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nited Nations\OCHA ROWCA - Information Management\04 Monitoring\INFORM\"/>
    </mc:Choice>
  </mc:AlternateContent>
  <xr:revisionPtr revIDLastSave="250" documentId="10_ncr:100000_{29E6DD19-B9DD-410E-930A-C0276DF4CFB7}" xr6:coauthVersionLast="41" xr6:coauthVersionMax="41" xr10:uidLastSave="{DBCBCBA2-1339-43EB-B78F-47F4B83F2E6F}"/>
  <bookViews>
    <workbookView xWindow="-120" yWindow="-120" windowWidth="29040" windowHeight="15840" tabRatio="821" activeTab="2" xr2:uid="{00000000-000D-0000-FFFF-FFFF00000000}"/>
  </bookViews>
  <sheets>
    <sheet name="Home" sheetId="73" r:id="rId1"/>
    <sheet name="Table of Contents" sheetId="72" r:id="rId2"/>
    <sheet name="INFORM SAHEL Sep 2019 (a-z)" sheetId="5" r:id="rId3"/>
    <sheet name="Hazard &amp; Exposure" sheetId="75" r:id="rId4"/>
    <sheet name="Vulnerability" sheetId="3" r:id="rId5"/>
    <sheet name="Lack of Coping Capacity" sheetId="4" r:id="rId6"/>
    <sheet name="Indicator Data" sheetId="74" r:id="rId7"/>
    <sheet name="Indicator Data (national)" sheetId="78" state="hidden" r:id="rId8"/>
    <sheet name="Indicator Metadata" sheetId="76" r:id="rId9"/>
  </sheets>
  <definedNames>
    <definedName name="_2012.06.11___GFM_Indicator_List" localSheetId="8">'Indicator Metadata'!$F$15:$M$50</definedName>
    <definedName name="_xlnm._FilterDatabase" localSheetId="3" hidden="1">'Hazard &amp; Exposure'!$A$2:$AD$2</definedName>
    <definedName name="_xlnm._FilterDatabase" localSheetId="6" hidden="1">'Indicator Data'!$A$4:$BG$4</definedName>
    <definedName name="_xlnm._FilterDatabase" localSheetId="2" hidden="1">'INFORM SAHEL Sep 2019 (a-z)'!$A$3:$AI$3</definedName>
    <definedName name="_xlnm._FilterDatabase" localSheetId="5" hidden="1">'Lack of Coping Capacity'!$A$2:$Y$2</definedName>
    <definedName name="_xlnm._FilterDatabase" localSheetId="4" hidden="1">Vulnerability!$A$2:$AR$2</definedName>
    <definedName name="_Key1" localSheetId="3" hidden="1">#REF!</definedName>
    <definedName name="_Key1" localSheetId="7" hidden="1">#REF!</definedName>
    <definedName name="_Key1" hidden="1">#REF!</definedName>
    <definedName name="_Order1" hidden="1">255</definedName>
    <definedName name="_Sort" localSheetId="3" hidden="1">#REF!</definedName>
    <definedName name="_Sort" localSheetId="7" hidden="1">#REF!</definedName>
    <definedName name="_Sort" hidden="1">#REF!</definedName>
    <definedName name="_xlnm.Print_Area" localSheetId="2">'INFORM SAHEL Sep 2019 (a-z)'!$A$1:$AI$138</definedName>
    <definedName name="_xlnm.Print_Titles" localSheetId="8">'Indicator Metadata'!$1:$2</definedName>
    <definedName name="_xlnm.Print_Titles" localSheetId="2">'INFORM SAHEL Sep 2019 (a-z)'!$1:$3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 i="75" l="1"/>
  <c r="R5" i="75"/>
  <c r="R6" i="75"/>
  <c r="R7" i="75"/>
  <c r="R8" i="75"/>
  <c r="R9" i="75"/>
  <c r="R10" i="75"/>
  <c r="R11" i="75"/>
  <c r="R12" i="75"/>
  <c r="R13" i="75"/>
  <c r="R14" i="75"/>
  <c r="R15" i="75"/>
  <c r="R16" i="75"/>
  <c r="R17" i="75"/>
  <c r="R18" i="75"/>
  <c r="R19" i="75"/>
  <c r="R20" i="75"/>
  <c r="R21" i="75"/>
  <c r="R22" i="75"/>
  <c r="R23" i="75"/>
  <c r="R24" i="75"/>
  <c r="R25" i="75"/>
  <c r="R26" i="75"/>
  <c r="R27" i="75"/>
  <c r="R28" i="75"/>
  <c r="R29" i="75"/>
  <c r="R30" i="75"/>
  <c r="R31" i="75"/>
  <c r="R32" i="75"/>
  <c r="R33" i="75"/>
  <c r="R34" i="75"/>
  <c r="R35" i="75"/>
  <c r="R36" i="75"/>
  <c r="R37" i="75"/>
  <c r="R38" i="75"/>
  <c r="R39" i="75"/>
  <c r="R40" i="75"/>
  <c r="R41" i="75"/>
  <c r="R42" i="75"/>
  <c r="R43" i="75"/>
  <c r="R44" i="75"/>
  <c r="R45" i="75"/>
  <c r="R46" i="75"/>
  <c r="R47" i="75"/>
  <c r="R48" i="75"/>
  <c r="R49" i="75"/>
  <c r="R50" i="75"/>
  <c r="R51" i="75"/>
  <c r="R52" i="75"/>
  <c r="R53" i="75"/>
  <c r="R54" i="75"/>
  <c r="R55" i="75"/>
  <c r="R56" i="75"/>
  <c r="R57" i="75"/>
  <c r="R58" i="75"/>
  <c r="R59" i="75"/>
  <c r="R60" i="75"/>
  <c r="R61" i="75"/>
  <c r="R62" i="75"/>
  <c r="R63" i="75"/>
  <c r="R64" i="75"/>
  <c r="R65" i="75"/>
  <c r="R66" i="75"/>
  <c r="R67" i="75"/>
  <c r="R68" i="75"/>
  <c r="R69" i="75"/>
  <c r="R70" i="75"/>
  <c r="R71" i="75"/>
  <c r="R72" i="75"/>
  <c r="R73" i="75"/>
  <c r="R74" i="75"/>
  <c r="R75" i="75"/>
  <c r="R76" i="75"/>
  <c r="R77" i="75"/>
  <c r="R78" i="75"/>
  <c r="R79" i="75"/>
  <c r="R80" i="75"/>
  <c r="R81" i="75"/>
  <c r="R82" i="75"/>
  <c r="R83" i="75"/>
  <c r="R84" i="75"/>
  <c r="R85" i="75"/>
  <c r="R86" i="75"/>
  <c r="R87" i="75"/>
  <c r="R88" i="75"/>
  <c r="R89" i="75"/>
  <c r="R90" i="75"/>
  <c r="R91" i="75"/>
  <c r="R92" i="75"/>
  <c r="R93" i="75"/>
  <c r="R94" i="75"/>
  <c r="R95" i="75"/>
  <c r="R96" i="75"/>
  <c r="R97" i="75"/>
  <c r="R98" i="75"/>
  <c r="R99" i="75"/>
  <c r="R100" i="75"/>
  <c r="R101" i="75"/>
  <c r="R102" i="75"/>
  <c r="R103" i="75"/>
  <c r="R104" i="75"/>
  <c r="R105" i="75"/>
  <c r="R106" i="75"/>
  <c r="R107" i="75"/>
  <c r="R108" i="75"/>
  <c r="R109" i="75"/>
  <c r="R110" i="75"/>
  <c r="R111" i="75"/>
  <c r="R112" i="75"/>
  <c r="R113" i="75"/>
  <c r="R114" i="75"/>
  <c r="R115" i="75"/>
  <c r="R116" i="75"/>
  <c r="R117" i="75"/>
  <c r="R118" i="75"/>
  <c r="R119" i="75"/>
  <c r="R120" i="75"/>
  <c r="R121" i="75"/>
  <c r="R122" i="75"/>
  <c r="R123" i="75"/>
  <c r="R124" i="75"/>
  <c r="R125" i="75"/>
  <c r="R126" i="75"/>
  <c r="R127" i="75"/>
  <c r="R128" i="75"/>
  <c r="R129" i="75"/>
  <c r="R130" i="75"/>
  <c r="R131" i="75"/>
  <c r="R132" i="75"/>
  <c r="R133" i="75"/>
  <c r="R134" i="75"/>
  <c r="R135" i="75"/>
  <c r="R136" i="75"/>
  <c r="R137" i="75"/>
  <c r="R3" i="75"/>
  <c r="D121" i="75" l="1"/>
  <c r="E121" i="75"/>
  <c r="S121" i="75" s="1"/>
  <c r="E122" i="5" s="1"/>
  <c r="F121" i="75"/>
  <c r="G121" i="75"/>
  <c r="J121" i="75"/>
  <c r="K121" i="75"/>
  <c r="M121" i="75" s="1"/>
  <c r="L121" i="75"/>
  <c r="N121" i="75" s="1"/>
  <c r="O121" i="75"/>
  <c r="X121" i="75"/>
  <c r="Y121" i="75"/>
  <c r="AA121" i="75"/>
  <c r="AB121" i="75"/>
  <c r="D122" i="75"/>
  <c r="E122" i="75"/>
  <c r="S122" i="75" s="1"/>
  <c r="E123" i="5" s="1"/>
  <c r="F122" i="75"/>
  <c r="G122" i="75"/>
  <c r="J122" i="75"/>
  <c r="K122" i="75"/>
  <c r="M122" i="75" s="1"/>
  <c r="T122" i="75" s="1"/>
  <c r="F123" i="5" s="1"/>
  <c r="L122" i="75"/>
  <c r="N122" i="75" s="1"/>
  <c r="O122" i="75"/>
  <c r="X122" i="75"/>
  <c r="Y122" i="75"/>
  <c r="AA122" i="75"/>
  <c r="AB122" i="75"/>
  <c r="D123" i="75"/>
  <c r="E123" i="75"/>
  <c r="S123" i="75" s="1"/>
  <c r="E124" i="5" s="1"/>
  <c r="F123" i="75"/>
  <c r="G123" i="75"/>
  <c r="J123" i="75"/>
  <c r="K123" i="75"/>
  <c r="M123" i="75" s="1"/>
  <c r="L123" i="75"/>
  <c r="N123" i="75" s="1"/>
  <c r="O123" i="75"/>
  <c r="X123" i="75"/>
  <c r="Y123" i="75"/>
  <c r="AA123" i="75"/>
  <c r="AB123" i="75"/>
  <c r="D124" i="75"/>
  <c r="E124" i="75"/>
  <c r="S124" i="75" s="1"/>
  <c r="E125" i="5" s="1"/>
  <c r="F124" i="75"/>
  <c r="G124" i="75"/>
  <c r="J124" i="75"/>
  <c r="K124" i="75"/>
  <c r="M124" i="75" s="1"/>
  <c r="L124" i="75"/>
  <c r="N124" i="75" s="1"/>
  <c r="O124" i="75"/>
  <c r="X124" i="75"/>
  <c r="Y124" i="75"/>
  <c r="AA124" i="75"/>
  <c r="AB124" i="75"/>
  <c r="D125" i="75"/>
  <c r="E125" i="75"/>
  <c r="S125" i="75" s="1"/>
  <c r="E126" i="5" s="1"/>
  <c r="F125" i="75"/>
  <c r="G125" i="75"/>
  <c r="J125" i="75"/>
  <c r="K125" i="75"/>
  <c r="M125" i="75" s="1"/>
  <c r="L125" i="75"/>
  <c r="N125" i="75" s="1"/>
  <c r="O125" i="75"/>
  <c r="X125" i="75"/>
  <c r="Y125" i="75"/>
  <c r="AA125" i="75"/>
  <c r="AB125" i="75"/>
  <c r="D126" i="75"/>
  <c r="E126" i="75"/>
  <c r="S126" i="75" s="1"/>
  <c r="E127" i="5" s="1"/>
  <c r="F126" i="75"/>
  <c r="G126" i="75"/>
  <c r="J126" i="75"/>
  <c r="K126" i="75"/>
  <c r="M126" i="75" s="1"/>
  <c r="L126" i="75"/>
  <c r="N126" i="75" s="1"/>
  <c r="O126" i="75"/>
  <c r="X126" i="75"/>
  <c r="Y126" i="75"/>
  <c r="AA126" i="75"/>
  <c r="AB126" i="75"/>
  <c r="D127" i="75"/>
  <c r="E127" i="75"/>
  <c r="S127" i="75" s="1"/>
  <c r="E128" i="5" s="1"/>
  <c r="F127" i="75"/>
  <c r="G127" i="75"/>
  <c r="J127" i="75"/>
  <c r="K127" i="75"/>
  <c r="M127" i="75" s="1"/>
  <c r="L127" i="75"/>
  <c r="N127" i="75" s="1"/>
  <c r="O127" i="75"/>
  <c r="X127" i="75"/>
  <c r="Y127" i="75"/>
  <c r="Z127" i="75" s="1"/>
  <c r="AA127" i="75"/>
  <c r="AB127" i="75"/>
  <c r="D128" i="75"/>
  <c r="E128" i="75"/>
  <c r="S128" i="75" s="1"/>
  <c r="E129" i="5" s="1"/>
  <c r="F128" i="75"/>
  <c r="G128" i="75"/>
  <c r="J128" i="75"/>
  <c r="K128" i="75"/>
  <c r="M128" i="75" s="1"/>
  <c r="L128" i="75"/>
  <c r="N128" i="75" s="1"/>
  <c r="O128" i="75"/>
  <c r="X128" i="75"/>
  <c r="Y128" i="75"/>
  <c r="Z128" i="75" s="1"/>
  <c r="K129" i="5" s="1"/>
  <c r="AA128" i="75"/>
  <c r="AB128" i="75"/>
  <c r="D129" i="75"/>
  <c r="E129" i="75"/>
  <c r="S129" i="75" s="1"/>
  <c r="E130" i="5" s="1"/>
  <c r="F129" i="75"/>
  <c r="G129" i="75"/>
  <c r="J129" i="75"/>
  <c r="K129" i="75"/>
  <c r="M129" i="75" s="1"/>
  <c r="L129" i="75"/>
  <c r="N129" i="75" s="1"/>
  <c r="O129" i="75"/>
  <c r="X129" i="75"/>
  <c r="Y129" i="75"/>
  <c r="AA129" i="75"/>
  <c r="AB129" i="75"/>
  <c r="D130" i="75"/>
  <c r="E130" i="75"/>
  <c r="S130" i="75" s="1"/>
  <c r="E131" i="5" s="1"/>
  <c r="F130" i="75"/>
  <c r="G130" i="75"/>
  <c r="J130" i="75"/>
  <c r="K130" i="75"/>
  <c r="M130" i="75" s="1"/>
  <c r="L130" i="75"/>
  <c r="N130" i="75" s="1"/>
  <c r="O130" i="75"/>
  <c r="X130" i="75"/>
  <c r="Y130" i="75"/>
  <c r="AA130" i="75"/>
  <c r="AB130" i="75"/>
  <c r="D131" i="75"/>
  <c r="E131" i="75"/>
  <c r="S131" i="75" s="1"/>
  <c r="E132" i="5" s="1"/>
  <c r="F131" i="75"/>
  <c r="G131" i="75"/>
  <c r="J131" i="75"/>
  <c r="K131" i="75"/>
  <c r="M131" i="75" s="1"/>
  <c r="L131" i="75"/>
  <c r="N131" i="75" s="1"/>
  <c r="O131" i="75"/>
  <c r="X131" i="75"/>
  <c r="Y131" i="75"/>
  <c r="AA131" i="75"/>
  <c r="AB131" i="75"/>
  <c r="D132" i="75"/>
  <c r="E132" i="75"/>
  <c r="S132" i="75" s="1"/>
  <c r="E133" i="5" s="1"/>
  <c r="F132" i="75"/>
  <c r="G132" i="75"/>
  <c r="J132" i="75"/>
  <c r="K132" i="75"/>
  <c r="M132" i="75" s="1"/>
  <c r="T132" i="75" s="1"/>
  <c r="F133" i="5" s="1"/>
  <c r="L132" i="75"/>
  <c r="N132" i="75" s="1"/>
  <c r="O132" i="75"/>
  <c r="X132" i="75"/>
  <c r="Y132" i="75"/>
  <c r="AA132" i="75"/>
  <c r="AB132" i="75"/>
  <c r="D133" i="75"/>
  <c r="E133" i="75"/>
  <c r="S133" i="75" s="1"/>
  <c r="E134" i="5" s="1"/>
  <c r="F133" i="75"/>
  <c r="G133" i="75"/>
  <c r="J133" i="75"/>
  <c r="K133" i="75"/>
  <c r="M133" i="75" s="1"/>
  <c r="L133" i="75"/>
  <c r="N133" i="75" s="1"/>
  <c r="O133" i="75"/>
  <c r="X133" i="75"/>
  <c r="Y133" i="75"/>
  <c r="AA133" i="75"/>
  <c r="AB133" i="75"/>
  <c r="D134" i="75"/>
  <c r="E134" i="75"/>
  <c r="S134" i="75" s="1"/>
  <c r="E135" i="5" s="1"/>
  <c r="F134" i="75"/>
  <c r="G134" i="75"/>
  <c r="J134" i="75"/>
  <c r="K134" i="75"/>
  <c r="M134" i="75" s="1"/>
  <c r="T134" i="75" s="1"/>
  <c r="F135" i="5" s="1"/>
  <c r="L134" i="75"/>
  <c r="N134" i="75" s="1"/>
  <c r="O134" i="75"/>
  <c r="X134" i="75"/>
  <c r="Y134" i="75"/>
  <c r="AA134" i="75"/>
  <c r="AB134" i="75"/>
  <c r="D135" i="75"/>
  <c r="E135" i="75"/>
  <c r="S135" i="75" s="1"/>
  <c r="E136" i="5" s="1"/>
  <c r="F135" i="75"/>
  <c r="G135" i="75"/>
  <c r="J135" i="75"/>
  <c r="K135" i="75"/>
  <c r="M135" i="75" s="1"/>
  <c r="T135" i="75" s="1"/>
  <c r="F136" i="5" s="1"/>
  <c r="L135" i="75"/>
  <c r="N135" i="75" s="1"/>
  <c r="O135" i="75"/>
  <c r="X135" i="75"/>
  <c r="Y135" i="75"/>
  <c r="AA135" i="75"/>
  <c r="AB135" i="75"/>
  <c r="D136" i="75"/>
  <c r="E136" i="75"/>
  <c r="S136" i="75" s="1"/>
  <c r="E137" i="5" s="1"/>
  <c r="F136" i="75"/>
  <c r="G136" i="75"/>
  <c r="J136" i="75"/>
  <c r="K136" i="75"/>
  <c r="M136" i="75" s="1"/>
  <c r="L136" i="75"/>
  <c r="N136" i="75" s="1"/>
  <c r="O136" i="75"/>
  <c r="X136" i="75"/>
  <c r="Y136" i="75"/>
  <c r="AA136" i="75"/>
  <c r="AB136" i="75"/>
  <c r="D137" i="75"/>
  <c r="E137" i="75"/>
  <c r="S137" i="75" s="1"/>
  <c r="E138" i="5" s="1"/>
  <c r="F137" i="75"/>
  <c r="G137" i="75"/>
  <c r="J137" i="75"/>
  <c r="K137" i="75"/>
  <c r="M137" i="75" s="1"/>
  <c r="L137" i="75"/>
  <c r="N137" i="75" s="1"/>
  <c r="O137" i="75"/>
  <c r="X137" i="75"/>
  <c r="Y137" i="75"/>
  <c r="AA137" i="75"/>
  <c r="AB137" i="75"/>
  <c r="D120" i="75"/>
  <c r="E120" i="75"/>
  <c r="S120" i="75" s="1"/>
  <c r="E121" i="5" s="1"/>
  <c r="F120" i="75"/>
  <c r="G120" i="75"/>
  <c r="J120" i="75"/>
  <c r="K120" i="75"/>
  <c r="M120" i="75" s="1"/>
  <c r="T120" i="75" s="1"/>
  <c r="F121" i="5" s="1"/>
  <c r="L120" i="75"/>
  <c r="N120" i="75" s="1"/>
  <c r="O120" i="75"/>
  <c r="X120" i="75"/>
  <c r="Y120" i="75"/>
  <c r="AA120" i="75"/>
  <c r="AB120" i="75"/>
  <c r="D4" i="75"/>
  <c r="E4" i="75"/>
  <c r="S4" i="75" s="1"/>
  <c r="E5" i="5" s="1"/>
  <c r="F4" i="75"/>
  <c r="G4" i="75"/>
  <c r="J4" i="75"/>
  <c r="K4" i="75"/>
  <c r="M4" i="75" s="1"/>
  <c r="L4" i="75"/>
  <c r="N4" i="75" s="1"/>
  <c r="O4" i="75"/>
  <c r="X4" i="75"/>
  <c r="Y4" i="75"/>
  <c r="AA4" i="75"/>
  <c r="AB4" i="75"/>
  <c r="D5" i="75"/>
  <c r="E5" i="75"/>
  <c r="S5" i="75" s="1"/>
  <c r="E6" i="5" s="1"/>
  <c r="F5" i="75"/>
  <c r="G5" i="75"/>
  <c r="J5" i="75"/>
  <c r="K5" i="75"/>
  <c r="M5" i="75" s="1"/>
  <c r="L5" i="75"/>
  <c r="N5" i="75" s="1"/>
  <c r="O5" i="75"/>
  <c r="X5" i="75"/>
  <c r="Y5" i="75"/>
  <c r="AA5" i="75"/>
  <c r="AB5" i="75"/>
  <c r="D6" i="75"/>
  <c r="E6" i="75"/>
  <c r="S6" i="75" s="1"/>
  <c r="E7" i="5" s="1"/>
  <c r="F6" i="75"/>
  <c r="G6" i="75"/>
  <c r="J6" i="75"/>
  <c r="K6" i="75"/>
  <c r="M6" i="75" s="1"/>
  <c r="L6" i="75"/>
  <c r="N6" i="75" s="1"/>
  <c r="O6" i="75"/>
  <c r="X6" i="75"/>
  <c r="Y6" i="75"/>
  <c r="AA6" i="75"/>
  <c r="AB6" i="75"/>
  <c r="D7" i="75"/>
  <c r="E7" i="75"/>
  <c r="S7" i="75" s="1"/>
  <c r="E8" i="5" s="1"/>
  <c r="F7" i="75"/>
  <c r="G7" i="75"/>
  <c r="J7" i="75"/>
  <c r="K7" i="75"/>
  <c r="M7" i="75" s="1"/>
  <c r="L7" i="75"/>
  <c r="N7" i="75" s="1"/>
  <c r="O7" i="75"/>
  <c r="X7" i="75"/>
  <c r="Y7" i="75"/>
  <c r="AA7" i="75"/>
  <c r="AB7" i="75"/>
  <c r="D8" i="75"/>
  <c r="E8" i="75"/>
  <c r="S8" i="75" s="1"/>
  <c r="E9" i="5" s="1"/>
  <c r="F8" i="75"/>
  <c r="G8" i="75"/>
  <c r="J8" i="75"/>
  <c r="K8" i="75"/>
  <c r="M8" i="75" s="1"/>
  <c r="L8" i="75"/>
  <c r="N8" i="75" s="1"/>
  <c r="O8" i="75"/>
  <c r="X8" i="75"/>
  <c r="Y8" i="75"/>
  <c r="AA8" i="75"/>
  <c r="AB8" i="75"/>
  <c r="D9" i="75"/>
  <c r="E9" i="75"/>
  <c r="S9" i="75" s="1"/>
  <c r="E10" i="5" s="1"/>
  <c r="F9" i="75"/>
  <c r="G9" i="75"/>
  <c r="H9" i="75" s="1"/>
  <c r="I9" i="75" s="1"/>
  <c r="U9" i="75" s="1"/>
  <c r="G10" i="5" s="1"/>
  <c r="J9" i="75"/>
  <c r="K9" i="75"/>
  <c r="M9" i="75" s="1"/>
  <c r="L9" i="75"/>
  <c r="N9" i="75" s="1"/>
  <c r="O9" i="75"/>
  <c r="X9" i="75"/>
  <c r="Y9" i="75"/>
  <c r="AA9" i="75"/>
  <c r="AB9" i="75"/>
  <c r="D10" i="75"/>
  <c r="E10" i="75"/>
  <c r="S10" i="75" s="1"/>
  <c r="E11" i="5" s="1"/>
  <c r="F10" i="75"/>
  <c r="G10" i="75"/>
  <c r="J10" i="75"/>
  <c r="K10" i="75"/>
  <c r="M10" i="75" s="1"/>
  <c r="L10" i="75"/>
  <c r="N10" i="75" s="1"/>
  <c r="O10" i="75"/>
  <c r="X10" i="75"/>
  <c r="Y10" i="75"/>
  <c r="AA10" i="75"/>
  <c r="AB10" i="75"/>
  <c r="D11" i="75"/>
  <c r="E11" i="75"/>
  <c r="S11" i="75" s="1"/>
  <c r="E12" i="5" s="1"/>
  <c r="F11" i="75"/>
  <c r="G11" i="75"/>
  <c r="J11" i="75"/>
  <c r="K11" i="75"/>
  <c r="M11" i="75" s="1"/>
  <c r="L11" i="75"/>
  <c r="N11" i="75" s="1"/>
  <c r="O11" i="75"/>
  <c r="X11" i="75"/>
  <c r="Y11" i="75"/>
  <c r="AA11" i="75"/>
  <c r="AB11" i="75"/>
  <c r="D12" i="75"/>
  <c r="E12" i="75"/>
  <c r="S12" i="75" s="1"/>
  <c r="E13" i="5" s="1"/>
  <c r="F12" i="75"/>
  <c r="G12" i="75"/>
  <c r="H12" i="75" s="1"/>
  <c r="I12" i="75" s="1"/>
  <c r="U12" i="75" s="1"/>
  <c r="G13" i="5" s="1"/>
  <c r="J12" i="75"/>
  <c r="K12" i="75"/>
  <c r="M12" i="75" s="1"/>
  <c r="L12" i="75"/>
  <c r="N12" i="75" s="1"/>
  <c r="O12" i="75"/>
  <c r="X12" i="75"/>
  <c r="Y12" i="75"/>
  <c r="AA12" i="75"/>
  <c r="AB12" i="75"/>
  <c r="D13" i="75"/>
  <c r="E13" i="75"/>
  <c r="S13" i="75" s="1"/>
  <c r="E14" i="5" s="1"/>
  <c r="F13" i="75"/>
  <c r="G13" i="75"/>
  <c r="J13" i="75"/>
  <c r="K13" i="75"/>
  <c r="M13" i="75" s="1"/>
  <c r="T13" i="75" s="1"/>
  <c r="F14" i="5" s="1"/>
  <c r="L13" i="75"/>
  <c r="N13" i="75" s="1"/>
  <c r="O13" i="75"/>
  <c r="X13" i="75"/>
  <c r="Y13" i="75"/>
  <c r="AA13" i="75"/>
  <c r="AB13" i="75"/>
  <c r="D14" i="75"/>
  <c r="E14" i="75"/>
  <c r="S14" i="75" s="1"/>
  <c r="E15" i="5" s="1"/>
  <c r="F14" i="75"/>
  <c r="G14" i="75"/>
  <c r="J14" i="75"/>
  <c r="K14" i="75"/>
  <c r="M14" i="75" s="1"/>
  <c r="L14" i="75"/>
  <c r="N14" i="75" s="1"/>
  <c r="O14" i="75"/>
  <c r="X14" i="75"/>
  <c r="Y14" i="75"/>
  <c r="Z14" i="75" s="1"/>
  <c r="K15" i="5" s="1"/>
  <c r="AA14" i="75"/>
  <c r="AB14" i="75"/>
  <c r="D15" i="75"/>
  <c r="E15" i="75"/>
  <c r="S15" i="75" s="1"/>
  <c r="E16" i="5" s="1"/>
  <c r="F15" i="75"/>
  <c r="G15" i="75"/>
  <c r="J15" i="75"/>
  <c r="K15" i="75"/>
  <c r="M15" i="75" s="1"/>
  <c r="L15" i="75"/>
  <c r="N15" i="75" s="1"/>
  <c r="O15" i="75"/>
  <c r="X15" i="75"/>
  <c r="Y15" i="75"/>
  <c r="AA15" i="75"/>
  <c r="AB15" i="75"/>
  <c r="D16" i="75"/>
  <c r="E16" i="75"/>
  <c r="S16" i="75" s="1"/>
  <c r="E17" i="5" s="1"/>
  <c r="F16" i="75"/>
  <c r="G16" i="75"/>
  <c r="H16" i="75" s="1"/>
  <c r="I16" i="75" s="1"/>
  <c r="U16" i="75" s="1"/>
  <c r="G17" i="5" s="1"/>
  <c r="J16" i="75"/>
  <c r="K16" i="75"/>
  <c r="M16" i="75" s="1"/>
  <c r="L16" i="75"/>
  <c r="N16" i="75" s="1"/>
  <c r="O16" i="75"/>
  <c r="X16" i="75"/>
  <c r="Y16" i="75"/>
  <c r="AA16" i="75"/>
  <c r="AB16" i="75"/>
  <c r="D17" i="75"/>
  <c r="E17" i="75"/>
  <c r="S17" i="75" s="1"/>
  <c r="E18" i="5" s="1"/>
  <c r="F17" i="75"/>
  <c r="G17" i="75"/>
  <c r="J17" i="75"/>
  <c r="K17" i="75"/>
  <c r="M17" i="75" s="1"/>
  <c r="L17" i="75"/>
  <c r="N17" i="75" s="1"/>
  <c r="O17" i="75"/>
  <c r="X17" i="75"/>
  <c r="Y17" i="75"/>
  <c r="AA17" i="75"/>
  <c r="AB17" i="75"/>
  <c r="D18" i="75"/>
  <c r="E18" i="75"/>
  <c r="S18" i="75" s="1"/>
  <c r="E19" i="5" s="1"/>
  <c r="F18" i="75"/>
  <c r="G18" i="75"/>
  <c r="J18" i="75"/>
  <c r="K18" i="75"/>
  <c r="M18" i="75" s="1"/>
  <c r="L18" i="75"/>
  <c r="N18" i="75" s="1"/>
  <c r="O18" i="75"/>
  <c r="X18" i="75"/>
  <c r="Y18" i="75"/>
  <c r="AA18" i="75"/>
  <c r="AB18" i="75"/>
  <c r="D19" i="75"/>
  <c r="E19" i="75"/>
  <c r="S19" i="75" s="1"/>
  <c r="E20" i="5" s="1"/>
  <c r="F19" i="75"/>
  <c r="G19" i="75"/>
  <c r="J19" i="75"/>
  <c r="K19" i="75"/>
  <c r="M19" i="75" s="1"/>
  <c r="L19" i="75"/>
  <c r="N19" i="75" s="1"/>
  <c r="O19" i="75"/>
  <c r="X19" i="75"/>
  <c r="Y19" i="75"/>
  <c r="AA19" i="75"/>
  <c r="AB19" i="75"/>
  <c r="D20" i="75"/>
  <c r="E20" i="75"/>
  <c r="S20" i="75" s="1"/>
  <c r="E21" i="5" s="1"/>
  <c r="F20" i="75"/>
  <c r="G20" i="75"/>
  <c r="J20" i="75"/>
  <c r="K20" i="75"/>
  <c r="M20" i="75" s="1"/>
  <c r="L20" i="75"/>
  <c r="N20" i="75" s="1"/>
  <c r="O20" i="75"/>
  <c r="X20" i="75"/>
  <c r="Y20" i="75"/>
  <c r="AA20" i="75"/>
  <c r="AB20" i="75"/>
  <c r="D21" i="75"/>
  <c r="E21" i="75"/>
  <c r="S21" i="75" s="1"/>
  <c r="E22" i="5" s="1"/>
  <c r="F21" i="75"/>
  <c r="G21" i="75"/>
  <c r="H21" i="75" s="1"/>
  <c r="I21" i="75" s="1"/>
  <c r="U21" i="75" s="1"/>
  <c r="G22" i="5" s="1"/>
  <c r="J21" i="75"/>
  <c r="K21" i="75"/>
  <c r="M21" i="75" s="1"/>
  <c r="L21" i="75"/>
  <c r="N21" i="75" s="1"/>
  <c r="O21" i="75"/>
  <c r="X21" i="75"/>
  <c r="Y21" i="75"/>
  <c r="AA21" i="75"/>
  <c r="AB21" i="75"/>
  <c r="D22" i="75"/>
  <c r="E22" i="75"/>
  <c r="S22" i="75" s="1"/>
  <c r="E23" i="5" s="1"/>
  <c r="F22" i="75"/>
  <c r="G22" i="75"/>
  <c r="J22" i="75"/>
  <c r="K22" i="75"/>
  <c r="M22" i="75" s="1"/>
  <c r="L22" i="75"/>
  <c r="N22" i="75" s="1"/>
  <c r="O22" i="75"/>
  <c r="X22" i="75"/>
  <c r="Y22" i="75"/>
  <c r="AA22" i="75"/>
  <c r="AB22" i="75"/>
  <c r="D23" i="75"/>
  <c r="E23" i="75"/>
  <c r="S23" i="75" s="1"/>
  <c r="E24" i="5" s="1"/>
  <c r="F23" i="75"/>
  <c r="G23" i="75"/>
  <c r="J23" i="75"/>
  <c r="K23" i="75"/>
  <c r="M23" i="75" s="1"/>
  <c r="L23" i="75"/>
  <c r="N23" i="75" s="1"/>
  <c r="O23" i="75"/>
  <c r="X23" i="75"/>
  <c r="Y23" i="75"/>
  <c r="AA23" i="75"/>
  <c r="AB23" i="75"/>
  <c r="D24" i="75"/>
  <c r="E24" i="75"/>
  <c r="S24" i="75" s="1"/>
  <c r="E25" i="5" s="1"/>
  <c r="F24" i="75"/>
  <c r="G24" i="75"/>
  <c r="J24" i="75"/>
  <c r="K24" i="75"/>
  <c r="M24" i="75" s="1"/>
  <c r="L24" i="75"/>
  <c r="N24" i="75" s="1"/>
  <c r="O24" i="75"/>
  <c r="X24" i="75"/>
  <c r="Y24" i="75"/>
  <c r="AA24" i="75"/>
  <c r="AB24" i="75"/>
  <c r="D25" i="75"/>
  <c r="E25" i="75"/>
  <c r="S25" i="75" s="1"/>
  <c r="E26" i="5" s="1"/>
  <c r="F25" i="75"/>
  <c r="G25" i="75"/>
  <c r="J25" i="75"/>
  <c r="K25" i="75"/>
  <c r="M25" i="75" s="1"/>
  <c r="L25" i="75"/>
  <c r="N25" i="75" s="1"/>
  <c r="O25" i="75"/>
  <c r="X25" i="75"/>
  <c r="Y25" i="75"/>
  <c r="AA25" i="75"/>
  <c r="AB25" i="75"/>
  <c r="D26" i="75"/>
  <c r="E26" i="75"/>
  <c r="S26" i="75" s="1"/>
  <c r="E27" i="5" s="1"/>
  <c r="F26" i="75"/>
  <c r="G26" i="75"/>
  <c r="J26" i="75"/>
  <c r="K26" i="75"/>
  <c r="M26" i="75" s="1"/>
  <c r="L26" i="75"/>
  <c r="N26" i="75" s="1"/>
  <c r="O26" i="75"/>
  <c r="X26" i="75"/>
  <c r="Y26" i="75"/>
  <c r="AA26" i="75"/>
  <c r="AB26" i="75"/>
  <c r="D27" i="75"/>
  <c r="E27" i="75"/>
  <c r="S27" i="75" s="1"/>
  <c r="E28" i="5" s="1"/>
  <c r="F27" i="75"/>
  <c r="G27" i="75"/>
  <c r="J27" i="75"/>
  <c r="K27" i="75"/>
  <c r="M27" i="75" s="1"/>
  <c r="L27" i="75"/>
  <c r="N27" i="75" s="1"/>
  <c r="O27" i="75"/>
  <c r="X27" i="75"/>
  <c r="Y27" i="75"/>
  <c r="AA27" i="75"/>
  <c r="AB27" i="75"/>
  <c r="D28" i="75"/>
  <c r="E28" i="75"/>
  <c r="S28" i="75" s="1"/>
  <c r="E29" i="5" s="1"/>
  <c r="F28" i="75"/>
  <c r="G28" i="75"/>
  <c r="J28" i="75"/>
  <c r="K28" i="75"/>
  <c r="M28" i="75" s="1"/>
  <c r="L28" i="75"/>
  <c r="N28" i="75" s="1"/>
  <c r="O28" i="75"/>
  <c r="X28" i="75"/>
  <c r="Y28" i="75"/>
  <c r="AA28" i="75"/>
  <c r="AB28" i="75"/>
  <c r="D29" i="75"/>
  <c r="E29" i="75"/>
  <c r="S29" i="75" s="1"/>
  <c r="E30" i="5" s="1"/>
  <c r="F29" i="75"/>
  <c r="G29" i="75"/>
  <c r="J29" i="75"/>
  <c r="K29" i="75"/>
  <c r="M29" i="75" s="1"/>
  <c r="L29" i="75"/>
  <c r="N29" i="75" s="1"/>
  <c r="O29" i="75"/>
  <c r="X29" i="75"/>
  <c r="Y29" i="75"/>
  <c r="AA29" i="75"/>
  <c r="AB29" i="75"/>
  <c r="D30" i="75"/>
  <c r="E30" i="75"/>
  <c r="S30" i="75" s="1"/>
  <c r="E31" i="5" s="1"/>
  <c r="F30" i="75"/>
  <c r="G30" i="75"/>
  <c r="J30" i="75"/>
  <c r="K30" i="75"/>
  <c r="M30" i="75" s="1"/>
  <c r="L30" i="75"/>
  <c r="N30" i="75" s="1"/>
  <c r="O30" i="75"/>
  <c r="X30" i="75"/>
  <c r="Y30" i="75"/>
  <c r="AA30" i="75"/>
  <c r="AB30" i="75"/>
  <c r="D31" i="75"/>
  <c r="E31" i="75"/>
  <c r="S31" i="75" s="1"/>
  <c r="E32" i="5" s="1"/>
  <c r="F31" i="75"/>
  <c r="G31" i="75"/>
  <c r="J31" i="75"/>
  <c r="K31" i="75"/>
  <c r="M31" i="75" s="1"/>
  <c r="L31" i="75"/>
  <c r="N31" i="75" s="1"/>
  <c r="O31" i="75"/>
  <c r="X31" i="75"/>
  <c r="Y31" i="75"/>
  <c r="AA31" i="75"/>
  <c r="AB31" i="75"/>
  <c r="D32" i="75"/>
  <c r="E32" i="75"/>
  <c r="S32" i="75" s="1"/>
  <c r="E33" i="5" s="1"/>
  <c r="F32" i="75"/>
  <c r="G32" i="75"/>
  <c r="H32" i="75" s="1"/>
  <c r="I32" i="75" s="1"/>
  <c r="U32" i="75" s="1"/>
  <c r="G33" i="5" s="1"/>
  <c r="J32" i="75"/>
  <c r="K32" i="75"/>
  <c r="M32" i="75" s="1"/>
  <c r="L32" i="75"/>
  <c r="N32" i="75" s="1"/>
  <c r="O32" i="75"/>
  <c r="X32" i="75"/>
  <c r="Y32" i="75"/>
  <c r="AA32" i="75"/>
  <c r="AB32" i="75"/>
  <c r="D33" i="75"/>
  <c r="E33" i="75"/>
  <c r="S33" i="75" s="1"/>
  <c r="E34" i="5" s="1"/>
  <c r="F33" i="75"/>
  <c r="G33" i="75"/>
  <c r="J33" i="75"/>
  <c r="K33" i="75"/>
  <c r="M33" i="75" s="1"/>
  <c r="L33" i="75"/>
  <c r="N33" i="75" s="1"/>
  <c r="O33" i="75"/>
  <c r="X33" i="75"/>
  <c r="Y33" i="75"/>
  <c r="AA33" i="75"/>
  <c r="AB33" i="75"/>
  <c r="D34" i="75"/>
  <c r="E34" i="75"/>
  <c r="S34" i="75" s="1"/>
  <c r="E35" i="5" s="1"/>
  <c r="F34" i="75"/>
  <c r="G34" i="75"/>
  <c r="J34" i="75"/>
  <c r="K34" i="75"/>
  <c r="M34" i="75" s="1"/>
  <c r="L34" i="75"/>
  <c r="N34" i="75" s="1"/>
  <c r="O34" i="75"/>
  <c r="X34" i="75"/>
  <c r="Y34" i="75"/>
  <c r="AA34" i="75"/>
  <c r="AB34" i="75"/>
  <c r="D35" i="75"/>
  <c r="E35" i="75"/>
  <c r="S35" i="75" s="1"/>
  <c r="E36" i="5" s="1"/>
  <c r="F35" i="75"/>
  <c r="G35" i="75"/>
  <c r="J35" i="75"/>
  <c r="K35" i="75"/>
  <c r="M35" i="75" s="1"/>
  <c r="L35" i="75"/>
  <c r="N35" i="75"/>
  <c r="O35" i="75"/>
  <c r="X35" i="75"/>
  <c r="Y35" i="75"/>
  <c r="AA35" i="75"/>
  <c r="AB35" i="75"/>
  <c r="D36" i="75"/>
  <c r="E36" i="75"/>
  <c r="S36" i="75" s="1"/>
  <c r="E37" i="5" s="1"/>
  <c r="F36" i="75"/>
  <c r="G36" i="75"/>
  <c r="J36" i="75"/>
  <c r="K36" i="75"/>
  <c r="M36" i="75" s="1"/>
  <c r="L36" i="75"/>
  <c r="N36" i="75" s="1"/>
  <c r="O36" i="75"/>
  <c r="X36" i="75"/>
  <c r="Y36" i="75"/>
  <c r="AA36" i="75"/>
  <c r="AB36" i="75"/>
  <c r="D37" i="75"/>
  <c r="E37" i="75"/>
  <c r="S37" i="75" s="1"/>
  <c r="E38" i="5" s="1"/>
  <c r="F37" i="75"/>
  <c r="G37" i="75"/>
  <c r="J37" i="75"/>
  <c r="K37" i="75"/>
  <c r="M37" i="75" s="1"/>
  <c r="L37" i="75"/>
  <c r="N37" i="75" s="1"/>
  <c r="O37" i="75"/>
  <c r="X37" i="75"/>
  <c r="Y37" i="75"/>
  <c r="AA37" i="75"/>
  <c r="AB37" i="75"/>
  <c r="D38" i="75"/>
  <c r="E38" i="75"/>
  <c r="S38" i="75" s="1"/>
  <c r="E39" i="5" s="1"/>
  <c r="F38" i="75"/>
  <c r="G38" i="75"/>
  <c r="J38" i="75"/>
  <c r="K38" i="75"/>
  <c r="M38" i="75" s="1"/>
  <c r="L38" i="75"/>
  <c r="N38" i="75" s="1"/>
  <c r="O38" i="75"/>
  <c r="X38" i="75"/>
  <c r="Y38" i="75"/>
  <c r="AA38" i="75"/>
  <c r="AB38" i="75"/>
  <c r="D39" i="75"/>
  <c r="E39" i="75"/>
  <c r="S39" i="75" s="1"/>
  <c r="E40" i="5" s="1"/>
  <c r="F39" i="75"/>
  <c r="G39" i="75"/>
  <c r="J39" i="75"/>
  <c r="K39" i="75"/>
  <c r="M39" i="75" s="1"/>
  <c r="L39" i="75"/>
  <c r="N39" i="75" s="1"/>
  <c r="O39" i="75"/>
  <c r="X39" i="75"/>
  <c r="Y39" i="75"/>
  <c r="AA39" i="75"/>
  <c r="AB39" i="75"/>
  <c r="D40" i="75"/>
  <c r="E40" i="75"/>
  <c r="S40" i="75" s="1"/>
  <c r="E41" i="5" s="1"/>
  <c r="F40" i="75"/>
  <c r="G40" i="75"/>
  <c r="J40" i="75"/>
  <c r="K40" i="75"/>
  <c r="M40" i="75" s="1"/>
  <c r="L40" i="75"/>
  <c r="N40" i="75" s="1"/>
  <c r="O40" i="75"/>
  <c r="X40" i="75"/>
  <c r="Y40" i="75"/>
  <c r="AA40" i="75"/>
  <c r="AB40" i="75"/>
  <c r="D41" i="75"/>
  <c r="E41" i="75"/>
  <c r="S41" i="75" s="1"/>
  <c r="E42" i="5" s="1"/>
  <c r="F41" i="75"/>
  <c r="G41" i="75"/>
  <c r="J41" i="75"/>
  <c r="K41" i="75"/>
  <c r="M41" i="75" s="1"/>
  <c r="L41" i="75"/>
  <c r="N41" i="75" s="1"/>
  <c r="O41" i="75"/>
  <c r="X41" i="75"/>
  <c r="Y41" i="75"/>
  <c r="AA41" i="75"/>
  <c r="AB41" i="75"/>
  <c r="D42" i="75"/>
  <c r="E42" i="75"/>
  <c r="S42" i="75" s="1"/>
  <c r="E43" i="5" s="1"/>
  <c r="F42" i="75"/>
  <c r="G42" i="75"/>
  <c r="J42" i="75"/>
  <c r="K42" i="75"/>
  <c r="M42" i="75" s="1"/>
  <c r="L42" i="75"/>
  <c r="N42" i="75" s="1"/>
  <c r="O42" i="75"/>
  <c r="X42" i="75"/>
  <c r="Y42" i="75"/>
  <c r="AA42" i="75"/>
  <c r="AB42" i="75"/>
  <c r="D43" i="75"/>
  <c r="E43" i="75"/>
  <c r="S43" i="75" s="1"/>
  <c r="E44" i="5" s="1"/>
  <c r="F43" i="75"/>
  <c r="G43" i="75"/>
  <c r="J43" i="75"/>
  <c r="K43" i="75"/>
  <c r="M43" i="75" s="1"/>
  <c r="L43" i="75"/>
  <c r="N43" i="75" s="1"/>
  <c r="O43" i="75"/>
  <c r="X43" i="75"/>
  <c r="Y43" i="75"/>
  <c r="AA43" i="75"/>
  <c r="AB43" i="75"/>
  <c r="D44" i="75"/>
  <c r="E44" i="75"/>
  <c r="S44" i="75" s="1"/>
  <c r="E45" i="5" s="1"/>
  <c r="F44" i="75"/>
  <c r="G44" i="75"/>
  <c r="J44" i="75"/>
  <c r="K44" i="75"/>
  <c r="M44" i="75" s="1"/>
  <c r="L44" i="75"/>
  <c r="N44" i="75" s="1"/>
  <c r="O44" i="75"/>
  <c r="X44" i="75"/>
  <c r="Y44" i="75"/>
  <c r="AA44" i="75"/>
  <c r="AB44" i="75"/>
  <c r="D45" i="75"/>
  <c r="E45" i="75"/>
  <c r="S45" i="75" s="1"/>
  <c r="E46" i="5" s="1"/>
  <c r="F45" i="75"/>
  <c r="G45" i="75"/>
  <c r="J45" i="75"/>
  <c r="K45" i="75"/>
  <c r="M45" i="75" s="1"/>
  <c r="L45" i="75"/>
  <c r="N45" i="75" s="1"/>
  <c r="O45" i="75"/>
  <c r="X45" i="75"/>
  <c r="Y45" i="75"/>
  <c r="AA45" i="75"/>
  <c r="AB45" i="75"/>
  <c r="D46" i="75"/>
  <c r="E46" i="75"/>
  <c r="S46" i="75" s="1"/>
  <c r="E47" i="5" s="1"/>
  <c r="F46" i="75"/>
  <c r="G46" i="75"/>
  <c r="J46" i="75"/>
  <c r="K46" i="75"/>
  <c r="M46" i="75" s="1"/>
  <c r="L46" i="75"/>
  <c r="N46" i="75" s="1"/>
  <c r="O46" i="75"/>
  <c r="X46" i="75"/>
  <c r="Y46" i="75"/>
  <c r="AA46" i="75"/>
  <c r="AB46" i="75"/>
  <c r="D47" i="75"/>
  <c r="E47" i="75"/>
  <c r="S47" i="75" s="1"/>
  <c r="E48" i="5" s="1"/>
  <c r="F47" i="75"/>
  <c r="G47" i="75"/>
  <c r="J47" i="75"/>
  <c r="K47" i="75"/>
  <c r="M47" i="75" s="1"/>
  <c r="L47" i="75"/>
  <c r="N47" i="75" s="1"/>
  <c r="O47" i="75"/>
  <c r="X47" i="75"/>
  <c r="Y47" i="75"/>
  <c r="AA47" i="75"/>
  <c r="AB47" i="75"/>
  <c r="D48" i="75"/>
  <c r="E48" i="75"/>
  <c r="S48" i="75" s="1"/>
  <c r="E49" i="5" s="1"/>
  <c r="F48" i="75"/>
  <c r="G48" i="75"/>
  <c r="J48" i="75"/>
  <c r="K48" i="75"/>
  <c r="M48" i="75" s="1"/>
  <c r="L48" i="75"/>
  <c r="N48" i="75" s="1"/>
  <c r="O48" i="75"/>
  <c r="X48" i="75"/>
  <c r="Y48" i="75"/>
  <c r="AA48" i="75"/>
  <c r="AB48" i="75"/>
  <c r="D49" i="75"/>
  <c r="E49" i="75"/>
  <c r="S49" i="75" s="1"/>
  <c r="E50" i="5" s="1"/>
  <c r="F49" i="75"/>
  <c r="G49" i="75"/>
  <c r="J49" i="75"/>
  <c r="K49" i="75"/>
  <c r="M49" i="75" s="1"/>
  <c r="L49" i="75"/>
  <c r="N49" i="75" s="1"/>
  <c r="O49" i="75"/>
  <c r="X49" i="75"/>
  <c r="Y49" i="75"/>
  <c r="AA49" i="75"/>
  <c r="AB49" i="75"/>
  <c r="D50" i="75"/>
  <c r="E50" i="75"/>
  <c r="S50" i="75" s="1"/>
  <c r="E51" i="5" s="1"/>
  <c r="F50" i="75"/>
  <c r="G50" i="75"/>
  <c r="J50" i="75"/>
  <c r="K50" i="75"/>
  <c r="M50" i="75" s="1"/>
  <c r="L50" i="75"/>
  <c r="N50" i="75" s="1"/>
  <c r="O50" i="75"/>
  <c r="X50" i="75"/>
  <c r="Y50" i="75"/>
  <c r="AA50" i="75"/>
  <c r="AB50" i="75"/>
  <c r="D51" i="75"/>
  <c r="E51" i="75"/>
  <c r="S51" i="75" s="1"/>
  <c r="E52" i="5" s="1"/>
  <c r="F51" i="75"/>
  <c r="G51" i="75"/>
  <c r="J51" i="75"/>
  <c r="K51" i="75"/>
  <c r="M51" i="75" s="1"/>
  <c r="L51" i="75"/>
  <c r="N51" i="75" s="1"/>
  <c r="O51" i="75"/>
  <c r="X51" i="75"/>
  <c r="Y51" i="75"/>
  <c r="AA51" i="75"/>
  <c r="AB51" i="75"/>
  <c r="D52" i="75"/>
  <c r="E52" i="75"/>
  <c r="S52" i="75" s="1"/>
  <c r="E53" i="5" s="1"/>
  <c r="F52" i="75"/>
  <c r="G52" i="75"/>
  <c r="J52" i="75"/>
  <c r="K52" i="75"/>
  <c r="M52" i="75" s="1"/>
  <c r="L52" i="75"/>
  <c r="N52" i="75" s="1"/>
  <c r="O52" i="75"/>
  <c r="X52" i="75"/>
  <c r="Y52" i="75"/>
  <c r="AA52" i="75"/>
  <c r="AB52" i="75"/>
  <c r="D53" i="75"/>
  <c r="E53" i="75"/>
  <c r="S53" i="75" s="1"/>
  <c r="E54" i="5" s="1"/>
  <c r="F53" i="75"/>
  <c r="G53" i="75"/>
  <c r="J53" i="75"/>
  <c r="K53" i="75"/>
  <c r="M53" i="75" s="1"/>
  <c r="L53" i="75"/>
  <c r="N53" i="75" s="1"/>
  <c r="O53" i="75"/>
  <c r="X53" i="75"/>
  <c r="Y53" i="75"/>
  <c r="AA53" i="75"/>
  <c r="AB53" i="75"/>
  <c r="D54" i="75"/>
  <c r="E54" i="75"/>
  <c r="S54" i="75" s="1"/>
  <c r="E55" i="5" s="1"/>
  <c r="F54" i="75"/>
  <c r="G54" i="75"/>
  <c r="J54" i="75"/>
  <c r="K54" i="75"/>
  <c r="M54" i="75" s="1"/>
  <c r="L54" i="75"/>
  <c r="N54" i="75" s="1"/>
  <c r="O54" i="75"/>
  <c r="X54" i="75"/>
  <c r="Y54" i="75"/>
  <c r="AA54" i="75"/>
  <c r="AB54" i="75"/>
  <c r="D55" i="75"/>
  <c r="E55" i="75"/>
  <c r="S55" i="75" s="1"/>
  <c r="E56" i="5" s="1"/>
  <c r="F55" i="75"/>
  <c r="G55" i="75"/>
  <c r="J55" i="75"/>
  <c r="K55" i="75"/>
  <c r="M55" i="75" s="1"/>
  <c r="L55" i="75"/>
  <c r="N55" i="75" s="1"/>
  <c r="O55" i="75"/>
  <c r="X55" i="75"/>
  <c r="Y55" i="75"/>
  <c r="AA55" i="75"/>
  <c r="AB55" i="75"/>
  <c r="D56" i="75"/>
  <c r="E56" i="75"/>
  <c r="S56" i="75" s="1"/>
  <c r="E57" i="5" s="1"/>
  <c r="F56" i="75"/>
  <c r="G56" i="75"/>
  <c r="J56" i="75"/>
  <c r="K56" i="75"/>
  <c r="M56" i="75" s="1"/>
  <c r="L56" i="75"/>
  <c r="N56" i="75" s="1"/>
  <c r="O56" i="75"/>
  <c r="X56" i="75"/>
  <c r="Y56" i="75"/>
  <c r="AA56" i="75"/>
  <c r="AB56" i="75"/>
  <c r="D57" i="75"/>
  <c r="E57" i="75"/>
  <c r="S57" i="75" s="1"/>
  <c r="E58" i="5" s="1"/>
  <c r="F57" i="75"/>
  <c r="G57" i="75"/>
  <c r="J57" i="75"/>
  <c r="K57" i="75"/>
  <c r="M57" i="75" s="1"/>
  <c r="L57" i="75"/>
  <c r="N57" i="75" s="1"/>
  <c r="O57" i="75"/>
  <c r="X57" i="75"/>
  <c r="Y57" i="75"/>
  <c r="AA57" i="75"/>
  <c r="AB57" i="75"/>
  <c r="D58" i="75"/>
  <c r="E58" i="75"/>
  <c r="S58" i="75" s="1"/>
  <c r="E59" i="5" s="1"/>
  <c r="F58" i="75"/>
  <c r="G58" i="75"/>
  <c r="J58" i="75"/>
  <c r="K58" i="75"/>
  <c r="M58" i="75" s="1"/>
  <c r="L58" i="75"/>
  <c r="N58" i="75" s="1"/>
  <c r="O58" i="75"/>
  <c r="X58" i="75"/>
  <c r="Y58" i="75"/>
  <c r="AA58" i="75"/>
  <c r="AB58" i="75"/>
  <c r="D59" i="75"/>
  <c r="E59" i="75"/>
  <c r="S59" i="75" s="1"/>
  <c r="E60" i="5" s="1"/>
  <c r="F59" i="75"/>
  <c r="G59" i="75"/>
  <c r="J59" i="75"/>
  <c r="K59" i="75"/>
  <c r="M59" i="75" s="1"/>
  <c r="L59" i="75"/>
  <c r="N59" i="75" s="1"/>
  <c r="O59" i="75"/>
  <c r="X59" i="75"/>
  <c r="Y59" i="75"/>
  <c r="AA59" i="75"/>
  <c r="AB59" i="75"/>
  <c r="D60" i="75"/>
  <c r="E60" i="75"/>
  <c r="S60" i="75" s="1"/>
  <c r="E61" i="5" s="1"/>
  <c r="F60" i="75"/>
  <c r="G60" i="75"/>
  <c r="J60" i="75"/>
  <c r="K60" i="75"/>
  <c r="M60" i="75" s="1"/>
  <c r="L60" i="75"/>
  <c r="N60" i="75" s="1"/>
  <c r="O60" i="75"/>
  <c r="X60" i="75"/>
  <c r="Y60" i="75"/>
  <c r="AA60" i="75"/>
  <c r="AB60" i="75"/>
  <c r="D61" i="75"/>
  <c r="E61" i="75"/>
  <c r="S61" i="75" s="1"/>
  <c r="E62" i="5" s="1"/>
  <c r="F61" i="75"/>
  <c r="G61" i="75"/>
  <c r="J61" i="75"/>
  <c r="K61" i="75"/>
  <c r="M61" i="75" s="1"/>
  <c r="L61" i="75"/>
  <c r="N61" i="75" s="1"/>
  <c r="O61" i="75"/>
  <c r="X61" i="75"/>
  <c r="Y61" i="75"/>
  <c r="AA61" i="75"/>
  <c r="AB61" i="75"/>
  <c r="D62" i="75"/>
  <c r="E62" i="75"/>
  <c r="S62" i="75" s="1"/>
  <c r="E63" i="5" s="1"/>
  <c r="F62" i="75"/>
  <c r="G62" i="75"/>
  <c r="J62" i="75"/>
  <c r="K62" i="75"/>
  <c r="M62" i="75" s="1"/>
  <c r="L62" i="75"/>
  <c r="N62" i="75" s="1"/>
  <c r="O62" i="75"/>
  <c r="X62" i="75"/>
  <c r="Y62" i="75"/>
  <c r="AA62" i="75"/>
  <c r="AB62" i="75"/>
  <c r="D63" i="75"/>
  <c r="E63" i="75"/>
  <c r="S63" i="75" s="1"/>
  <c r="E64" i="5" s="1"/>
  <c r="F63" i="75"/>
  <c r="G63" i="75"/>
  <c r="J63" i="75"/>
  <c r="K63" i="75"/>
  <c r="M63" i="75" s="1"/>
  <c r="L63" i="75"/>
  <c r="N63" i="75" s="1"/>
  <c r="O63" i="75"/>
  <c r="X63" i="75"/>
  <c r="Y63" i="75"/>
  <c r="AA63" i="75"/>
  <c r="AB63" i="75"/>
  <c r="D64" i="75"/>
  <c r="E64" i="75"/>
  <c r="S64" i="75" s="1"/>
  <c r="E65" i="5" s="1"/>
  <c r="F64" i="75"/>
  <c r="G64" i="75"/>
  <c r="J64" i="75"/>
  <c r="K64" i="75"/>
  <c r="M64" i="75" s="1"/>
  <c r="L64" i="75"/>
  <c r="N64" i="75" s="1"/>
  <c r="O64" i="75"/>
  <c r="X64" i="75"/>
  <c r="Y64" i="75"/>
  <c r="AA64" i="75"/>
  <c r="AB64" i="75"/>
  <c r="D65" i="75"/>
  <c r="E65" i="75"/>
  <c r="S65" i="75" s="1"/>
  <c r="E66" i="5" s="1"/>
  <c r="F65" i="75"/>
  <c r="G65" i="75"/>
  <c r="J65" i="75"/>
  <c r="K65" i="75"/>
  <c r="M65" i="75" s="1"/>
  <c r="L65" i="75"/>
  <c r="N65" i="75" s="1"/>
  <c r="O65" i="75"/>
  <c r="X65" i="75"/>
  <c r="Y65" i="75"/>
  <c r="AA65" i="75"/>
  <c r="AB65" i="75"/>
  <c r="D66" i="75"/>
  <c r="E66" i="75"/>
  <c r="S66" i="75" s="1"/>
  <c r="E67" i="5" s="1"/>
  <c r="F66" i="75"/>
  <c r="G66" i="75"/>
  <c r="J66" i="75"/>
  <c r="K66" i="75"/>
  <c r="M66" i="75" s="1"/>
  <c r="L66" i="75"/>
  <c r="N66" i="75" s="1"/>
  <c r="O66" i="75"/>
  <c r="X66" i="75"/>
  <c r="Y66" i="75"/>
  <c r="AA66" i="75"/>
  <c r="AB66" i="75"/>
  <c r="D67" i="75"/>
  <c r="E67" i="75"/>
  <c r="S67" i="75" s="1"/>
  <c r="E68" i="5" s="1"/>
  <c r="F67" i="75"/>
  <c r="G67" i="75"/>
  <c r="J67" i="75"/>
  <c r="K67" i="75"/>
  <c r="M67" i="75" s="1"/>
  <c r="L67" i="75"/>
  <c r="N67" i="75" s="1"/>
  <c r="O67" i="75"/>
  <c r="X67" i="75"/>
  <c r="Y67" i="75"/>
  <c r="AA67" i="75"/>
  <c r="AB67" i="75"/>
  <c r="D68" i="75"/>
  <c r="E68" i="75"/>
  <c r="S68" i="75" s="1"/>
  <c r="E69" i="5" s="1"/>
  <c r="F68" i="75"/>
  <c r="G68" i="75"/>
  <c r="J68" i="75"/>
  <c r="K68" i="75"/>
  <c r="M68" i="75" s="1"/>
  <c r="L68" i="75"/>
  <c r="N68" i="75" s="1"/>
  <c r="O68" i="75"/>
  <c r="X68" i="75"/>
  <c r="Y68" i="75"/>
  <c r="AA68" i="75"/>
  <c r="AB68" i="75"/>
  <c r="D69" i="75"/>
  <c r="E69" i="75"/>
  <c r="S69" i="75" s="1"/>
  <c r="E70" i="5" s="1"/>
  <c r="F69" i="75"/>
  <c r="G69" i="75"/>
  <c r="J69" i="75"/>
  <c r="K69" i="75"/>
  <c r="M69" i="75" s="1"/>
  <c r="L69" i="75"/>
  <c r="N69" i="75" s="1"/>
  <c r="O69" i="75"/>
  <c r="X69" i="75"/>
  <c r="Y69" i="75"/>
  <c r="AA69" i="75"/>
  <c r="AB69" i="75"/>
  <c r="D70" i="75"/>
  <c r="E70" i="75"/>
  <c r="S70" i="75" s="1"/>
  <c r="E71" i="5" s="1"/>
  <c r="F70" i="75"/>
  <c r="G70" i="75"/>
  <c r="J70" i="75"/>
  <c r="K70" i="75"/>
  <c r="M70" i="75" s="1"/>
  <c r="L70" i="75"/>
  <c r="N70" i="75" s="1"/>
  <c r="O70" i="75"/>
  <c r="X70" i="75"/>
  <c r="Y70" i="75"/>
  <c r="AA70" i="75"/>
  <c r="AB70" i="75"/>
  <c r="D71" i="75"/>
  <c r="E71" i="75"/>
  <c r="S71" i="75" s="1"/>
  <c r="E72" i="5" s="1"/>
  <c r="F71" i="75"/>
  <c r="G71" i="75"/>
  <c r="J71" i="75"/>
  <c r="K71" i="75"/>
  <c r="M71" i="75" s="1"/>
  <c r="L71" i="75"/>
  <c r="N71" i="75" s="1"/>
  <c r="O71" i="75"/>
  <c r="X71" i="75"/>
  <c r="Y71" i="75"/>
  <c r="AA71" i="75"/>
  <c r="AB71" i="75"/>
  <c r="D72" i="75"/>
  <c r="E72" i="75"/>
  <c r="S72" i="75" s="1"/>
  <c r="E73" i="5" s="1"/>
  <c r="F72" i="75"/>
  <c r="G72" i="75"/>
  <c r="J72" i="75"/>
  <c r="K72" i="75"/>
  <c r="M72" i="75" s="1"/>
  <c r="L72" i="75"/>
  <c r="N72" i="75" s="1"/>
  <c r="O72" i="75"/>
  <c r="X72" i="75"/>
  <c r="Y72" i="75"/>
  <c r="AA72" i="75"/>
  <c r="AB72" i="75"/>
  <c r="D73" i="75"/>
  <c r="E73" i="75"/>
  <c r="S73" i="75" s="1"/>
  <c r="F73" i="75"/>
  <c r="G73" i="75"/>
  <c r="J73" i="75"/>
  <c r="K73" i="75"/>
  <c r="M73" i="75" s="1"/>
  <c r="L73" i="75"/>
  <c r="N73" i="75" s="1"/>
  <c r="O73" i="75"/>
  <c r="X73" i="75"/>
  <c r="Y73" i="75"/>
  <c r="AA73" i="75"/>
  <c r="AB73" i="75"/>
  <c r="D74" i="75"/>
  <c r="E74" i="75"/>
  <c r="S74" i="75" s="1"/>
  <c r="E75" i="5" s="1"/>
  <c r="F74" i="75"/>
  <c r="G74" i="75"/>
  <c r="J74" i="75"/>
  <c r="K74" i="75"/>
  <c r="M74" i="75" s="1"/>
  <c r="L74" i="75"/>
  <c r="N74" i="75" s="1"/>
  <c r="O74" i="75"/>
  <c r="X74" i="75"/>
  <c r="Y74" i="75"/>
  <c r="AA74" i="75"/>
  <c r="AB74" i="75"/>
  <c r="D75" i="75"/>
  <c r="E75" i="75"/>
  <c r="S75" i="75" s="1"/>
  <c r="E76" i="5" s="1"/>
  <c r="F75" i="75"/>
  <c r="G75" i="75"/>
  <c r="J75" i="75"/>
  <c r="K75" i="75"/>
  <c r="M75" i="75" s="1"/>
  <c r="L75" i="75"/>
  <c r="N75" i="75" s="1"/>
  <c r="O75" i="75"/>
  <c r="X75" i="75"/>
  <c r="Y75" i="75"/>
  <c r="AA75" i="75"/>
  <c r="AB75" i="75"/>
  <c r="D76" i="75"/>
  <c r="E76" i="75"/>
  <c r="S76" i="75" s="1"/>
  <c r="E77" i="5" s="1"/>
  <c r="F76" i="75"/>
  <c r="G76" i="75"/>
  <c r="J76" i="75"/>
  <c r="K76" i="75"/>
  <c r="M76" i="75" s="1"/>
  <c r="L76" i="75"/>
  <c r="N76" i="75" s="1"/>
  <c r="O76" i="75"/>
  <c r="X76" i="75"/>
  <c r="Y76" i="75"/>
  <c r="AA76" i="75"/>
  <c r="AB76" i="75"/>
  <c r="D77" i="75"/>
  <c r="E77" i="75"/>
  <c r="S77" i="75" s="1"/>
  <c r="E78" i="5" s="1"/>
  <c r="F77" i="75"/>
  <c r="G77" i="75"/>
  <c r="J77" i="75"/>
  <c r="K77" i="75"/>
  <c r="M77" i="75" s="1"/>
  <c r="L77" i="75"/>
  <c r="N77" i="75" s="1"/>
  <c r="O77" i="75"/>
  <c r="X77" i="75"/>
  <c r="Y77" i="75"/>
  <c r="AA77" i="75"/>
  <c r="AB77" i="75"/>
  <c r="D78" i="75"/>
  <c r="E78" i="75"/>
  <c r="S78" i="75" s="1"/>
  <c r="E79" i="5" s="1"/>
  <c r="F78" i="75"/>
  <c r="G78" i="75"/>
  <c r="J78" i="75"/>
  <c r="K78" i="75"/>
  <c r="M78" i="75" s="1"/>
  <c r="L78" i="75"/>
  <c r="N78" i="75" s="1"/>
  <c r="O78" i="75"/>
  <c r="X78" i="75"/>
  <c r="Y78" i="75"/>
  <c r="AA78" i="75"/>
  <c r="AB78" i="75"/>
  <c r="D79" i="75"/>
  <c r="E79" i="75"/>
  <c r="S79" i="75" s="1"/>
  <c r="E80" i="5" s="1"/>
  <c r="F79" i="75"/>
  <c r="G79" i="75"/>
  <c r="J79" i="75"/>
  <c r="K79" i="75"/>
  <c r="M79" i="75" s="1"/>
  <c r="L79" i="75"/>
  <c r="N79" i="75" s="1"/>
  <c r="O79" i="75"/>
  <c r="X79" i="75"/>
  <c r="Y79" i="75"/>
  <c r="AA79" i="75"/>
  <c r="AB79" i="75"/>
  <c r="D80" i="75"/>
  <c r="E80" i="75"/>
  <c r="S80" i="75" s="1"/>
  <c r="E81" i="5" s="1"/>
  <c r="F80" i="75"/>
  <c r="G80" i="75"/>
  <c r="J80" i="75"/>
  <c r="K80" i="75"/>
  <c r="M80" i="75" s="1"/>
  <c r="L80" i="75"/>
  <c r="N80" i="75" s="1"/>
  <c r="O80" i="75"/>
  <c r="X80" i="75"/>
  <c r="Y80" i="75"/>
  <c r="AA80" i="75"/>
  <c r="AB80" i="75"/>
  <c r="D81" i="75"/>
  <c r="E81" i="75"/>
  <c r="S81" i="75" s="1"/>
  <c r="E82" i="5" s="1"/>
  <c r="F81" i="75"/>
  <c r="G81" i="75"/>
  <c r="J81" i="75"/>
  <c r="K81" i="75"/>
  <c r="M81" i="75" s="1"/>
  <c r="L81" i="75"/>
  <c r="N81" i="75" s="1"/>
  <c r="O81" i="75"/>
  <c r="X81" i="75"/>
  <c r="Y81" i="75"/>
  <c r="AA81" i="75"/>
  <c r="AB81" i="75"/>
  <c r="D82" i="75"/>
  <c r="E82" i="75"/>
  <c r="S82" i="75" s="1"/>
  <c r="E83" i="5" s="1"/>
  <c r="F82" i="75"/>
  <c r="G82" i="75"/>
  <c r="J82" i="75"/>
  <c r="K82" i="75"/>
  <c r="M82" i="75" s="1"/>
  <c r="L82" i="75"/>
  <c r="N82" i="75" s="1"/>
  <c r="O82" i="75"/>
  <c r="X82" i="75"/>
  <c r="Y82" i="75"/>
  <c r="AA82" i="75"/>
  <c r="AB82" i="75"/>
  <c r="D83" i="75"/>
  <c r="E83" i="75"/>
  <c r="S83" i="75" s="1"/>
  <c r="E84" i="5" s="1"/>
  <c r="F83" i="75"/>
  <c r="G83" i="75"/>
  <c r="J83" i="75"/>
  <c r="K83" i="75"/>
  <c r="M83" i="75" s="1"/>
  <c r="L83" i="75"/>
  <c r="N83" i="75" s="1"/>
  <c r="O83" i="75"/>
  <c r="X83" i="75"/>
  <c r="Y83" i="75"/>
  <c r="AA83" i="75"/>
  <c r="AB83" i="75"/>
  <c r="D84" i="75"/>
  <c r="E84" i="75"/>
  <c r="S84" i="75" s="1"/>
  <c r="E85" i="5" s="1"/>
  <c r="F84" i="75"/>
  <c r="G84" i="75"/>
  <c r="J84" i="75"/>
  <c r="K84" i="75"/>
  <c r="M84" i="75" s="1"/>
  <c r="L84" i="75"/>
  <c r="N84" i="75" s="1"/>
  <c r="O84" i="75"/>
  <c r="X84" i="75"/>
  <c r="Y84" i="75"/>
  <c r="AA84" i="75"/>
  <c r="AB84" i="75"/>
  <c r="D85" i="75"/>
  <c r="E85" i="75"/>
  <c r="S85" i="75" s="1"/>
  <c r="E86" i="5" s="1"/>
  <c r="F85" i="75"/>
  <c r="G85" i="75"/>
  <c r="J85" i="75"/>
  <c r="K85" i="75"/>
  <c r="M85" i="75" s="1"/>
  <c r="L85" i="75"/>
  <c r="N85" i="75" s="1"/>
  <c r="O85" i="75"/>
  <c r="X85" i="75"/>
  <c r="Y85" i="75"/>
  <c r="AA85" i="75"/>
  <c r="AB85" i="75"/>
  <c r="D86" i="75"/>
  <c r="E86" i="75"/>
  <c r="S86" i="75" s="1"/>
  <c r="E87" i="5" s="1"/>
  <c r="F86" i="75"/>
  <c r="G86" i="75"/>
  <c r="J86" i="75"/>
  <c r="K86" i="75"/>
  <c r="M86" i="75" s="1"/>
  <c r="L86" i="75"/>
  <c r="N86" i="75" s="1"/>
  <c r="O86" i="75"/>
  <c r="X86" i="75"/>
  <c r="Y86" i="75"/>
  <c r="AA86" i="75"/>
  <c r="AB86" i="75"/>
  <c r="D87" i="75"/>
  <c r="E87" i="75"/>
  <c r="S87" i="75" s="1"/>
  <c r="E88" i="5" s="1"/>
  <c r="F87" i="75"/>
  <c r="G87" i="75"/>
  <c r="J87" i="75"/>
  <c r="K87" i="75"/>
  <c r="M87" i="75" s="1"/>
  <c r="L87" i="75"/>
  <c r="N87" i="75" s="1"/>
  <c r="O87" i="75"/>
  <c r="X87" i="75"/>
  <c r="Y87" i="75"/>
  <c r="AA87" i="75"/>
  <c r="AB87" i="75"/>
  <c r="D88" i="75"/>
  <c r="E88" i="75"/>
  <c r="S88" i="75" s="1"/>
  <c r="E89" i="5" s="1"/>
  <c r="F88" i="75"/>
  <c r="G88" i="75"/>
  <c r="J88" i="75"/>
  <c r="K88" i="75"/>
  <c r="M88" i="75" s="1"/>
  <c r="L88" i="75"/>
  <c r="N88" i="75" s="1"/>
  <c r="O88" i="75"/>
  <c r="X88" i="75"/>
  <c r="Y88" i="75"/>
  <c r="AA88" i="75"/>
  <c r="AB88" i="75"/>
  <c r="D89" i="75"/>
  <c r="E89" i="75"/>
  <c r="S89" i="75" s="1"/>
  <c r="E90" i="5" s="1"/>
  <c r="F89" i="75"/>
  <c r="G89" i="75"/>
  <c r="J89" i="75"/>
  <c r="K89" i="75"/>
  <c r="M89" i="75" s="1"/>
  <c r="L89" i="75"/>
  <c r="N89" i="75" s="1"/>
  <c r="O89" i="75"/>
  <c r="X89" i="75"/>
  <c r="Y89" i="75"/>
  <c r="AA89" i="75"/>
  <c r="AB89" i="75"/>
  <c r="D90" i="75"/>
  <c r="E90" i="75"/>
  <c r="S90" i="75" s="1"/>
  <c r="E91" i="5" s="1"/>
  <c r="F90" i="75"/>
  <c r="G90" i="75"/>
  <c r="J90" i="75"/>
  <c r="K90" i="75"/>
  <c r="M90" i="75" s="1"/>
  <c r="L90" i="75"/>
  <c r="N90" i="75" s="1"/>
  <c r="O90" i="75"/>
  <c r="X90" i="75"/>
  <c r="Y90" i="75"/>
  <c r="AA90" i="75"/>
  <c r="AB90" i="75"/>
  <c r="D91" i="75"/>
  <c r="E91" i="75"/>
  <c r="S91" i="75" s="1"/>
  <c r="E92" i="5" s="1"/>
  <c r="F91" i="75"/>
  <c r="G91" i="75"/>
  <c r="J91" i="75"/>
  <c r="K91" i="75"/>
  <c r="M91" i="75" s="1"/>
  <c r="L91" i="75"/>
  <c r="N91" i="75" s="1"/>
  <c r="O91" i="75"/>
  <c r="X91" i="75"/>
  <c r="Y91" i="75"/>
  <c r="AA91" i="75"/>
  <c r="AB91" i="75"/>
  <c r="D92" i="75"/>
  <c r="E92" i="75"/>
  <c r="S92" i="75" s="1"/>
  <c r="E93" i="5" s="1"/>
  <c r="F92" i="75"/>
  <c r="G92" i="75"/>
  <c r="J92" i="75"/>
  <c r="K92" i="75"/>
  <c r="M92" i="75" s="1"/>
  <c r="L92" i="75"/>
  <c r="N92" i="75" s="1"/>
  <c r="O92" i="75"/>
  <c r="X92" i="75"/>
  <c r="Y92" i="75"/>
  <c r="AA92" i="75"/>
  <c r="AB92" i="75"/>
  <c r="D93" i="75"/>
  <c r="E93" i="75"/>
  <c r="S93" i="75" s="1"/>
  <c r="E94" i="5" s="1"/>
  <c r="F93" i="75"/>
  <c r="G93" i="75"/>
  <c r="J93" i="75"/>
  <c r="K93" i="75"/>
  <c r="M93" i="75" s="1"/>
  <c r="L93" i="75"/>
  <c r="N93" i="75" s="1"/>
  <c r="O93" i="75"/>
  <c r="X93" i="75"/>
  <c r="Y93" i="75"/>
  <c r="AA93" i="75"/>
  <c r="AB93" i="75"/>
  <c r="D94" i="75"/>
  <c r="E94" i="75"/>
  <c r="S94" i="75" s="1"/>
  <c r="E95" i="5" s="1"/>
  <c r="F94" i="75"/>
  <c r="G94" i="75"/>
  <c r="J94" i="75"/>
  <c r="K94" i="75"/>
  <c r="M94" i="75" s="1"/>
  <c r="L94" i="75"/>
  <c r="N94" i="75" s="1"/>
  <c r="O94" i="75"/>
  <c r="X94" i="75"/>
  <c r="Y94" i="75"/>
  <c r="AA94" i="75"/>
  <c r="AB94" i="75"/>
  <c r="D95" i="75"/>
  <c r="E95" i="75"/>
  <c r="S95" i="75" s="1"/>
  <c r="E96" i="5" s="1"/>
  <c r="F95" i="75"/>
  <c r="G95" i="75"/>
  <c r="J95" i="75"/>
  <c r="K95" i="75"/>
  <c r="M95" i="75" s="1"/>
  <c r="L95" i="75"/>
  <c r="N95" i="75" s="1"/>
  <c r="O95" i="75"/>
  <c r="X95" i="75"/>
  <c r="Y95" i="75"/>
  <c r="AA95" i="75"/>
  <c r="AB95" i="75"/>
  <c r="D96" i="75"/>
  <c r="E96" i="75"/>
  <c r="S96" i="75" s="1"/>
  <c r="E97" i="5" s="1"/>
  <c r="F96" i="75"/>
  <c r="G96" i="75"/>
  <c r="J96" i="75"/>
  <c r="K96" i="75"/>
  <c r="M96" i="75" s="1"/>
  <c r="L96" i="75"/>
  <c r="N96" i="75" s="1"/>
  <c r="O96" i="75"/>
  <c r="X96" i="75"/>
  <c r="Y96" i="75"/>
  <c r="AA96" i="75"/>
  <c r="AB96" i="75"/>
  <c r="D97" i="75"/>
  <c r="E97" i="75"/>
  <c r="S97" i="75" s="1"/>
  <c r="E98" i="5" s="1"/>
  <c r="F97" i="75"/>
  <c r="G97" i="75"/>
  <c r="J97" i="75"/>
  <c r="K97" i="75"/>
  <c r="M97" i="75" s="1"/>
  <c r="L97" i="75"/>
  <c r="N97" i="75" s="1"/>
  <c r="O97" i="75"/>
  <c r="X97" i="75"/>
  <c r="Y97" i="75"/>
  <c r="AA97" i="75"/>
  <c r="AB97" i="75"/>
  <c r="D98" i="75"/>
  <c r="E98" i="75"/>
  <c r="S98" i="75" s="1"/>
  <c r="E99" i="5" s="1"/>
  <c r="F98" i="75"/>
  <c r="G98" i="75"/>
  <c r="J98" i="75"/>
  <c r="K98" i="75"/>
  <c r="M98" i="75" s="1"/>
  <c r="L98" i="75"/>
  <c r="N98" i="75" s="1"/>
  <c r="O98" i="75"/>
  <c r="X98" i="75"/>
  <c r="Y98" i="75"/>
  <c r="AA98" i="75"/>
  <c r="AB98" i="75"/>
  <c r="D99" i="75"/>
  <c r="E99" i="75"/>
  <c r="S99" i="75" s="1"/>
  <c r="E100" i="5" s="1"/>
  <c r="F99" i="75"/>
  <c r="G99" i="75"/>
  <c r="J99" i="75"/>
  <c r="K99" i="75"/>
  <c r="M99" i="75" s="1"/>
  <c r="L99" i="75"/>
  <c r="N99" i="75" s="1"/>
  <c r="O99" i="75"/>
  <c r="X99" i="75"/>
  <c r="Y99" i="75"/>
  <c r="AA99" i="75"/>
  <c r="AB99" i="75"/>
  <c r="D100" i="75"/>
  <c r="E100" i="75"/>
  <c r="S100" i="75" s="1"/>
  <c r="E101" i="5" s="1"/>
  <c r="F100" i="75"/>
  <c r="G100" i="75"/>
  <c r="J100" i="75"/>
  <c r="K100" i="75"/>
  <c r="M100" i="75" s="1"/>
  <c r="L100" i="75"/>
  <c r="N100" i="75" s="1"/>
  <c r="O100" i="75"/>
  <c r="X100" i="75"/>
  <c r="Y100" i="75"/>
  <c r="AA100" i="75"/>
  <c r="AB100" i="75"/>
  <c r="D101" i="75"/>
  <c r="E101" i="75"/>
  <c r="S101" i="75" s="1"/>
  <c r="E102" i="5" s="1"/>
  <c r="F101" i="75"/>
  <c r="G101" i="75"/>
  <c r="J101" i="75"/>
  <c r="K101" i="75"/>
  <c r="M101" i="75" s="1"/>
  <c r="L101" i="75"/>
  <c r="N101" i="75" s="1"/>
  <c r="O101" i="75"/>
  <c r="X101" i="75"/>
  <c r="Y101" i="75"/>
  <c r="AA101" i="75"/>
  <c r="AB101" i="75"/>
  <c r="D102" i="75"/>
  <c r="E102" i="75"/>
  <c r="S102" i="75" s="1"/>
  <c r="E103" i="5" s="1"/>
  <c r="F102" i="75"/>
  <c r="G102" i="75"/>
  <c r="J102" i="75"/>
  <c r="K102" i="75"/>
  <c r="M102" i="75" s="1"/>
  <c r="L102" i="75"/>
  <c r="N102" i="75" s="1"/>
  <c r="O102" i="75"/>
  <c r="X102" i="75"/>
  <c r="Y102" i="75"/>
  <c r="AA102" i="75"/>
  <c r="AB102" i="75"/>
  <c r="D103" i="75"/>
  <c r="E103" i="75"/>
  <c r="S103" i="75" s="1"/>
  <c r="E104" i="5" s="1"/>
  <c r="F103" i="75"/>
  <c r="G103" i="75"/>
  <c r="J103" i="75"/>
  <c r="K103" i="75"/>
  <c r="M103" i="75" s="1"/>
  <c r="L103" i="75"/>
  <c r="N103" i="75" s="1"/>
  <c r="O103" i="75"/>
  <c r="X103" i="75"/>
  <c r="Y103" i="75"/>
  <c r="AA103" i="75"/>
  <c r="AB103" i="75"/>
  <c r="D104" i="75"/>
  <c r="E104" i="75"/>
  <c r="S104" i="75" s="1"/>
  <c r="E105" i="5" s="1"/>
  <c r="F104" i="75"/>
  <c r="G104" i="75"/>
  <c r="J104" i="75"/>
  <c r="K104" i="75"/>
  <c r="M104" i="75" s="1"/>
  <c r="L104" i="75"/>
  <c r="N104" i="75" s="1"/>
  <c r="O104" i="75"/>
  <c r="X104" i="75"/>
  <c r="Y104" i="75"/>
  <c r="AA104" i="75"/>
  <c r="AB104" i="75"/>
  <c r="D105" i="75"/>
  <c r="E105" i="75"/>
  <c r="S105" i="75" s="1"/>
  <c r="E106" i="5" s="1"/>
  <c r="F105" i="75"/>
  <c r="G105" i="75"/>
  <c r="J105" i="75"/>
  <c r="K105" i="75"/>
  <c r="M105" i="75" s="1"/>
  <c r="L105" i="75"/>
  <c r="N105" i="75" s="1"/>
  <c r="O105" i="75"/>
  <c r="X105" i="75"/>
  <c r="Y105" i="75"/>
  <c r="AA105" i="75"/>
  <c r="AB105" i="75"/>
  <c r="D106" i="75"/>
  <c r="E106" i="75"/>
  <c r="S106" i="75" s="1"/>
  <c r="E107" i="5" s="1"/>
  <c r="F106" i="75"/>
  <c r="G106" i="75"/>
  <c r="J106" i="75"/>
  <c r="K106" i="75"/>
  <c r="M106" i="75" s="1"/>
  <c r="L106" i="75"/>
  <c r="N106" i="75" s="1"/>
  <c r="O106" i="75"/>
  <c r="X106" i="75"/>
  <c r="Y106" i="75"/>
  <c r="AA106" i="75"/>
  <c r="AB106" i="75"/>
  <c r="D107" i="75"/>
  <c r="E107" i="75"/>
  <c r="S107" i="75" s="1"/>
  <c r="E108" i="5" s="1"/>
  <c r="F107" i="75"/>
  <c r="G107" i="75"/>
  <c r="J107" i="75"/>
  <c r="K107" i="75"/>
  <c r="M107" i="75" s="1"/>
  <c r="L107" i="75"/>
  <c r="N107" i="75" s="1"/>
  <c r="O107" i="75"/>
  <c r="X107" i="75"/>
  <c r="Y107" i="75"/>
  <c r="AA107" i="75"/>
  <c r="AB107" i="75"/>
  <c r="D108" i="75"/>
  <c r="E108" i="75"/>
  <c r="S108" i="75" s="1"/>
  <c r="E109" i="5" s="1"/>
  <c r="F108" i="75"/>
  <c r="G108" i="75"/>
  <c r="J108" i="75"/>
  <c r="K108" i="75"/>
  <c r="M108" i="75" s="1"/>
  <c r="L108" i="75"/>
  <c r="N108" i="75" s="1"/>
  <c r="O108" i="75"/>
  <c r="X108" i="75"/>
  <c r="Y108" i="75"/>
  <c r="AA108" i="75"/>
  <c r="AB108" i="75"/>
  <c r="D109" i="75"/>
  <c r="E109" i="75"/>
  <c r="S109" i="75" s="1"/>
  <c r="E110" i="5" s="1"/>
  <c r="F109" i="75"/>
  <c r="G109" i="75"/>
  <c r="J109" i="75"/>
  <c r="K109" i="75"/>
  <c r="M109" i="75" s="1"/>
  <c r="L109" i="75"/>
  <c r="N109" i="75" s="1"/>
  <c r="O109" i="75"/>
  <c r="X109" i="75"/>
  <c r="Y109" i="75"/>
  <c r="AA109" i="75"/>
  <c r="AB109" i="75"/>
  <c r="D110" i="75"/>
  <c r="E110" i="75"/>
  <c r="S110" i="75" s="1"/>
  <c r="E111" i="5" s="1"/>
  <c r="F110" i="75"/>
  <c r="G110" i="75"/>
  <c r="J110" i="75"/>
  <c r="K110" i="75"/>
  <c r="M110" i="75" s="1"/>
  <c r="L110" i="75"/>
  <c r="N110" i="75" s="1"/>
  <c r="O110" i="75"/>
  <c r="X110" i="75"/>
  <c r="Y110" i="75"/>
  <c r="AA110" i="75"/>
  <c r="AB110" i="75"/>
  <c r="D111" i="75"/>
  <c r="E111" i="75"/>
  <c r="S111" i="75" s="1"/>
  <c r="E112" i="5" s="1"/>
  <c r="F111" i="75"/>
  <c r="G111" i="75"/>
  <c r="J111" i="75"/>
  <c r="K111" i="75"/>
  <c r="M111" i="75" s="1"/>
  <c r="L111" i="75"/>
  <c r="N111" i="75" s="1"/>
  <c r="O111" i="75"/>
  <c r="X111" i="75"/>
  <c r="Y111" i="75"/>
  <c r="AA111" i="75"/>
  <c r="AB111" i="75"/>
  <c r="D112" i="75"/>
  <c r="E112" i="75"/>
  <c r="S112" i="75" s="1"/>
  <c r="E113" i="5" s="1"/>
  <c r="F112" i="75"/>
  <c r="G112" i="75"/>
  <c r="J112" i="75"/>
  <c r="K112" i="75"/>
  <c r="M112" i="75" s="1"/>
  <c r="L112" i="75"/>
  <c r="N112" i="75" s="1"/>
  <c r="O112" i="75"/>
  <c r="X112" i="75"/>
  <c r="Y112" i="75"/>
  <c r="AA112" i="75"/>
  <c r="AB112" i="75"/>
  <c r="D113" i="75"/>
  <c r="E113" i="75"/>
  <c r="S113" i="75" s="1"/>
  <c r="E114" i="5" s="1"/>
  <c r="F113" i="75"/>
  <c r="G113" i="75"/>
  <c r="J113" i="75"/>
  <c r="K113" i="75"/>
  <c r="M113" i="75" s="1"/>
  <c r="L113" i="75"/>
  <c r="N113" i="75" s="1"/>
  <c r="O113" i="75"/>
  <c r="X113" i="75"/>
  <c r="Y113" i="75"/>
  <c r="AA113" i="75"/>
  <c r="AB113" i="75"/>
  <c r="D114" i="75"/>
  <c r="E114" i="75"/>
  <c r="S114" i="75" s="1"/>
  <c r="E115" i="5" s="1"/>
  <c r="F114" i="75"/>
  <c r="G114" i="75"/>
  <c r="J114" i="75"/>
  <c r="K114" i="75"/>
  <c r="M114" i="75" s="1"/>
  <c r="L114" i="75"/>
  <c r="N114" i="75" s="1"/>
  <c r="O114" i="75"/>
  <c r="X114" i="75"/>
  <c r="Y114" i="75"/>
  <c r="AA114" i="75"/>
  <c r="AB114" i="75"/>
  <c r="D115" i="75"/>
  <c r="E115" i="75"/>
  <c r="S115" i="75" s="1"/>
  <c r="E116" i="5" s="1"/>
  <c r="F115" i="75"/>
  <c r="G115" i="75"/>
  <c r="J115" i="75"/>
  <c r="K115" i="75"/>
  <c r="M115" i="75" s="1"/>
  <c r="L115" i="75"/>
  <c r="N115" i="75" s="1"/>
  <c r="O115" i="75"/>
  <c r="X115" i="75"/>
  <c r="Y115" i="75"/>
  <c r="AA115" i="75"/>
  <c r="AB115" i="75"/>
  <c r="D116" i="75"/>
  <c r="E116" i="75"/>
  <c r="S116" i="75" s="1"/>
  <c r="E117" i="5" s="1"/>
  <c r="F116" i="75"/>
  <c r="G116" i="75"/>
  <c r="J116" i="75"/>
  <c r="K116" i="75"/>
  <c r="M116" i="75" s="1"/>
  <c r="L116" i="75"/>
  <c r="N116" i="75" s="1"/>
  <c r="O116" i="75"/>
  <c r="X116" i="75"/>
  <c r="Y116" i="75"/>
  <c r="AA116" i="75"/>
  <c r="AB116" i="75"/>
  <c r="D117" i="75"/>
  <c r="E117" i="75"/>
  <c r="S117" i="75" s="1"/>
  <c r="E118" i="5" s="1"/>
  <c r="F117" i="75"/>
  <c r="G117" i="75"/>
  <c r="J117" i="75"/>
  <c r="K117" i="75"/>
  <c r="M117" i="75" s="1"/>
  <c r="L117" i="75"/>
  <c r="N117" i="75" s="1"/>
  <c r="O117" i="75"/>
  <c r="X117" i="75"/>
  <c r="Y117" i="75"/>
  <c r="AA117" i="75"/>
  <c r="AB117" i="75"/>
  <c r="D118" i="75"/>
  <c r="E118" i="75"/>
  <c r="S118" i="75" s="1"/>
  <c r="E119" i="5" s="1"/>
  <c r="F118" i="75"/>
  <c r="G118" i="75"/>
  <c r="J118" i="75"/>
  <c r="K118" i="75"/>
  <c r="M118" i="75" s="1"/>
  <c r="L118" i="75"/>
  <c r="N118" i="75" s="1"/>
  <c r="O118" i="75"/>
  <c r="X118" i="75"/>
  <c r="Y118" i="75"/>
  <c r="AA118" i="75"/>
  <c r="AB118" i="75"/>
  <c r="D119" i="75"/>
  <c r="E119" i="75"/>
  <c r="S119" i="75" s="1"/>
  <c r="E120" i="5" s="1"/>
  <c r="F119" i="75"/>
  <c r="G119" i="75"/>
  <c r="J119" i="75"/>
  <c r="K119" i="75"/>
  <c r="M119" i="75" s="1"/>
  <c r="L119" i="75"/>
  <c r="N119" i="75" s="1"/>
  <c r="O119" i="75"/>
  <c r="X119" i="75"/>
  <c r="Y119" i="75"/>
  <c r="AA119" i="75"/>
  <c r="AB119" i="75"/>
  <c r="D121" i="3"/>
  <c r="E121" i="3"/>
  <c r="G121" i="3"/>
  <c r="H121" i="3"/>
  <c r="J121" i="3"/>
  <c r="K121" i="3" s="1"/>
  <c r="L121" i="3" s="1"/>
  <c r="M121" i="3"/>
  <c r="N121" i="3"/>
  <c r="O121" i="3" s="1"/>
  <c r="R121" i="3"/>
  <c r="S121" i="3" s="1"/>
  <c r="W121" i="3"/>
  <c r="X121" i="3"/>
  <c r="Y121" i="3"/>
  <c r="Z121" i="3"/>
  <c r="AA121" i="3" s="1"/>
  <c r="AB121" i="3"/>
  <c r="AC121" i="3" s="1"/>
  <c r="AE121" i="3"/>
  <c r="AF121" i="3"/>
  <c r="AH121" i="3"/>
  <c r="AI121" i="3"/>
  <c r="AK121" i="3"/>
  <c r="AL121" i="3" s="1"/>
  <c r="AM121" i="3" s="1"/>
  <c r="V122" i="5" s="1"/>
  <c r="AN121" i="3"/>
  <c r="AO121" i="3" s="1"/>
  <c r="AP121" i="3" s="1"/>
  <c r="D122" i="3"/>
  <c r="E122" i="3"/>
  <c r="G122" i="3"/>
  <c r="H122" i="3"/>
  <c r="J122" i="3"/>
  <c r="K122" i="3" s="1"/>
  <c r="L122" i="3" s="1"/>
  <c r="M122" i="3"/>
  <c r="N122" i="3"/>
  <c r="O122" i="3" s="1"/>
  <c r="R122" i="3"/>
  <c r="T122" i="3" s="1"/>
  <c r="U122" i="3" s="1"/>
  <c r="W122" i="3"/>
  <c r="X122" i="3"/>
  <c r="Y122" i="3"/>
  <c r="Z122" i="3"/>
  <c r="AA122" i="3" s="1"/>
  <c r="AB122" i="3"/>
  <c r="AC122" i="3" s="1"/>
  <c r="AE122" i="3"/>
  <c r="AF122" i="3"/>
  <c r="AH122" i="3"/>
  <c r="AI122" i="3"/>
  <c r="AK122" i="3"/>
  <c r="AL122" i="3" s="1"/>
  <c r="AM122" i="3" s="1"/>
  <c r="V123" i="5" s="1"/>
  <c r="AN122" i="3"/>
  <c r="AO122" i="3" s="1"/>
  <c r="AP122" i="3" s="1"/>
  <c r="D123" i="3"/>
  <c r="E123" i="3"/>
  <c r="G123" i="3"/>
  <c r="H123" i="3"/>
  <c r="J123" i="3"/>
  <c r="K123" i="3" s="1"/>
  <c r="L123" i="3" s="1"/>
  <c r="M123" i="3"/>
  <c r="N123" i="3"/>
  <c r="O123" i="3" s="1"/>
  <c r="R123" i="3"/>
  <c r="T123" i="3" s="1"/>
  <c r="U123" i="3" s="1"/>
  <c r="W123" i="3"/>
  <c r="X123" i="3"/>
  <c r="Y123" i="3"/>
  <c r="Z123" i="3"/>
  <c r="AA123" i="3" s="1"/>
  <c r="AB123" i="3"/>
  <c r="AC123" i="3" s="1"/>
  <c r="AE123" i="3"/>
  <c r="AF123" i="3"/>
  <c r="AH123" i="3"/>
  <c r="AI123" i="3"/>
  <c r="AK123" i="3"/>
  <c r="AL123" i="3" s="1"/>
  <c r="AM123" i="3" s="1"/>
  <c r="V124" i="5" s="1"/>
  <c r="AN123" i="3"/>
  <c r="AO123" i="3" s="1"/>
  <c r="AP123" i="3" s="1"/>
  <c r="D124" i="3"/>
  <c r="E124" i="3"/>
  <c r="G124" i="3"/>
  <c r="H124" i="3"/>
  <c r="J124" i="3"/>
  <c r="K124" i="3" s="1"/>
  <c r="L124" i="3" s="1"/>
  <c r="M124" i="3"/>
  <c r="N124" i="3"/>
  <c r="O124" i="3" s="1"/>
  <c r="R124" i="3"/>
  <c r="S124" i="3" s="1"/>
  <c r="W124" i="3"/>
  <c r="X124" i="3"/>
  <c r="Y124" i="3"/>
  <c r="Z124" i="3"/>
  <c r="AA124" i="3" s="1"/>
  <c r="AB124" i="3"/>
  <c r="AC124" i="3" s="1"/>
  <c r="AE124" i="3"/>
  <c r="AF124" i="3"/>
  <c r="AH124" i="3"/>
  <c r="AI124" i="3"/>
  <c r="AK124" i="3"/>
  <c r="AL124" i="3" s="1"/>
  <c r="AM124" i="3" s="1"/>
  <c r="V125" i="5" s="1"/>
  <c r="AN124" i="3"/>
  <c r="AO124" i="3" s="1"/>
  <c r="AP124" i="3" s="1"/>
  <c r="D125" i="3"/>
  <c r="E125" i="3"/>
  <c r="G125" i="3"/>
  <c r="H125" i="3"/>
  <c r="J125" i="3"/>
  <c r="K125" i="3" s="1"/>
  <c r="L125" i="3" s="1"/>
  <c r="M125" i="3"/>
  <c r="N125" i="3"/>
  <c r="O125" i="3" s="1"/>
  <c r="R125" i="3"/>
  <c r="S125" i="3" s="1"/>
  <c r="W125" i="3"/>
  <c r="X125" i="3"/>
  <c r="Y125" i="3"/>
  <c r="Z125" i="3"/>
  <c r="AA125" i="3" s="1"/>
  <c r="AB125" i="3"/>
  <c r="AC125" i="3" s="1"/>
  <c r="AE125" i="3"/>
  <c r="AF125" i="3"/>
  <c r="AH125" i="3"/>
  <c r="AI125" i="3"/>
  <c r="AK125" i="3"/>
  <c r="AL125" i="3" s="1"/>
  <c r="AM125" i="3" s="1"/>
  <c r="V126" i="5" s="1"/>
  <c r="AN125" i="3"/>
  <c r="AO125" i="3" s="1"/>
  <c r="AP125" i="3" s="1"/>
  <c r="D126" i="3"/>
  <c r="E126" i="3"/>
  <c r="G126" i="3"/>
  <c r="H126" i="3"/>
  <c r="J126" i="3"/>
  <c r="K126" i="3" s="1"/>
  <c r="L126" i="3" s="1"/>
  <c r="M126" i="3"/>
  <c r="N126" i="3"/>
  <c r="O126" i="3" s="1"/>
  <c r="R126" i="3"/>
  <c r="W126" i="3"/>
  <c r="X126" i="3"/>
  <c r="Y126" i="3"/>
  <c r="Z126" i="3"/>
  <c r="AA126" i="3" s="1"/>
  <c r="AB126" i="3"/>
  <c r="AC126" i="3" s="1"/>
  <c r="AE126" i="3"/>
  <c r="AF126" i="3"/>
  <c r="AH126" i="3"/>
  <c r="AI126" i="3"/>
  <c r="AK126" i="3"/>
  <c r="AL126" i="3" s="1"/>
  <c r="AM126" i="3" s="1"/>
  <c r="V127" i="5" s="1"/>
  <c r="AN126" i="3"/>
  <c r="AO126" i="3" s="1"/>
  <c r="AP126" i="3" s="1"/>
  <c r="D127" i="3"/>
  <c r="E127" i="3"/>
  <c r="G127" i="3"/>
  <c r="H127" i="3"/>
  <c r="J127" i="3"/>
  <c r="K127" i="3" s="1"/>
  <c r="L127" i="3" s="1"/>
  <c r="M127" i="3"/>
  <c r="N127" i="3"/>
  <c r="O127" i="3" s="1"/>
  <c r="R127" i="3"/>
  <c r="T127" i="3" s="1"/>
  <c r="U127" i="3" s="1"/>
  <c r="W127" i="3"/>
  <c r="X127" i="3"/>
  <c r="Y127" i="3"/>
  <c r="Z127" i="3"/>
  <c r="AA127" i="3" s="1"/>
  <c r="AB127" i="3"/>
  <c r="AC127" i="3" s="1"/>
  <c r="AE127" i="3"/>
  <c r="AF127" i="3"/>
  <c r="AH127" i="3"/>
  <c r="AI127" i="3"/>
  <c r="AK127" i="3"/>
  <c r="AL127" i="3" s="1"/>
  <c r="AM127" i="3" s="1"/>
  <c r="V128" i="5" s="1"/>
  <c r="AN127" i="3"/>
  <c r="AO127" i="3" s="1"/>
  <c r="AP127" i="3" s="1"/>
  <c r="D128" i="3"/>
  <c r="E128" i="3"/>
  <c r="G128" i="3"/>
  <c r="H128" i="3"/>
  <c r="J128" i="3"/>
  <c r="K128" i="3" s="1"/>
  <c r="L128" i="3" s="1"/>
  <c r="M128" i="3"/>
  <c r="N128" i="3"/>
  <c r="O128" i="3" s="1"/>
  <c r="R128" i="3"/>
  <c r="S128" i="3" s="1"/>
  <c r="W128" i="3"/>
  <c r="X128" i="3"/>
  <c r="Y128" i="3"/>
  <c r="Z128" i="3"/>
  <c r="AA128" i="3" s="1"/>
  <c r="AB128" i="3"/>
  <c r="AC128" i="3" s="1"/>
  <c r="AE128" i="3"/>
  <c r="AF128" i="3"/>
  <c r="AH128" i="3"/>
  <c r="AI128" i="3"/>
  <c r="AK128" i="3"/>
  <c r="AL128" i="3" s="1"/>
  <c r="AM128" i="3" s="1"/>
  <c r="V129" i="5" s="1"/>
  <c r="AN128" i="3"/>
  <c r="AO128" i="3" s="1"/>
  <c r="AP128" i="3" s="1"/>
  <c r="D129" i="3"/>
  <c r="E129" i="3"/>
  <c r="G129" i="3"/>
  <c r="H129" i="3"/>
  <c r="J129" i="3"/>
  <c r="K129" i="3" s="1"/>
  <c r="L129" i="3" s="1"/>
  <c r="M129" i="3"/>
  <c r="N129" i="3"/>
  <c r="O129" i="3" s="1"/>
  <c r="R129" i="3"/>
  <c r="W129" i="3"/>
  <c r="X129" i="3"/>
  <c r="Y129" i="3"/>
  <c r="Z129" i="3"/>
  <c r="AA129" i="3" s="1"/>
  <c r="AB129" i="3"/>
  <c r="AC129" i="3" s="1"/>
  <c r="AE129" i="3"/>
  <c r="AF129" i="3"/>
  <c r="AH129" i="3"/>
  <c r="AI129" i="3"/>
  <c r="AK129" i="3"/>
  <c r="AL129" i="3" s="1"/>
  <c r="AM129" i="3" s="1"/>
  <c r="V130" i="5" s="1"/>
  <c r="AN129" i="3"/>
  <c r="AO129" i="3" s="1"/>
  <c r="AP129" i="3" s="1"/>
  <c r="D130" i="3"/>
  <c r="E130" i="3"/>
  <c r="G130" i="3"/>
  <c r="H130" i="3"/>
  <c r="J130" i="3"/>
  <c r="K130" i="3" s="1"/>
  <c r="L130" i="3" s="1"/>
  <c r="M130" i="3"/>
  <c r="N130" i="3"/>
  <c r="O130" i="3" s="1"/>
  <c r="R130" i="3"/>
  <c r="W130" i="3"/>
  <c r="X130" i="3"/>
  <c r="Y130" i="3"/>
  <c r="Z130" i="3"/>
  <c r="AA130" i="3" s="1"/>
  <c r="AB130" i="3"/>
  <c r="AC130" i="3" s="1"/>
  <c r="AE130" i="3"/>
  <c r="AF130" i="3"/>
  <c r="AH130" i="3"/>
  <c r="AI130" i="3"/>
  <c r="AK130" i="3"/>
  <c r="AL130" i="3" s="1"/>
  <c r="AM130" i="3" s="1"/>
  <c r="V131" i="5" s="1"/>
  <c r="AN130" i="3"/>
  <c r="AO130" i="3" s="1"/>
  <c r="AP130" i="3" s="1"/>
  <c r="D131" i="3"/>
  <c r="E131" i="3"/>
  <c r="G131" i="3"/>
  <c r="H131" i="3"/>
  <c r="J131" i="3"/>
  <c r="K131" i="3" s="1"/>
  <c r="L131" i="3" s="1"/>
  <c r="M131" i="3"/>
  <c r="N131" i="3"/>
  <c r="O131" i="3" s="1"/>
  <c r="R131" i="3"/>
  <c r="W131" i="3"/>
  <c r="X131" i="3"/>
  <c r="Y131" i="3"/>
  <c r="Z131" i="3"/>
  <c r="AA131" i="3" s="1"/>
  <c r="AB131" i="3"/>
  <c r="AC131" i="3" s="1"/>
  <c r="AE131" i="3"/>
  <c r="AF131" i="3"/>
  <c r="AH131" i="3"/>
  <c r="AI131" i="3"/>
  <c r="AK131" i="3"/>
  <c r="AL131" i="3" s="1"/>
  <c r="AM131" i="3" s="1"/>
  <c r="V132" i="5" s="1"/>
  <c r="AN131" i="3"/>
  <c r="AO131" i="3" s="1"/>
  <c r="AP131" i="3" s="1"/>
  <c r="D132" i="3"/>
  <c r="E132" i="3"/>
  <c r="G132" i="3"/>
  <c r="H132" i="3"/>
  <c r="J132" i="3"/>
  <c r="K132" i="3" s="1"/>
  <c r="L132" i="3" s="1"/>
  <c r="M132" i="3"/>
  <c r="N132" i="3"/>
  <c r="O132" i="3" s="1"/>
  <c r="R132" i="3"/>
  <c r="S132" i="3" s="1"/>
  <c r="W132" i="3"/>
  <c r="X132" i="3"/>
  <c r="Y132" i="3"/>
  <c r="Z132" i="3"/>
  <c r="AA132" i="3" s="1"/>
  <c r="AB132" i="3"/>
  <c r="AC132" i="3" s="1"/>
  <c r="AE132" i="3"/>
  <c r="AF132" i="3"/>
  <c r="AH132" i="3"/>
  <c r="AI132" i="3"/>
  <c r="AK132" i="3"/>
  <c r="AL132" i="3" s="1"/>
  <c r="AM132" i="3" s="1"/>
  <c r="V133" i="5" s="1"/>
  <c r="AN132" i="3"/>
  <c r="AO132" i="3" s="1"/>
  <c r="AP132" i="3" s="1"/>
  <c r="D133" i="3"/>
  <c r="E133" i="3"/>
  <c r="G133" i="3"/>
  <c r="H133" i="3"/>
  <c r="J133" i="3"/>
  <c r="K133" i="3" s="1"/>
  <c r="L133" i="3" s="1"/>
  <c r="M133" i="3"/>
  <c r="N133" i="3"/>
  <c r="O133" i="3" s="1"/>
  <c r="R133" i="3"/>
  <c r="W133" i="3"/>
  <c r="X133" i="3"/>
  <c r="Y133" i="3"/>
  <c r="Z133" i="3"/>
  <c r="AA133" i="3" s="1"/>
  <c r="AB133" i="3"/>
  <c r="AC133" i="3" s="1"/>
  <c r="AE133" i="3"/>
  <c r="AF133" i="3"/>
  <c r="AH133" i="3"/>
  <c r="AI133" i="3"/>
  <c r="AK133" i="3"/>
  <c r="AL133" i="3" s="1"/>
  <c r="AM133" i="3" s="1"/>
  <c r="V134" i="5" s="1"/>
  <c r="AN133" i="3"/>
  <c r="AO133" i="3" s="1"/>
  <c r="AP133" i="3" s="1"/>
  <c r="D134" i="3"/>
  <c r="E134" i="3"/>
  <c r="G134" i="3"/>
  <c r="H134" i="3"/>
  <c r="J134" i="3"/>
  <c r="K134" i="3" s="1"/>
  <c r="L134" i="3" s="1"/>
  <c r="M134" i="3"/>
  <c r="N134" i="3"/>
  <c r="O134" i="3" s="1"/>
  <c r="R134" i="3"/>
  <c r="T134" i="3" s="1"/>
  <c r="U134" i="3" s="1"/>
  <c r="W134" i="3"/>
  <c r="X134" i="3"/>
  <c r="Y134" i="3"/>
  <c r="Z134" i="3"/>
  <c r="AA134" i="3" s="1"/>
  <c r="AB134" i="3"/>
  <c r="AC134" i="3" s="1"/>
  <c r="AE134" i="3"/>
  <c r="AF134" i="3"/>
  <c r="AH134" i="3"/>
  <c r="AI134" i="3"/>
  <c r="AK134" i="3"/>
  <c r="AL134" i="3" s="1"/>
  <c r="AM134" i="3" s="1"/>
  <c r="V135" i="5" s="1"/>
  <c r="AN134" i="3"/>
  <c r="AO134" i="3" s="1"/>
  <c r="AP134" i="3" s="1"/>
  <c r="D135" i="3"/>
  <c r="E135" i="3"/>
  <c r="G135" i="3"/>
  <c r="H135" i="3"/>
  <c r="J135" i="3"/>
  <c r="K135" i="3" s="1"/>
  <c r="L135" i="3" s="1"/>
  <c r="M135" i="3"/>
  <c r="N135" i="3"/>
  <c r="O135" i="3" s="1"/>
  <c r="R135" i="3"/>
  <c r="T135" i="3" s="1"/>
  <c r="U135" i="3" s="1"/>
  <c r="W135" i="3"/>
  <c r="X135" i="3"/>
  <c r="Y135" i="3"/>
  <c r="Z135" i="3"/>
  <c r="AA135" i="3" s="1"/>
  <c r="AB135" i="3"/>
  <c r="AC135" i="3" s="1"/>
  <c r="AE135" i="3"/>
  <c r="AF135" i="3"/>
  <c r="AH135" i="3"/>
  <c r="AI135" i="3"/>
  <c r="AK135" i="3"/>
  <c r="AL135" i="3" s="1"/>
  <c r="AM135" i="3" s="1"/>
  <c r="V136" i="5" s="1"/>
  <c r="AN135" i="3"/>
  <c r="AO135" i="3" s="1"/>
  <c r="AP135" i="3" s="1"/>
  <c r="D136" i="3"/>
  <c r="E136" i="3"/>
  <c r="G136" i="3"/>
  <c r="H136" i="3"/>
  <c r="J136" i="3"/>
  <c r="K136" i="3" s="1"/>
  <c r="L136" i="3" s="1"/>
  <c r="M136" i="3"/>
  <c r="N136" i="3"/>
  <c r="O136" i="3" s="1"/>
  <c r="R136" i="3"/>
  <c r="S136" i="3" s="1"/>
  <c r="W136" i="3"/>
  <c r="X136" i="3"/>
  <c r="Y136" i="3"/>
  <c r="Z136" i="3"/>
  <c r="AA136" i="3" s="1"/>
  <c r="AB136" i="3"/>
  <c r="AC136" i="3" s="1"/>
  <c r="AE136" i="3"/>
  <c r="AF136" i="3"/>
  <c r="AH136" i="3"/>
  <c r="AI136" i="3"/>
  <c r="AK136" i="3"/>
  <c r="AL136" i="3" s="1"/>
  <c r="AM136" i="3" s="1"/>
  <c r="V137" i="5" s="1"/>
  <c r="AN136" i="3"/>
  <c r="AO136" i="3" s="1"/>
  <c r="AP136" i="3" s="1"/>
  <c r="D137" i="3"/>
  <c r="E137" i="3"/>
  <c r="G137" i="3"/>
  <c r="H137" i="3"/>
  <c r="J137" i="3"/>
  <c r="K137" i="3" s="1"/>
  <c r="L137" i="3" s="1"/>
  <c r="M137" i="3"/>
  <c r="N137" i="3"/>
  <c r="O137" i="3" s="1"/>
  <c r="R137" i="3"/>
  <c r="S137" i="3" s="1"/>
  <c r="W137" i="3"/>
  <c r="X137" i="3"/>
  <c r="Y137" i="3"/>
  <c r="Z137" i="3"/>
  <c r="AA137" i="3" s="1"/>
  <c r="AB137" i="3"/>
  <c r="AC137" i="3" s="1"/>
  <c r="AE137" i="3"/>
  <c r="AF137" i="3"/>
  <c r="AH137" i="3"/>
  <c r="AI137" i="3"/>
  <c r="AK137" i="3"/>
  <c r="AL137" i="3" s="1"/>
  <c r="AM137" i="3" s="1"/>
  <c r="V138" i="5" s="1"/>
  <c r="AN137" i="3"/>
  <c r="AO137" i="3" s="1"/>
  <c r="AP137" i="3" s="1"/>
  <c r="D120" i="3"/>
  <c r="E120" i="3"/>
  <c r="G120" i="3"/>
  <c r="H120" i="3"/>
  <c r="J120" i="3"/>
  <c r="K120" i="3" s="1"/>
  <c r="L120" i="3" s="1"/>
  <c r="M120" i="3"/>
  <c r="N120" i="3"/>
  <c r="O120" i="3" s="1"/>
  <c r="R120" i="3"/>
  <c r="T120" i="3" s="1"/>
  <c r="U120" i="3" s="1"/>
  <c r="W120" i="3"/>
  <c r="X120" i="3"/>
  <c r="Y120" i="3"/>
  <c r="Z120" i="3"/>
  <c r="AA120" i="3" s="1"/>
  <c r="AB120" i="3"/>
  <c r="AC120" i="3" s="1"/>
  <c r="AE120" i="3"/>
  <c r="AF120" i="3"/>
  <c r="AH120" i="3"/>
  <c r="AI120" i="3"/>
  <c r="AK120" i="3"/>
  <c r="AL120" i="3" s="1"/>
  <c r="AM120" i="3" s="1"/>
  <c r="V121" i="5" s="1"/>
  <c r="AN120" i="3"/>
  <c r="AO120" i="3" s="1"/>
  <c r="AP120" i="3" s="1"/>
  <c r="D4" i="3"/>
  <c r="E4" i="3"/>
  <c r="G4" i="3"/>
  <c r="H4" i="3"/>
  <c r="J4" i="3"/>
  <c r="K4" i="3" s="1"/>
  <c r="L4" i="3" s="1"/>
  <c r="M4" i="3"/>
  <c r="N4" i="3"/>
  <c r="O4" i="3" s="1"/>
  <c r="R4" i="3"/>
  <c r="T4" i="3" s="1"/>
  <c r="U4" i="3" s="1"/>
  <c r="W4" i="3"/>
  <c r="X4" i="3"/>
  <c r="Y4" i="3"/>
  <c r="Z4" i="3"/>
  <c r="AA4" i="3" s="1"/>
  <c r="AB4" i="3"/>
  <c r="AC4" i="3" s="1"/>
  <c r="AE4" i="3"/>
  <c r="AF4" i="3"/>
  <c r="AH4" i="3"/>
  <c r="AI4" i="3"/>
  <c r="AK4" i="3"/>
  <c r="AL4" i="3" s="1"/>
  <c r="AM4" i="3" s="1"/>
  <c r="V5" i="5" s="1"/>
  <c r="AN4" i="3"/>
  <c r="AO4" i="3" s="1"/>
  <c r="AP4" i="3" s="1"/>
  <c r="D5" i="3"/>
  <c r="E5" i="3"/>
  <c r="G5" i="3"/>
  <c r="H5" i="3"/>
  <c r="J5" i="3"/>
  <c r="K5" i="3" s="1"/>
  <c r="L5" i="3" s="1"/>
  <c r="M5" i="3"/>
  <c r="N5" i="3"/>
  <c r="O5" i="3" s="1"/>
  <c r="R5" i="3"/>
  <c r="W5" i="3"/>
  <c r="X5" i="3"/>
  <c r="Y5" i="3"/>
  <c r="Z5" i="3"/>
  <c r="AA5" i="3" s="1"/>
  <c r="AB5" i="3"/>
  <c r="AC5" i="3" s="1"/>
  <c r="AE5" i="3"/>
  <c r="AF5" i="3"/>
  <c r="AH5" i="3"/>
  <c r="AI5" i="3"/>
  <c r="AK5" i="3"/>
  <c r="AL5" i="3" s="1"/>
  <c r="AM5" i="3" s="1"/>
  <c r="V6" i="5" s="1"/>
  <c r="AN5" i="3"/>
  <c r="AO5" i="3" s="1"/>
  <c r="AP5" i="3" s="1"/>
  <c r="D6" i="3"/>
  <c r="E6" i="3"/>
  <c r="G6" i="3"/>
  <c r="H6" i="3"/>
  <c r="J6" i="3"/>
  <c r="K6" i="3" s="1"/>
  <c r="L6" i="3" s="1"/>
  <c r="M6" i="3"/>
  <c r="N6" i="3"/>
  <c r="O6" i="3" s="1"/>
  <c r="R6" i="3"/>
  <c r="S6" i="3" s="1"/>
  <c r="W6" i="3"/>
  <c r="X6" i="3"/>
  <c r="Y6" i="3"/>
  <c r="Z6" i="3"/>
  <c r="AA6" i="3" s="1"/>
  <c r="AB6" i="3"/>
  <c r="AC6" i="3" s="1"/>
  <c r="AE6" i="3"/>
  <c r="AF6" i="3"/>
  <c r="AH6" i="3"/>
  <c r="AI6" i="3"/>
  <c r="AK6" i="3"/>
  <c r="AL6" i="3" s="1"/>
  <c r="AM6" i="3" s="1"/>
  <c r="V7" i="5" s="1"/>
  <c r="AN6" i="3"/>
  <c r="AO6" i="3" s="1"/>
  <c r="AP6" i="3" s="1"/>
  <c r="D7" i="3"/>
  <c r="E7" i="3"/>
  <c r="G7" i="3"/>
  <c r="H7" i="3"/>
  <c r="J7" i="3"/>
  <c r="K7" i="3" s="1"/>
  <c r="L7" i="3" s="1"/>
  <c r="M7" i="3"/>
  <c r="N7" i="3"/>
  <c r="O7" i="3" s="1"/>
  <c r="R7" i="3"/>
  <c r="W7" i="3"/>
  <c r="X7" i="3"/>
  <c r="Y7" i="3"/>
  <c r="Z7" i="3"/>
  <c r="AA7" i="3" s="1"/>
  <c r="AB7" i="3"/>
  <c r="AC7" i="3" s="1"/>
  <c r="AE7" i="3"/>
  <c r="AF7" i="3"/>
  <c r="AH7" i="3"/>
  <c r="AI7" i="3"/>
  <c r="AK7" i="3"/>
  <c r="AL7" i="3" s="1"/>
  <c r="AM7" i="3" s="1"/>
  <c r="V8" i="5" s="1"/>
  <c r="AN7" i="3"/>
  <c r="AO7" i="3" s="1"/>
  <c r="AP7" i="3" s="1"/>
  <c r="D8" i="3"/>
  <c r="E8" i="3"/>
  <c r="G8" i="3"/>
  <c r="H8" i="3"/>
  <c r="J8" i="3"/>
  <c r="K8" i="3" s="1"/>
  <c r="L8" i="3" s="1"/>
  <c r="M8" i="3"/>
  <c r="N8" i="3"/>
  <c r="O8" i="3" s="1"/>
  <c r="R8" i="3"/>
  <c r="W8" i="3"/>
  <c r="X8" i="3"/>
  <c r="Y8" i="3"/>
  <c r="Z8" i="3"/>
  <c r="AA8" i="3" s="1"/>
  <c r="AB8" i="3"/>
  <c r="AC8" i="3" s="1"/>
  <c r="AE8" i="3"/>
  <c r="AF8" i="3"/>
  <c r="AH8" i="3"/>
  <c r="AI8" i="3"/>
  <c r="AK8" i="3"/>
  <c r="AL8" i="3" s="1"/>
  <c r="AM8" i="3" s="1"/>
  <c r="V9" i="5" s="1"/>
  <c r="AN8" i="3"/>
  <c r="AO8" i="3" s="1"/>
  <c r="AP8" i="3" s="1"/>
  <c r="D9" i="3"/>
  <c r="E9" i="3"/>
  <c r="G9" i="3"/>
  <c r="H9" i="3"/>
  <c r="J9" i="3"/>
  <c r="K9" i="3" s="1"/>
  <c r="L9" i="3" s="1"/>
  <c r="M9" i="3"/>
  <c r="N9" i="3"/>
  <c r="O9" i="3" s="1"/>
  <c r="R9" i="3"/>
  <c r="W9" i="3"/>
  <c r="X9" i="3"/>
  <c r="Y9" i="3"/>
  <c r="Z9" i="3"/>
  <c r="AA9" i="3" s="1"/>
  <c r="AB9" i="3"/>
  <c r="AC9" i="3" s="1"/>
  <c r="AE9" i="3"/>
  <c r="AF9" i="3"/>
  <c r="AH9" i="3"/>
  <c r="AI9" i="3"/>
  <c r="AK9" i="3"/>
  <c r="AL9" i="3" s="1"/>
  <c r="AM9" i="3" s="1"/>
  <c r="V10" i="5" s="1"/>
  <c r="AN9" i="3"/>
  <c r="AO9" i="3" s="1"/>
  <c r="AP9" i="3" s="1"/>
  <c r="D10" i="3"/>
  <c r="E10" i="3"/>
  <c r="G10" i="3"/>
  <c r="H10" i="3"/>
  <c r="J10" i="3"/>
  <c r="K10" i="3" s="1"/>
  <c r="L10" i="3" s="1"/>
  <c r="M10" i="3"/>
  <c r="N10" i="3"/>
  <c r="O10" i="3" s="1"/>
  <c r="R10" i="3"/>
  <c r="S10" i="3" s="1"/>
  <c r="W10" i="3"/>
  <c r="X10" i="3"/>
  <c r="Y10" i="3"/>
  <c r="Z10" i="3"/>
  <c r="AA10" i="3" s="1"/>
  <c r="AB10" i="3"/>
  <c r="AC10" i="3" s="1"/>
  <c r="AE10" i="3"/>
  <c r="AF10" i="3"/>
  <c r="AH10" i="3"/>
  <c r="AI10" i="3"/>
  <c r="AK10" i="3"/>
  <c r="AL10" i="3" s="1"/>
  <c r="AM10" i="3" s="1"/>
  <c r="V11" i="5" s="1"/>
  <c r="AN10" i="3"/>
  <c r="AO10" i="3" s="1"/>
  <c r="AP10" i="3" s="1"/>
  <c r="D11" i="3"/>
  <c r="E11" i="3"/>
  <c r="G11" i="3"/>
  <c r="H11" i="3"/>
  <c r="J11" i="3"/>
  <c r="K11" i="3" s="1"/>
  <c r="L11" i="3" s="1"/>
  <c r="M11" i="3"/>
  <c r="N11" i="3"/>
  <c r="O11" i="3" s="1"/>
  <c r="R11" i="3"/>
  <c r="S11" i="3" s="1"/>
  <c r="W11" i="3"/>
  <c r="X11" i="3"/>
  <c r="Y11" i="3"/>
  <c r="Z11" i="3"/>
  <c r="AA11" i="3" s="1"/>
  <c r="AB11" i="3"/>
  <c r="AC11" i="3" s="1"/>
  <c r="AE11" i="3"/>
  <c r="AF11" i="3"/>
  <c r="AH11" i="3"/>
  <c r="AI11" i="3"/>
  <c r="AK11" i="3"/>
  <c r="AL11" i="3" s="1"/>
  <c r="AM11" i="3" s="1"/>
  <c r="V12" i="5" s="1"/>
  <c r="AN11" i="3"/>
  <c r="AO11" i="3" s="1"/>
  <c r="AP11" i="3" s="1"/>
  <c r="D12" i="3"/>
  <c r="E12" i="3"/>
  <c r="G12" i="3"/>
  <c r="H12" i="3"/>
  <c r="J12" i="3"/>
  <c r="K12" i="3" s="1"/>
  <c r="L12" i="3" s="1"/>
  <c r="M12" i="3"/>
  <c r="N12" i="3"/>
  <c r="O12" i="3" s="1"/>
  <c r="R12" i="3"/>
  <c r="T12" i="3" s="1"/>
  <c r="U12" i="3" s="1"/>
  <c r="W12" i="3"/>
  <c r="X12" i="3"/>
  <c r="Y12" i="3"/>
  <c r="Z12" i="3"/>
  <c r="AA12" i="3" s="1"/>
  <c r="AB12" i="3"/>
  <c r="AC12" i="3" s="1"/>
  <c r="AE12" i="3"/>
  <c r="AF12" i="3"/>
  <c r="AH12" i="3"/>
  <c r="AI12" i="3"/>
  <c r="AK12" i="3"/>
  <c r="AL12" i="3" s="1"/>
  <c r="AM12" i="3" s="1"/>
  <c r="V13" i="5" s="1"/>
  <c r="AN12" i="3"/>
  <c r="AO12" i="3" s="1"/>
  <c r="AP12" i="3" s="1"/>
  <c r="D13" i="3"/>
  <c r="E13" i="3"/>
  <c r="G13" i="3"/>
  <c r="H13" i="3"/>
  <c r="J13" i="3"/>
  <c r="K13" i="3" s="1"/>
  <c r="L13" i="3" s="1"/>
  <c r="M13" i="3"/>
  <c r="N13" i="3"/>
  <c r="O13" i="3" s="1"/>
  <c r="R13" i="3"/>
  <c r="W13" i="3"/>
  <c r="X13" i="3"/>
  <c r="Y13" i="3"/>
  <c r="Z13" i="3"/>
  <c r="AA13" i="3" s="1"/>
  <c r="AB13" i="3"/>
  <c r="AC13" i="3" s="1"/>
  <c r="AE13" i="3"/>
  <c r="AF13" i="3"/>
  <c r="AH13" i="3"/>
  <c r="AI13" i="3"/>
  <c r="AK13" i="3"/>
  <c r="AL13" i="3" s="1"/>
  <c r="AM13" i="3" s="1"/>
  <c r="V14" i="5" s="1"/>
  <c r="AN13" i="3"/>
  <c r="AO13" i="3" s="1"/>
  <c r="AP13" i="3" s="1"/>
  <c r="D14" i="3"/>
  <c r="E14" i="3"/>
  <c r="G14" i="3"/>
  <c r="H14" i="3"/>
  <c r="J14" i="3"/>
  <c r="K14" i="3" s="1"/>
  <c r="L14" i="3" s="1"/>
  <c r="M14" i="3"/>
  <c r="N14" i="3"/>
  <c r="O14" i="3" s="1"/>
  <c r="R14" i="3"/>
  <c r="S14" i="3" s="1"/>
  <c r="W14" i="3"/>
  <c r="X14" i="3"/>
  <c r="Y14" i="3"/>
  <c r="Z14" i="3"/>
  <c r="AA14" i="3" s="1"/>
  <c r="AB14" i="3"/>
  <c r="AC14" i="3" s="1"/>
  <c r="AE14" i="3"/>
  <c r="AF14" i="3"/>
  <c r="AH14" i="3"/>
  <c r="AI14" i="3"/>
  <c r="AK14" i="3"/>
  <c r="AL14" i="3" s="1"/>
  <c r="AM14" i="3" s="1"/>
  <c r="V15" i="5" s="1"/>
  <c r="AN14" i="3"/>
  <c r="AO14" i="3" s="1"/>
  <c r="AP14" i="3" s="1"/>
  <c r="D15" i="3"/>
  <c r="E15" i="3"/>
  <c r="G15" i="3"/>
  <c r="H15" i="3"/>
  <c r="J15" i="3"/>
  <c r="K15" i="3" s="1"/>
  <c r="L15" i="3" s="1"/>
  <c r="M15" i="3"/>
  <c r="N15" i="3"/>
  <c r="O15" i="3" s="1"/>
  <c r="R15" i="3"/>
  <c r="T15" i="3" s="1"/>
  <c r="U15" i="3" s="1"/>
  <c r="W15" i="3"/>
  <c r="X15" i="3"/>
  <c r="Y15" i="3"/>
  <c r="Z15" i="3"/>
  <c r="AA15" i="3" s="1"/>
  <c r="AB15" i="3"/>
  <c r="AC15" i="3" s="1"/>
  <c r="AE15" i="3"/>
  <c r="AF15" i="3"/>
  <c r="AH15" i="3"/>
  <c r="AI15" i="3"/>
  <c r="AK15" i="3"/>
  <c r="AL15" i="3" s="1"/>
  <c r="AM15" i="3" s="1"/>
  <c r="V16" i="5" s="1"/>
  <c r="AN15" i="3"/>
  <c r="AO15" i="3" s="1"/>
  <c r="AP15" i="3" s="1"/>
  <c r="D16" i="3"/>
  <c r="E16" i="3"/>
  <c r="G16" i="3"/>
  <c r="H16" i="3"/>
  <c r="J16" i="3"/>
  <c r="K16" i="3" s="1"/>
  <c r="L16" i="3" s="1"/>
  <c r="M16" i="3"/>
  <c r="N16" i="3"/>
  <c r="O16" i="3" s="1"/>
  <c r="R16" i="3"/>
  <c r="W16" i="3"/>
  <c r="X16" i="3"/>
  <c r="Y16" i="3"/>
  <c r="Z16" i="3"/>
  <c r="AA16" i="3" s="1"/>
  <c r="AB16" i="3"/>
  <c r="AC16" i="3" s="1"/>
  <c r="AE16" i="3"/>
  <c r="AF16" i="3"/>
  <c r="AH16" i="3"/>
  <c r="AI16" i="3"/>
  <c r="AK16" i="3"/>
  <c r="AL16" i="3" s="1"/>
  <c r="AM16" i="3" s="1"/>
  <c r="V17" i="5" s="1"/>
  <c r="AN16" i="3"/>
  <c r="AO16" i="3" s="1"/>
  <c r="AP16" i="3" s="1"/>
  <c r="D17" i="3"/>
  <c r="E17" i="3"/>
  <c r="G17" i="3"/>
  <c r="H17" i="3"/>
  <c r="J17" i="3"/>
  <c r="K17" i="3" s="1"/>
  <c r="L17" i="3" s="1"/>
  <c r="M17" i="3"/>
  <c r="N17" i="3"/>
  <c r="O17" i="3" s="1"/>
  <c r="R17" i="3"/>
  <c r="W17" i="3"/>
  <c r="X17" i="3"/>
  <c r="Y17" i="3"/>
  <c r="Z17" i="3"/>
  <c r="AA17" i="3" s="1"/>
  <c r="AB17" i="3"/>
  <c r="AC17" i="3" s="1"/>
  <c r="AE17" i="3"/>
  <c r="AF17" i="3"/>
  <c r="AH17" i="3"/>
  <c r="AI17" i="3"/>
  <c r="AK17" i="3"/>
  <c r="AL17" i="3" s="1"/>
  <c r="AM17" i="3" s="1"/>
  <c r="V18" i="5" s="1"/>
  <c r="AN17" i="3"/>
  <c r="AO17" i="3" s="1"/>
  <c r="AP17" i="3" s="1"/>
  <c r="D18" i="3"/>
  <c r="E18" i="3"/>
  <c r="G18" i="3"/>
  <c r="H18" i="3"/>
  <c r="J18" i="3"/>
  <c r="K18" i="3" s="1"/>
  <c r="L18" i="3" s="1"/>
  <c r="M18" i="3"/>
  <c r="N18" i="3"/>
  <c r="O18" i="3" s="1"/>
  <c r="R18" i="3"/>
  <c r="T18" i="3" s="1"/>
  <c r="U18" i="3" s="1"/>
  <c r="W18" i="3"/>
  <c r="X18" i="3"/>
  <c r="Y18" i="3"/>
  <c r="Z18" i="3"/>
  <c r="AA18" i="3" s="1"/>
  <c r="AB18" i="3"/>
  <c r="AC18" i="3" s="1"/>
  <c r="AE18" i="3"/>
  <c r="AF18" i="3"/>
  <c r="AH18" i="3"/>
  <c r="AI18" i="3"/>
  <c r="AK18" i="3"/>
  <c r="AL18" i="3" s="1"/>
  <c r="AM18" i="3" s="1"/>
  <c r="V19" i="5" s="1"/>
  <c r="AN18" i="3"/>
  <c r="AO18" i="3" s="1"/>
  <c r="AP18" i="3" s="1"/>
  <c r="D19" i="3"/>
  <c r="E19" i="3"/>
  <c r="G19" i="3"/>
  <c r="H19" i="3"/>
  <c r="J19" i="3"/>
  <c r="K19" i="3" s="1"/>
  <c r="L19" i="3" s="1"/>
  <c r="M19" i="3"/>
  <c r="N19" i="3"/>
  <c r="O19" i="3" s="1"/>
  <c r="R19" i="3"/>
  <c r="T19" i="3" s="1"/>
  <c r="U19" i="3" s="1"/>
  <c r="W19" i="3"/>
  <c r="X19" i="3"/>
  <c r="Y19" i="3"/>
  <c r="Z19" i="3"/>
  <c r="AA19" i="3" s="1"/>
  <c r="AB19" i="3"/>
  <c r="AC19" i="3" s="1"/>
  <c r="AE19" i="3"/>
  <c r="AF19" i="3"/>
  <c r="AH19" i="3"/>
  <c r="AI19" i="3"/>
  <c r="AK19" i="3"/>
  <c r="AL19" i="3" s="1"/>
  <c r="AM19" i="3" s="1"/>
  <c r="V20" i="5" s="1"/>
  <c r="AN19" i="3"/>
  <c r="AO19" i="3" s="1"/>
  <c r="AP19" i="3" s="1"/>
  <c r="D20" i="3"/>
  <c r="E20" i="3"/>
  <c r="G20" i="3"/>
  <c r="H20" i="3"/>
  <c r="J20" i="3"/>
  <c r="K20" i="3" s="1"/>
  <c r="L20" i="3" s="1"/>
  <c r="M20" i="3"/>
  <c r="N20" i="3"/>
  <c r="O20" i="3" s="1"/>
  <c r="R20" i="3"/>
  <c r="W20" i="3"/>
  <c r="X20" i="3"/>
  <c r="Y20" i="3"/>
  <c r="Z20" i="3"/>
  <c r="AA20" i="3" s="1"/>
  <c r="AB20" i="3"/>
  <c r="AC20" i="3" s="1"/>
  <c r="AE20" i="3"/>
  <c r="AF20" i="3"/>
  <c r="AH20" i="3"/>
  <c r="AI20" i="3"/>
  <c r="AK20" i="3"/>
  <c r="AL20" i="3" s="1"/>
  <c r="AM20" i="3" s="1"/>
  <c r="V21" i="5" s="1"/>
  <c r="AN20" i="3"/>
  <c r="AO20" i="3" s="1"/>
  <c r="AP20" i="3" s="1"/>
  <c r="D21" i="3"/>
  <c r="E21" i="3"/>
  <c r="G21" i="3"/>
  <c r="H21" i="3"/>
  <c r="J21" i="3"/>
  <c r="K21" i="3" s="1"/>
  <c r="L21" i="3" s="1"/>
  <c r="M21" i="3"/>
  <c r="N21" i="3"/>
  <c r="O21" i="3" s="1"/>
  <c r="R21" i="3"/>
  <c r="S21" i="3" s="1"/>
  <c r="W21" i="3"/>
  <c r="X21" i="3"/>
  <c r="Y21" i="3"/>
  <c r="Z21" i="3"/>
  <c r="AA21" i="3" s="1"/>
  <c r="AB21" i="3"/>
  <c r="AC21" i="3" s="1"/>
  <c r="AE21" i="3"/>
  <c r="AF21" i="3"/>
  <c r="AH21" i="3"/>
  <c r="AI21" i="3"/>
  <c r="AK21" i="3"/>
  <c r="AL21" i="3" s="1"/>
  <c r="AM21" i="3" s="1"/>
  <c r="V22" i="5" s="1"/>
  <c r="AN21" i="3"/>
  <c r="AO21" i="3" s="1"/>
  <c r="AP21" i="3" s="1"/>
  <c r="D22" i="3"/>
  <c r="E22" i="3"/>
  <c r="G22" i="3"/>
  <c r="H22" i="3"/>
  <c r="J22" i="3"/>
  <c r="K22" i="3" s="1"/>
  <c r="L22" i="3" s="1"/>
  <c r="M22" i="3"/>
  <c r="N22" i="3"/>
  <c r="O22" i="3" s="1"/>
  <c r="R22" i="3"/>
  <c r="T22" i="3" s="1"/>
  <c r="U22" i="3" s="1"/>
  <c r="W22" i="3"/>
  <c r="X22" i="3"/>
  <c r="Y22" i="3"/>
  <c r="Z22" i="3"/>
  <c r="AA22" i="3" s="1"/>
  <c r="AB22" i="3"/>
  <c r="AC22" i="3" s="1"/>
  <c r="AE22" i="3"/>
  <c r="AF22" i="3"/>
  <c r="AH22" i="3"/>
  <c r="AI22" i="3"/>
  <c r="AK22" i="3"/>
  <c r="AL22" i="3" s="1"/>
  <c r="AM22" i="3" s="1"/>
  <c r="V23" i="5" s="1"/>
  <c r="AN22" i="3"/>
  <c r="AO22" i="3" s="1"/>
  <c r="AP22" i="3" s="1"/>
  <c r="D23" i="3"/>
  <c r="E23" i="3"/>
  <c r="G23" i="3"/>
  <c r="H23" i="3"/>
  <c r="J23" i="3"/>
  <c r="K23" i="3" s="1"/>
  <c r="L23" i="3" s="1"/>
  <c r="M23" i="3"/>
  <c r="N23" i="3"/>
  <c r="O23" i="3" s="1"/>
  <c r="R23" i="3"/>
  <c r="W23" i="3"/>
  <c r="X23" i="3"/>
  <c r="Y23" i="3"/>
  <c r="Z23" i="3"/>
  <c r="AA23" i="3" s="1"/>
  <c r="AB23" i="3"/>
  <c r="AC23" i="3" s="1"/>
  <c r="AE23" i="3"/>
  <c r="AF23" i="3"/>
  <c r="AH23" i="3"/>
  <c r="AI23" i="3"/>
  <c r="AK23" i="3"/>
  <c r="AL23" i="3" s="1"/>
  <c r="AM23" i="3" s="1"/>
  <c r="V24" i="5" s="1"/>
  <c r="AN23" i="3"/>
  <c r="AO23" i="3" s="1"/>
  <c r="AP23" i="3" s="1"/>
  <c r="D24" i="3"/>
  <c r="E24" i="3"/>
  <c r="G24" i="3"/>
  <c r="H24" i="3"/>
  <c r="J24" i="3"/>
  <c r="K24" i="3" s="1"/>
  <c r="L24" i="3" s="1"/>
  <c r="M24" i="3"/>
  <c r="N24" i="3"/>
  <c r="O24" i="3" s="1"/>
  <c r="R24" i="3"/>
  <c r="S24" i="3" s="1"/>
  <c r="W24" i="3"/>
  <c r="X24" i="3"/>
  <c r="Y24" i="3"/>
  <c r="Z24" i="3"/>
  <c r="AA24" i="3" s="1"/>
  <c r="AB24" i="3"/>
  <c r="AC24" i="3" s="1"/>
  <c r="AE24" i="3"/>
  <c r="AF24" i="3"/>
  <c r="AH24" i="3"/>
  <c r="AI24" i="3"/>
  <c r="AK24" i="3"/>
  <c r="AL24" i="3" s="1"/>
  <c r="AM24" i="3" s="1"/>
  <c r="V25" i="5" s="1"/>
  <c r="AN24" i="3"/>
  <c r="AO24" i="3" s="1"/>
  <c r="AP24" i="3" s="1"/>
  <c r="D25" i="3"/>
  <c r="E25" i="3"/>
  <c r="G25" i="3"/>
  <c r="H25" i="3"/>
  <c r="J25" i="3"/>
  <c r="K25" i="3" s="1"/>
  <c r="L25" i="3" s="1"/>
  <c r="M25" i="3"/>
  <c r="N25" i="3"/>
  <c r="O25" i="3" s="1"/>
  <c r="R25" i="3"/>
  <c r="W25" i="3"/>
  <c r="X25" i="3"/>
  <c r="Y25" i="3"/>
  <c r="Z25" i="3"/>
  <c r="AA25" i="3" s="1"/>
  <c r="AB25" i="3"/>
  <c r="AC25" i="3" s="1"/>
  <c r="AE25" i="3"/>
  <c r="AF25" i="3"/>
  <c r="AH25" i="3"/>
  <c r="AI25" i="3"/>
  <c r="AK25" i="3"/>
  <c r="AL25" i="3" s="1"/>
  <c r="AM25" i="3" s="1"/>
  <c r="V26" i="5" s="1"/>
  <c r="AN25" i="3"/>
  <c r="AO25" i="3" s="1"/>
  <c r="AP25" i="3" s="1"/>
  <c r="D26" i="3"/>
  <c r="E26" i="3"/>
  <c r="G26" i="3"/>
  <c r="H26" i="3"/>
  <c r="J26" i="3"/>
  <c r="K26" i="3" s="1"/>
  <c r="L26" i="3" s="1"/>
  <c r="M26" i="3"/>
  <c r="N26" i="3"/>
  <c r="O26" i="3" s="1"/>
  <c r="R26" i="3"/>
  <c r="T26" i="3" s="1"/>
  <c r="U26" i="3" s="1"/>
  <c r="W26" i="3"/>
  <c r="X26" i="3"/>
  <c r="Y26" i="3"/>
  <c r="Z26" i="3"/>
  <c r="AA26" i="3" s="1"/>
  <c r="AB26" i="3"/>
  <c r="AC26" i="3" s="1"/>
  <c r="AE26" i="3"/>
  <c r="AF26" i="3"/>
  <c r="AH26" i="3"/>
  <c r="AI26" i="3"/>
  <c r="AK26" i="3"/>
  <c r="AL26" i="3" s="1"/>
  <c r="AM26" i="3" s="1"/>
  <c r="V27" i="5" s="1"/>
  <c r="AN26" i="3"/>
  <c r="AO26" i="3" s="1"/>
  <c r="AP26" i="3" s="1"/>
  <c r="D27" i="3"/>
  <c r="E27" i="3"/>
  <c r="G27" i="3"/>
  <c r="H27" i="3"/>
  <c r="J27" i="3"/>
  <c r="K27" i="3" s="1"/>
  <c r="L27" i="3" s="1"/>
  <c r="M27" i="3"/>
  <c r="N27" i="3"/>
  <c r="O27" i="3" s="1"/>
  <c r="R27" i="3"/>
  <c r="W27" i="3"/>
  <c r="X27" i="3"/>
  <c r="Y27" i="3"/>
  <c r="Z27" i="3"/>
  <c r="AA27" i="3" s="1"/>
  <c r="AB27" i="3"/>
  <c r="AC27" i="3" s="1"/>
  <c r="AE27" i="3"/>
  <c r="AF27" i="3"/>
  <c r="AH27" i="3"/>
  <c r="AI27" i="3"/>
  <c r="AK27" i="3"/>
  <c r="AL27" i="3" s="1"/>
  <c r="AM27" i="3" s="1"/>
  <c r="V28" i="5" s="1"/>
  <c r="AN27" i="3"/>
  <c r="AO27" i="3" s="1"/>
  <c r="AP27" i="3" s="1"/>
  <c r="D28" i="3"/>
  <c r="E28" i="3"/>
  <c r="G28" i="3"/>
  <c r="H28" i="3"/>
  <c r="J28" i="3"/>
  <c r="K28" i="3" s="1"/>
  <c r="L28" i="3" s="1"/>
  <c r="M28" i="3"/>
  <c r="N28" i="3"/>
  <c r="O28" i="3" s="1"/>
  <c r="R28" i="3"/>
  <c r="S28" i="3" s="1"/>
  <c r="W28" i="3"/>
  <c r="X28" i="3"/>
  <c r="Y28" i="3"/>
  <c r="Z28" i="3"/>
  <c r="AA28" i="3" s="1"/>
  <c r="AB28" i="3"/>
  <c r="AC28" i="3" s="1"/>
  <c r="AE28" i="3"/>
  <c r="AF28" i="3"/>
  <c r="AH28" i="3"/>
  <c r="AI28" i="3"/>
  <c r="AK28" i="3"/>
  <c r="AL28" i="3" s="1"/>
  <c r="AM28" i="3" s="1"/>
  <c r="V29" i="5" s="1"/>
  <c r="AN28" i="3"/>
  <c r="AO28" i="3" s="1"/>
  <c r="AP28" i="3" s="1"/>
  <c r="D29" i="3"/>
  <c r="E29" i="3"/>
  <c r="G29" i="3"/>
  <c r="H29" i="3"/>
  <c r="J29" i="3"/>
  <c r="K29" i="3" s="1"/>
  <c r="L29" i="3" s="1"/>
  <c r="M29" i="3"/>
  <c r="N29" i="3"/>
  <c r="O29" i="3" s="1"/>
  <c r="R29" i="3"/>
  <c r="S29" i="3" s="1"/>
  <c r="W29" i="3"/>
  <c r="X29" i="3"/>
  <c r="Y29" i="3"/>
  <c r="Z29" i="3"/>
  <c r="AA29" i="3" s="1"/>
  <c r="AB29" i="3"/>
  <c r="AC29" i="3" s="1"/>
  <c r="AE29" i="3"/>
  <c r="AF29" i="3"/>
  <c r="AH29" i="3"/>
  <c r="AI29" i="3"/>
  <c r="AK29" i="3"/>
  <c r="AL29" i="3" s="1"/>
  <c r="AM29" i="3" s="1"/>
  <c r="V30" i="5" s="1"/>
  <c r="AN29" i="3"/>
  <c r="AO29" i="3" s="1"/>
  <c r="AP29" i="3" s="1"/>
  <c r="D30" i="3"/>
  <c r="E30" i="3"/>
  <c r="G30" i="3"/>
  <c r="H30" i="3"/>
  <c r="J30" i="3"/>
  <c r="K30" i="3" s="1"/>
  <c r="L30" i="3" s="1"/>
  <c r="M30" i="3"/>
  <c r="N30" i="3"/>
  <c r="O30" i="3" s="1"/>
  <c r="R30" i="3"/>
  <c r="W30" i="3"/>
  <c r="X30" i="3"/>
  <c r="Y30" i="3"/>
  <c r="Z30" i="3"/>
  <c r="AA30" i="3" s="1"/>
  <c r="AB30" i="3"/>
  <c r="AC30" i="3" s="1"/>
  <c r="AE30" i="3"/>
  <c r="AF30" i="3"/>
  <c r="AH30" i="3"/>
  <c r="AI30" i="3"/>
  <c r="AK30" i="3"/>
  <c r="AL30" i="3" s="1"/>
  <c r="AM30" i="3" s="1"/>
  <c r="V31" i="5" s="1"/>
  <c r="AN30" i="3"/>
  <c r="AO30" i="3" s="1"/>
  <c r="AP30" i="3" s="1"/>
  <c r="D31" i="3"/>
  <c r="E31" i="3"/>
  <c r="G31" i="3"/>
  <c r="H31" i="3"/>
  <c r="J31" i="3"/>
  <c r="K31" i="3" s="1"/>
  <c r="L31" i="3" s="1"/>
  <c r="M31" i="3"/>
  <c r="N31" i="3"/>
  <c r="O31" i="3" s="1"/>
  <c r="R31" i="3"/>
  <c r="W31" i="3"/>
  <c r="X31" i="3"/>
  <c r="Y31" i="3"/>
  <c r="Z31" i="3"/>
  <c r="AA31" i="3" s="1"/>
  <c r="AB31" i="3"/>
  <c r="AC31" i="3" s="1"/>
  <c r="AE31" i="3"/>
  <c r="AF31" i="3"/>
  <c r="AH31" i="3"/>
  <c r="AI31" i="3"/>
  <c r="AK31" i="3"/>
  <c r="AL31" i="3" s="1"/>
  <c r="AM31" i="3" s="1"/>
  <c r="V32" i="5" s="1"/>
  <c r="AN31" i="3"/>
  <c r="AO31" i="3" s="1"/>
  <c r="AP31" i="3" s="1"/>
  <c r="D32" i="3"/>
  <c r="E32" i="3"/>
  <c r="G32" i="3"/>
  <c r="H32" i="3"/>
  <c r="J32" i="3"/>
  <c r="K32" i="3" s="1"/>
  <c r="L32" i="3" s="1"/>
  <c r="M32" i="3"/>
  <c r="N32" i="3"/>
  <c r="O32" i="3" s="1"/>
  <c r="R32" i="3"/>
  <c r="S32" i="3" s="1"/>
  <c r="W32" i="3"/>
  <c r="X32" i="3"/>
  <c r="Y32" i="3"/>
  <c r="Z32" i="3"/>
  <c r="AA32" i="3" s="1"/>
  <c r="AB32" i="3"/>
  <c r="AC32" i="3" s="1"/>
  <c r="AE32" i="3"/>
  <c r="AF32" i="3"/>
  <c r="AH32" i="3"/>
  <c r="AI32" i="3"/>
  <c r="AK32" i="3"/>
  <c r="AL32" i="3" s="1"/>
  <c r="AM32" i="3" s="1"/>
  <c r="V33" i="5" s="1"/>
  <c r="AN32" i="3"/>
  <c r="AO32" i="3" s="1"/>
  <c r="AP32" i="3" s="1"/>
  <c r="D33" i="3"/>
  <c r="E33" i="3"/>
  <c r="G33" i="3"/>
  <c r="H33" i="3"/>
  <c r="J33" i="3"/>
  <c r="K33" i="3" s="1"/>
  <c r="L33" i="3" s="1"/>
  <c r="M33" i="3"/>
  <c r="N33" i="3"/>
  <c r="O33" i="3" s="1"/>
  <c r="R33" i="3"/>
  <c r="S33" i="3" s="1"/>
  <c r="W33" i="3"/>
  <c r="X33" i="3"/>
  <c r="Y33" i="3"/>
  <c r="Z33" i="3"/>
  <c r="AA33" i="3" s="1"/>
  <c r="AB33" i="3"/>
  <c r="AC33" i="3" s="1"/>
  <c r="AE33" i="3"/>
  <c r="AF33" i="3"/>
  <c r="AH33" i="3"/>
  <c r="AI33" i="3"/>
  <c r="AK33" i="3"/>
  <c r="AL33" i="3" s="1"/>
  <c r="AM33" i="3" s="1"/>
  <c r="V34" i="5" s="1"/>
  <c r="AN33" i="3"/>
  <c r="AO33" i="3" s="1"/>
  <c r="AP33" i="3" s="1"/>
  <c r="D34" i="3"/>
  <c r="E34" i="3"/>
  <c r="G34" i="3"/>
  <c r="H34" i="3"/>
  <c r="J34" i="3"/>
  <c r="K34" i="3" s="1"/>
  <c r="L34" i="3" s="1"/>
  <c r="M34" i="3"/>
  <c r="N34" i="3"/>
  <c r="O34" i="3" s="1"/>
  <c r="R34" i="3"/>
  <c r="W34" i="3"/>
  <c r="X34" i="3"/>
  <c r="Y34" i="3"/>
  <c r="Z34" i="3"/>
  <c r="AA34" i="3" s="1"/>
  <c r="AB34" i="3"/>
  <c r="AC34" i="3" s="1"/>
  <c r="AE34" i="3"/>
  <c r="AF34" i="3"/>
  <c r="AH34" i="3"/>
  <c r="AI34" i="3"/>
  <c r="AK34" i="3"/>
  <c r="AL34" i="3" s="1"/>
  <c r="AM34" i="3" s="1"/>
  <c r="V35" i="5" s="1"/>
  <c r="AN34" i="3"/>
  <c r="AO34" i="3" s="1"/>
  <c r="AP34" i="3" s="1"/>
  <c r="D35" i="3"/>
  <c r="E35" i="3"/>
  <c r="G35" i="3"/>
  <c r="H35" i="3"/>
  <c r="J35" i="3"/>
  <c r="K35" i="3" s="1"/>
  <c r="L35" i="3" s="1"/>
  <c r="M35" i="3"/>
  <c r="N35" i="3"/>
  <c r="O35" i="3" s="1"/>
  <c r="R35" i="3"/>
  <c r="W35" i="3"/>
  <c r="X35" i="3"/>
  <c r="Y35" i="3"/>
  <c r="Z35" i="3"/>
  <c r="AA35" i="3" s="1"/>
  <c r="AB35" i="3"/>
  <c r="AC35" i="3" s="1"/>
  <c r="AE35" i="3"/>
  <c r="AF35" i="3"/>
  <c r="AH35" i="3"/>
  <c r="AI35" i="3"/>
  <c r="AK35" i="3"/>
  <c r="AL35" i="3" s="1"/>
  <c r="AM35" i="3" s="1"/>
  <c r="V36" i="5" s="1"/>
  <c r="AN35" i="3"/>
  <c r="AO35" i="3" s="1"/>
  <c r="AP35" i="3" s="1"/>
  <c r="D36" i="3"/>
  <c r="E36" i="3"/>
  <c r="G36" i="3"/>
  <c r="H36" i="3"/>
  <c r="J36" i="3"/>
  <c r="K36" i="3" s="1"/>
  <c r="L36" i="3" s="1"/>
  <c r="M36" i="3"/>
  <c r="N36" i="3"/>
  <c r="O36" i="3" s="1"/>
  <c r="R36" i="3"/>
  <c r="T36" i="3" s="1"/>
  <c r="U36" i="3" s="1"/>
  <c r="W36" i="3"/>
  <c r="X36" i="3"/>
  <c r="Y36" i="3"/>
  <c r="Z36" i="3"/>
  <c r="AA36" i="3" s="1"/>
  <c r="AB36" i="3"/>
  <c r="AC36" i="3" s="1"/>
  <c r="AE36" i="3"/>
  <c r="AF36" i="3"/>
  <c r="AH36" i="3"/>
  <c r="AI36" i="3"/>
  <c r="AK36" i="3"/>
  <c r="AL36" i="3" s="1"/>
  <c r="AM36" i="3" s="1"/>
  <c r="V37" i="5" s="1"/>
  <c r="AN36" i="3"/>
  <c r="AO36" i="3" s="1"/>
  <c r="AP36" i="3" s="1"/>
  <c r="D37" i="3"/>
  <c r="E37" i="3"/>
  <c r="G37" i="3"/>
  <c r="H37" i="3"/>
  <c r="J37" i="3"/>
  <c r="K37" i="3" s="1"/>
  <c r="L37" i="3" s="1"/>
  <c r="M37" i="3"/>
  <c r="N37" i="3"/>
  <c r="O37" i="3" s="1"/>
  <c r="R37" i="3"/>
  <c r="W37" i="3"/>
  <c r="X37" i="3"/>
  <c r="Y37" i="3"/>
  <c r="Z37" i="3"/>
  <c r="AA37" i="3" s="1"/>
  <c r="AB37" i="3"/>
  <c r="AC37" i="3" s="1"/>
  <c r="AE37" i="3"/>
  <c r="AF37" i="3"/>
  <c r="AH37" i="3"/>
  <c r="AI37" i="3"/>
  <c r="AK37" i="3"/>
  <c r="AL37" i="3" s="1"/>
  <c r="AM37" i="3" s="1"/>
  <c r="V38" i="5" s="1"/>
  <c r="AN37" i="3"/>
  <c r="AO37" i="3" s="1"/>
  <c r="AP37" i="3" s="1"/>
  <c r="D38" i="3"/>
  <c r="E38" i="3"/>
  <c r="G38" i="3"/>
  <c r="H38" i="3"/>
  <c r="J38" i="3"/>
  <c r="K38" i="3" s="1"/>
  <c r="L38" i="3" s="1"/>
  <c r="M38" i="3"/>
  <c r="N38" i="3"/>
  <c r="O38" i="3" s="1"/>
  <c r="R38" i="3"/>
  <c r="T38" i="3" s="1"/>
  <c r="U38" i="3" s="1"/>
  <c r="W38" i="3"/>
  <c r="X38" i="3"/>
  <c r="Y38" i="3"/>
  <c r="Z38" i="3"/>
  <c r="AA38" i="3" s="1"/>
  <c r="AB38" i="3"/>
  <c r="AC38" i="3" s="1"/>
  <c r="AE38" i="3"/>
  <c r="AF38" i="3"/>
  <c r="AH38" i="3"/>
  <c r="AI38" i="3"/>
  <c r="AK38" i="3"/>
  <c r="AL38" i="3" s="1"/>
  <c r="AM38" i="3" s="1"/>
  <c r="V39" i="5" s="1"/>
  <c r="AN38" i="3"/>
  <c r="AO38" i="3" s="1"/>
  <c r="AP38" i="3" s="1"/>
  <c r="D39" i="3"/>
  <c r="E39" i="3"/>
  <c r="G39" i="3"/>
  <c r="H39" i="3"/>
  <c r="J39" i="3"/>
  <c r="K39" i="3" s="1"/>
  <c r="L39" i="3" s="1"/>
  <c r="M39" i="3"/>
  <c r="N39" i="3"/>
  <c r="O39" i="3" s="1"/>
  <c r="R39" i="3"/>
  <c r="W39" i="3"/>
  <c r="X39" i="3"/>
  <c r="Y39" i="3"/>
  <c r="Z39" i="3"/>
  <c r="AA39" i="3" s="1"/>
  <c r="AB39" i="3"/>
  <c r="AC39" i="3" s="1"/>
  <c r="AE39" i="3"/>
  <c r="AF39" i="3"/>
  <c r="AH39" i="3"/>
  <c r="AI39" i="3"/>
  <c r="AK39" i="3"/>
  <c r="AL39" i="3" s="1"/>
  <c r="AM39" i="3" s="1"/>
  <c r="V40" i="5" s="1"/>
  <c r="AN39" i="3"/>
  <c r="AO39" i="3" s="1"/>
  <c r="AP39" i="3" s="1"/>
  <c r="D40" i="3"/>
  <c r="E40" i="3"/>
  <c r="G40" i="3"/>
  <c r="H40" i="3"/>
  <c r="J40" i="3"/>
  <c r="K40" i="3" s="1"/>
  <c r="L40" i="3" s="1"/>
  <c r="M40" i="3"/>
  <c r="N40" i="3"/>
  <c r="O40" i="3" s="1"/>
  <c r="R40" i="3"/>
  <c r="W40" i="3"/>
  <c r="X40" i="3"/>
  <c r="Y40" i="3"/>
  <c r="Z40" i="3"/>
  <c r="AA40" i="3" s="1"/>
  <c r="AB40" i="3"/>
  <c r="AC40" i="3" s="1"/>
  <c r="AE40" i="3"/>
  <c r="AF40" i="3"/>
  <c r="AH40" i="3"/>
  <c r="AI40" i="3"/>
  <c r="AK40" i="3"/>
  <c r="AL40" i="3" s="1"/>
  <c r="AM40" i="3" s="1"/>
  <c r="V41" i="5" s="1"/>
  <c r="AN40" i="3"/>
  <c r="AO40" i="3" s="1"/>
  <c r="AP40" i="3" s="1"/>
  <c r="D41" i="3"/>
  <c r="E41" i="3"/>
  <c r="G41" i="3"/>
  <c r="H41" i="3"/>
  <c r="J41" i="3"/>
  <c r="K41" i="3" s="1"/>
  <c r="L41" i="3" s="1"/>
  <c r="M41" i="3"/>
  <c r="N41" i="3"/>
  <c r="O41" i="3" s="1"/>
  <c r="R41" i="3"/>
  <c r="W41" i="3"/>
  <c r="X41" i="3"/>
  <c r="Y41" i="3"/>
  <c r="Z41" i="3"/>
  <c r="AA41" i="3" s="1"/>
  <c r="AB41" i="3"/>
  <c r="AC41" i="3" s="1"/>
  <c r="AE41" i="3"/>
  <c r="AF41" i="3"/>
  <c r="AH41" i="3"/>
  <c r="AI41" i="3"/>
  <c r="AK41" i="3"/>
  <c r="AL41" i="3" s="1"/>
  <c r="AM41" i="3" s="1"/>
  <c r="V42" i="5" s="1"/>
  <c r="AN41" i="3"/>
  <c r="AO41" i="3" s="1"/>
  <c r="AP41" i="3" s="1"/>
  <c r="D42" i="3"/>
  <c r="E42" i="3"/>
  <c r="G42" i="3"/>
  <c r="H42" i="3"/>
  <c r="J42" i="3"/>
  <c r="K42" i="3" s="1"/>
  <c r="L42" i="3" s="1"/>
  <c r="M42" i="3"/>
  <c r="N42" i="3"/>
  <c r="O42" i="3" s="1"/>
  <c r="R42" i="3"/>
  <c r="S42" i="3" s="1"/>
  <c r="W42" i="3"/>
  <c r="X42" i="3"/>
  <c r="Y42" i="3"/>
  <c r="Z42" i="3"/>
  <c r="AA42" i="3" s="1"/>
  <c r="AB42" i="3"/>
  <c r="AC42" i="3" s="1"/>
  <c r="AE42" i="3"/>
  <c r="AF42" i="3"/>
  <c r="AH42" i="3"/>
  <c r="AI42" i="3"/>
  <c r="AK42" i="3"/>
  <c r="AL42" i="3" s="1"/>
  <c r="AM42" i="3" s="1"/>
  <c r="V43" i="5" s="1"/>
  <c r="AN42" i="3"/>
  <c r="AO42" i="3" s="1"/>
  <c r="AP42" i="3" s="1"/>
  <c r="D43" i="3"/>
  <c r="E43" i="3"/>
  <c r="G43" i="3"/>
  <c r="H43" i="3"/>
  <c r="J43" i="3"/>
  <c r="K43" i="3" s="1"/>
  <c r="L43" i="3" s="1"/>
  <c r="M43" i="3"/>
  <c r="N43" i="3"/>
  <c r="O43" i="3" s="1"/>
  <c r="R43" i="3"/>
  <c r="S43" i="3" s="1"/>
  <c r="W43" i="3"/>
  <c r="X43" i="3"/>
  <c r="Y43" i="3"/>
  <c r="Z43" i="3"/>
  <c r="AA43" i="3" s="1"/>
  <c r="AB43" i="3"/>
  <c r="AC43" i="3" s="1"/>
  <c r="AE43" i="3"/>
  <c r="AF43" i="3"/>
  <c r="AH43" i="3"/>
  <c r="AI43" i="3"/>
  <c r="AK43" i="3"/>
  <c r="AL43" i="3" s="1"/>
  <c r="AM43" i="3" s="1"/>
  <c r="V44" i="5" s="1"/>
  <c r="AN43" i="3"/>
  <c r="AO43" i="3" s="1"/>
  <c r="AP43" i="3" s="1"/>
  <c r="D44" i="3"/>
  <c r="E44" i="3"/>
  <c r="G44" i="3"/>
  <c r="H44" i="3"/>
  <c r="J44" i="3"/>
  <c r="K44" i="3" s="1"/>
  <c r="L44" i="3" s="1"/>
  <c r="M44" i="3"/>
  <c r="N44" i="3"/>
  <c r="O44" i="3" s="1"/>
  <c r="R44" i="3"/>
  <c r="W44" i="3"/>
  <c r="X44" i="3"/>
  <c r="Y44" i="3"/>
  <c r="Z44" i="3"/>
  <c r="AA44" i="3" s="1"/>
  <c r="AB44" i="3"/>
  <c r="AC44" i="3" s="1"/>
  <c r="AE44" i="3"/>
  <c r="AF44" i="3"/>
  <c r="AH44" i="3"/>
  <c r="AI44" i="3"/>
  <c r="AK44" i="3"/>
  <c r="AL44" i="3" s="1"/>
  <c r="AM44" i="3" s="1"/>
  <c r="V45" i="5" s="1"/>
  <c r="AN44" i="3"/>
  <c r="AO44" i="3" s="1"/>
  <c r="AP44" i="3" s="1"/>
  <c r="D45" i="3"/>
  <c r="E45" i="3"/>
  <c r="G45" i="3"/>
  <c r="H45" i="3"/>
  <c r="J45" i="3"/>
  <c r="K45" i="3" s="1"/>
  <c r="L45" i="3" s="1"/>
  <c r="M45" i="3"/>
  <c r="N45" i="3"/>
  <c r="O45" i="3" s="1"/>
  <c r="R45" i="3"/>
  <c r="W45" i="3"/>
  <c r="X45" i="3"/>
  <c r="Y45" i="3"/>
  <c r="Z45" i="3"/>
  <c r="AA45" i="3" s="1"/>
  <c r="AB45" i="3"/>
  <c r="AC45" i="3" s="1"/>
  <c r="AE45" i="3"/>
  <c r="AF45" i="3"/>
  <c r="AH45" i="3"/>
  <c r="AI45" i="3"/>
  <c r="AK45" i="3"/>
  <c r="AL45" i="3" s="1"/>
  <c r="AM45" i="3" s="1"/>
  <c r="V46" i="5" s="1"/>
  <c r="AN45" i="3"/>
  <c r="AO45" i="3" s="1"/>
  <c r="AP45" i="3" s="1"/>
  <c r="D46" i="3"/>
  <c r="E46" i="3"/>
  <c r="G46" i="3"/>
  <c r="H46" i="3"/>
  <c r="J46" i="3"/>
  <c r="K46" i="3" s="1"/>
  <c r="L46" i="3" s="1"/>
  <c r="M46" i="3"/>
  <c r="N46" i="3"/>
  <c r="O46" i="3" s="1"/>
  <c r="R46" i="3"/>
  <c r="S46" i="3" s="1"/>
  <c r="W46" i="3"/>
  <c r="X46" i="3"/>
  <c r="Y46" i="3"/>
  <c r="Z46" i="3"/>
  <c r="AA46" i="3" s="1"/>
  <c r="AB46" i="3"/>
  <c r="AC46" i="3" s="1"/>
  <c r="AE46" i="3"/>
  <c r="AF46" i="3"/>
  <c r="AH46" i="3"/>
  <c r="AI46" i="3"/>
  <c r="AK46" i="3"/>
  <c r="AL46" i="3" s="1"/>
  <c r="AM46" i="3" s="1"/>
  <c r="V47" i="5" s="1"/>
  <c r="AN46" i="3"/>
  <c r="AO46" i="3" s="1"/>
  <c r="AP46" i="3" s="1"/>
  <c r="D47" i="3"/>
  <c r="E47" i="3"/>
  <c r="G47" i="3"/>
  <c r="H47" i="3"/>
  <c r="J47" i="3"/>
  <c r="K47" i="3" s="1"/>
  <c r="L47" i="3" s="1"/>
  <c r="M47" i="3"/>
  <c r="N47" i="3"/>
  <c r="O47" i="3" s="1"/>
  <c r="R47" i="3"/>
  <c r="S47" i="3" s="1"/>
  <c r="W47" i="3"/>
  <c r="X47" i="3"/>
  <c r="Y47" i="3"/>
  <c r="Z47" i="3"/>
  <c r="AA47" i="3" s="1"/>
  <c r="AB47" i="3"/>
  <c r="AC47" i="3" s="1"/>
  <c r="AE47" i="3"/>
  <c r="AF47" i="3"/>
  <c r="AH47" i="3"/>
  <c r="AI47" i="3"/>
  <c r="AK47" i="3"/>
  <c r="AL47" i="3" s="1"/>
  <c r="AM47" i="3" s="1"/>
  <c r="V48" i="5" s="1"/>
  <c r="AN47" i="3"/>
  <c r="AO47" i="3" s="1"/>
  <c r="AP47" i="3" s="1"/>
  <c r="D48" i="3"/>
  <c r="E48" i="3"/>
  <c r="G48" i="3"/>
  <c r="H48" i="3"/>
  <c r="J48" i="3"/>
  <c r="K48" i="3" s="1"/>
  <c r="L48" i="3" s="1"/>
  <c r="M48" i="3"/>
  <c r="N48" i="3"/>
  <c r="O48" i="3" s="1"/>
  <c r="R48" i="3"/>
  <c r="T48" i="3" s="1"/>
  <c r="U48" i="3" s="1"/>
  <c r="W48" i="3"/>
  <c r="X48" i="3"/>
  <c r="Y48" i="3"/>
  <c r="Z48" i="3"/>
  <c r="AA48" i="3" s="1"/>
  <c r="AB48" i="3"/>
  <c r="AC48" i="3" s="1"/>
  <c r="AE48" i="3"/>
  <c r="AF48" i="3"/>
  <c r="AH48" i="3"/>
  <c r="AI48" i="3"/>
  <c r="AK48" i="3"/>
  <c r="AL48" i="3" s="1"/>
  <c r="AM48" i="3" s="1"/>
  <c r="V49" i="5" s="1"/>
  <c r="AN48" i="3"/>
  <c r="AO48" i="3" s="1"/>
  <c r="AP48" i="3" s="1"/>
  <c r="D49" i="3"/>
  <c r="E49" i="3"/>
  <c r="G49" i="3"/>
  <c r="H49" i="3"/>
  <c r="J49" i="3"/>
  <c r="K49" i="3" s="1"/>
  <c r="L49" i="3" s="1"/>
  <c r="M49" i="3"/>
  <c r="N49" i="3"/>
  <c r="O49" i="3" s="1"/>
  <c r="R49" i="3"/>
  <c r="W49" i="3"/>
  <c r="X49" i="3"/>
  <c r="Y49" i="3"/>
  <c r="Z49" i="3"/>
  <c r="AA49" i="3" s="1"/>
  <c r="AB49" i="3"/>
  <c r="AC49" i="3" s="1"/>
  <c r="AE49" i="3"/>
  <c r="AF49" i="3"/>
  <c r="AH49" i="3"/>
  <c r="AI49" i="3"/>
  <c r="AK49" i="3"/>
  <c r="AL49" i="3" s="1"/>
  <c r="AM49" i="3" s="1"/>
  <c r="V50" i="5" s="1"/>
  <c r="AN49" i="3"/>
  <c r="AO49" i="3" s="1"/>
  <c r="AP49" i="3" s="1"/>
  <c r="D50" i="3"/>
  <c r="E50" i="3"/>
  <c r="G50" i="3"/>
  <c r="H50" i="3"/>
  <c r="J50" i="3"/>
  <c r="K50" i="3" s="1"/>
  <c r="L50" i="3" s="1"/>
  <c r="M50" i="3"/>
  <c r="N50" i="3"/>
  <c r="O50" i="3" s="1"/>
  <c r="R50" i="3"/>
  <c r="W50" i="3"/>
  <c r="X50" i="3"/>
  <c r="Y50" i="3"/>
  <c r="Z50" i="3"/>
  <c r="AA50" i="3" s="1"/>
  <c r="AB50" i="3"/>
  <c r="AC50" i="3" s="1"/>
  <c r="AE50" i="3"/>
  <c r="AF50" i="3"/>
  <c r="AH50" i="3"/>
  <c r="AI50" i="3"/>
  <c r="AK50" i="3"/>
  <c r="AL50" i="3" s="1"/>
  <c r="AM50" i="3" s="1"/>
  <c r="V51" i="5" s="1"/>
  <c r="AN50" i="3"/>
  <c r="AO50" i="3" s="1"/>
  <c r="AP50" i="3" s="1"/>
  <c r="D51" i="3"/>
  <c r="E51" i="3"/>
  <c r="G51" i="3"/>
  <c r="H51" i="3"/>
  <c r="J51" i="3"/>
  <c r="K51" i="3" s="1"/>
  <c r="L51" i="3" s="1"/>
  <c r="M51" i="3"/>
  <c r="N51" i="3"/>
  <c r="O51" i="3" s="1"/>
  <c r="R51" i="3"/>
  <c r="S51" i="3" s="1"/>
  <c r="W51" i="3"/>
  <c r="X51" i="3"/>
  <c r="Y51" i="3"/>
  <c r="Z51" i="3"/>
  <c r="AA51" i="3" s="1"/>
  <c r="AB51" i="3"/>
  <c r="AC51" i="3" s="1"/>
  <c r="AE51" i="3"/>
  <c r="AF51" i="3"/>
  <c r="AH51" i="3"/>
  <c r="AI51" i="3"/>
  <c r="AK51" i="3"/>
  <c r="AL51" i="3" s="1"/>
  <c r="AM51" i="3" s="1"/>
  <c r="V52" i="5" s="1"/>
  <c r="AN51" i="3"/>
  <c r="AO51" i="3" s="1"/>
  <c r="AP51" i="3" s="1"/>
  <c r="D52" i="3"/>
  <c r="E52" i="3"/>
  <c r="G52" i="3"/>
  <c r="H52" i="3"/>
  <c r="J52" i="3"/>
  <c r="K52" i="3" s="1"/>
  <c r="L52" i="3" s="1"/>
  <c r="M52" i="3"/>
  <c r="N52" i="3"/>
  <c r="O52" i="3" s="1"/>
  <c r="R52" i="3"/>
  <c r="T52" i="3" s="1"/>
  <c r="U52" i="3" s="1"/>
  <c r="W52" i="3"/>
  <c r="X52" i="3"/>
  <c r="Y52" i="3"/>
  <c r="Z52" i="3"/>
  <c r="AA52" i="3" s="1"/>
  <c r="AB52" i="3"/>
  <c r="AC52" i="3" s="1"/>
  <c r="AE52" i="3"/>
  <c r="AF52" i="3"/>
  <c r="AH52" i="3"/>
  <c r="AI52" i="3"/>
  <c r="AK52" i="3"/>
  <c r="AL52" i="3" s="1"/>
  <c r="AM52" i="3" s="1"/>
  <c r="V53" i="5" s="1"/>
  <c r="AN52" i="3"/>
  <c r="AO52" i="3" s="1"/>
  <c r="AP52" i="3" s="1"/>
  <c r="D53" i="3"/>
  <c r="E53" i="3"/>
  <c r="G53" i="3"/>
  <c r="H53" i="3"/>
  <c r="J53" i="3"/>
  <c r="K53" i="3" s="1"/>
  <c r="L53" i="3" s="1"/>
  <c r="M53" i="3"/>
  <c r="N53" i="3"/>
  <c r="O53" i="3" s="1"/>
  <c r="R53" i="3"/>
  <c r="S53" i="3" s="1"/>
  <c r="W53" i="3"/>
  <c r="X53" i="3"/>
  <c r="Y53" i="3"/>
  <c r="Z53" i="3"/>
  <c r="AA53" i="3" s="1"/>
  <c r="AB53" i="3"/>
  <c r="AC53" i="3" s="1"/>
  <c r="AE53" i="3"/>
  <c r="AG53" i="3" s="1"/>
  <c r="T54" i="5" s="1"/>
  <c r="AF53" i="3"/>
  <c r="AH53" i="3"/>
  <c r="AI53" i="3"/>
  <c r="AK53" i="3"/>
  <c r="AL53" i="3" s="1"/>
  <c r="AM53" i="3" s="1"/>
  <c r="V54" i="5" s="1"/>
  <c r="AN53" i="3"/>
  <c r="AO53" i="3" s="1"/>
  <c r="AP53" i="3" s="1"/>
  <c r="D54" i="3"/>
  <c r="E54" i="3"/>
  <c r="G54" i="3"/>
  <c r="H54" i="3"/>
  <c r="J54" i="3"/>
  <c r="K54" i="3" s="1"/>
  <c r="L54" i="3" s="1"/>
  <c r="M54" i="3"/>
  <c r="N54" i="3"/>
  <c r="O54" i="3" s="1"/>
  <c r="R54" i="3"/>
  <c r="W54" i="3"/>
  <c r="X54" i="3"/>
  <c r="Y54" i="3"/>
  <c r="Z54" i="3"/>
  <c r="AA54" i="3" s="1"/>
  <c r="AB54" i="3"/>
  <c r="AC54" i="3" s="1"/>
  <c r="AE54" i="3"/>
  <c r="AF54" i="3"/>
  <c r="AH54" i="3"/>
  <c r="AI54" i="3"/>
  <c r="AK54" i="3"/>
  <c r="AL54" i="3" s="1"/>
  <c r="AM54" i="3" s="1"/>
  <c r="V55" i="5" s="1"/>
  <c r="AN54" i="3"/>
  <c r="AO54" i="3" s="1"/>
  <c r="AP54" i="3" s="1"/>
  <c r="D55" i="3"/>
  <c r="E55" i="3"/>
  <c r="G55" i="3"/>
  <c r="H55" i="3"/>
  <c r="J55" i="3"/>
  <c r="K55" i="3" s="1"/>
  <c r="L55" i="3" s="1"/>
  <c r="M55" i="3"/>
  <c r="N55" i="3"/>
  <c r="O55" i="3" s="1"/>
  <c r="R55" i="3"/>
  <c r="S55" i="3" s="1"/>
  <c r="W55" i="3"/>
  <c r="X55" i="3"/>
  <c r="Y55" i="3"/>
  <c r="Z55" i="3"/>
  <c r="AA55" i="3" s="1"/>
  <c r="AB55" i="3"/>
  <c r="AC55" i="3" s="1"/>
  <c r="AE55" i="3"/>
  <c r="AF55" i="3"/>
  <c r="AH55" i="3"/>
  <c r="AI55" i="3"/>
  <c r="AK55" i="3"/>
  <c r="AL55" i="3" s="1"/>
  <c r="AM55" i="3" s="1"/>
  <c r="V56" i="5" s="1"/>
  <c r="AN55" i="3"/>
  <c r="AO55" i="3" s="1"/>
  <c r="AP55" i="3" s="1"/>
  <c r="D56" i="3"/>
  <c r="E56" i="3"/>
  <c r="G56" i="3"/>
  <c r="H56" i="3"/>
  <c r="J56" i="3"/>
  <c r="K56" i="3" s="1"/>
  <c r="L56" i="3" s="1"/>
  <c r="M56" i="3"/>
  <c r="N56" i="3"/>
  <c r="O56" i="3" s="1"/>
  <c r="R56" i="3"/>
  <c r="T56" i="3" s="1"/>
  <c r="U56" i="3" s="1"/>
  <c r="W56" i="3"/>
  <c r="X56" i="3"/>
  <c r="Y56" i="3"/>
  <c r="Z56" i="3"/>
  <c r="AA56" i="3" s="1"/>
  <c r="AB56" i="3"/>
  <c r="AC56" i="3" s="1"/>
  <c r="AE56" i="3"/>
  <c r="AF56" i="3"/>
  <c r="AH56" i="3"/>
  <c r="AI56" i="3"/>
  <c r="AK56" i="3"/>
  <c r="AL56" i="3" s="1"/>
  <c r="AM56" i="3" s="1"/>
  <c r="V57" i="5" s="1"/>
  <c r="AN56" i="3"/>
  <c r="AO56" i="3" s="1"/>
  <c r="AP56" i="3" s="1"/>
  <c r="D57" i="3"/>
  <c r="E57" i="3"/>
  <c r="G57" i="3"/>
  <c r="H57" i="3"/>
  <c r="J57" i="3"/>
  <c r="K57" i="3" s="1"/>
  <c r="L57" i="3" s="1"/>
  <c r="M57" i="3"/>
  <c r="N57" i="3"/>
  <c r="O57" i="3" s="1"/>
  <c r="R57" i="3"/>
  <c r="W57" i="3"/>
  <c r="X57" i="3"/>
  <c r="Y57" i="3"/>
  <c r="Z57" i="3"/>
  <c r="AA57" i="3" s="1"/>
  <c r="AB57" i="3"/>
  <c r="AC57" i="3" s="1"/>
  <c r="AE57" i="3"/>
  <c r="AF57" i="3"/>
  <c r="AH57" i="3"/>
  <c r="AI57" i="3"/>
  <c r="AK57" i="3"/>
  <c r="AL57" i="3" s="1"/>
  <c r="AM57" i="3" s="1"/>
  <c r="V58" i="5" s="1"/>
  <c r="AN57" i="3"/>
  <c r="AO57" i="3" s="1"/>
  <c r="AP57" i="3" s="1"/>
  <c r="D58" i="3"/>
  <c r="E58" i="3"/>
  <c r="G58" i="3"/>
  <c r="H58" i="3"/>
  <c r="J58" i="3"/>
  <c r="K58" i="3" s="1"/>
  <c r="L58" i="3" s="1"/>
  <c r="M58" i="3"/>
  <c r="N58" i="3"/>
  <c r="O58" i="3" s="1"/>
  <c r="R58" i="3"/>
  <c r="W58" i="3"/>
  <c r="X58" i="3"/>
  <c r="Y58" i="3"/>
  <c r="Z58" i="3"/>
  <c r="AA58" i="3" s="1"/>
  <c r="AB58" i="3"/>
  <c r="AC58" i="3" s="1"/>
  <c r="AE58" i="3"/>
  <c r="AF58" i="3"/>
  <c r="AH58" i="3"/>
  <c r="AI58" i="3"/>
  <c r="AK58" i="3"/>
  <c r="AL58" i="3" s="1"/>
  <c r="AM58" i="3" s="1"/>
  <c r="V59" i="5" s="1"/>
  <c r="AN58" i="3"/>
  <c r="AO58" i="3" s="1"/>
  <c r="AP58" i="3" s="1"/>
  <c r="D59" i="3"/>
  <c r="E59" i="3"/>
  <c r="G59" i="3"/>
  <c r="H59" i="3"/>
  <c r="J59" i="3"/>
  <c r="K59" i="3" s="1"/>
  <c r="L59" i="3" s="1"/>
  <c r="M59" i="3"/>
  <c r="N59" i="3"/>
  <c r="O59" i="3" s="1"/>
  <c r="R59" i="3"/>
  <c r="T59" i="3" s="1"/>
  <c r="U59" i="3" s="1"/>
  <c r="W59" i="3"/>
  <c r="X59" i="3"/>
  <c r="Y59" i="3"/>
  <c r="Z59" i="3"/>
  <c r="AA59" i="3" s="1"/>
  <c r="AB59" i="3"/>
  <c r="AC59" i="3" s="1"/>
  <c r="AE59" i="3"/>
  <c r="AF59" i="3"/>
  <c r="AH59" i="3"/>
  <c r="AI59" i="3"/>
  <c r="AK59" i="3"/>
  <c r="AL59" i="3" s="1"/>
  <c r="AM59" i="3" s="1"/>
  <c r="V60" i="5" s="1"/>
  <c r="AN59" i="3"/>
  <c r="AO59" i="3" s="1"/>
  <c r="AP59" i="3" s="1"/>
  <c r="D60" i="3"/>
  <c r="E60" i="3"/>
  <c r="G60" i="3"/>
  <c r="H60" i="3"/>
  <c r="J60" i="3"/>
  <c r="K60" i="3" s="1"/>
  <c r="L60" i="3" s="1"/>
  <c r="M60" i="3"/>
  <c r="N60" i="3"/>
  <c r="O60" i="3" s="1"/>
  <c r="R60" i="3"/>
  <c r="W60" i="3"/>
  <c r="X60" i="3"/>
  <c r="Y60" i="3"/>
  <c r="Z60" i="3"/>
  <c r="AA60" i="3" s="1"/>
  <c r="AB60" i="3"/>
  <c r="AC60" i="3" s="1"/>
  <c r="AE60" i="3"/>
  <c r="AF60" i="3"/>
  <c r="AH60" i="3"/>
  <c r="AI60" i="3"/>
  <c r="AK60" i="3"/>
  <c r="AL60" i="3" s="1"/>
  <c r="AM60" i="3" s="1"/>
  <c r="V61" i="5" s="1"/>
  <c r="AN60" i="3"/>
  <c r="AO60" i="3" s="1"/>
  <c r="AP60" i="3" s="1"/>
  <c r="D61" i="3"/>
  <c r="E61" i="3"/>
  <c r="G61" i="3"/>
  <c r="H61" i="3"/>
  <c r="J61" i="3"/>
  <c r="K61" i="3" s="1"/>
  <c r="L61" i="3" s="1"/>
  <c r="M61" i="3"/>
  <c r="N61" i="3"/>
  <c r="O61" i="3" s="1"/>
  <c r="R61" i="3"/>
  <c r="W61" i="3"/>
  <c r="X61" i="3"/>
  <c r="Y61" i="3"/>
  <c r="Z61" i="3"/>
  <c r="AA61" i="3" s="1"/>
  <c r="AB61" i="3"/>
  <c r="AC61" i="3" s="1"/>
  <c r="AE61" i="3"/>
  <c r="AF61" i="3"/>
  <c r="AH61" i="3"/>
  <c r="AI61" i="3"/>
  <c r="AK61" i="3"/>
  <c r="AL61" i="3" s="1"/>
  <c r="AM61" i="3" s="1"/>
  <c r="V62" i="5" s="1"/>
  <c r="AN61" i="3"/>
  <c r="AO61" i="3" s="1"/>
  <c r="AP61" i="3" s="1"/>
  <c r="D62" i="3"/>
  <c r="E62" i="3"/>
  <c r="G62" i="3"/>
  <c r="H62" i="3"/>
  <c r="J62" i="3"/>
  <c r="K62" i="3" s="1"/>
  <c r="L62" i="3" s="1"/>
  <c r="M62" i="3"/>
  <c r="N62" i="3"/>
  <c r="O62" i="3" s="1"/>
  <c r="R62" i="3"/>
  <c r="S62" i="3" s="1"/>
  <c r="W62" i="3"/>
  <c r="X62" i="3"/>
  <c r="Y62" i="3"/>
  <c r="Z62" i="3"/>
  <c r="AA62" i="3" s="1"/>
  <c r="AB62" i="3"/>
  <c r="AC62" i="3" s="1"/>
  <c r="AE62" i="3"/>
  <c r="AF62" i="3"/>
  <c r="AH62" i="3"/>
  <c r="AI62" i="3"/>
  <c r="AK62" i="3"/>
  <c r="AL62" i="3" s="1"/>
  <c r="AM62" i="3" s="1"/>
  <c r="V63" i="5" s="1"/>
  <c r="AN62" i="3"/>
  <c r="AO62" i="3" s="1"/>
  <c r="AP62" i="3" s="1"/>
  <c r="D63" i="3"/>
  <c r="E63" i="3"/>
  <c r="G63" i="3"/>
  <c r="H63" i="3"/>
  <c r="J63" i="3"/>
  <c r="K63" i="3" s="1"/>
  <c r="L63" i="3" s="1"/>
  <c r="M63" i="3"/>
  <c r="N63" i="3"/>
  <c r="O63" i="3" s="1"/>
  <c r="R63" i="3"/>
  <c r="T63" i="3" s="1"/>
  <c r="U63" i="3" s="1"/>
  <c r="W63" i="3"/>
  <c r="X63" i="3"/>
  <c r="Y63" i="3"/>
  <c r="Z63" i="3"/>
  <c r="AA63" i="3" s="1"/>
  <c r="AB63" i="3"/>
  <c r="AC63" i="3" s="1"/>
  <c r="AE63" i="3"/>
  <c r="AF63" i="3"/>
  <c r="AH63" i="3"/>
  <c r="AI63" i="3"/>
  <c r="AK63" i="3"/>
  <c r="AL63" i="3" s="1"/>
  <c r="AM63" i="3" s="1"/>
  <c r="V64" i="5" s="1"/>
  <c r="AN63" i="3"/>
  <c r="AO63" i="3" s="1"/>
  <c r="AP63" i="3" s="1"/>
  <c r="D64" i="3"/>
  <c r="E64" i="3"/>
  <c r="G64" i="3"/>
  <c r="H64" i="3"/>
  <c r="J64" i="3"/>
  <c r="K64" i="3" s="1"/>
  <c r="L64" i="3" s="1"/>
  <c r="M64" i="3"/>
  <c r="N64" i="3"/>
  <c r="O64" i="3" s="1"/>
  <c r="R64" i="3"/>
  <c r="W64" i="3"/>
  <c r="X64" i="3"/>
  <c r="Y64" i="3"/>
  <c r="Z64" i="3"/>
  <c r="AA64" i="3" s="1"/>
  <c r="AB64" i="3"/>
  <c r="AC64" i="3" s="1"/>
  <c r="AE64" i="3"/>
  <c r="AF64" i="3"/>
  <c r="AH64" i="3"/>
  <c r="AI64" i="3"/>
  <c r="AK64" i="3"/>
  <c r="AL64" i="3" s="1"/>
  <c r="AM64" i="3" s="1"/>
  <c r="V65" i="5" s="1"/>
  <c r="AN64" i="3"/>
  <c r="AO64" i="3" s="1"/>
  <c r="AP64" i="3" s="1"/>
  <c r="D65" i="3"/>
  <c r="E65" i="3"/>
  <c r="G65" i="3"/>
  <c r="H65" i="3"/>
  <c r="J65" i="3"/>
  <c r="K65" i="3" s="1"/>
  <c r="L65" i="3" s="1"/>
  <c r="M65" i="3"/>
  <c r="N65" i="3"/>
  <c r="O65" i="3" s="1"/>
  <c r="R65" i="3"/>
  <c r="W65" i="3"/>
  <c r="X65" i="3"/>
  <c r="Y65" i="3"/>
  <c r="Z65" i="3"/>
  <c r="AA65" i="3" s="1"/>
  <c r="AB65" i="3"/>
  <c r="AC65" i="3" s="1"/>
  <c r="AE65" i="3"/>
  <c r="AF65" i="3"/>
  <c r="AH65" i="3"/>
  <c r="AI65" i="3"/>
  <c r="AK65" i="3"/>
  <c r="AL65" i="3" s="1"/>
  <c r="AM65" i="3" s="1"/>
  <c r="V66" i="5" s="1"/>
  <c r="AN65" i="3"/>
  <c r="AO65" i="3" s="1"/>
  <c r="AP65" i="3" s="1"/>
  <c r="D66" i="3"/>
  <c r="E66" i="3"/>
  <c r="G66" i="3"/>
  <c r="H66" i="3"/>
  <c r="J66" i="3"/>
  <c r="K66" i="3" s="1"/>
  <c r="L66" i="3" s="1"/>
  <c r="M66" i="3"/>
  <c r="N66" i="3"/>
  <c r="O66" i="3" s="1"/>
  <c r="R66" i="3"/>
  <c r="S66" i="3" s="1"/>
  <c r="W66" i="3"/>
  <c r="X66" i="3"/>
  <c r="Y66" i="3"/>
  <c r="Z66" i="3"/>
  <c r="AA66" i="3" s="1"/>
  <c r="AB66" i="3"/>
  <c r="AC66" i="3" s="1"/>
  <c r="AE66" i="3"/>
  <c r="AF66" i="3"/>
  <c r="AH66" i="3"/>
  <c r="AI66" i="3"/>
  <c r="AK66" i="3"/>
  <c r="AL66" i="3" s="1"/>
  <c r="AM66" i="3" s="1"/>
  <c r="V67" i="5" s="1"/>
  <c r="AN66" i="3"/>
  <c r="AO66" i="3" s="1"/>
  <c r="AP66" i="3" s="1"/>
  <c r="D67" i="3"/>
  <c r="E67" i="3"/>
  <c r="G67" i="3"/>
  <c r="H67" i="3"/>
  <c r="J67" i="3"/>
  <c r="K67" i="3" s="1"/>
  <c r="L67" i="3" s="1"/>
  <c r="M67" i="3"/>
  <c r="N67" i="3"/>
  <c r="O67" i="3" s="1"/>
  <c r="R67" i="3"/>
  <c r="T67" i="3" s="1"/>
  <c r="U67" i="3" s="1"/>
  <c r="W67" i="3"/>
  <c r="X67" i="3"/>
  <c r="Y67" i="3"/>
  <c r="Z67" i="3"/>
  <c r="AA67" i="3" s="1"/>
  <c r="AB67" i="3"/>
  <c r="AC67" i="3" s="1"/>
  <c r="AE67" i="3"/>
  <c r="AF67" i="3"/>
  <c r="AH67" i="3"/>
  <c r="AI67" i="3"/>
  <c r="AK67" i="3"/>
  <c r="AL67" i="3" s="1"/>
  <c r="AM67" i="3" s="1"/>
  <c r="V68" i="5" s="1"/>
  <c r="AN67" i="3"/>
  <c r="AO67" i="3" s="1"/>
  <c r="AP67" i="3" s="1"/>
  <c r="D68" i="3"/>
  <c r="E68" i="3"/>
  <c r="G68" i="3"/>
  <c r="H68" i="3"/>
  <c r="J68" i="3"/>
  <c r="K68" i="3" s="1"/>
  <c r="L68" i="3" s="1"/>
  <c r="M68" i="3"/>
  <c r="N68" i="3"/>
  <c r="O68" i="3" s="1"/>
  <c r="R68" i="3"/>
  <c r="W68" i="3"/>
  <c r="X68" i="3"/>
  <c r="Y68" i="3"/>
  <c r="Z68" i="3"/>
  <c r="AA68" i="3" s="1"/>
  <c r="AB68" i="3"/>
  <c r="AC68" i="3" s="1"/>
  <c r="AE68" i="3"/>
  <c r="AF68" i="3"/>
  <c r="AH68" i="3"/>
  <c r="AI68" i="3"/>
  <c r="AK68" i="3"/>
  <c r="AL68" i="3" s="1"/>
  <c r="AM68" i="3" s="1"/>
  <c r="V69" i="5" s="1"/>
  <c r="AN68" i="3"/>
  <c r="AO68" i="3" s="1"/>
  <c r="AP68" i="3" s="1"/>
  <c r="D69" i="3"/>
  <c r="E69" i="3"/>
  <c r="G69" i="3"/>
  <c r="H69" i="3"/>
  <c r="J69" i="3"/>
  <c r="K69" i="3" s="1"/>
  <c r="L69" i="3" s="1"/>
  <c r="M69" i="3"/>
  <c r="N69" i="3"/>
  <c r="O69" i="3" s="1"/>
  <c r="R69" i="3"/>
  <c r="W69" i="3"/>
  <c r="X69" i="3"/>
  <c r="Y69" i="3"/>
  <c r="Z69" i="3"/>
  <c r="AA69" i="3" s="1"/>
  <c r="AB69" i="3"/>
  <c r="AC69" i="3" s="1"/>
  <c r="AE69" i="3"/>
  <c r="AF69" i="3"/>
  <c r="AH69" i="3"/>
  <c r="AI69" i="3"/>
  <c r="AK69" i="3"/>
  <c r="AL69" i="3" s="1"/>
  <c r="AM69" i="3" s="1"/>
  <c r="V70" i="5" s="1"/>
  <c r="AN69" i="3"/>
  <c r="AO69" i="3" s="1"/>
  <c r="AP69" i="3" s="1"/>
  <c r="D70" i="3"/>
  <c r="E70" i="3"/>
  <c r="G70" i="3"/>
  <c r="H70" i="3"/>
  <c r="J70" i="3"/>
  <c r="K70" i="3" s="1"/>
  <c r="L70" i="3" s="1"/>
  <c r="M70" i="3"/>
  <c r="N70" i="3"/>
  <c r="O70" i="3" s="1"/>
  <c r="R70" i="3"/>
  <c r="W70" i="3"/>
  <c r="X70" i="3"/>
  <c r="Y70" i="3"/>
  <c r="Z70" i="3"/>
  <c r="AA70" i="3" s="1"/>
  <c r="AB70" i="3"/>
  <c r="AC70" i="3" s="1"/>
  <c r="AE70" i="3"/>
  <c r="AF70" i="3"/>
  <c r="AH70" i="3"/>
  <c r="AI70" i="3"/>
  <c r="AK70" i="3"/>
  <c r="AL70" i="3" s="1"/>
  <c r="AM70" i="3" s="1"/>
  <c r="V71" i="5" s="1"/>
  <c r="AN70" i="3"/>
  <c r="AO70" i="3" s="1"/>
  <c r="AP70" i="3" s="1"/>
  <c r="D71" i="3"/>
  <c r="E71" i="3"/>
  <c r="G71" i="3"/>
  <c r="H71" i="3"/>
  <c r="J71" i="3"/>
  <c r="K71" i="3" s="1"/>
  <c r="L71" i="3" s="1"/>
  <c r="M71" i="3"/>
  <c r="N71" i="3"/>
  <c r="O71" i="3" s="1"/>
  <c r="R71" i="3"/>
  <c r="W71" i="3"/>
  <c r="X71" i="3"/>
  <c r="Y71" i="3"/>
  <c r="Z71" i="3"/>
  <c r="AA71" i="3" s="1"/>
  <c r="AB71" i="3"/>
  <c r="AC71" i="3" s="1"/>
  <c r="AE71" i="3"/>
  <c r="AF71" i="3"/>
  <c r="AH71" i="3"/>
  <c r="AI71" i="3"/>
  <c r="AK71" i="3"/>
  <c r="AL71" i="3" s="1"/>
  <c r="AM71" i="3" s="1"/>
  <c r="V72" i="5" s="1"/>
  <c r="AN71" i="3"/>
  <c r="AO71" i="3" s="1"/>
  <c r="AP71" i="3" s="1"/>
  <c r="D72" i="3"/>
  <c r="E72" i="3"/>
  <c r="G72" i="3"/>
  <c r="H72" i="3"/>
  <c r="J72" i="3"/>
  <c r="K72" i="3" s="1"/>
  <c r="L72" i="3" s="1"/>
  <c r="M72" i="3"/>
  <c r="N72" i="3"/>
  <c r="O72" i="3" s="1"/>
  <c r="R72" i="3"/>
  <c r="W72" i="3"/>
  <c r="X72" i="3"/>
  <c r="Y72" i="3"/>
  <c r="Z72" i="3"/>
  <c r="AA72" i="3" s="1"/>
  <c r="AB72" i="3"/>
  <c r="AC72" i="3" s="1"/>
  <c r="AE72" i="3"/>
  <c r="AF72" i="3"/>
  <c r="AH72" i="3"/>
  <c r="AI72" i="3"/>
  <c r="AK72" i="3"/>
  <c r="AL72" i="3" s="1"/>
  <c r="AM72" i="3" s="1"/>
  <c r="V73" i="5" s="1"/>
  <c r="AN72" i="3"/>
  <c r="AO72" i="3" s="1"/>
  <c r="AP72" i="3" s="1"/>
  <c r="D73" i="3"/>
  <c r="E73" i="3"/>
  <c r="G73" i="3"/>
  <c r="H73" i="3"/>
  <c r="J73" i="3"/>
  <c r="K73" i="3" s="1"/>
  <c r="L73" i="3" s="1"/>
  <c r="M73" i="3"/>
  <c r="N73" i="3"/>
  <c r="O73" i="3" s="1"/>
  <c r="R73" i="3"/>
  <c r="W73" i="3"/>
  <c r="X73" i="3"/>
  <c r="Y73" i="3"/>
  <c r="Z73" i="3"/>
  <c r="AA73" i="3" s="1"/>
  <c r="AB73" i="3"/>
  <c r="AC73" i="3" s="1"/>
  <c r="AE73" i="3"/>
  <c r="AF73" i="3"/>
  <c r="AH73" i="3"/>
  <c r="AI73" i="3"/>
  <c r="AK73" i="3"/>
  <c r="AL73" i="3" s="1"/>
  <c r="AM73" i="3" s="1"/>
  <c r="V74" i="5" s="1"/>
  <c r="AN73" i="3"/>
  <c r="AO73" i="3" s="1"/>
  <c r="AP73" i="3" s="1"/>
  <c r="D74" i="3"/>
  <c r="E74" i="3"/>
  <c r="G74" i="3"/>
  <c r="H74" i="3"/>
  <c r="J74" i="3"/>
  <c r="K74" i="3" s="1"/>
  <c r="L74" i="3" s="1"/>
  <c r="M74" i="3"/>
  <c r="N74" i="3"/>
  <c r="O74" i="3" s="1"/>
  <c r="R74" i="3"/>
  <c r="S74" i="3" s="1"/>
  <c r="W74" i="3"/>
  <c r="X74" i="3"/>
  <c r="Y74" i="3"/>
  <c r="Z74" i="3"/>
  <c r="AA74" i="3" s="1"/>
  <c r="AB74" i="3"/>
  <c r="AC74" i="3" s="1"/>
  <c r="AE74" i="3"/>
  <c r="AF74" i="3"/>
  <c r="AH74" i="3"/>
  <c r="AI74" i="3"/>
  <c r="AK74" i="3"/>
  <c r="AL74" i="3" s="1"/>
  <c r="AM74" i="3" s="1"/>
  <c r="V75" i="5" s="1"/>
  <c r="AN74" i="3"/>
  <c r="AO74" i="3" s="1"/>
  <c r="AP74" i="3" s="1"/>
  <c r="D75" i="3"/>
  <c r="E75" i="3"/>
  <c r="G75" i="3"/>
  <c r="H75" i="3"/>
  <c r="J75" i="3"/>
  <c r="K75" i="3" s="1"/>
  <c r="L75" i="3" s="1"/>
  <c r="M75" i="3"/>
  <c r="N75" i="3"/>
  <c r="O75" i="3" s="1"/>
  <c r="R75" i="3"/>
  <c r="S75" i="3" s="1"/>
  <c r="W75" i="3"/>
  <c r="X75" i="3"/>
  <c r="Y75" i="3"/>
  <c r="Z75" i="3"/>
  <c r="AA75" i="3" s="1"/>
  <c r="AB75" i="3"/>
  <c r="AC75" i="3" s="1"/>
  <c r="AE75" i="3"/>
  <c r="AF75" i="3"/>
  <c r="AH75" i="3"/>
  <c r="AI75" i="3"/>
  <c r="AK75" i="3"/>
  <c r="AL75" i="3" s="1"/>
  <c r="AM75" i="3" s="1"/>
  <c r="V76" i="5" s="1"/>
  <c r="AN75" i="3"/>
  <c r="AO75" i="3" s="1"/>
  <c r="AP75" i="3" s="1"/>
  <c r="D76" i="3"/>
  <c r="E76" i="3"/>
  <c r="G76" i="3"/>
  <c r="H76" i="3"/>
  <c r="J76" i="3"/>
  <c r="K76" i="3" s="1"/>
  <c r="L76" i="3" s="1"/>
  <c r="M76" i="3"/>
  <c r="N76" i="3"/>
  <c r="O76" i="3" s="1"/>
  <c r="R76" i="3"/>
  <c r="S76" i="3" s="1"/>
  <c r="W76" i="3"/>
  <c r="X76" i="3"/>
  <c r="Y76" i="3"/>
  <c r="Z76" i="3"/>
  <c r="AA76" i="3" s="1"/>
  <c r="AB76" i="3"/>
  <c r="AC76" i="3" s="1"/>
  <c r="AE76" i="3"/>
  <c r="AF76" i="3"/>
  <c r="AH76" i="3"/>
  <c r="AI76" i="3"/>
  <c r="AK76" i="3"/>
  <c r="AL76" i="3" s="1"/>
  <c r="AM76" i="3" s="1"/>
  <c r="V77" i="5" s="1"/>
  <c r="AN76" i="3"/>
  <c r="AO76" i="3" s="1"/>
  <c r="AP76" i="3" s="1"/>
  <c r="D77" i="3"/>
  <c r="E77" i="3"/>
  <c r="G77" i="3"/>
  <c r="H77" i="3"/>
  <c r="J77" i="3"/>
  <c r="K77" i="3" s="1"/>
  <c r="L77" i="3" s="1"/>
  <c r="M77" i="3"/>
  <c r="N77" i="3"/>
  <c r="O77" i="3" s="1"/>
  <c r="R77" i="3"/>
  <c r="T77" i="3" s="1"/>
  <c r="U77" i="3" s="1"/>
  <c r="W77" i="3"/>
  <c r="X77" i="3"/>
  <c r="Y77" i="3"/>
  <c r="Z77" i="3"/>
  <c r="AA77" i="3" s="1"/>
  <c r="AB77" i="3"/>
  <c r="AC77" i="3" s="1"/>
  <c r="AE77" i="3"/>
  <c r="AF77" i="3"/>
  <c r="AH77" i="3"/>
  <c r="AI77" i="3"/>
  <c r="AK77" i="3"/>
  <c r="AL77" i="3" s="1"/>
  <c r="AM77" i="3" s="1"/>
  <c r="V78" i="5" s="1"/>
  <c r="AN77" i="3"/>
  <c r="AO77" i="3" s="1"/>
  <c r="AP77" i="3" s="1"/>
  <c r="D78" i="3"/>
  <c r="E78" i="3"/>
  <c r="G78" i="3"/>
  <c r="H78" i="3"/>
  <c r="J78" i="3"/>
  <c r="K78" i="3" s="1"/>
  <c r="L78" i="3" s="1"/>
  <c r="M78" i="3"/>
  <c r="N78" i="3"/>
  <c r="O78" i="3" s="1"/>
  <c r="R78" i="3"/>
  <c r="W78" i="3"/>
  <c r="X78" i="3"/>
  <c r="Y78" i="3"/>
  <c r="Z78" i="3"/>
  <c r="AA78" i="3" s="1"/>
  <c r="AB78" i="3"/>
  <c r="AC78" i="3" s="1"/>
  <c r="AE78" i="3"/>
  <c r="AF78" i="3"/>
  <c r="AH78" i="3"/>
  <c r="AI78" i="3"/>
  <c r="AK78" i="3"/>
  <c r="AL78" i="3" s="1"/>
  <c r="AM78" i="3" s="1"/>
  <c r="V79" i="5" s="1"/>
  <c r="AN78" i="3"/>
  <c r="AO78" i="3" s="1"/>
  <c r="AP78" i="3" s="1"/>
  <c r="D79" i="3"/>
  <c r="E79" i="3"/>
  <c r="G79" i="3"/>
  <c r="H79" i="3"/>
  <c r="J79" i="3"/>
  <c r="K79" i="3" s="1"/>
  <c r="L79" i="3" s="1"/>
  <c r="M79" i="3"/>
  <c r="N79" i="3"/>
  <c r="O79" i="3" s="1"/>
  <c r="R79" i="3"/>
  <c r="S79" i="3" s="1"/>
  <c r="W79" i="3"/>
  <c r="X79" i="3"/>
  <c r="Y79" i="3"/>
  <c r="Z79" i="3"/>
  <c r="AA79" i="3" s="1"/>
  <c r="AB79" i="3"/>
  <c r="AC79" i="3" s="1"/>
  <c r="AE79" i="3"/>
  <c r="AF79" i="3"/>
  <c r="AH79" i="3"/>
  <c r="AI79" i="3"/>
  <c r="AK79" i="3"/>
  <c r="AL79" i="3" s="1"/>
  <c r="AM79" i="3" s="1"/>
  <c r="V80" i="5" s="1"/>
  <c r="AN79" i="3"/>
  <c r="AO79" i="3" s="1"/>
  <c r="AP79" i="3" s="1"/>
  <c r="D80" i="3"/>
  <c r="E80" i="3"/>
  <c r="G80" i="3"/>
  <c r="H80" i="3"/>
  <c r="J80" i="3"/>
  <c r="K80" i="3" s="1"/>
  <c r="L80" i="3" s="1"/>
  <c r="M80" i="3"/>
  <c r="N80" i="3"/>
  <c r="O80" i="3" s="1"/>
  <c r="R80" i="3"/>
  <c r="W80" i="3"/>
  <c r="X80" i="3"/>
  <c r="Y80" i="3"/>
  <c r="Z80" i="3"/>
  <c r="AA80" i="3" s="1"/>
  <c r="AB80" i="3"/>
  <c r="AC80" i="3" s="1"/>
  <c r="AE80" i="3"/>
  <c r="AF80" i="3"/>
  <c r="AH80" i="3"/>
  <c r="AI80" i="3"/>
  <c r="AK80" i="3"/>
  <c r="AL80" i="3" s="1"/>
  <c r="AM80" i="3" s="1"/>
  <c r="V81" i="5" s="1"/>
  <c r="AN80" i="3"/>
  <c r="AO80" i="3" s="1"/>
  <c r="AP80" i="3" s="1"/>
  <c r="D81" i="3"/>
  <c r="E81" i="3"/>
  <c r="F81" i="3" s="1"/>
  <c r="N82" i="5" s="1"/>
  <c r="G81" i="3"/>
  <c r="H81" i="3"/>
  <c r="J81" i="3"/>
  <c r="K81" i="3" s="1"/>
  <c r="L81" i="3" s="1"/>
  <c r="M81" i="3"/>
  <c r="N81" i="3"/>
  <c r="O81" i="3" s="1"/>
  <c r="R81" i="3"/>
  <c r="T81" i="3" s="1"/>
  <c r="U81" i="3" s="1"/>
  <c r="W81" i="3"/>
  <c r="X81" i="3"/>
  <c r="Y81" i="3"/>
  <c r="Z81" i="3"/>
  <c r="AA81" i="3" s="1"/>
  <c r="AB81" i="3"/>
  <c r="AC81" i="3" s="1"/>
  <c r="AE81" i="3"/>
  <c r="AF81" i="3"/>
  <c r="AH81" i="3"/>
  <c r="AI81" i="3"/>
  <c r="AK81" i="3"/>
  <c r="AL81" i="3" s="1"/>
  <c r="AM81" i="3" s="1"/>
  <c r="V82" i="5" s="1"/>
  <c r="AN81" i="3"/>
  <c r="AO81" i="3" s="1"/>
  <c r="AP81" i="3" s="1"/>
  <c r="D82" i="3"/>
  <c r="E82" i="3"/>
  <c r="G82" i="3"/>
  <c r="H82" i="3"/>
  <c r="J82" i="3"/>
  <c r="K82" i="3" s="1"/>
  <c r="L82" i="3" s="1"/>
  <c r="M82" i="3"/>
  <c r="N82" i="3"/>
  <c r="O82" i="3" s="1"/>
  <c r="R82" i="3"/>
  <c r="W82" i="3"/>
  <c r="X82" i="3"/>
  <c r="Y82" i="3"/>
  <c r="Z82" i="3"/>
  <c r="AA82" i="3" s="1"/>
  <c r="AB82" i="3"/>
  <c r="AC82" i="3" s="1"/>
  <c r="AE82" i="3"/>
  <c r="AF82" i="3"/>
  <c r="AH82" i="3"/>
  <c r="AI82" i="3"/>
  <c r="AK82" i="3"/>
  <c r="AL82" i="3" s="1"/>
  <c r="AM82" i="3" s="1"/>
  <c r="V83" i="5" s="1"/>
  <c r="AN82" i="3"/>
  <c r="AO82" i="3" s="1"/>
  <c r="AP82" i="3" s="1"/>
  <c r="D83" i="3"/>
  <c r="E83" i="3"/>
  <c r="G83" i="3"/>
  <c r="H83" i="3"/>
  <c r="J83" i="3"/>
  <c r="K83" i="3" s="1"/>
  <c r="L83" i="3" s="1"/>
  <c r="M83" i="3"/>
  <c r="N83" i="3"/>
  <c r="O83" i="3" s="1"/>
  <c r="R83" i="3"/>
  <c r="S83" i="3" s="1"/>
  <c r="W83" i="3"/>
  <c r="X83" i="3"/>
  <c r="Y83" i="3"/>
  <c r="Z83" i="3"/>
  <c r="AA83" i="3" s="1"/>
  <c r="AB83" i="3"/>
  <c r="AC83" i="3" s="1"/>
  <c r="AE83" i="3"/>
  <c r="AF83" i="3"/>
  <c r="AH83" i="3"/>
  <c r="AI83" i="3"/>
  <c r="AK83" i="3"/>
  <c r="AL83" i="3" s="1"/>
  <c r="AM83" i="3" s="1"/>
  <c r="V84" i="5" s="1"/>
  <c r="AN83" i="3"/>
  <c r="AO83" i="3" s="1"/>
  <c r="AP83" i="3" s="1"/>
  <c r="D84" i="3"/>
  <c r="E84" i="3"/>
  <c r="G84" i="3"/>
  <c r="H84" i="3"/>
  <c r="J84" i="3"/>
  <c r="K84" i="3" s="1"/>
  <c r="L84" i="3" s="1"/>
  <c r="M84" i="3"/>
  <c r="N84" i="3"/>
  <c r="O84" i="3" s="1"/>
  <c r="R84" i="3"/>
  <c r="T84" i="3" s="1"/>
  <c r="U84" i="3" s="1"/>
  <c r="W84" i="3"/>
  <c r="X84" i="3"/>
  <c r="Y84" i="3"/>
  <c r="Z84" i="3"/>
  <c r="AA84" i="3" s="1"/>
  <c r="AB84" i="3"/>
  <c r="AC84" i="3" s="1"/>
  <c r="AE84" i="3"/>
  <c r="AF84" i="3"/>
  <c r="AH84" i="3"/>
  <c r="AI84" i="3"/>
  <c r="AK84" i="3"/>
  <c r="AL84" i="3" s="1"/>
  <c r="AM84" i="3" s="1"/>
  <c r="V85" i="5" s="1"/>
  <c r="AN84" i="3"/>
  <c r="AO84" i="3" s="1"/>
  <c r="AP84" i="3" s="1"/>
  <c r="D85" i="3"/>
  <c r="E85" i="3"/>
  <c r="G85" i="3"/>
  <c r="H85" i="3"/>
  <c r="J85" i="3"/>
  <c r="K85" i="3" s="1"/>
  <c r="L85" i="3" s="1"/>
  <c r="M85" i="3"/>
  <c r="N85" i="3"/>
  <c r="O85" i="3" s="1"/>
  <c r="R85" i="3"/>
  <c r="T85" i="3" s="1"/>
  <c r="U85" i="3" s="1"/>
  <c r="W85" i="3"/>
  <c r="X85" i="3"/>
  <c r="Y85" i="3"/>
  <c r="Z85" i="3"/>
  <c r="AA85" i="3" s="1"/>
  <c r="AB85" i="3"/>
  <c r="AC85" i="3" s="1"/>
  <c r="AE85" i="3"/>
  <c r="AF85" i="3"/>
  <c r="AH85" i="3"/>
  <c r="AI85" i="3"/>
  <c r="AK85" i="3"/>
  <c r="AL85" i="3" s="1"/>
  <c r="AM85" i="3" s="1"/>
  <c r="V86" i="5" s="1"/>
  <c r="AN85" i="3"/>
  <c r="AO85" i="3" s="1"/>
  <c r="AP85" i="3" s="1"/>
  <c r="D86" i="3"/>
  <c r="E86" i="3"/>
  <c r="G86" i="3"/>
  <c r="H86" i="3"/>
  <c r="J86" i="3"/>
  <c r="K86" i="3" s="1"/>
  <c r="L86" i="3" s="1"/>
  <c r="M86" i="3"/>
  <c r="N86" i="3"/>
  <c r="O86" i="3" s="1"/>
  <c r="R86" i="3"/>
  <c r="W86" i="3"/>
  <c r="X86" i="3"/>
  <c r="Y86" i="3"/>
  <c r="Z86" i="3"/>
  <c r="AA86" i="3" s="1"/>
  <c r="AB86" i="3"/>
  <c r="AC86" i="3" s="1"/>
  <c r="AE86" i="3"/>
  <c r="AF86" i="3"/>
  <c r="AH86" i="3"/>
  <c r="AI86" i="3"/>
  <c r="AK86" i="3"/>
  <c r="AL86" i="3" s="1"/>
  <c r="AM86" i="3" s="1"/>
  <c r="V87" i="5" s="1"/>
  <c r="AN86" i="3"/>
  <c r="AO86" i="3" s="1"/>
  <c r="AP86" i="3" s="1"/>
  <c r="D87" i="3"/>
  <c r="E87" i="3"/>
  <c r="G87" i="3"/>
  <c r="H87" i="3"/>
  <c r="J87" i="3"/>
  <c r="K87" i="3" s="1"/>
  <c r="L87" i="3" s="1"/>
  <c r="M87" i="3"/>
  <c r="N87" i="3"/>
  <c r="O87" i="3" s="1"/>
  <c r="R87" i="3"/>
  <c r="S87" i="3" s="1"/>
  <c r="W87" i="3"/>
  <c r="X87" i="3"/>
  <c r="Y87" i="3"/>
  <c r="Z87" i="3"/>
  <c r="AA87" i="3" s="1"/>
  <c r="AB87" i="3"/>
  <c r="AC87" i="3" s="1"/>
  <c r="AE87" i="3"/>
  <c r="AF87" i="3"/>
  <c r="AH87" i="3"/>
  <c r="AI87" i="3"/>
  <c r="AK87" i="3"/>
  <c r="AL87" i="3" s="1"/>
  <c r="AM87" i="3" s="1"/>
  <c r="V88" i="5" s="1"/>
  <c r="AN87" i="3"/>
  <c r="AO87" i="3" s="1"/>
  <c r="AP87" i="3" s="1"/>
  <c r="D88" i="3"/>
  <c r="E88" i="3"/>
  <c r="G88" i="3"/>
  <c r="H88" i="3"/>
  <c r="J88" i="3"/>
  <c r="K88" i="3" s="1"/>
  <c r="L88" i="3" s="1"/>
  <c r="M88" i="3"/>
  <c r="N88" i="3"/>
  <c r="O88" i="3" s="1"/>
  <c r="R88" i="3"/>
  <c r="T88" i="3" s="1"/>
  <c r="U88" i="3" s="1"/>
  <c r="W88" i="3"/>
  <c r="X88" i="3"/>
  <c r="Y88" i="3"/>
  <c r="Z88" i="3"/>
  <c r="AA88" i="3" s="1"/>
  <c r="AB88" i="3"/>
  <c r="AC88" i="3" s="1"/>
  <c r="AE88" i="3"/>
  <c r="AF88" i="3"/>
  <c r="AH88" i="3"/>
  <c r="AI88" i="3"/>
  <c r="AK88" i="3"/>
  <c r="AL88" i="3" s="1"/>
  <c r="AM88" i="3" s="1"/>
  <c r="V89" i="5" s="1"/>
  <c r="AN88" i="3"/>
  <c r="AO88" i="3" s="1"/>
  <c r="AP88" i="3" s="1"/>
  <c r="D89" i="3"/>
  <c r="E89" i="3"/>
  <c r="G89" i="3"/>
  <c r="H89" i="3"/>
  <c r="J89" i="3"/>
  <c r="K89" i="3" s="1"/>
  <c r="L89" i="3" s="1"/>
  <c r="M89" i="3"/>
  <c r="N89" i="3"/>
  <c r="O89" i="3" s="1"/>
  <c r="R89" i="3"/>
  <c r="T89" i="3" s="1"/>
  <c r="U89" i="3" s="1"/>
  <c r="W89" i="3"/>
  <c r="X89" i="3"/>
  <c r="Y89" i="3"/>
  <c r="Z89" i="3"/>
  <c r="AA89" i="3" s="1"/>
  <c r="AB89" i="3"/>
  <c r="AC89" i="3" s="1"/>
  <c r="AE89" i="3"/>
  <c r="AF89" i="3"/>
  <c r="AH89" i="3"/>
  <c r="AI89" i="3"/>
  <c r="AK89" i="3"/>
  <c r="AL89" i="3" s="1"/>
  <c r="AM89" i="3" s="1"/>
  <c r="V90" i="5" s="1"/>
  <c r="AN89" i="3"/>
  <c r="AO89" i="3" s="1"/>
  <c r="AP89" i="3" s="1"/>
  <c r="D90" i="3"/>
  <c r="E90" i="3"/>
  <c r="G90" i="3"/>
  <c r="H90" i="3"/>
  <c r="J90" i="3"/>
  <c r="K90" i="3" s="1"/>
  <c r="L90" i="3" s="1"/>
  <c r="M90" i="3"/>
  <c r="N90" i="3"/>
  <c r="O90" i="3" s="1"/>
  <c r="R90" i="3"/>
  <c r="W90" i="3"/>
  <c r="X90" i="3"/>
  <c r="Y90" i="3"/>
  <c r="Z90" i="3"/>
  <c r="AA90" i="3" s="1"/>
  <c r="AB90" i="3"/>
  <c r="AC90" i="3" s="1"/>
  <c r="AE90" i="3"/>
  <c r="AF90" i="3"/>
  <c r="AH90" i="3"/>
  <c r="AI90" i="3"/>
  <c r="AK90" i="3"/>
  <c r="AL90" i="3" s="1"/>
  <c r="AM90" i="3" s="1"/>
  <c r="V91" i="5" s="1"/>
  <c r="AN90" i="3"/>
  <c r="AO90" i="3" s="1"/>
  <c r="AP90" i="3" s="1"/>
  <c r="D91" i="3"/>
  <c r="E91" i="3"/>
  <c r="G91" i="3"/>
  <c r="H91" i="3"/>
  <c r="J91" i="3"/>
  <c r="K91" i="3" s="1"/>
  <c r="L91" i="3" s="1"/>
  <c r="M91" i="3"/>
  <c r="N91" i="3"/>
  <c r="O91" i="3" s="1"/>
  <c r="R91" i="3"/>
  <c r="S91" i="3" s="1"/>
  <c r="W91" i="3"/>
  <c r="X91" i="3"/>
  <c r="Y91" i="3"/>
  <c r="Z91" i="3"/>
  <c r="AA91" i="3" s="1"/>
  <c r="AB91" i="3"/>
  <c r="AC91" i="3" s="1"/>
  <c r="AE91" i="3"/>
  <c r="AF91" i="3"/>
  <c r="AH91" i="3"/>
  <c r="AI91" i="3"/>
  <c r="AK91" i="3"/>
  <c r="AL91" i="3" s="1"/>
  <c r="AM91" i="3" s="1"/>
  <c r="V92" i="5" s="1"/>
  <c r="AN91" i="3"/>
  <c r="AO91" i="3" s="1"/>
  <c r="AP91" i="3" s="1"/>
  <c r="D92" i="3"/>
  <c r="E92" i="3"/>
  <c r="G92" i="3"/>
  <c r="H92" i="3"/>
  <c r="J92" i="3"/>
  <c r="K92" i="3" s="1"/>
  <c r="L92" i="3" s="1"/>
  <c r="M92" i="3"/>
  <c r="N92" i="3"/>
  <c r="O92" i="3" s="1"/>
  <c r="R92" i="3"/>
  <c r="T92" i="3" s="1"/>
  <c r="U92" i="3" s="1"/>
  <c r="W92" i="3"/>
  <c r="X92" i="3"/>
  <c r="Y92" i="3"/>
  <c r="Z92" i="3"/>
  <c r="AA92" i="3" s="1"/>
  <c r="AB92" i="3"/>
  <c r="AC92" i="3" s="1"/>
  <c r="AE92" i="3"/>
  <c r="AF92" i="3"/>
  <c r="AH92" i="3"/>
  <c r="AI92" i="3"/>
  <c r="AK92" i="3"/>
  <c r="AL92" i="3" s="1"/>
  <c r="AM92" i="3" s="1"/>
  <c r="V93" i="5" s="1"/>
  <c r="AN92" i="3"/>
  <c r="AO92" i="3" s="1"/>
  <c r="AP92" i="3" s="1"/>
  <c r="D93" i="3"/>
  <c r="E93" i="3"/>
  <c r="G93" i="3"/>
  <c r="H93" i="3"/>
  <c r="J93" i="3"/>
  <c r="K93" i="3" s="1"/>
  <c r="L93" i="3" s="1"/>
  <c r="M93" i="3"/>
  <c r="N93" i="3"/>
  <c r="O93" i="3" s="1"/>
  <c r="R93" i="3"/>
  <c r="T93" i="3" s="1"/>
  <c r="U93" i="3" s="1"/>
  <c r="W93" i="3"/>
  <c r="X93" i="3"/>
  <c r="Y93" i="3"/>
  <c r="Z93" i="3"/>
  <c r="AA93" i="3" s="1"/>
  <c r="AB93" i="3"/>
  <c r="AC93" i="3" s="1"/>
  <c r="AE93" i="3"/>
  <c r="AF93" i="3"/>
  <c r="AH93" i="3"/>
  <c r="AI93" i="3"/>
  <c r="AK93" i="3"/>
  <c r="AL93" i="3" s="1"/>
  <c r="AM93" i="3" s="1"/>
  <c r="V94" i="5" s="1"/>
  <c r="AN93" i="3"/>
  <c r="AO93" i="3" s="1"/>
  <c r="AP93" i="3" s="1"/>
  <c r="D94" i="3"/>
  <c r="E94" i="3"/>
  <c r="G94" i="3"/>
  <c r="H94" i="3"/>
  <c r="J94" i="3"/>
  <c r="K94" i="3" s="1"/>
  <c r="L94" i="3" s="1"/>
  <c r="M94" i="3"/>
  <c r="N94" i="3"/>
  <c r="O94" i="3" s="1"/>
  <c r="R94" i="3"/>
  <c r="W94" i="3"/>
  <c r="X94" i="3"/>
  <c r="Y94" i="3"/>
  <c r="Z94" i="3"/>
  <c r="AA94" i="3" s="1"/>
  <c r="AB94" i="3"/>
  <c r="AC94" i="3" s="1"/>
  <c r="AE94" i="3"/>
  <c r="AF94" i="3"/>
  <c r="AH94" i="3"/>
  <c r="AI94" i="3"/>
  <c r="AK94" i="3"/>
  <c r="AL94" i="3" s="1"/>
  <c r="AM94" i="3" s="1"/>
  <c r="V95" i="5" s="1"/>
  <c r="AN94" i="3"/>
  <c r="AO94" i="3" s="1"/>
  <c r="AP94" i="3" s="1"/>
  <c r="D95" i="3"/>
  <c r="E95" i="3"/>
  <c r="G95" i="3"/>
  <c r="H95" i="3"/>
  <c r="J95" i="3"/>
  <c r="K95" i="3" s="1"/>
  <c r="L95" i="3" s="1"/>
  <c r="M95" i="3"/>
  <c r="N95" i="3"/>
  <c r="O95" i="3" s="1"/>
  <c r="R95" i="3"/>
  <c r="S95" i="3" s="1"/>
  <c r="W95" i="3"/>
  <c r="X95" i="3"/>
  <c r="Y95" i="3"/>
  <c r="Z95" i="3"/>
  <c r="AA95" i="3" s="1"/>
  <c r="AB95" i="3"/>
  <c r="AC95" i="3" s="1"/>
  <c r="AE95" i="3"/>
  <c r="AF95" i="3"/>
  <c r="AH95" i="3"/>
  <c r="AI95" i="3"/>
  <c r="AK95" i="3"/>
  <c r="AL95" i="3" s="1"/>
  <c r="AM95" i="3" s="1"/>
  <c r="V96" i="5" s="1"/>
  <c r="AN95" i="3"/>
  <c r="AO95" i="3" s="1"/>
  <c r="AP95" i="3" s="1"/>
  <c r="D96" i="3"/>
  <c r="E96" i="3"/>
  <c r="G96" i="3"/>
  <c r="H96" i="3"/>
  <c r="J96" i="3"/>
  <c r="K96" i="3" s="1"/>
  <c r="L96" i="3" s="1"/>
  <c r="M96" i="3"/>
  <c r="N96" i="3"/>
  <c r="O96" i="3" s="1"/>
  <c r="R96" i="3"/>
  <c r="S96" i="3" s="1"/>
  <c r="W96" i="3"/>
  <c r="X96" i="3"/>
  <c r="Y96" i="3"/>
  <c r="Z96" i="3"/>
  <c r="AA96" i="3" s="1"/>
  <c r="AB96" i="3"/>
  <c r="AC96" i="3" s="1"/>
  <c r="AE96" i="3"/>
  <c r="AF96" i="3"/>
  <c r="AH96" i="3"/>
  <c r="AI96" i="3"/>
  <c r="AK96" i="3"/>
  <c r="AL96" i="3" s="1"/>
  <c r="AM96" i="3" s="1"/>
  <c r="V97" i="5" s="1"/>
  <c r="AN96" i="3"/>
  <c r="AO96" i="3" s="1"/>
  <c r="AP96" i="3" s="1"/>
  <c r="D97" i="3"/>
  <c r="E97" i="3"/>
  <c r="G97" i="3"/>
  <c r="H97" i="3"/>
  <c r="J97" i="3"/>
  <c r="K97" i="3" s="1"/>
  <c r="L97" i="3" s="1"/>
  <c r="M97" i="3"/>
  <c r="N97" i="3"/>
  <c r="O97" i="3" s="1"/>
  <c r="R97" i="3"/>
  <c r="W97" i="3"/>
  <c r="X97" i="3"/>
  <c r="Y97" i="3"/>
  <c r="Z97" i="3"/>
  <c r="AA97" i="3" s="1"/>
  <c r="AB97" i="3"/>
  <c r="AC97" i="3" s="1"/>
  <c r="AE97" i="3"/>
  <c r="AF97" i="3"/>
  <c r="AH97" i="3"/>
  <c r="AI97" i="3"/>
  <c r="AK97" i="3"/>
  <c r="AL97" i="3" s="1"/>
  <c r="AM97" i="3" s="1"/>
  <c r="V98" i="5" s="1"/>
  <c r="AN97" i="3"/>
  <c r="AO97" i="3" s="1"/>
  <c r="AP97" i="3" s="1"/>
  <c r="D98" i="3"/>
  <c r="E98" i="3"/>
  <c r="G98" i="3"/>
  <c r="H98" i="3"/>
  <c r="J98" i="3"/>
  <c r="K98" i="3" s="1"/>
  <c r="L98" i="3" s="1"/>
  <c r="M98" i="3"/>
  <c r="N98" i="3"/>
  <c r="O98" i="3" s="1"/>
  <c r="R98" i="3"/>
  <c r="W98" i="3"/>
  <c r="X98" i="3"/>
  <c r="Y98" i="3"/>
  <c r="Z98" i="3"/>
  <c r="AA98" i="3" s="1"/>
  <c r="AB98" i="3"/>
  <c r="AC98" i="3" s="1"/>
  <c r="AE98" i="3"/>
  <c r="AF98" i="3"/>
  <c r="AH98" i="3"/>
  <c r="AI98" i="3"/>
  <c r="AK98" i="3"/>
  <c r="AL98" i="3" s="1"/>
  <c r="AM98" i="3" s="1"/>
  <c r="V99" i="5" s="1"/>
  <c r="AN98" i="3"/>
  <c r="AO98" i="3" s="1"/>
  <c r="AP98" i="3" s="1"/>
  <c r="D99" i="3"/>
  <c r="E99" i="3"/>
  <c r="G99" i="3"/>
  <c r="H99" i="3"/>
  <c r="J99" i="3"/>
  <c r="K99" i="3" s="1"/>
  <c r="L99" i="3" s="1"/>
  <c r="M99" i="3"/>
  <c r="N99" i="3"/>
  <c r="O99" i="3" s="1"/>
  <c r="R99" i="3"/>
  <c r="S99" i="3" s="1"/>
  <c r="W99" i="3"/>
  <c r="X99" i="3"/>
  <c r="Y99" i="3"/>
  <c r="Z99" i="3"/>
  <c r="AA99" i="3" s="1"/>
  <c r="AB99" i="3"/>
  <c r="AC99" i="3" s="1"/>
  <c r="AE99" i="3"/>
  <c r="AF99" i="3"/>
  <c r="AH99" i="3"/>
  <c r="AI99" i="3"/>
  <c r="AK99" i="3"/>
  <c r="AL99" i="3" s="1"/>
  <c r="AM99" i="3" s="1"/>
  <c r="V100" i="5" s="1"/>
  <c r="AN99" i="3"/>
  <c r="AO99" i="3" s="1"/>
  <c r="AP99" i="3" s="1"/>
  <c r="D100" i="3"/>
  <c r="E100" i="3"/>
  <c r="G100" i="3"/>
  <c r="H100" i="3"/>
  <c r="J100" i="3"/>
  <c r="K100" i="3" s="1"/>
  <c r="L100" i="3" s="1"/>
  <c r="M100" i="3"/>
  <c r="N100" i="3"/>
  <c r="O100" i="3" s="1"/>
  <c r="R100" i="3"/>
  <c r="W100" i="3"/>
  <c r="X100" i="3"/>
  <c r="Y100" i="3"/>
  <c r="Z100" i="3"/>
  <c r="AA100" i="3" s="1"/>
  <c r="AB100" i="3"/>
  <c r="AC100" i="3" s="1"/>
  <c r="AE100" i="3"/>
  <c r="AF100" i="3"/>
  <c r="AH100" i="3"/>
  <c r="AI100" i="3"/>
  <c r="AK100" i="3"/>
  <c r="AL100" i="3" s="1"/>
  <c r="AM100" i="3" s="1"/>
  <c r="V101" i="5" s="1"/>
  <c r="AN100" i="3"/>
  <c r="AO100" i="3" s="1"/>
  <c r="AP100" i="3" s="1"/>
  <c r="D101" i="3"/>
  <c r="E101" i="3"/>
  <c r="G101" i="3"/>
  <c r="H101" i="3"/>
  <c r="J101" i="3"/>
  <c r="K101" i="3" s="1"/>
  <c r="L101" i="3" s="1"/>
  <c r="M101" i="3"/>
  <c r="N101" i="3"/>
  <c r="O101" i="3" s="1"/>
  <c r="R101" i="3"/>
  <c r="T101" i="3" s="1"/>
  <c r="U101" i="3" s="1"/>
  <c r="W101" i="3"/>
  <c r="X101" i="3"/>
  <c r="Y101" i="3"/>
  <c r="Z101" i="3"/>
  <c r="AA101" i="3" s="1"/>
  <c r="AB101" i="3"/>
  <c r="AC101" i="3" s="1"/>
  <c r="AE101" i="3"/>
  <c r="AF101" i="3"/>
  <c r="AH101" i="3"/>
  <c r="AI101" i="3"/>
  <c r="AK101" i="3"/>
  <c r="AL101" i="3" s="1"/>
  <c r="AM101" i="3" s="1"/>
  <c r="V102" i="5" s="1"/>
  <c r="AN101" i="3"/>
  <c r="AO101" i="3" s="1"/>
  <c r="AP101" i="3" s="1"/>
  <c r="D102" i="3"/>
  <c r="E102" i="3"/>
  <c r="G102" i="3"/>
  <c r="H102" i="3"/>
  <c r="J102" i="3"/>
  <c r="K102" i="3" s="1"/>
  <c r="L102" i="3" s="1"/>
  <c r="M102" i="3"/>
  <c r="N102" i="3"/>
  <c r="O102" i="3" s="1"/>
  <c r="R102" i="3"/>
  <c r="W102" i="3"/>
  <c r="X102" i="3"/>
  <c r="Y102" i="3"/>
  <c r="Z102" i="3"/>
  <c r="AA102" i="3" s="1"/>
  <c r="AB102" i="3"/>
  <c r="AC102" i="3"/>
  <c r="AE102" i="3"/>
  <c r="AF102" i="3"/>
  <c r="AH102" i="3"/>
  <c r="AI102" i="3"/>
  <c r="AK102" i="3"/>
  <c r="AL102" i="3" s="1"/>
  <c r="AM102" i="3" s="1"/>
  <c r="V103" i="5" s="1"/>
  <c r="AN102" i="3"/>
  <c r="AO102" i="3" s="1"/>
  <c r="AP102" i="3" s="1"/>
  <c r="D103" i="3"/>
  <c r="E103" i="3"/>
  <c r="G103" i="3"/>
  <c r="H103" i="3"/>
  <c r="J103" i="3"/>
  <c r="K103" i="3" s="1"/>
  <c r="L103" i="3" s="1"/>
  <c r="M103" i="3"/>
  <c r="N103" i="3"/>
  <c r="O103" i="3" s="1"/>
  <c r="R103" i="3"/>
  <c r="S103" i="3" s="1"/>
  <c r="W103" i="3"/>
  <c r="X103" i="3"/>
  <c r="Y103" i="3"/>
  <c r="Z103" i="3"/>
  <c r="AA103" i="3" s="1"/>
  <c r="AB103" i="3"/>
  <c r="AC103" i="3" s="1"/>
  <c r="AE103" i="3"/>
  <c r="AF103" i="3"/>
  <c r="AH103" i="3"/>
  <c r="AI103" i="3"/>
  <c r="AK103" i="3"/>
  <c r="AL103" i="3" s="1"/>
  <c r="AM103" i="3" s="1"/>
  <c r="V104" i="5" s="1"/>
  <c r="AN103" i="3"/>
  <c r="AO103" i="3" s="1"/>
  <c r="AP103" i="3" s="1"/>
  <c r="D104" i="3"/>
  <c r="E104" i="3"/>
  <c r="G104" i="3"/>
  <c r="H104" i="3"/>
  <c r="J104" i="3"/>
  <c r="K104" i="3" s="1"/>
  <c r="L104" i="3" s="1"/>
  <c r="M104" i="3"/>
  <c r="N104" i="3"/>
  <c r="O104" i="3" s="1"/>
  <c r="R104" i="3"/>
  <c r="S104" i="3" s="1"/>
  <c r="W104" i="3"/>
  <c r="X104" i="3"/>
  <c r="Y104" i="3"/>
  <c r="Z104" i="3"/>
  <c r="AA104" i="3" s="1"/>
  <c r="AB104" i="3"/>
  <c r="AC104" i="3" s="1"/>
  <c r="AE104" i="3"/>
  <c r="AF104" i="3"/>
  <c r="AH104" i="3"/>
  <c r="AI104" i="3"/>
  <c r="AK104" i="3"/>
  <c r="AL104" i="3" s="1"/>
  <c r="AM104" i="3" s="1"/>
  <c r="V105" i="5" s="1"/>
  <c r="AN104" i="3"/>
  <c r="AO104" i="3" s="1"/>
  <c r="AP104" i="3" s="1"/>
  <c r="D105" i="3"/>
  <c r="E105" i="3"/>
  <c r="G105" i="3"/>
  <c r="H105" i="3"/>
  <c r="J105" i="3"/>
  <c r="K105" i="3" s="1"/>
  <c r="L105" i="3" s="1"/>
  <c r="M105" i="3"/>
  <c r="N105" i="3"/>
  <c r="O105" i="3" s="1"/>
  <c r="R105" i="3"/>
  <c r="W105" i="3"/>
  <c r="X105" i="3"/>
  <c r="Y105" i="3"/>
  <c r="Z105" i="3"/>
  <c r="AA105" i="3" s="1"/>
  <c r="AB105" i="3"/>
  <c r="AC105" i="3" s="1"/>
  <c r="AE105" i="3"/>
  <c r="AF105" i="3"/>
  <c r="AH105" i="3"/>
  <c r="AI105" i="3"/>
  <c r="AK105" i="3"/>
  <c r="AL105" i="3" s="1"/>
  <c r="AM105" i="3" s="1"/>
  <c r="V106" i="5" s="1"/>
  <c r="AN105" i="3"/>
  <c r="AO105" i="3" s="1"/>
  <c r="AP105" i="3" s="1"/>
  <c r="D106" i="3"/>
  <c r="E106" i="3"/>
  <c r="G106" i="3"/>
  <c r="H106" i="3"/>
  <c r="J106" i="3"/>
  <c r="K106" i="3" s="1"/>
  <c r="L106" i="3" s="1"/>
  <c r="M106" i="3"/>
  <c r="N106" i="3"/>
  <c r="O106" i="3" s="1"/>
  <c r="R106" i="3"/>
  <c r="W106" i="3"/>
  <c r="X106" i="3"/>
  <c r="Y106" i="3"/>
  <c r="Z106" i="3"/>
  <c r="AA106" i="3" s="1"/>
  <c r="AB106" i="3"/>
  <c r="AC106" i="3" s="1"/>
  <c r="AE106" i="3"/>
  <c r="AF106" i="3"/>
  <c r="AH106" i="3"/>
  <c r="AI106" i="3"/>
  <c r="AK106" i="3"/>
  <c r="AL106" i="3" s="1"/>
  <c r="AM106" i="3" s="1"/>
  <c r="V107" i="5" s="1"/>
  <c r="AN106" i="3"/>
  <c r="AO106" i="3" s="1"/>
  <c r="AP106" i="3" s="1"/>
  <c r="D107" i="3"/>
  <c r="E107" i="3"/>
  <c r="G107" i="3"/>
  <c r="H107" i="3"/>
  <c r="J107" i="3"/>
  <c r="K107" i="3" s="1"/>
  <c r="L107" i="3" s="1"/>
  <c r="M107" i="3"/>
  <c r="N107" i="3"/>
  <c r="O107" i="3" s="1"/>
  <c r="R107" i="3"/>
  <c r="S107" i="3" s="1"/>
  <c r="W107" i="3"/>
  <c r="X107" i="3"/>
  <c r="Y107" i="3"/>
  <c r="Z107" i="3"/>
  <c r="AA107" i="3" s="1"/>
  <c r="AB107" i="3"/>
  <c r="AC107" i="3" s="1"/>
  <c r="AE107" i="3"/>
  <c r="AF107" i="3"/>
  <c r="AH107" i="3"/>
  <c r="AI107" i="3"/>
  <c r="AK107" i="3"/>
  <c r="AL107" i="3" s="1"/>
  <c r="AM107" i="3" s="1"/>
  <c r="V108" i="5" s="1"/>
  <c r="AN107" i="3"/>
  <c r="AO107" i="3" s="1"/>
  <c r="AP107" i="3" s="1"/>
  <c r="D108" i="3"/>
  <c r="E108" i="3"/>
  <c r="G108" i="3"/>
  <c r="H108" i="3"/>
  <c r="J108" i="3"/>
  <c r="K108" i="3" s="1"/>
  <c r="L108" i="3" s="1"/>
  <c r="M108" i="3"/>
  <c r="N108" i="3"/>
  <c r="O108" i="3" s="1"/>
  <c r="R108" i="3"/>
  <c r="S108" i="3" s="1"/>
  <c r="W108" i="3"/>
  <c r="X108" i="3"/>
  <c r="Y108" i="3"/>
  <c r="Z108" i="3"/>
  <c r="AA108" i="3" s="1"/>
  <c r="AB108" i="3"/>
  <c r="AC108" i="3" s="1"/>
  <c r="AE108" i="3"/>
  <c r="AF108" i="3"/>
  <c r="AH108" i="3"/>
  <c r="AI108" i="3"/>
  <c r="AK108" i="3"/>
  <c r="AL108" i="3" s="1"/>
  <c r="AM108" i="3" s="1"/>
  <c r="V109" i="5" s="1"/>
  <c r="AN108" i="3"/>
  <c r="AO108" i="3" s="1"/>
  <c r="AP108" i="3" s="1"/>
  <c r="D109" i="3"/>
  <c r="E109" i="3"/>
  <c r="G109" i="3"/>
  <c r="H109" i="3"/>
  <c r="J109" i="3"/>
  <c r="K109" i="3" s="1"/>
  <c r="L109" i="3" s="1"/>
  <c r="M109" i="3"/>
  <c r="N109" i="3"/>
  <c r="O109" i="3" s="1"/>
  <c r="R109" i="3"/>
  <c r="T109" i="3" s="1"/>
  <c r="U109" i="3" s="1"/>
  <c r="W109" i="3"/>
  <c r="X109" i="3"/>
  <c r="Y109" i="3"/>
  <c r="Z109" i="3"/>
  <c r="AA109" i="3" s="1"/>
  <c r="AB109" i="3"/>
  <c r="AC109" i="3" s="1"/>
  <c r="AE109" i="3"/>
  <c r="AF109" i="3"/>
  <c r="AH109" i="3"/>
  <c r="AI109" i="3"/>
  <c r="AK109" i="3"/>
  <c r="AL109" i="3" s="1"/>
  <c r="AM109" i="3" s="1"/>
  <c r="V110" i="5" s="1"/>
  <c r="AN109" i="3"/>
  <c r="AO109" i="3" s="1"/>
  <c r="AP109" i="3" s="1"/>
  <c r="D110" i="3"/>
  <c r="E110" i="3"/>
  <c r="G110" i="3"/>
  <c r="H110" i="3"/>
  <c r="J110" i="3"/>
  <c r="K110" i="3" s="1"/>
  <c r="L110" i="3" s="1"/>
  <c r="M110" i="3"/>
  <c r="N110" i="3"/>
  <c r="O110" i="3" s="1"/>
  <c r="R110" i="3"/>
  <c r="W110" i="3"/>
  <c r="X110" i="3"/>
  <c r="Y110" i="3"/>
  <c r="Z110" i="3"/>
  <c r="AA110" i="3" s="1"/>
  <c r="AB110" i="3"/>
  <c r="AC110" i="3" s="1"/>
  <c r="AE110" i="3"/>
  <c r="AF110" i="3"/>
  <c r="AH110" i="3"/>
  <c r="AI110" i="3"/>
  <c r="AK110" i="3"/>
  <c r="AL110" i="3" s="1"/>
  <c r="AM110" i="3" s="1"/>
  <c r="V111" i="5" s="1"/>
  <c r="AN110" i="3"/>
  <c r="AO110" i="3" s="1"/>
  <c r="AP110" i="3" s="1"/>
  <c r="D111" i="3"/>
  <c r="E111" i="3"/>
  <c r="G111" i="3"/>
  <c r="H111" i="3"/>
  <c r="J111" i="3"/>
  <c r="K111" i="3" s="1"/>
  <c r="L111" i="3" s="1"/>
  <c r="M111" i="3"/>
  <c r="N111" i="3"/>
  <c r="O111" i="3" s="1"/>
  <c r="R111" i="3"/>
  <c r="S111" i="3" s="1"/>
  <c r="W111" i="3"/>
  <c r="X111" i="3"/>
  <c r="Y111" i="3"/>
  <c r="Z111" i="3"/>
  <c r="AA111" i="3" s="1"/>
  <c r="AB111" i="3"/>
  <c r="AC111" i="3" s="1"/>
  <c r="AE111" i="3"/>
  <c r="AF111" i="3"/>
  <c r="AH111" i="3"/>
  <c r="AI111" i="3"/>
  <c r="AK111" i="3"/>
  <c r="AL111" i="3" s="1"/>
  <c r="AM111" i="3" s="1"/>
  <c r="V112" i="5" s="1"/>
  <c r="AN111" i="3"/>
  <c r="AO111" i="3" s="1"/>
  <c r="AP111" i="3" s="1"/>
  <c r="D112" i="3"/>
  <c r="E112" i="3"/>
  <c r="G112" i="3"/>
  <c r="H112" i="3"/>
  <c r="J112" i="3"/>
  <c r="K112" i="3" s="1"/>
  <c r="L112" i="3" s="1"/>
  <c r="M112" i="3"/>
  <c r="N112" i="3"/>
  <c r="O112" i="3" s="1"/>
  <c r="R112" i="3"/>
  <c r="T112" i="3" s="1"/>
  <c r="U112" i="3" s="1"/>
  <c r="W112" i="3"/>
  <c r="X112" i="3"/>
  <c r="Y112" i="3"/>
  <c r="Z112" i="3"/>
  <c r="AA112" i="3" s="1"/>
  <c r="AB112" i="3"/>
  <c r="AC112" i="3" s="1"/>
  <c r="AE112" i="3"/>
  <c r="AF112" i="3"/>
  <c r="AH112" i="3"/>
  <c r="AI112" i="3"/>
  <c r="AK112" i="3"/>
  <c r="AL112" i="3" s="1"/>
  <c r="AM112" i="3" s="1"/>
  <c r="V113" i="5" s="1"/>
  <c r="AN112" i="3"/>
  <c r="AO112" i="3" s="1"/>
  <c r="AP112" i="3" s="1"/>
  <c r="D113" i="3"/>
  <c r="E113" i="3"/>
  <c r="G113" i="3"/>
  <c r="H113" i="3"/>
  <c r="J113" i="3"/>
  <c r="K113" i="3" s="1"/>
  <c r="L113" i="3" s="1"/>
  <c r="M113" i="3"/>
  <c r="N113" i="3"/>
  <c r="O113" i="3" s="1"/>
  <c r="R113" i="3"/>
  <c r="W113" i="3"/>
  <c r="X113" i="3"/>
  <c r="Y113" i="3"/>
  <c r="Z113" i="3"/>
  <c r="AA113" i="3" s="1"/>
  <c r="AB113" i="3"/>
  <c r="AC113" i="3" s="1"/>
  <c r="AE113" i="3"/>
  <c r="AF113" i="3"/>
  <c r="AH113" i="3"/>
  <c r="AI113" i="3"/>
  <c r="AK113" i="3"/>
  <c r="AL113" i="3" s="1"/>
  <c r="AM113" i="3" s="1"/>
  <c r="V114" i="5" s="1"/>
  <c r="AN113" i="3"/>
  <c r="AO113" i="3" s="1"/>
  <c r="AP113" i="3" s="1"/>
  <c r="D114" i="3"/>
  <c r="E114" i="3"/>
  <c r="G114" i="3"/>
  <c r="H114" i="3"/>
  <c r="J114" i="3"/>
  <c r="K114" i="3" s="1"/>
  <c r="L114" i="3" s="1"/>
  <c r="M114" i="3"/>
  <c r="N114" i="3"/>
  <c r="O114" i="3" s="1"/>
  <c r="R114" i="3"/>
  <c r="W114" i="3"/>
  <c r="X114" i="3"/>
  <c r="Y114" i="3"/>
  <c r="Z114" i="3"/>
  <c r="AA114" i="3" s="1"/>
  <c r="AB114" i="3"/>
  <c r="AC114" i="3" s="1"/>
  <c r="AE114" i="3"/>
  <c r="AF114" i="3"/>
  <c r="AH114" i="3"/>
  <c r="AI114" i="3"/>
  <c r="AK114" i="3"/>
  <c r="AL114" i="3" s="1"/>
  <c r="AM114" i="3" s="1"/>
  <c r="V115" i="5" s="1"/>
  <c r="AN114" i="3"/>
  <c r="AO114" i="3" s="1"/>
  <c r="AP114" i="3" s="1"/>
  <c r="D115" i="3"/>
  <c r="E115" i="3"/>
  <c r="G115" i="3"/>
  <c r="H115" i="3"/>
  <c r="J115" i="3"/>
  <c r="K115" i="3" s="1"/>
  <c r="L115" i="3" s="1"/>
  <c r="M115" i="3"/>
  <c r="N115" i="3"/>
  <c r="O115" i="3" s="1"/>
  <c r="R115" i="3"/>
  <c r="S115" i="3" s="1"/>
  <c r="W115" i="3"/>
  <c r="X115" i="3"/>
  <c r="Y115" i="3"/>
  <c r="Z115" i="3"/>
  <c r="AA115" i="3" s="1"/>
  <c r="AB115" i="3"/>
  <c r="AC115" i="3" s="1"/>
  <c r="AE115" i="3"/>
  <c r="AF115" i="3"/>
  <c r="AH115" i="3"/>
  <c r="AI115" i="3"/>
  <c r="AK115" i="3"/>
  <c r="AL115" i="3" s="1"/>
  <c r="AM115" i="3" s="1"/>
  <c r="V116" i="5" s="1"/>
  <c r="AN115" i="3"/>
  <c r="AO115" i="3" s="1"/>
  <c r="AP115" i="3" s="1"/>
  <c r="D116" i="3"/>
  <c r="E116" i="3"/>
  <c r="G116" i="3"/>
  <c r="H116" i="3"/>
  <c r="J116" i="3"/>
  <c r="K116" i="3" s="1"/>
  <c r="L116" i="3" s="1"/>
  <c r="M116" i="3"/>
  <c r="N116" i="3"/>
  <c r="O116" i="3" s="1"/>
  <c r="R116" i="3"/>
  <c r="T116" i="3" s="1"/>
  <c r="U116" i="3" s="1"/>
  <c r="W116" i="3"/>
  <c r="X116" i="3"/>
  <c r="Y116" i="3"/>
  <c r="Z116" i="3"/>
  <c r="AA116" i="3" s="1"/>
  <c r="AB116" i="3"/>
  <c r="AC116" i="3" s="1"/>
  <c r="AE116" i="3"/>
  <c r="AF116" i="3"/>
  <c r="AH116" i="3"/>
  <c r="AI116" i="3"/>
  <c r="AK116" i="3"/>
  <c r="AL116" i="3" s="1"/>
  <c r="AM116" i="3" s="1"/>
  <c r="V117" i="5" s="1"/>
  <c r="AN116" i="3"/>
  <c r="AO116" i="3" s="1"/>
  <c r="AP116" i="3" s="1"/>
  <c r="D117" i="3"/>
  <c r="E117" i="3"/>
  <c r="G117" i="3"/>
  <c r="H117" i="3"/>
  <c r="J117" i="3"/>
  <c r="K117" i="3" s="1"/>
  <c r="L117" i="3" s="1"/>
  <c r="M117" i="3"/>
  <c r="N117" i="3"/>
  <c r="O117" i="3" s="1"/>
  <c r="R117" i="3"/>
  <c r="T117" i="3" s="1"/>
  <c r="U117" i="3" s="1"/>
  <c r="W117" i="3"/>
  <c r="X117" i="3"/>
  <c r="Y117" i="3"/>
  <c r="Z117" i="3"/>
  <c r="AA117" i="3" s="1"/>
  <c r="AB117" i="3"/>
  <c r="AC117" i="3" s="1"/>
  <c r="AE117" i="3"/>
  <c r="AF117" i="3"/>
  <c r="AH117" i="3"/>
  <c r="AI117" i="3"/>
  <c r="AK117" i="3"/>
  <c r="AL117" i="3" s="1"/>
  <c r="AM117" i="3" s="1"/>
  <c r="V118" i="5" s="1"/>
  <c r="AN117" i="3"/>
  <c r="AO117" i="3" s="1"/>
  <c r="AP117" i="3" s="1"/>
  <c r="D118" i="3"/>
  <c r="E118" i="3"/>
  <c r="G118" i="3"/>
  <c r="H118" i="3"/>
  <c r="J118" i="3"/>
  <c r="K118" i="3" s="1"/>
  <c r="L118" i="3" s="1"/>
  <c r="M118" i="3"/>
  <c r="N118" i="3"/>
  <c r="O118" i="3" s="1"/>
  <c r="R118" i="3"/>
  <c r="W118" i="3"/>
  <c r="X118" i="3"/>
  <c r="Y118" i="3"/>
  <c r="Z118" i="3"/>
  <c r="AA118" i="3" s="1"/>
  <c r="AB118" i="3"/>
  <c r="AC118" i="3" s="1"/>
  <c r="AE118" i="3"/>
  <c r="AF118" i="3"/>
  <c r="AH118" i="3"/>
  <c r="AI118" i="3"/>
  <c r="AK118" i="3"/>
  <c r="AL118" i="3" s="1"/>
  <c r="AM118" i="3" s="1"/>
  <c r="V119" i="5" s="1"/>
  <c r="AN118" i="3"/>
  <c r="AO118" i="3" s="1"/>
  <c r="AP118" i="3" s="1"/>
  <c r="D119" i="3"/>
  <c r="E119" i="3"/>
  <c r="G119" i="3"/>
  <c r="H119" i="3"/>
  <c r="J119" i="3"/>
  <c r="K119" i="3" s="1"/>
  <c r="L119" i="3" s="1"/>
  <c r="M119" i="3"/>
  <c r="N119" i="3"/>
  <c r="O119" i="3" s="1"/>
  <c r="R119" i="3"/>
  <c r="S119" i="3" s="1"/>
  <c r="W119" i="3"/>
  <c r="X119" i="3"/>
  <c r="Y119" i="3"/>
  <c r="Z119" i="3"/>
  <c r="AA119" i="3" s="1"/>
  <c r="AB119" i="3"/>
  <c r="AC119" i="3" s="1"/>
  <c r="AE119" i="3"/>
  <c r="AF119" i="3"/>
  <c r="AH119" i="3"/>
  <c r="AI119" i="3"/>
  <c r="AK119" i="3"/>
  <c r="AL119" i="3" s="1"/>
  <c r="AM119" i="3" s="1"/>
  <c r="V120" i="5" s="1"/>
  <c r="AN119" i="3"/>
  <c r="AO119" i="3" s="1"/>
  <c r="AP119" i="3" s="1"/>
  <c r="D121" i="4"/>
  <c r="E121" i="4"/>
  <c r="F121" i="4" s="1"/>
  <c r="H121" i="4"/>
  <c r="I121" i="4"/>
  <c r="L121" i="4"/>
  <c r="M121" i="4"/>
  <c r="N121" i="4"/>
  <c r="O121" i="4"/>
  <c r="Q121" i="4"/>
  <c r="R121" i="4"/>
  <c r="T121" i="4"/>
  <c r="U121" i="4"/>
  <c r="V121" i="4"/>
  <c r="W121" i="4"/>
  <c r="D122" i="4"/>
  <c r="E122" i="4"/>
  <c r="F122" i="4" s="1"/>
  <c r="H122" i="4"/>
  <c r="I122" i="4"/>
  <c r="L122" i="4"/>
  <c r="M122" i="4"/>
  <c r="N122" i="4"/>
  <c r="O122" i="4"/>
  <c r="Q122" i="4"/>
  <c r="R122" i="4"/>
  <c r="T122" i="4"/>
  <c r="U122" i="4"/>
  <c r="V122" i="4"/>
  <c r="W122" i="4"/>
  <c r="D123" i="4"/>
  <c r="E123" i="4"/>
  <c r="F123" i="4" s="1"/>
  <c r="H123" i="4"/>
  <c r="I123" i="4"/>
  <c r="L123" i="4"/>
  <c r="M123" i="4"/>
  <c r="N123" i="4"/>
  <c r="O123" i="4"/>
  <c r="Q123" i="4"/>
  <c r="R123" i="4"/>
  <c r="T123" i="4"/>
  <c r="U123" i="4"/>
  <c r="V123" i="4"/>
  <c r="W123" i="4"/>
  <c r="D124" i="4"/>
  <c r="E124" i="4"/>
  <c r="F124" i="4" s="1"/>
  <c r="H124" i="4"/>
  <c r="I124" i="4"/>
  <c r="L124" i="4"/>
  <c r="M124" i="4"/>
  <c r="N124" i="4"/>
  <c r="O124" i="4"/>
  <c r="Q124" i="4"/>
  <c r="R124" i="4"/>
  <c r="T124" i="4"/>
  <c r="U124" i="4"/>
  <c r="V124" i="4"/>
  <c r="W124" i="4"/>
  <c r="D125" i="4"/>
  <c r="E125" i="4"/>
  <c r="F125" i="4" s="1"/>
  <c r="H125" i="4"/>
  <c r="I125" i="4"/>
  <c r="L125" i="4"/>
  <c r="M125" i="4"/>
  <c r="N125" i="4"/>
  <c r="O125" i="4"/>
  <c r="Q125" i="4"/>
  <c r="R125" i="4"/>
  <c r="T125" i="4"/>
  <c r="U125" i="4"/>
  <c r="V125" i="4"/>
  <c r="W125" i="4"/>
  <c r="D126" i="4"/>
  <c r="E126" i="4"/>
  <c r="F126" i="4" s="1"/>
  <c r="H126" i="4"/>
  <c r="I126" i="4"/>
  <c r="L126" i="4"/>
  <c r="M126" i="4"/>
  <c r="N126" i="4"/>
  <c r="O126" i="4"/>
  <c r="Q126" i="4"/>
  <c r="R126" i="4"/>
  <c r="T126" i="4"/>
  <c r="U126" i="4"/>
  <c r="V126" i="4"/>
  <c r="W126" i="4"/>
  <c r="D127" i="4"/>
  <c r="E127" i="4"/>
  <c r="F127" i="4" s="1"/>
  <c r="H127" i="4"/>
  <c r="I127" i="4"/>
  <c r="L127" i="4"/>
  <c r="M127" i="4"/>
  <c r="N127" i="4"/>
  <c r="O127" i="4"/>
  <c r="Q127" i="4"/>
  <c r="R127" i="4"/>
  <c r="T127" i="4"/>
  <c r="U127" i="4"/>
  <c r="V127" i="4"/>
  <c r="W127" i="4"/>
  <c r="D128" i="4"/>
  <c r="E128" i="4"/>
  <c r="F128" i="4" s="1"/>
  <c r="H128" i="4"/>
  <c r="I128" i="4"/>
  <c r="L128" i="4"/>
  <c r="M128" i="4"/>
  <c r="N128" i="4"/>
  <c r="O128" i="4"/>
  <c r="Q128" i="4"/>
  <c r="R128" i="4"/>
  <c r="T128" i="4"/>
  <c r="U128" i="4"/>
  <c r="V128" i="4"/>
  <c r="W128" i="4"/>
  <c r="D129" i="4"/>
  <c r="E129" i="4"/>
  <c r="F129" i="4" s="1"/>
  <c r="H129" i="4"/>
  <c r="I129" i="4"/>
  <c r="L129" i="4"/>
  <c r="M129" i="4"/>
  <c r="N129" i="4"/>
  <c r="O129" i="4"/>
  <c r="Q129" i="4"/>
  <c r="R129" i="4"/>
  <c r="T129" i="4"/>
  <c r="U129" i="4"/>
  <c r="V129" i="4"/>
  <c r="W129" i="4"/>
  <c r="D130" i="4"/>
  <c r="E130" i="4"/>
  <c r="F130" i="4" s="1"/>
  <c r="H130" i="4"/>
  <c r="I130" i="4"/>
  <c r="L130" i="4"/>
  <c r="M130" i="4"/>
  <c r="N130" i="4"/>
  <c r="O130" i="4"/>
  <c r="Q130" i="4"/>
  <c r="R130" i="4"/>
  <c r="T130" i="4"/>
  <c r="U130" i="4"/>
  <c r="V130" i="4"/>
  <c r="W130" i="4"/>
  <c r="D131" i="4"/>
  <c r="E131" i="4"/>
  <c r="F131" i="4" s="1"/>
  <c r="H131" i="4"/>
  <c r="I131" i="4"/>
  <c r="L131" i="4"/>
  <c r="M131" i="4"/>
  <c r="N131" i="4"/>
  <c r="O131" i="4"/>
  <c r="Q131" i="4"/>
  <c r="R131" i="4"/>
  <c r="T131" i="4"/>
  <c r="U131" i="4"/>
  <c r="V131" i="4"/>
  <c r="W131" i="4"/>
  <c r="D132" i="4"/>
  <c r="E132" i="4"/>
  <c r="F132" i="4" s="1"/>
  <c r="H132" i="4"/>
  <c r="I132" i="4"/>
  <c r="L132" i="4"/>
  <c r="M132" i="4"/>
  <c r="N132" i="4"/>
  <c r="O132" i="4"/>
  <c r="Q132" i="4"/>
  <c r="R132" i="4"/>
  <c r="T132" i="4"/>
  <c r="U132" i="4"/>
  <c r="V132" i="4"/>
  <c r="W132" i="4"/>
  <c r="D133" i="4"/>
  <c r="E133" i="4"/>
  <c r="F133" i="4" s="1"/>
  <c r="H133" i="4"/>
  <c r="I133" i="4"/>
  <c r="L133" i="4"/>
  <c r="M133" i="4"/>
  <c r="N133" i="4"/>
  <c r="O133" i="4"/>
  <c r="Q133" i="4"/>
  <c r="R133" i="4"/>
  <c r="T133" i="4"/>
  <c r="U133" i="4"/>
  <c r="V133" i="4"/>
  <c r="W133" i="4"/>
  <c r="D134" i="4"/>
  <c r="E134" i="4"/>
  <c r="F134" i="4" s="1"/>
  <c r="H134" i="4"/>
  <c r="I134" i="4"/>
  <c r="L134" i="4"/>
  <c r="M134" i="4"/>
  <c r="N134" i="4"/>
  <c r="O134" i="4"/>
  <c r="Q134" i="4"/>
  <c r="R134" i="4"/>
  <c r="T134" i="4"/>
  <c r="U134" i="4"/>
  <c r="V134" i="4"/>
  <c r="W134" i="4"/>
  <c r="D135" i="4"/>
  <c r="E135" i="4"/>
  <c r="F135" i="4" s="1"/>
  <c r="H135" i="4"/>
  <c r="I135" i="4"/>
  <c r="L135" i="4"/>
  <c r="M135" i="4"/>
  <c r="N135" i="4"/>
  <c r="O135" i="4"/>
  <c r="Q135" i="4"/>
  <c r="R135" i="4"/>
  <c r="T135" i="4"/>
  <c r="U135" i="4"/>
  <c r="V135" i="4"/>
  <c r="W135" i="4"/>
  <c r="D136" i="4"/>
  <c r="E136" i="4"/>
  <c r="F136" i="4" s="1"/>
  <c r="H136" i="4"/>
  <c r="I136" i="4"/>
  <c r="L136" i="4"/>
  <c r="M136" i="4"/>
  <c r="N136" i="4"/>
  <c r="O136" i="4"/>
  <c r="Q136" i="4"/>
  <c r="R136" i="4"/>
  <c r="T136" i="4"/>
  <c r="U136" i="4"/>
  <c r="V136" i="4"/>
  <c r="W136" i="4"/>
  <c r="D137" i="4"/>
  <c r="E137" i="4"/>
  <c r="F137" i="4" s="1"/>
  <c r="H137" i="4"/>
  <c r="I137" i="4"/>
  <c r="L137" i="4"/>
  <c r="M137" i="4"/>
  <c r="N137" i="4"/>
  <c r="O137" i="4"/>
  <c r="Q137" i="4"/>
  <c r="R137" i="4"/>
  <c r="T137" i="4"/>
  <c r="U137" i="4"/>
  <c r="V137" i="4"/>
  <c r="W137" i="4"/>
  <c r="D120" i="4"/>
  <c r="E120" i="4"/>
  <c r="F120" i="4" s="1"/>
  <c r="H120" i="4"/>
  <c r="I120" i="4"/>
  <c r="L120" i="4"/>
  <c r="M120" i="4"/>
  <c r="N120" i="4"/>
  <c r="O120" i="4"/>
  <c r="Q120" i="4"/>
  <c r="R120" i="4"/>
  <c r="T120" i="4"/>
  <c r="U120" i="4"/>
  <c r="V120" i="4"/>
  <c r="W120" i="4"/>
  <c r="D4" i="4"/>
  <c r="E4" i="4"/>
  <c r="F4" i="4" s="1"/>
  <c r="H4" i="4"/>
  <c r="I4" i="4"/>
  <c r="L4" i="4"/>
  <c r="M4" i="4"/>
  <c r="N4" i="4"/>
  <c r="O4" i="4"/>
  <c r="Q4" i="4"/>
  <c r="R4" i="4"/>
  <c r="T4" i="4"/>
  <c r="U4" i="4"/>
  <c r="V4" i="4"/>
  <c r="W4" i="4"/>
  <c r="D5" i="4"/>
  <c r="E5" i="4"/>
  <c r="F5" i="4" s="1"/>
  <c r="H5" i="4"/>
  <c r="I5" i="4"/>
  <c r="L5" i="4"/>
  <c r="M5" i="4"/>
  <c r="N5" i="4"/>
  <c r="O5" i="4"/>
  <c r="Q5" i="4"/>
  <c r="R5" i="4"/>
  <c r="T5" i="4"/>
  <c r="U5" i="4"/>
  <c r="V5" i="4"/>
  <c r="W5" i="4"/>
  <c r="D6" i="4"/>
  <c r="E6" i="4"/>
  <c r="F6" i="4" s="1"/>
  <c r="H6" i="4"/>
  <c r="I6" i="4"/>
  <c r="L6" i="4"/>
  <c r="M6" i="4"/>
  <c r="N6" i="4"/>
  <c r="O6" i="4"/>
  <c r="Q6" i="4"/>
  <c r="R6" i="4"/>
  <c r="T6" i="4"/>
  <c r="U6" i="4"/>
  <c r="V6" i="4"/>
  <c r="W6" i="4"/>
  <c r="D7" i="4"/>
  <c r="E7" i="4"/>
  <c r="F7" i="4" s="1"/>
  <c r="H7" i="4"/>
  <c r="I7" i="4"/>
  <c r="L7" i="4"/>
  <c r="M7" i="4"/>
  <c r="N7" i="4"/>
  <c r="O7" i="4"/>
  <c r="Q7" i="4"/>
  <c r="R7" i="4"/>
  <c r="T7" i="4"/>
  <c r="U7" i="4"/>
  <c r="V7" i="4"/>
  <c r="W7" i="4"/>
  <c r="D8" i="4"/>
  <c r="E8" i="4"/>
  <c r="F8" i="4" s="1"/>
  <c r="H8" i="4"/>
  <c r="I8" i="4"/>
  <c r="L8" i="4"/>
  <c r="M8" i="4"/>
  <c r="N8" i="4"/>
  <c r="O8" i="4"/>
  <c r="Q8" i="4"/>
  <c r="R8" i="4"/>
  <c r="T8" i="4"/>
  <c r="U8" i="4"/>
  <c r="V8" i="4"/>
  <c r="W8" i="4"/>
  <c r="D9" i="4"/>
  <c r="E9" i="4"/>
  <c r="F9" i="4" s="1"/>
  <c r="H9" i="4"/>
  <c r="I9" i="4"/>
  <c r="L9" i="4"/>
  <c r="M9" i="4"/>
  <c r="N9" i="4"/>
  <c r="O9" i="4"/>
  <c r="Q9" i="4"/>
  <c r="R9" i="4"/>
  <c r="T9" i="4"/>
  <c r="U9" i="4"/>
  <c r="V9" i="4"/>
  <c r="W9" i="4"/>
  <c r="D10" i="4"/>
  <c r="E10" i="4"/>
  <c r="F10" i="4" s="1"/>
  <c r="H10" i="4"/>
  <c r="I10" i="4"/>
  <c r="L10" i="4"/>
  <c r="M10" i="4"/>
  <c r="N10" i="4"/>
  <c r="O10" i="4"/>
  <c r="Q10" i="4"/>
  <c r="R10" i="4"/>
  <c r="T10" i="4"/>
  <c r="U10" i="4"/>
  <c r="V10" i="4"/>
  <c r="W10" i="4"/>
  <c r="D11" i="4"/>
  <c r="E11" i="4"/>
  <c r="F11" i="4" s="1"/>
  <c r="H11" i="4"/>
  <c r="I11" i="4"/>
  <c r="L11" i="4"/>
  <c r="M11" i="4"/>
  <c r="N11" i="4"/>
  <c r="O11" i="4"/>
  <c r="Q11" i="4"/>
  <c r="R11" i="4"/>
  <c r="T11" i="4"/>
  <c r="U11" i="4"/>
  <c r="V11" i="4"/>
  <c r="W11" i="4"/>
  <c r="D12" i="4"/>
  <c r="E12" i="4"/>
  <c r="F12" i="4" s="1"/>
  <c r="H12" i="4"/>
  <c r="I12" i="4"/>
  <c r="L12" i="4"/>
  <c r="M12" i="4"/>
  <c r="N12" i="4"/>
  <c r="O12" i="4"/>
  <c r="Q12" i="4"/>
  <c r="R12" i="4"/>
  <c r="T12" i="4"/>
  <c r="U12" i="4"/>
  <c r="V12" i="4"/>
  <c r="W12" i="4"/>
  <c r="D13" i="4"/>
  <c r="E13" i="4"/>
  <c r="F13" i="4" s="1"/>
  <c r="H13" i="4"/>
  <c r="I13" i="4"/>
  <c r="L13" i="4"/>
  <c r="M13" i="4"/>
  <c r="N13" i="4"/>
  <c r="O13" i="4"/>
  <c r="Q13" i="4"/>
  <c r="R13" i="4"/>
  <c r="T13" i="4"/>
  <c r="U13" i="4"/>
  <c r="V13" i="4"/>
  <c r="W13" i="4"/>
  <c r="D14" i="4"/>
  <c r="E14" i="4"/>
  <c r="F14" i="4" s="1"/>
  <c r="H14" i="4"/>
  <c r="I14" i="4"/>
  <c r="L14" i="4"/>
  <c r="M14" i="4"/>
  <c r="N14" i="4"/>
  <c r="O14" i="4"/>
  <c r="Q14" i="4"/>
  <c r="R14" i="4"/>
  <c r="T14" i="4"/>
  <c r="U14" i="4"/>
  <c r="V14" i="4"/>
  <c r="W14" i="4"/>
  <c r="D15" i="4"/>
  <c r="E15" i="4"/>
  <c r="F15" i="4" s="1"/>
  <c r="H15" i="4"/>
  <c r="I15" i="4"/>
  <c r="L15" i="4"/>
  <c r="M15" i="4"/>
  <c r="N15" i="4"/>
  <c r="O15" i="4"/>
  <c r="Q15" i="4"/>
  <c r="R15" i="4"/>
  <c r="T15" i="4"/>
  <c r="U15" i="4"/>
  <c r="V15" i="4"/>
  <c r="W15" i="4"/>
  <c r="D16" i="4"/>
  <c r="E16" i="4"/>
  <c r="F16" i="4" s="1"/>
  <c r="H16" i="4"/>
  <c r="I16" i="4"/>
  <c r="L16" i="4"/>
  <c r="M16" i="4"/>
  <c r="N16" i="4"/>
  <c r="O16" i="4"/>
  <c r="Q16" i="4"/>
  <c r="R16" i="4"/>
  <c r="T16" i="4"/>
  <c r="U16" i="4"/>
  <c r="V16" i="4"/>
  <c r="W16" i="4"/>
  <c r="D17" i="4"/>
  <c r="E17" i="4"/>
  <c r="F17" i="4" s="1"/>
  <c r="H17" i="4"/>
  <c r="I17" i="4"/>
  <c r="L17" i="4"/>
  <c r="M17" i="4"/>
  <c r="N17" i="4"/>
  <c r="O17" i="4"/>
  <c r="Q17" i="4"/>
  <c r="R17" i="4"/>
  <c r="T17" i="4"/>
  <c r="U17" i="4"/>
  <c r="V17" i="4"/>
  <c r="W17" i="4"/>
  <c r="D18" i="4"/>
  <c r="E18" i="4"/>
  <c r="F18" i="4" s="1"/>
  <c r="H18" i="4"/>
  <c r="I18" i="4"/>
  <c r="L18" i="4"/>
  <c r="M18" i="4"/>
  <c r="N18" i="4"/>
  <c r="O18" i="4"/>
  <c r="Q18" i="4"/>
  <c r="R18" i="4"/>
  <c r="T18" i="4"/>
  <c r="U18" i="4"/>
  <c r="V18" i="4"/>
  <c r="W18" i="4"/>
  <c r="D19" i="4"/>
  <c r="E19" i="4"/>
  <c r="F19" i="4" s="1"/>
  <c r="H19" i="4"/>
  <c r="I19" i="4"/>
  <c r="L19" i="4"/>
  <c r="M19" i="4"/>
  <c r="N19" i="4"/>
  <c r="O19" i="4"/>
  <c r="Q19" i="4"/>
  <c r="R19" i="4"/>
  <c r="T19" i="4"/>
  <c r="U19" i="4"/>
  <c r="V19" i="4"/>
  <c r="W19" i="4"/>
  <c r="D20" i="4"/>
  <c r="E20" i="4"/>
  <c r="F20" i="4" s="1"/>
  <c r="H20" i="4"/>
  <c r="I20" i="4"/>
  <c r="L20" i="4"/>
  <c r="M20" i="4"/>
  <c r="N20" i="4"/>
  <c r="O20" i="4"/>
  <c r="Q20" i="4"/>
  <c r="R20" i="4"/>
  <c r="T20" i="4"/>
  <c r="U20" i="4"/>
  <c r="V20" i="4"/>
  <c r="W20" i="4"/>
  <c r="D21" i="4"/>
  <c r="E21" i="4"/>
  <c r="F21" i="4" s="1"/>
  <c r="H21" i="4"/>
  <c r="I21" i="4"/>
  <c r="L21" i="4"/>
  <c r="M21" i="4"/>
  <c r="N21" i="4"/>
  <c r="O21" i="4"/>
  <c r="Q21" i="4"/>
  <c r="R21" i="4"/>
  <c r="T21" i="4"/>
  <c r="U21" i="4"/>
  <c r="V21" i="4"/>
  <c r="W21" i="4"/>
  <c r="D22" i="4"/>
  <c r="E22" i="4"/>
  <c r="F22" i="4" s="1"/>
  <c r="H22" i="4"/>
  <c r="I22" i="4"/>
  <c r="L22" i="4"/>
  <c r="M22" i="4"/>
  <c r="N22" i="4"/>
  <c r="O22" i="4"/>
  <c r="Q22" i="4"/>
  <c r="R22" i="4"/>
  <c r="T22" i="4"/>
  <c r="U22" i="4"/>
  <c r="V22" i="4"/>
  <c r="W22" i="4"/>
  <c r="D23" i="4"/>
  <c r="E23" i="4"/>
  <c r="F23" i="4" s="1"/>
  <c r="H23" i="4"/>
  <c r="I23" i="4"/>
  <c r="L23" i="4"/>
  <c r="M23" i="4"/>
  <c r="N23" i="4"/>
  <c r="O23" i="4"/>
  <c r="Q23" i="4"/>
  <c r="R23" i="4"/>
  <c r="T23" i="4"/>
  <c r="U23" i="4"/>
  <c r="V23" i="4"/>
  <c r="W23" i="4"/>
  <c r="D24" i="4"/>
  <c r="E24" i="4"/>
  <c r="F24" i="4" s="1"/>
  <c r="H24" i="4"/>
  <c r="I24" i="4"/>
  <c r="L24" i="4"/>
  <c r="M24" i="4"/>
  <c r="N24" i="4"/>
  <c r="O24" i="4"/>
  <c r="Q24" i="4"/>
  <c r="R24" i="4"/>
  <c r="T24" i="4"/>
  <c r="U24" i="4"/>
  <c r="V24" i="4"/>
  <c r="W24" i="4"/>
  <c r="D25" i="4"/>
  <c r="E25" i="4"/>
  <c r="F25" i="4" s="1"/>
  <c r="H25" i="4"/>
  <c r="I25" i="4"/>
  <c r="L25" i="4"/>
  <c r="M25" i="4"/>
  <c r="N25" i="4"/>
  <c r="O25" i="4"/>
  <c r="Q25" i="4"/>
  <c r="R25" i="4"/>
  <c r="T25" i="4"/>
  <c r="U25" i="4"/>
  <c r="V25" i="4"/>
  <c r="W25" i="4"/>
  <c r="D26" i="4"/>
  <c r="E26" i="4"/>
  <c r="F26" i="4" s="1"/>
  <c r="H26" i="4"/>
  <c r="I26" i="4"/>
  <c r="L26" i="4"/>
  <c r="M26" i="4"/>
  <c r="N26" i="4"/>
  <c r="O26" i="4"/>
  <c r="Q26" i="4"/>
  <c r="R26" i="4"/>
  <c r="T26" i="4"/>
  <c r="U26" i="4"/>
  <c r="V26" i="4"/>
  <c r="W26" i="4"/>
  <c r="D27" i="4"/>
  <c r="E27" i="4"/>
  <c r="F27" i="4" s="1"/>
  <c r="H27" i="4"/>
  <c r="I27" i="4"/>
  <c r="L27" i="4"/>
  <c r="M27" i="4"/>
  <c r="N27" i="4"/>
  <c r="O27" i="4"/>
  <c r="Q27" i="4"/>
  <c r="R27" i="4"/>
  <c r="T27" i="4"/>
  <c r="U27" i="4"/>
  <c r="V27" i="4"/>
  <c r="W27" i="4"/>
  <c r="D28" i="4"/>
  <c r="E28" i="4"/>
  <c r="F28" i="4" s="1"/>
  <c r="H28" i="4"/>
  <c r="I28" i="4"/>
  <c r="L28" i="4"/>
  <c r="M28" i="4"/>
  <c r="N28" i="4"/>
  <c r="O28" i="4"/>
  <c r="Q28" i="4"/>
  <c r="R28" i="4"/>
  <c r="T28" i="4"/>
  <c r="U28" i="4"/>
  <c r="V28" i="4"/>
  <c r="W28" i="4"/>
  <c r="D29" i="4"/>
  <c r="E29" i="4"/>
  <c r="F29" i="4" s="1"/>
  <c r="H29" i="4"/>
  <c r="I29" i="4"/>
  <c r="L29" i="4"/>
  <c r="M29" i="4"/>
  <c r="N29" i="4"/>
  <c r="O29" i="4"/>
  <c r="Q29" i="4"/>
  <c r="R29" i="4"/>
  <c r="T29" i="4"/>
  <c r="U29" i="4"/>
  <c r="V29" i="4"/>
  <c r="W29" i="4"/>
  <c r="D30" i="4"/>
  <c r="E30" i="4"/>
  <c r="F30" i="4" s="1"/>
  <c r="H30" i="4"/>
  <c r="I30" i="4"/>
  <c r="L30" i="4"/>
  <c r="M30" i="4"/>
  <c r="N30" i="4"/>
  <c r="O30" i="4"/>
  <c r="Q30" i="4"/>
  <c r="R30" i="4"/>
  <c r="T30" i="4"/>
  <c r="U30" i="4"/>
  <c r="V30" i="4"/>
  <c r="W30" i="4"/>
  <c r="D31" i="4"/>
  <c r="E31" i="4"/>
  <c r="F31" i="4" s="1"/>
  <c r="H31" i="4"/>
  <c r="I31" i="4"/>
  <c r="L31" i="4"/>
  <c r="M31" i="4"/>
  <c r="N31" i="4"/>
  <c r="O31" i="4"/>
  <c r="Q31" i="4"/>
  <c r="R31" i="4"/>
  <c r="T31" i="4"/>
  <c r="U31" i="4"/>
  <c r="V31" i="4"/>
  <c r="W31" i="4"/>
  <c r="D32" i="4"/>
  <c r="E32" i="4"/>
  <c r="F32" i="4" s="1"/>
  <c r="H32" i="4"/>
  <c r="I32" i="4"/>
  <c r="L32" i="4"/>
  <c r="M32" i="4"/>
  <c r="N32" i="4"/>
  <c r="O32" i="4"/>
  <c r="Q32" i="4"/>
  <c r="R32" i="4"/>
  <c r="T32" i="4"/>
  <c r="U32" i="4"/>
  <c r="V32" i="4"/>
  <c r="W32" i="4"/>
  <c r="D33" i="4"/>
  <c r="E33" i="4"/>
  <c r="F33" i="4" s="1"/>
  <c r="H33" i="4"/>
  <c r="I33" i="4"/>
  <c r="L33" i="4"/>
  <c r="M33" i="4"/>
  <c r="N33" i="4"/>
  <c r="O33" i="4"/>
  <c r="Q33" i="4"/>
  <c r="R33" i="4"/>
  <c r="T33" i="4"/>
  <c r="U33" i="4"/>
  <c r="V33" i="4"/>
  <c r="W33" i="4"/>
  <c r="D34" i="4"/>
  <c r="E34" i="4"/>
  <c r="F34" i="4" s="1"/>
  <c r="H34" i="4"/>
  <c r="I34" i="4"/>
  <c r="L34" i="4"/>
  <c r="M34" i="4"/>
  <c r="N34" i="4"/>
  <c r="O34" i="4"/>
  <c r="Q34" i="4"/>
  <c r="R34" i="4"/>
  <c r="T34" i="4"/>
  <c r="U34" i="4"/>
  <c r="V34" i="4"/>
  <c r="W34" i="4"/>
  <c r="D35" i="4"/>
  <c r="E35" i="4"/>
  <c r="F35" i="4" s="1"/>
  <c r="H35" i="4"/>
  <c r="I35" i="4"/>
  <c r="L35" i="4"/>
  <c r="M35" i="4"/>
  <c r="N35" i="4"/>
  <c r="O35" i="4"/>
  <c r="Q35" i="4"/>
  <c r="R35" i="4"/>
  <c r="T35" i="4"/>
  <c r="U35" i="4"/>
  <c r="V35" i="4"/>
  <c r="W35" i="4"/>
  <c r="D36" i="4"/>
  <c r="E36" i="4"/>
  <c r="F36" i="4" s="1"/>
  <c r="H36" i="4"/>
  <c r="I36" i="4"/>
  <c r="L36" i="4"/>
  <c r="M36" i="4"/>
  <c r="N36" i="4"/>
  <c r="O36" i="4"/>
  <c r="Q36" i="4"/>
  <c r="R36" i="4"/>
  <c r="T36" i="4"/>
  <c r="U36" i="4"/>
  <c r="V36" i="4"/>
  <c r="W36" i="4"/>
  <c r="D37" i="4"/>
  <c r="E37" i="4"/>
  <c r="F37" i="4" s="1"/>
  <c r="H37" i="4"/>
  <c r="I37" i="4"/>
  <c r="L37" i="4"/>
  <c r="M37" i="4"/>
  <c r="N37" i="4"/>
  <c r="O37" i="4"/>
  <c r="Q37" i="4"/>
  <c r="R37" i="4"/>
  <c r="T37" i="4"/>
  <c r="U37" i="4"/>
  <c r="V37" i="4"/>
  <c r="W37" i="4"/>
  <c r="D38" i="4"/>
  <c r="E38" i="4"/>
  <c r="F38" i="4" s="1"/>
  <c r="H38" i="4"/>
  <c r="I38" i="4"/>
  <c r="L38" i="4"/>
  <c r="M38" i="4"/>
  <c r="N38" i="4"/>
  <c r="O38" i="4"/>
  <c r="Q38" i="4"/>
  <c r="R38" i="4"/>
  <c r="T38" i="4"/>
  <c r="U38" i="4"/>
  <c r="V38" i="4"/>
  <c r="W38" i="4"/>
  <c r="D39" i="4"/>
  <c r="E39" i="4"/>
  <c r="F39" i="4" s="1"/>
  <c r="H39" i="4"/>
  <c r="I39" i="4"/>
  <c r="L39" i="4"/>
  <c r="M39" i="4"/>
  <c r="N39" i="4"/>
  <c r="O39" i="4"/>
  <c r="Q39" i="4"/>
  <c r="R39" i="4"/>
  <c r="T39" i="4"/>
  <c r="U39" i="4"/>
  <c r="V39" i="4"/>
  <c r="W39" i="4"/>
  <c r="D40" i="4"/>
  <c r="E40" i="4"/>
  <c r="F40" i="4" s="1"/>
  <c r="H40" i="4"/>
  <c r="I40" i="4"/>
  <c r="L40" i="4"/>
  <c r="M40" i="4"/>
  <c r="N40" i="4"/>
  <c r="O40" i="4"/>
  <c r="Q40" i="4"/>
  <c r="R40" i="4"/>
  <c r="T40" i="4"/>
  <c r="U40" i="4"/>
  <c r="V40" i="4"/>
  <c r="W40" i="4"/>
  <c r="D41" i="4"/>
  <c r="E41" i="4"/>
  <c r="F41" i="4" s="1"/>
  <c r="H41" i="4"/>
  <c r="I41" i="4"/>
  <c r="L41" i="4"/>
  <c r="M41" i="4"/>
  <c r="N41" i="4"/>
  <c r="O41" i="4"/>
  <c r="Q41" i="4"/>
  <c r="R41" i="4"/>
  <c r="T41" i="4"/>
  <c r="U41" i="4"/>
  <c r="V41" i="4"/>
  <c r="W41" i="4"/>
  <c r="D42" i="4"/>
  <c r="E42" i="4"/>
  <c r="F42" i="4" s="1"/>
  <c r="H42" i="4"/>
  <c r="I42" i="4"/>
  <c r="L42" i="4"/>
  <c r="M42" i="4"/>
  <c r="N42" i="4"/>
  <c r="O42" i="4"/>
  <c r="Q42" i="4"/>
  <c r="R42" i="4"/>
  <c r="T42" i="4"/>
  <c r="U42" i="4"/>
  <c r="V42" i="4"/>
  <c r="W42" i="4"/>
  <c r="D43" i="4"/>
  <c r="E43" i="4"/>
  <c r="F43" i="4" s="1"/>
  <c r="H43" i="4"/>
  <c r="I43" i="4"/>
  <c r="L43" i="4"/>
  <c r="M43" i="4"/>
  <c r="N43" i="4"/>
  <c r="O43" i="4"/>
  <c r="Q43" i="4"/>
  <c r="R43" i="4"/>
  <c r="T43" i="4"/>
  <c r="U43" i="4"/>
  <c r="V43" i="4"/>
  <c r="W43" i="4"/>
  <c r="D44" i="4"/>
  <c r="E44" i="4"/>
  <c r="F44" i="4" s="1"/>
  <c r="H44" i="4"/>
  <c r="I44" i="4"/>
  <c r="L44" i="4"/>
  <c r="M44" i="4"/>
  <c r="N44" i="4"/>
  <c r="O44" i="4"/>
  <c r="Q44" i="4"/>
  <c r="R44" i="4"/>
  <c r="T44" i="4"/>
  <c r="U44" i="4"/>
  <c r="V44" i="4"/>
  <c r="W44" i="4"/>
  <c r="D45" i="4"/>
  <c r="E45" i="4"/>
  <c r="F45" i="4" s="1"/>
  <c r="H45" i="4"/>
  <c r="I45" i="4"/>
  <c r="L45" i="4"/>
  <c r="M45" i="4"/>
  <c r="N45" i="4"/>
  <c r="O45" i="4"/>
  <c r="Q45" i="4"/>
  <c r="R45" i="4"/>
  <c r="T45" i="4"/>
  <c r="U45" i="4"/>
  <c r="V45" i="4"/>
  <c r="W45" i="4"/>
  <c r="D46" i="4"/>
  <c r="E46" i="4"/>
  <c r="F46" i="4" s="1"/>
  <c r="H46" i="4"/>
  <c r="I46" i="4"/>
  <c r="L46" i="4"/>
  <c r="M46" i="4"/>
  <c r="N46" i="4"/>
  <c r="O46" i="4"/>
  <c r="Q46" i="4"/>
  <c r="R46" i="4"/>
  <c r="T46" i="4"/>
  <c r="U46" i="4"/>
  <c r="V46" i="4"/>
  <c r="W46" i="4"/>
  <c r="D47" i="4"/>
  <c r="E47" i="4"/>
  <c r="F47" i="4" s="1"/>
  <c r="H47" i="4"/>
  <c r="I47" i="4"/>
  <c r="L47" i="4"/>
  <c r="M47" i="4"/>
  <c r="N47" i="4"/>
  <c r="O47" i="4"/>
  <c r="Q47" i="4"/>
  <c r="R47" i="4"/>
  <c r="T47" i="4"/>
  <c r="U47" i="4"/>
  <c r="V47" i="4"/>
  <c r="W47" i="4"/>
  <c r="D48" i="4"/>
  <c r="E48" i="4"/>
  <c r="F48" i="4" s="1"/>
  <c r="H48" i="4"/>
  <c r="I48" i="4"/>
  <c r="L48" i="4"/>
  <c r="M48" i="4"/>
  <c r="N48" i="4"/>
  <c r="O48" i="4"/>
  <c r="Q48" i="4"/>
  <c r="R48" i="4"/>
  <c r="T48" i="4"/>
  <c r="U48" i="4"/>
  <c r="V48" i="4"/>
  <c r="W48" i="4"/>
  <c r="D49" i="4"/>
  <c r="E49" i="4"/>
  <c r="F49" i="4" s="1"/>
  <c r="H49" i="4"/>
  <c r="I49" i="4"/>
  <c r="L49" i="4"/>
  <c r="M49" i="4"/>
  <c r="N49" i="4"/>
  <c r="O49" i="4"/>
  <c r="Q49" i="4"/>
  <c r="R49" i="4"/>
  <c r="T49" i="4"/>
  <c r="U49" i="4"/>
  <c r="V49" i="4"/>
  <c r="W49" i="4"/>
  <c r="D50" i="4"/>
  <c r="E50" i="4"/>
  <c r="F50" i="4" s="1"/>
  <c r="H50" i="4"/>
  <c r="I50" i="4"/>
  <c r="L50" i="4"/>
  <c r="M50" i="4"/>
  <c r="N50" i="4"/>
  <c r="O50" i="4"/>
  <c r="Q50" i="4"/>
  <c r="R50" i="4"/>
  <c r="T50" i="4"/>
  <c r="U50" i="4"/>
  <c r="V50" i="4"/>
  <c r="W50" i="4"/>
  <c r="D51" i="4"/>
  <c r="E51" i="4"/>
  <c r="F51" i="4" s="1"/>
  <c r="H51" i="4"/>
  <c r="I51" i="4"/>
  <c r="L51" i="4"/>
  <c r="M51" i="4"/>
  <c r="N51" i="4"/>
  <c r="O51" i="4"/>
  <c r="Q51" i="4"/>
  <c r="R51" i="4"/>
  <c r="T51" i="4"/>
  <c r="U51" i="4"/>
  <c r="V51" i="4"/>
  <c r="W51" i="4"/>
  <c r="D52" i="4"/>
  <c r="E52" i="4"/>
  <c r="F52" i="4" s="1"/>
  <c r="H52" i="4"/>
  <c r="I52" i="4"/>
  <c r="L52" i="4"/>
  <c r="M52" i="4"/>
  <c r="N52" i="4"/>
  <c r="O52" i="4"/>
  <c r="Q52" i="4"/>
  <c r="R52" i="4"/>
  <c r="T52" i="4"/>
  <c r="U52" i="4"/>
  <c r="V52" i="4"/>
  <c r="W52" i="4"/>
  <c r="D53" i="4"/>
  <c r="E53" i="4"/>
  <c r="F53" i="4" s="1"/>
  <c r="H53" i="4"/>
  <c r="I53" i="4"/>
  <c r="L53" i="4"/>
  <c r="M53" i="4"/>
  <c r="N53" i="4"/>
  <c r="O53" i="4"/>
  <c r="Q53" i="4"/>
  <c r="R53" i="4"/>
  <c r="T53" i="4"/>
  <c r="U53" i="4"/>
  <c r="V53" i="4"/>
  <c r="W53" i="4"/>
  <c r="D54" i="4"/>
  <c r="E54" i="4"/>
  <c r="F54" i="4" s="1"/>
  <c r="H54" i="4"/>
  <c r="I54" i="4"/>
  <c r="L54" i="4"/>
  <c r="M54" i="4"/>
  <c r="N54" i="4"/>
  <c r="O54" i="4"/>
  <c r="Q54" i="4"/>
  <c r="R54" i="4"/>
  <c r="T54" i="4"/>
  <c r="U54" i="4"/>
  <c r="V54" i="4"/>
  <c r="W54" i="4"/>
  <c r="D55" i="4"/>
  <c r="E55" i="4"/>
  <c r="F55" i="4" s="1"/>
  <c r="H55" i="4"/>
  <c r="I55" i="4"/>
  <c r="L55" i="4"/>
  <c r="M55" i="4"/>
  <c r="N55" i="4"/>
  <c r="O55" i="4"/>
  <c r="Q55" i="4"/>
  <c r="R55" i="4"/>
  <c r="T55" i="4"/>
  <c r="U55" i="4"/>
  <c r="V55" i="4"/>
  <c r="W55" i="4"/>
  <c r="D56" i="4"/>
  <c r="E56" i="4"/>
  <c r="F56" i="4" s="1"/>
  <c r="H56" i="4"/>
  <c r="I56" i="4"/>
  <c r="L56" i="4"/>
  <c r="M56" i="4"/>
  <c r="N56" i="4"/>
  <c r="O56" i="4"/>
  <c r="Q56" i="4"/>
  <c r="R56" i="4"/>
  <c r="T56" i="4"/>
  <c r="U56" i="4"/>
  <c r="V56" i="4"/>
  <c r="W56" i="4"/>
  <c r="D57" i="4"/>
  <c r="E57" i="4"/>
  <c r="F57" i="4" s="1"/>
  <c r="H57" i="4"/>
  <c r="I57" i="4"/>
  <c r="L57" i="4"/>
  <c r="M57" i="4"/>
  <c r="N57" i="4"/>
  <c r="O57" i="4"/>
  <c r="Q57" i="4"/>
  <c r="R57" i="4"/>
  <c r="T57" i="4"/>
  <c r="U57" i="4"/>
  <c r="V57" i="4"/>
  <c r="W57" i="4"/>
  <c r="D58" i="4"/>
  <c r="E58" i="4"/>
  <c r="F58" i="4" s="1"/>
  <c r="H58" i="4"/>
  <c r="I58" i="4"/>
  <c r="L58" i="4"/>
  <c r="M58" i="4"/>
  <c r="N58" i="4"/>
  <c r="O58" i="4"/>
  <c r="Q58" i="4"/>
  <c r="R58" i="4"/>
  <c r="T58" i="4"/>
  <c r="U58" i="4"/>
  <c r="V58" i="4"/>
  <c r="W58" i="4"/>
  <c r="D59" i="4"/>
  <c r="E59" i="4"/>
  <c r="F59" i="4" s="1"/>
  <c r="H59" i="4"/>
  <c r="I59" i="4"/>
  <c r="L59" i="4"/>
  <c r="M59" i="4"/>
  <c r="N59" i="4"/>
  <c r="O59" i="4"/>
  <c r="Q59" i="4"/>
  <c r="R59" i="4"/>
  <c r="T59" i="4"/>
  <c r="U59" i="4"/>
  <c r="V59" i="4"/>
  <c r="W59" i="4"/>
  <c r="D60" i="4"/>
  <c r="E60" i="4"/>
  <c r="F60" i="4" s="1"/>
  <c r="H60" i="4"/>
  <c r="I60" i="4"/>
  <c r="L60" i="4"/>
  <c r="M60" i="4"/>
  <c r="N60" i="4"/>
  <c r="O60" i="4"/>
  <c r="Q60" i="4"/>
  <c r="R60" i="4"/>
  <c r="T60" i="4"/>
  <c r="U60" i="4"/>
  <c r="V60" i="4"/>
  <c r="W60" i="4"/>
  <c r="D61" i="4"/>
  <c r="E61" i="4"/>
  <c r="F61" i="4" s="1"/>
  <c r="H61" i="4"/>
  <c r="I61" i="4"/>
  <c r="L61" i="4"/>
  <c r="M61" i="4"/>
  <c r="N61" i="4"/>
  <c r="O61" i="4"/>
  <c r="Q61" i="4"/>
  <c r="R61" i="4"/>
  <c r="T61" i="4"/>
  <c r="U61" i="4"/>
  <c r="V61" i="4"/>
  <c r="W61" i="4"/>
  <c r="D62" i="4"/>
  <c r="E62" i="4"/>
  <c r="F62" i="4" s="1"/>
  <c r="H62" i="4"/>
  <c r="I62" i="4"/>
  <c r="L62" i="4"/>
  <c r="M62" i="4"/>
  <c r="N62" i="4"/>
  <c r="O62" i="4"/>
  <c r="Q62" i="4"/>
  <c r="R62" i="4"/>
  <c r="T62" i="4"/>
  <c r="U62" i="4"/>
  <c r="V62" i="4"/>
  <c r="W62" i="4"/>
  <c r="D63" i="4"/>
  <c r="E63" i="4"/>
  <c r="F63" i="4" s="1"/>
  <c r="H63" i="4"/>
  <c r="I63" i="4"/>
  <c r="L63" i="4"/>
  <c r="M63" i="4"/>
  <c r="N63" i="4"/>
  <c r="O63" i="4"/>
  <c r="Q63" i="4"/>
  <c r="R63" i="4"/>
  <c r="T63" i="4"/>
  <c r="U63" i="4"/>
  <c r="V63" i="4"/>
  <c r="W63" i="4"/>
  <c r="D64" i="4"/>
  <c r="E64" i="4"/>
  <c r="F64" i="4" s="1"/>
  <c r="H64" i="4"/>
  <c r="I64" i="4"/>
  <c r="L64" i="4"/>
  <c r="M64" i="4"/>
  <c r="N64" i="4"/>
  <c r="O64" i="4"/>
  <c r="Q64" i="4"/>
  <c r="R64" i="4"/>
  <c r="T64" i="4"/>
  <c r="U64" i="4"/>
  <c r="V64" i="4"/>
  <c r="W64" i="4"/>
  <c r="D65" i="4"/>
  <c r="E65" i="4"/>
  <c r="F65" i="4" s="1"/>
  <c r="H65" i="4"/>
  <c r="I65" i="4"/>
  <c r="L65" i="4"/>
  <c r="M65" i="4"/>
  <c r="N65" i="4"/>
  <c r="O65" i="4"/>
  <c r="Q65" i="4"/>
  <c r="R65" i="4"/>
  <c r="T65" i="4"/>
  <c r="U65" i="4"/>
  <c r="V65" i="4"/>
  <c r="W65" i="4"/>
  <c r="D66" i="4"/>
  <c r="E66" i="4"/>
  <c r="F66" i="4" s="1"/>
  <c r="H66" i="4"/>
  <c r="I66" i="4"/>
  <c r="L66" i="4"/>
  <c r="M66" i="4"/>
  <c r="N66" i="4"/>
  <c r="O66" i="4"/>
  <c r="Q66" i="4"/>
  <c r="R66" i="4"/>
  <c r="T66" i="4"/>
  <c r="U66" i="4"/>
  <c r="V66" i="4"/>
  <c r="W66" i="4"/>
  <c r="D67" i="4"/>
  <c r="E67" i="4"/>
  <c r="F67" i="4" s="1"/>
  <c r="H67" i="4"/>
  <c r="I67" i="4"/>
  <c r="L67" i="4"/>
  <c r="M67" i="4"/>
  <c r="N67" i="4"/>
  <c r="O67" i="4"/>
  <c r="Q67" i="4"/>
  <c r="R67" i="4"/>
  <c r="T67" i="4"/>
  <c r="U67" i="4"/>
  <c r="V67" i="4"/>
  <c r="W67" i="4"/>
  <c r="D68" i="4"/>
  <c r="E68" i="4"/>
  <c r="F68" i="4" s="1"/>
  <c r="H68" i="4"/>
  <c r="I68" i="4"/>
  <c r="L68" i="4"/>
  <c r="M68" i="4"/>
  <c r="N68" i="4"/>
  <c r="O68" i="4"/>
  <c r="Q68" i="4"/>
  <c r="R68" i="4"/>
  <c r="T68" i="4"/>
  <c r="U68" i="4"/>
  <c r="V68" i="4"/>
  <c r="W68" i="4"/>
  <c r="D69" i="4"/>
  <c r="E69" i="4"/>
  <c r="F69" i="4" s="1"/>
  <c r="H69" i="4"/>
  <c r="I69" i="4"/>
  <c r="L69" i="4"/>
  <c r="M69" i="4"/>
  <c r="N69" i="4"/>
  <c r="O69" i="4"/>
  <c r="Q69" i="4"/>
  <c r="R69" i="4"/>
  <c r="T69" i="4"/>
  <c r="U69" i="4"/>
  <c r="V69" i="4"/>
  <c r="W69" i="4"/>
  <c r="D70" i="4"/>
  <c r="E70" i="4"/>
  <c r="F70" i="4" s="1"/>
  <c r="H70" i="4"/>
  <c r="I70" i="4"/>
  <c r="L70" i="4"/>
  <c r="M70" i="4"/>
  <c r="N70" i="4"/>
  <c r="O70" i="4"/>
  <c r="Q70" i="4"/>
  <c r="R70" i="4"/>
  <c r="T70" i="4"/>
  <c r="U70" i="4"/>
  <c r="V70" i="4"/>
  <c r="W70" i="4"/>
  <c r="D71" i="4"/>
  <c r="E71" i="4"/>
  <c r="F71" i="4" s="1"/>
  <c r="H71" i="4"/>
  <c r="I71" i="4"/>
  <c r="L71" i="4"/>
  <c r="M71" i="4"/>
  <c r="N71" i="4"/>
  <c r="O71" i="4"/>
  <c r="Q71" i="4"/>
  <c r="R71" i="4"/>
  <c r="T71" i="4"/>
  <c r="U71" i="4"/>
  <c r="V71" i="4"/>
  <c r="W71" i="4"/>
  <c r="D72" i="4"/>
  <c r="E72" i="4"/>
  <c r="F72" i="4" s="1"/>
  <c r="H72" i="4"/>
  <c r="I72" i="4"/>
  <c r="L72" i="4"/>
  <c r="M72" i="4"/>
  <c r="N72" i="4"/>
  <c r="O72" i="4"/>
  <c r="Q72" i="4"/>
  <c r="R72" i="4"/>
  <c r="T72" i="4"/>
  <c r="U72" i="4"/>
  <c r="V72" i="4"/>
  <c r="W72" i="4"/>
  <c r="D73" i="4"/>
  <c r="E73" i="4"/>
  <c r="F73" i="4" s="1"/>
  <c r="H73" i="4"/>
  <c r="I73" i="4"/>
  <c r="L73" i="4"/>
  <c r="M73" i="4"/>
  <c r="N73" i="4"/>
  <c r="O73" i="4"/>
  <c r="Q73" i="4"/>
  <c r="R73" i="4"/>
  <c r="T73" i="4"/>
  <c r="U73" i="4"/>
  <c r="V73" i="4"/>
  <c r="W73" i="4"/>
  <c r="D74" i="4"/>
  <c r="E74" i="4"/>
  <c r="F74" i="4" s="1"/>
  <c r="H74" i="4"/>
  <c r="I74" i="4"/>
  <c r="L74" i="4"/>
  <c r="M74" i="4"/>
  <c r="N74" i="4"/>
  <c r="O74" i="4"/>
  <c r="Q74" i="4"/>
  <c r="R74" i="4"/>
  <c r="T74" i="4"/>
  <c r="U74" i="4"/>
  <c r="V74" i="4"/>
  <c r="W74" i="4"/>
  <c r="D75" i="4"/>
  <c r="E75" i="4"/>
  <c r="F75" i="4" s="1"/>
  <c r="H75" i="4"/>
  <c r="I75" i="4"/>
  <c r="L75" i="4"/>
  <c r="M75" i="4"/>
  <c r="N75" i="4"/>
  <c r="O75" i="4"/>
  <c r="Q75" i="4"/>
  <c r="R75" i="4"/>
  <c r="T75" i="4"/>
  <c r="U75" i="4"/>
  <c r="V75" i="4"/>
  <c r="W75" i="4"/>
  <c r="D76" i="4"/>
  <c r="E76" i="4"/>
  <c r="F76" i="4" s="1"/>
  <c r="H76" i="4"/>
  <c r="I76" i="4"/>
  <c r="L76" i="4"/>
  <c r="M76" i="4"/>
  <c r="N76" i="4"/>
  <c r="O76" i="4"/>
  <c r="Q76" i="4"/>
  <c r="R76" i="4"/>
  <c r="T76" i="4"/>
  <c r="U76" i="4"/>
  <c r="V76" i="4"/>
  <c r="W76" i="4"/>
  <c r="D77" i="4"/>
  <c r="E77" i="4"/>
  <c r="F77" i="4" s="1"/>
  <c r="H77" i="4"/>
  <c r="I77" i="4"/>
  <c r="L77" i="4"/>
  <c r="M77" i="4"/>
  <c r="N77" i="4"/>
  <c r="O77" i="4"/>
  <c r="Q77" i="4"/>
  <c r="R77" i="4"/>
  <c r="T77" i="4"/>
  <c r="U77" i="4"/>
  <c r="V77" i="4"/>
  <c r="W77" i="4"/>
  <c r="D78" i="4"/>
  <c r="E78" i="4"/>
  <c r="F78" i="4" s="1"/>
  <c r="H78" i="4"/>
  <c r="I78" i="4"/>
  <c r="L78" i="4"/>
  <c r="M78" i="4"/>
  <c r="N78" i="4"/>
  <c r="O78" i="4"/>
  <c r="Q78" i="4"/>
  <c r="R78" i="4"/>
  <c r="T78" i="4"/>
  <c r="U78" i="4"/>
  <c r="V78" i="4"/>
  <c r="W78" i="4"/>
  <c r="D79" i="4"/>
  <c r="E79" i="4"/>
  <c r="F79" i="4" s="1"/>
  <c r="H79" i="4"/>
  <c r="I79" i="4"/>
  <c r="L79" i="4"/>
  <c r="M79" i="4"/>
  <c r="N79" i="4"/>
  <c r="O79" i="4"/>
  <c r="Q79" i="4"/>
  <c r="R79" i="4"/>
  <c r="T79" i="4"/>
  <c r="U79" i="4"/>
  <c r="V79" i="4"/>
  <c r="W79" i="4"/>
  <c r="D80" i="4"/>
  <c r="E80" i="4"/>
  <c r="F80" i="4" s="1"/>
  <c r="H80" i="4"/>
  <c r="I80" i="4"/>
  <c r="L80" i="4"/>
  <c r="M80" i="4"/>
  <c r="N80" i="4"/>
  <c r="O80" i="4"/>
  <c r="Q80" i="4"/>
  <c r="R80" i="4"/>
  <c r="T80" i="4"/>
  <c r="U80" i="4"/>
  <c r="V80" i="4"/>
  <c r="W80" i="4"/>
  <c r="D81" i="4"/>
  <c r="E81" i="4"/>
  <c r="F81" i="4" s="1"/>
  <c r="H81" i="4"/>
  <c r="I81" i="4"/>
  <c r="L81" i="4"/>
  <c r="M81" i="4"/>
  <c r="N81" i="4"/>
  <c r="O81" i="4"/>
  <c r="Q81" i="4"/>
  <c r="R81" i="4"/>
  <c r="T81" i="4"/>
  <c r="U81" i="4"/>
  <c r="V81" i="4"/>
  <c r="W81" i="4"/>
  <c r="D82" i="4"/>
  <c r="E82" i="4"/>
  <c r="F82" i="4" s="1"/>
  <c r="H82" i="4"/>
  <c r="I82" i="4"/>
  <c r="L82" i="4"/>
  <c r="M82" i="4"/>
  <c r="N82" i="4"/>
  <c r="O82" i="4"/>
  <c r="Q82" i="4"/>
  <c r="R82" i="4"/>
  <c r="T82" i="4"/>
  <c r="U82" i="4"/>
  <c r="V82" i="4"/>
  <c r="W82" i="4"/>
  <c r="D83" i="4"/>
  <c r="E83" i="4"/>
  <c r="F83" i="4" s="1"/>
  <c r="H83" i="4"/>
  <c r="I83" i="4"/>
  <c r="L83" i="4"/>
  <c r="M83" i="4"/>
  <c r="N83" i="4"/>
  <c r="O83" i="4"/>
  <c r="Q83" i="4"/>
  <c r="R83" i="4"/>
  <c r="T83" i="4"/>
  <c r="U83" i="4"/>
  <c r="V83" i="4"/>
  <c r="W83" i="4"/>
  <c r="D84" i="4"/>
  <c r="E84" i="4"/>
  <c r="F84" i="4" s="1"/>
  <c r="H84" i="4"/>
  <c r="I84" i="4"/>
  <c r="L84" i="4"/>
  <c r="M84" i="4"/>
  <c r="N84" i="4"/>
  <c r="O84" i="4"/>
  <c r="Q84" i="4"/>
  <c r="R84" i="4"/>
  <c r="T84" i="4"/>
  <c r="U84" i="4"/>
  <c r="V84" i="4"/>
  <c r="W84" i="4"/>
  <c r="D85" i="4"/>
  <c r="E85" i="4"/>
  <c r="F85" i="4" s="1"/>
  <c r="H85" i="4"/>
  <c r="I85" i="4"/>
  <c r="L85" i="4"/>
  <c r="M85" i="4"/>
  <c r="N85" i="4"/>
  <c r="O85" i="4"/>
  <c r="Q85" i="4"/>
  <c r="R85" i="4"/>
  <c r="T85" i="4"/>
  <c r="U85" i="4"/>
  <c r="V85" i="4"/>
  <c r="W85" i="4"/>
  <c r="D86" i="4"/>
  <c r="E86" i="4"/>
  <c r="F86" i="4" s="1"/>
  <c r="H86" i="4"/>
  <c r="I86" i="4"/>
  <c r="L86" i="4"/>
  <c r="M86" i="4"/>
  <c r="N86" i="4"/>
  <c r="O86" i="4"/>
  <c r="Q86" i="4"/>
  <c r="R86" i="4"/>
  <c r="T86" i="4"/>
  <c r="U86" i="4"/>
  <c r="V86" i="4"/>
  <c r="W86" i="4"/>
  <c r="D87" i="4"/>
  <c r="E87" i="4"/>
  <c r="F87" i="4" s="1"/>
  <c r="H87" i="4"/>
  <c r="I87" i="4"/>
  <c r="L87" i="4"/>
  <c r="M87" i="4"/>
  <c r="N87" i="4"/>
  <c r="O87" i="4"/>
  <c r="Q87" i="4"/>
  <c r="R87" i="4"/>
  <c r="T87" i="4"/>
  <c r="U87" i="4"/>
  <c r="V87" i="4"/>
  <c r="W87" i="4"/>
  <c r="D88" i="4"/>
  <c r="E88" i="4"/>
  <c r="F88" i="4" s="1"/>
  <c r="H88" i="4"/>
  <c r="I88" i="4"/>
  <c r="L88" i="4"/>
  <c r="M88" i="4"/>
  <c r="N88" i="4"/>
  <c r="O88" i="4"/>
  <c r="Q88" i="4"/>
  <c r="R88" i="4"/>
  <c r="T88" i="4"/>
  <c r="U88" i="4"/>
  <c r="V88" i="4"/>
  <c r="W88" i="4"/>
  <c r="D89" i="4"/>
  <c r="E89" i="4"/>
  <c r="F89" i="4" s="1"/>
  <c r="H89" i="4"/>
  <c r="I89" i="4"/>
  <c r="L89" i="4"/>
  <c r="M89" i="4"/>
  <c r="N89" i="4"/>
  <c r="O89" i="4"/>
  <c r="Q89" i="4"/>
  <c r="R89" i="4"/>
  <c r="T89" i="4"/>
  <c r="U89" i="4"/>
  <c r="V89" i="4"/>
  <c r="W89" i="4"/>
  <c r="D90" i="4"/>
  <c r="E90" i="4"/>
  <c r="F90" i="4" s="1"/>
  <c r="H90" i="4"/>
  <c r="I90" i="4"/>
  <c r="L90" i="4"/>
  <c r="M90" i="4"/>
  <c r="N90" i="4"/>
  <c r="O90" i="4"/>
  <c r="Q90" i="4"/>
  <c r="R90" i="4"/>
  <c r="T90" i="4"/>
  <c r="U90" i="4"/>
  <c r="V90" i="4"/>
  <c r="W90" i="4"/>
  <c r="D91" i="4"/>
  <c r="E91" i="4"/>
  <c r="F91" i="4" s="1"/>
  <c r="H91" i="4"/>
  <c r="I91" i="4"/>
  <c r="L91" i="4"/>
  <c r="M91" i="4"/>
  <c r="N91" i="4"/>
  <c r="O91" i="4"/>
  <c r="Q91" i="4"/>
  <c r="R91" i="4"/>
  <c r="T91" i="4"/>
  <c r="U91" i="4"/>
  <c r="V91" i="4"/>
  <c r="W91" i="4"/>
  <c r="D92" i="4"/>
  <c r="E92" i="4"/>
  <c r="F92" i="4" s="1"/>
  <c r="H92" i="4"/>
  <c r="I92" i="4"/>
  <c r="L92" i="4"/>
  <c r="M92" i="4"/>
  <c r="N92" i="4"/>
  <c r="O92" i="4"/>
  <c r="Q92" i="4"/>
  <c r="R92" i="4"/>
  <c r="T92" i="4"/>
  <c r="U92" i="4"/>
  <c r="V92" i="4"/>
  <c r="W92" i="4"/>
  <c r="D93" i="4"/>
  <c r="E93" i="4"/>
  <c r="F93" i="4" s="1"/>
  <c r="H93" i="4"/>
  <c r="I93" i="4"/>
  <c r="L93" i="4"/>
  <c r="M93" i="4"/>
  <c r="N93" i="4"/>
  <c r="O93" i="4"/>
  <c r="Q93" i="4"/>
  <c r="R93" i="4"/>
  <c r="T93" i="4"/>
  <c r="U93" i="4"/>
  <c r="V93" i="4"/>
  <c r="W93" i="4"/>
  <c r="D94" i="4"/>
  <c r="E94" i="4"/>
  <c r="F94" i="4" s="1"/>
  <c r="H94" i="4"/>
  <c r="I94" i="4"/>
  <c r="L94" i="4"/>
  <c r="M94" i="4"/>
  <c r="N94" i="4"/>
  <c r="O94" i="4"/>
  <c r="Q94" i="4"/>
  <c r="R94" i="4"/>
  <c r="T94" i="4"/>
  <c r="U94" i="4"/>
  <c r="V94" i="4"/>
  <c r="W94" i="4"/>
  <c r="D95" i="4"/>
  <c r="E95" i="4"/>
  <c r="F95" i="4" s="1"/>
  <c r="H95" i="4"/>
  <c r="I95" i="4"/>
  <c r="L95" i="4"/>
  <c r="M95" i="4"/>
  <c r="N95" i="4"/>
  <c r="O95" i="4"/>
  <c r="Q95" i="4"/>
  <c r="R95" i="4"/>
  <c r="T95" i="4"/>
  <c r="U95" i="4"/>
  <c r="V95" i="4"/>
  <c r="W95" i="4"/>
  <c r="D96" i="4"/>
  <c r="E96" i="4"/>
  <c r="F96" i="4" s="1"/>
  <c r="H96" i="4"/>
  <c r="I96" i="4"/>
  <c r="L96" i="4"/>
  <c r="M96" i="4"/>
  <c r="N96" i="4"/>
  <c r="O96" i="4"/>
  <c r="Q96" i="4"/>
  <c r="R96" i="4"/>
  <c r="T96" i="4"/>
  <c r="U96" i="4"/>
  <c r="V96" i="4"/>
  <c r="W96" i="4"/>
  <c r="D97" i="4"/>
  <c r="E97" i="4"/>
  <c r="F97" i="4" s="1"/>
  <c r="H97" i="4"/>
  <c r="I97" i="4"/>
  <c r="L97" i="4"/>
  <c r="M97" i="4"/>
  <c r="N97" i="4"/>
  <c r="O97" i="4"/>
  <c r="Q97" i="4"/>
  <c r="R97" i="4"/>
  <c r="T97" i="4"/>
  <c r="U97" i="4"/>
  <c r="V97" i="4"/>
  <c r="W97" i="4"/>
  <c r="D98" i="4"/>
  <c r="E98" i="4"/>
  <c r="F98" i="4" s="1"/>
  <c r="H98" i="4"/>
  <c r="I98" i="4"/>
  <c r="L98" i="4"/>
  <c r="M98" i="4"/>
  <c r="N98" i="4"/>
  <c r="O98" i="4"/>
  <c r="Q98" i="4"/>
  <c r="R98" i="4"/>
  <c r="T98" i="4"/>
  <c r="U98" i="4"/>
  <c r="V98" i="4"/>
  <c r="W98" i="4"/>
  <c r="D99" i="4"/>
  <c r="E99" i="4"/>
  <c r="F99" i="4" s="1"/>
  <c r="H99" i="4"/>
  <c r="I99" i="4"/>
  <c r="L99" i="4"/>
  <c r="M99" i="4"/>
  <c r="N99" i="4"/>
  <c r="O99" i="4"/>
  <c r="Q99" i="4"/>
  <c r="R99" i="4"/>
  <c r="T99" i="4"/>
  <c r="U99" i="4"/>
  <c r="V99" i="4"/>
  <c r="W99" i="4"/>
  <c r="D100" i="4"/>
  <c r="E100" i="4"/>
  <c r="F100" i="4" s="1"/>
  <c r="H100" i="4"/>
  <c r="I100" i="4"/>
  <c r="L100" i="4"/>
  <c r="M100" i="4"/>
  <c r="N100" i="4"/>
  <c r="O100" i="4"/>
  <c r="Q100" i="4"/>
  <c r="R100" i="4"/>
  <c r="T100" i="4"/>
  <c r="U100" i="4"/>
  <c r="V100" i="4"/>
  <c r="W100" i="4"/>
  <c r="D101" i="4"/>
  <c r="E101" i="4"/>
  <c r="F101" i="4" s="1"/>
  <c r="H101" i="4"/>
  <c r="I101" i="4"/>
  <c r="L101" i="4"/>
  <c r="M101" i="4"/>
  <c r="N101" i="4"/>
  <c r="O101" i="4"/>
  <c r="Q101" i="4"/>
  <c r="R101" i="4"/>
  <c r="T101" i="4"/>
  <c r="U101" i="4"/>
  <c r="V101" i="4"/>
  <c r="W101" i="4"/>
  <c r="D102" i="4"/>
  <c r="E102" i="4"/>
  <c r="F102" i="4" s="1"/>
  <c r="H102" i="4"/>
  <c r="I102" i="4"/>
  <c r="L102" i="4"/>
  <c r="M102" i="4"/>
  <c r="N102" i="4"/>
  <c r="O102" i="4"/>
  <c r="Q102" i="4"/>
  <c r="R102" i="4"/>
  <c r="T102" i="4"/>
  <c r="U102" i="4"/>
  <c r="V102" i="4"/>
  <c r="W102" i="4"/>
  <c r="D103" i="4"/>
  <c r="E103" i="4"/>
  <c r="F103" i="4" s="1"/>
  <c r="H103" i="4"/>
  <c r="I103" i="4"/>
  <c r="L103" i="4"/>
  <c r="M103" i="4"/>
  <c r="N103" i="4"/>
  <c r="O103" i="4"/>
  <c r="Q103" i="4"/>
  <c r="R103" i="4"/>
  <c r="T103" i="4"/>
  <c r="U103" i="4"/>
  <c r="V103" i="4"/>
  <c r="W103" i="4"/>
  <c r="D104" i="4"/>
  <c r="E104" i="4"/>
  <c r="F104" i="4" s="1"/>
  <c r="H104" i="4"/>
  <c r="I104" i="4"/>
  <c r="L104" i="4"/>
  <c r="M104" i="4"/>
  <c r="N104" i="4"/>
  <c r="O104" i="4"/>
  <c r="Q104" i="4"/>
  <c r="R104" i="4"/>
  <c r="T104" i="4"/>
  <c r="U104" i="4"/>
  <c r="V104" i="4"/>
  <c r="W104" i="4"/>
  <c r="D105" i="4"/>
  <c r="E105" i="4"/>
  <c r="F105" i="4" s="1"/>
  <c r="H105" i="4"/>
  <c r="I105" i="4"/>
  <c r="L105" i="4"/>
  <c r="M105" i="4"/>
  <c r="N105" i="4"/>
  <c r="O105" i="4"/>
  <c r="Q105" i="4"/>
  <c r="R105" i="4"/>
  <c r="T105" i="4"/>
  <c r="U105" i="4"/>
  <c r="V105" i="4"/>
  <c r="W105" i="4"/>
  <c r="D106" i="4"/>
  <c r="E106" i="4"/>
  <c r="F106" i="4" s="1"/>
  <c r="H106" i="4"/>
  <c r="I106" i="4"/>
  <c r="L106" i="4"/>
  <c r="M106" i="4"/>
  <c r="N106" i="4"/>
  <c r="O106" i="4"/>
  <c r="Q106" i="4"/>
  <c r="R106" i="4"/>
  <c r="T106" i="4"/>
  <c r="U106" i="4"/>
  <c r="V106" i="4"/>
  <c r="W106" i="4"/>
  <c r="D107" i="4"/>
  <c r="E107" i="4"/>
  <c r="F107" i="4" s="1"/>
  <c r="H107" i="4"/>
  <c r="I107" i="4"/>
  <c r="L107" i="4"/>
  <c r="M107" i="4"/>
  <c r="N107" i="4"/>
  <c r="O107" i="4"/>
  <c r="Q107" i="4"/>
  <c r="R107" i="4"/>
  <c r="T107" i="4"/>
  <c r="U107" i="4"/>
  <c r="V107" i="4"/>
  <c r="W107" i="4"/>
  <c r="D108" i="4"/>
  <c r="E108" i="4"/>
  <c r="F108" i="4" s="1"/>
  <c r="H108" i="4"/>
  <c r="I108" i="4"/>
  <c r="L108" i="4"/>
  <c r="M108" i="4"/>
  <c r="N108" i="4"/>
  <c r="O108" i="4"/>
  <c r="Q108" i="4"/>
  <c r="R108" i="4"/>
  <c r="T108" i="4"/>
  <c r="U108" i="4"/>
  <c r="V108" i="4"/>
  <c r="W108" i="4"/>
  <c r="D109" i="4"/>
  <c r="E109" i="4"/>
  <c r="F109" i="4" s="1"/>
  <c r="H109" i="4"/>
  <c r="I109" i="4"/>
  <c r="L109" i="4"/>
  <c r="M109" i="4"/>
  <c r="N109" i="4"/>
  <c r="O109" i="4"/>
  <c r="Q109" i="4"/>
  <c r="R109" i="4"/>
  <c r="T109" i="4"/>
  <c r="U109" i="4"/>
  <c r="V109" i="4"/>
  <c r="W109" i="4"/>
  <c r="D110" i="4"/>
  <c r="E110" i="4"/>
  <c r="F110" i="4" s="1"/>
  <c r="H110" i="4"/>
  <c r="I110" i="4"/>
  <c r="L110" i="4"/>
  <c r="M110" i="4"/>
  <c r="N110" i="4"/>
  <c r="O110" i="4"/>
  <c r="Q110" i="4"/>
  <c r="R110" i="4"/>
  <c r="T110" i="4"/>
  <c r="U110" i="4"/>
  <c r="V110" i="4"/>
  <c r="W110" i="4"/>
  <c r="D111" i="4"/>
  <c r="E111" i="4"/>
  <c r="F111" i="4" s="1"/>
  <c r="H111" i="4"/>
  <c r="I111" i="4"/>
  <c r="L111" i="4"/>
  <c r="M111" i="4"/>
  <c r="N111" i="4"/>
  <c r="O111" i="4"/>
  <c r="Q111" i="4"/>
  <c r="R111" i="4"/>
  <c r="T111" i="4"/>
  <c r="U111" i="4"/>
  <c r="V111" i="4"/>
  <c r="W111" i="4"/>
  <c r="D112" i="4"/>
  <c r="E112" i="4"/>
  <c r="F112" i="4" s="1"/>
  <c r="H112" i="4"/>
  <c r="I112" i="4"/>
  <c r="L112" i="4"/>
  <c r="M112" i="4"/>
  <c r="N112" i="4"/>
  <c r="O112" i="4"/>
  <c r="Q112" i="4"/>
  <c r="R112" i="4"/>
  <c r="T112" i="4"/>
  <c r="U112" i="4"/>
  <c r="V112" i="4"/>
  <c r="W112" i="4"/>
  <c r="D113" i="4"/>
  <c r="E113" i="4"/>
  <c r="F113" i="4" s="1"/>
  <c r="H113" i="4"/>
  <c r="I113" i="4"/>
  <c r="L113" i="4"/>
  <c r="M113" i="4"/>
  <c r="N113" i="4"/>
  <c r="O113" i="4"/>
  <c r="Q113" i="4"/>
  <c r="R113" i="4"/>
  <c r="T113" i="4"/>
  <c r="U113" i="4"/>
  <c r="V113" i="4"/>
  <c r="W113" i="4"/>
  <c r="D114" i="4"/>
  <c r="E114" i="4"/>
  <c r="F114" i="4" s="1"/>
  <c r="H114" i="4"/>
  <c r="I114" i="4"/>
  <c r="L114" i="4"/>
  <c r="M114" i="4"/>
  <c r="N114" i="4"/>
  <c r="O114" i="4"/>
  <c r="Q114" i="4"/>
  <c r="R114" i="4"/>
  <c r="T114" i="4"/>
  <c r="U114" i="4"/>
  <c r="V114" i="4"/>
  <c r="W114" i="4"/>
  <c r="D115" i="4"/>
  <c r="E115" i="4"/>
  <c r="F115" i="4" s="1"/>
  <c r="H115" i="4"/>
  <c r="I115" i="4"/>
  <c r="L115" i="4"/>
  <c r="M115" i="4"/>
  <c r="N115" i="4"/>
  <c r="O115" i="4"/>
  <c r="Q115" i="4"/>
  <c r="R115" i="4"/>
  <c r="T115" i="4"/>
  <c r="U115" i="4"/>
  <c r="V115" i="4"/>
  <c r="W115" i="4"/>
  <c r="D116" i="4"/>
  <c r="E116" i="4"/>
  <c r="F116" i="4" s="1"/>
  <c r="H116" i="4"/>
  <c r="I116" i="4"/>
  <c r="L116" i="4"/>
  <c r="M116" i="4"/>
  <c r="N116" i="4"/>
  <c r="O116" i="4"/>
  <c r="Q116" i="4"/>
  <c r="R116" i="4"/>
  <c r="T116" i="4"/>
  <c r="U116" i="4"/>
  <c r="V116" i="4"/>
  <c r="W116" i="4"/>
  <c r="D117" i="4"/>
  <c r="E117" i="4"/>
  <c r="F117" i="4" s="1"/>
  <c r="H117" i="4"/>
  <c r="I117" i="4"/>
  <c r="L117" i="4"/>
  <c r="M117" i="4"/>
  <c r="N117" i="4"/>
  <c r="O117" i="4"/>
  <c r="Q117" i="4"/>
  <c r="R117" i="4"/>
  <c r="T117" i="4"/>
  <c r="U117" i="4"/>
  <c r="V117" i="4"/>
  <c r="W117" i="4"/>
  <c r="D118" i="4"/>
  <c r="E118" i="4"/>
  <c r="F118" i="4" s="1"/>
  <c r="H118" i="4"/>
  <c r="I118" i="4"/>
  <c r="L118" i="4"/>
  <c r="M118" i="4"/>
  <c r="N118" i="4"/>
  <c r="O118" i="4"/>
  <c r="Q118" i="4"/>
  <c r="R118" i="4"/>
  <c r="T118" i="4"/>
  <c r="U118" i="4"/>
  <c r="V118" i="4"/>
  <c r="W118" i="4"/>
  <c r="D119" i="4"/>
  <c r="E119" i="4"/>
  <c r="F119" i="4" s="1"/>
  <c r="H119" i="4"/>
  <c r="I119" i="4"/>
  <c r="L119" i="4"/>
  <c r="M119" i="4"/>
  <c r="N119" i="4"/>
  <c r="O119" i="4"/>
  <c r="Q119" i="4"/>
  <c r="R119" i="4"/>
  <c r="T119" i="4"/>
  <c r="U119" i="4"/>
  <c r="V119" i="4"/>
  <c r="W119" i="4"/>
  <c r="AG54" i="3" l="1"/>
  <c r="T55" i="5" s="1"/>
  <c r="F22" i="3"/>
  <c r="N23" i="5" s="1"/>
  <c r="Z77" i="75"/>
  <c r="K78" i="5" s="1"/>
  <c r="Z18" i="75"/>
  <c r="K19" i="5" s="1"/>
  <c r="AC30" i="75"/>
  <c r="J31" i="5" s="1"/>
  <c r="AC17" i="75"/>
  <c r="J18" i="5" s="1"/>
  <c r="AC15" i="75"/>
  <c r="J16" i="5" s="1"/>
  <c r="AC11" i="75"/>
  <c r="J12" i="5" s="1"/>
  <c r="AC126" i="75"/>
  <c r="AG131" i="3"/>
  <c r="T132" i="5" s="1"/>
  <c r="T42" i="75"/>
  <c r="F43" i="5" s="1"/>
  <c r="F13" i="3"/>
  <c r="N14" i="5" s="1"/>
  <c r="F9" i="3"/>
  <c r="N10" i="5" s="1"/>
  <c r="F8" i="3"/>
  <c r="N9" i="5" s="1"/>
  <c r="G25" i="4"/>
  <c r="G23" i="4"/>
  <c r="AA24" i="5" s="1"/>
  <c r="S21" i="4"/>
  <c r="AE22" i="5" s="1"/>
  <c r="G21" i="4"/>
  <c r="AA22" i="5" s="1"/>
  <c r="G19" i="4"/>
  <c r="AA20" i="5" s="1"/>
  <c r="G17" i="4"/>
  <c r="G9" i="4"/>
  <c r="G7" i="4"/>
  <c r="G120" i="4"/>
  <c r="AC56" i="75"/>
  <c r="J57" i="5" s="1"/>
  <c r="H50" i="75"/>
  <c r="I50" i="75" s="1"/>
  <c r="U50" i="75" s="1"/>
  <c r="G51" i="5" s="1"/>
  <c r="G29" i="4"/>
  <c r="AA30" i="5" s="1"/>
  <c r="J13" i="4"/>
  <c r="AB14" i="5" s="1"/>
  <c r="F48" i="3"/>
  <c r="N49" i="5" s="1"/>
  <c r="F21" i="3"/>
  <c r="N22" i="5" s="1"/>
  <c r="AG18" i="3"/>
  <c r="T19" i="5" s="1"/>
  <c r="H108" i="75"/>
  <c r="I108" i="75" s="1"/>
  <c r="U108" i="75" s="1"/>
  <c r="G109" i="5" s="1"/>
  <c r="H99" i="75"/>
  <c r="I99" i="75" s="1"/>
  <c r="U99" i="75" s="1"/>
  <c r="G100" i="5" s="1"/>
  <c r="Z97" i="75"/>
  <c r="K98" i="5" s="1"/>
  <c r="Z96" i="75"/>
  <c r="K97" i="5" s="1"/>
  <c r="Z94" i="75"/>
  <c r="K95" i="5" s="1"/>
  <c r="Z90" i="75"/>
  <c r="K91" i="5" s="1"/>
  <c r="T80" i="75"/>
  <c r="F81" i="5" s="1"/>
  <c r="P76" i="75"/>
  <c r="P75" i="75"/>
  <c r="P74" i="75"/>
  <c r="Q74" i="75" s="1"/>
  <c r="V74" i="75" s="1"/>
  <c r="H75" i="5" s="1"/>
  <c r="G118" i="4"/>
  <c r="AA119" i="5" s="1"/>
  <c r="P100" i="75"/>
  <c r="P99" i="75"/>
  <c r="J101" i="4"/>
  <c r="AB102" i="5" s="1"/>
  <c r="G48" i="4"/>
  <c r="G38" i="4"/>
  <c r="F115" i="3"/>
  <c r="N116" i="5" s="1"/>
  <c r="F110" i="3"/>
  <c r="N111" i="5" s="1"/>
  <c r="F106" i="3"/>
  <c r="N107" i="5" s="1"/>
  <c r="Z116" i="75"/>
  <c r="K117" i="5" s="1"/>
  <c r="Z101" i="75"/>
  <c r="S18" i="3"/>
  <c r="V18" i="3" s="1"/>
  <c r="R19" i="5" s="1"/>
  <c r="S40" i="4"/>
  <c r="AE41" i="5" s="1"/>
  <c r="S70" i="4"/>
  <c r="AE71" i="5" s="1"/>
  <c r="I19" i="3"/>
  <c r="O20" i="5" s="1"/>
  <c r="AJ39" i="3"/>
  <c r="U40" i="5" s="1"/>
  <c r="AJ80" i="3"/>
  <c r="U81" i="5" s="1"/>
  <c r="AJ7" i="3"/>
  <c r="U8" i="5" s="1"/>
  <c r="AG74" i="3"/>
  <c r="T75" i="5" s="1"/>
  <c r="F72" i="3"/>
  <c r="N73" i="5" s="1"/>
  <c r="AJ71" i="3"/>
  <c r="U72" i="5" s="1"/>
  <c r="F68" i="3"/>
  <c r="N69" i="5" s="1"/>
  <c r="F55" i="3"/>
  <c r="N56" i="5" s="1"/>
  <c r="T47" i="3"/>
  <c r="U47" i="3" s="1"/>
  <c r="V47" i="3" s="1"/>
  <c r="R48" i="5" s="1"/>
  <c r="AG28" i="3"/>
  <c r="T29" i="5" s="1"/>
  <c r="F26" i="3"/>
  <c r="N27" i="5" s="1"/>
  <c r="T117" i="75"/>
  <c r="F118" i="5" s="1"/>
  <c r="T116" i="75"/>
  <c r="F117" i="5" s="1"/>
  <c r="Z115" i="75"/>
  <c r="K116" i="5" s="1"/>
  <c r="T115" i="75"/>
  <c r="F116" i="5" s="1"/>
  <c r="T114" i="75"/>
  <c r="F115" i="5" s="1"/>
  <c r="T77" i="75"/>
  <c r="F78" i="5" s="1"/>
  <c r="Z74" i="75"/>
  <c r="K75" i="5" s="1"/>
  <c r="Z65" i="75"/>
  <c r="K66" i="5" s="1"/>
  <c r="AC63" i="75"/>
  <c r="J64" i="5" s="1"/>
  <c r="AC61" i="75"/>
  <c r="J62" i="5" s="1"/>
  <c r="AC57" i="75"/>
  <c r="AD57" i="75" s="1"/>
  <c r="L58" i="5" s="1"/>
  <c r="H57" i="75"/>
  <c r="I57" i="75" s="1"/>
  <c r="U57" i="75" s="1"/>
  <c r="G58" i="5" s="1"/>
  <c r="J118" i="4"/>
  <c r="AB119" i="5" s="1"/>
  <c r="J40" i="4"/>
  <c r="AB41" i="5" s="1"/>
  <c r="J46" i="4"/>
  <c r="AB47" i="5" s="1"/>
  <c r="G45" i="4"/>
  <c r="G43" i="4"/>
  <c r="AA44" i="5" s="1"/>
  <c r="G41" i="4"/>
  <c r="AA42" i="5" s="1"/>
  <c r="G133" i="4"/>
  <c r="AA134" i="5" s="1"/>
  <c r="G131" i="4"/>
  <c r="AA132" i="5" s="1"/>
  <c r="F90" i="3"/>
  <c r="N91" i="5" s="1"/>
  <c r="AG70" i="3"/>
  <c r="T71" i="5" s="1"/>
  <c r="F70" i="3"/>
  <c r="N71" i="5" s="1"/>
  <c r="F66" i="3"/>
  <c r="N67" i="5" s="1"/>
  <c r="F41" i="3"/>
  <c r="N42" i="5" s="1"/>
  <c r="F35" i="3"/>
  <c r="N36" i="5" s="1"/>
  <c r="F12" i="3"/>
  <c r="N13" i="5" s="1"/>
  <c r="AJ10" i="3"/>
  <c r="U11" i="5" s="1"/>
  <c r="F127" i="3"/>
  <c r="N128" i="5" s="1"/>
  <c r="H70" i="75"/>
  <c r="I70" i="75" s="1"/>
  <c r="U70" i="75" s="1"/>
  <c r="G71" i="5" s="1"/>
  <c r="T61" i="75"/>
  <c r="F62" i="5" s="1"/>
  <c r="T60" i="75"/>
  <c r="F61" i="5" s="1"/>
  <c r="T59" i="75"/>
  <c r="F60" i="5" s="1"/>
  <c r="Z108" i="75"/>
  <c r="K109" i="5" s="1"/>
  <c r="Z34" i="75"/>
  <c r="K35" i="5" s="1"/>
  <c r="P127" i="75"/>
  <c r="Q127" i="75" s="1"/>
  <c r="V127" i="75" s="1"/>
  <c r="H128" i="5" s="1"/>
  <c r="P51" i="75"/>
  <c r="Q51" i="75" s="1"/>
  <c r="V51" i="75" s="1"/>
  <c r="H52" i="5" s="1"/>
  <c r="J7" i="4"/>
  <c r="AB8" i="5" s="1"/>
  <c r="G137" i="4"/>
  <c r="AA138" i="5" s="1"/>
  <c r="S133" i="4"/>
  <c r="AE134" i="5" s="1"/>
  <c r="Z82" i="75"/>
  <c r="K83" i="5" s="1"/>
  <c r="Z136" i="75"/>
  <c r="K137" i="5" s="1"/>
  <c r="AJ86" i="3"/>
  <c r="U87" i="5" s="1"/>
  <c r="AJ70" i="3"/>
  <c r="U71" i="5" s="1"/>
  <c r="I69" i="3"/>
  <c r="O70" i="5" s="1"/>
  <c r="AG68" i="3"/>
  <c r="T69" i="5" s="1"/>
  <c r="P47" i="3"/>
  <c r="P48" i="5" s="1"/>
  <c r="AJ33" i="3"/>
  <c r="U34" i="5" s="1"/>
  <c r="AJ27" i="3"/>
  <c r="U28" i="5" s="1"/>
  <c r="I23" i="3"/>
  <c r="O24" i="5" s="1"/>
  <c r="I131" i="3"/>
  <c r="O132" i="5" s="1"/>
  <c r="Z54" i="75"/>
  <c r="K55" i="5" s="1"/>
  <c r="P34" i="75"/>
  <c r="Q34" i="75" s="1"/>
  <c r="V34" i="75" s="1"/>
  <c r="H35" i="5" s="1"/>
  <c r="P32" i="75"/>
  <c r="Q32" i="75" s="1"/>
  <c r="V32" i="75" s="1"/>
  <c r="H33" i="5" s="1"/>
  <c r="P30" i="75"/>
  <c r="Q30" i="75" s="1"/>
  <c r="V30" i="75" s="1"/>
  <c r="H31" i="5" s="1"/>
  <c r="P28" i="75"/>
  <c r="Q28" i="75" s="1"/>
  <c r="V28" i="75" s="1"/>
  <c r="H29" i="5" s="1"/>
  <c r="S131" i="4"/>
  <c r="AE132" i="5" s="1"/>
  <c r="AJ98" i="3"/>
  <c r="U99" i="5" s="1"/>
  <c r="AG73" i="3"/>
  <c r="T74" i="5" s="1"/>
  <c r="F52" i="3"/>
  <c r="N53" i="5" s="1"/>
  <c r="G89" i="4"/>
  <c r="AA90" i="5" s="1"/>
  <c r="J66" i="4"/>
  <c r="AB67" i="5" s="1"/>
  <c r="S35" i="4"/>
  <c r="AE36" i="5" s="1"/>
  <c r="G35" i="4"/>
  <c r="AA36" i="5" s="1"/>
  <c r="G31" i="4"/>
  <c r="J131" i="4"/>
  <c r="AB132" i="5" s="1"/>
  <c r="J129" i="4"/>
  <c r="AB130" i="5" s="1"/>
  <c r="F119" i="3"/>
  <c r="N120" i="5" s="1"/>
  <c r="F118" i="3"/>
  <c r="N119" i="5" s="1"/>
  <c r="F117" i="3"/>
  <c r="N118" i="5" s="1"/>
  <c r="F109" i="3"/>
  <c r="N110" i="5" s="1"/>
  <c r="F99" i="3"/>
  <c r="N100" i="5" s="1"/>
  <c r="I95" i="3"/>
  <c r="O96" i="5" s="1"/>
  <c r="AG94" i="3"/>
  <c r="T95" i="5" s="1"/>
  <c r="I94" i="3"/>
  <c r="O95" i="5" s="1"/>
  <c r="F93" i="3"/>
  <c r="N94" i="5" s="1"/>
  <c r="AG86" i="3"/>
  <c r="T87" i="5" s="1"/>
  <c r="F75" i="3"/>
  <c r="N76" i="5" s="1"/>
  <c r="AJ63" i="3"/>
  <c r="U64" i="5" s="1"/>
  <c r="S63" i="3"/>
  <c r="V63" i="3" s="1"/>
  <c r="R64" i="5" s="1"/>
  <c r="F62" i="3"/>
  <c r="N63" i="5" s="1"/>
  <c r="I44" i="3"/>
  <c r="O45" i="5" s="1"/>
  <c r="AJ28" i="3"/>
  <c r="U29" i="5" s="1"/>
  <c r="AG27" i="3"/>
  <c r="T28" i="5" s="1"/>
  <c r="AG5" i="3"/>
  <c r="T6" i="5" s="1"/>
  <c r="F129" i="3"/>
  <c r="N130" i="5" s="1"/>
  <c r="P60" i="75"/>
  <c r="Z42" i="75"/>
  <c r="K43" i="5" s="1"/>
  <c r="P39" i="75"/>
  <c r="Q39" i="75" s="1"/>
  <c r="V39" i="75" s="1"/>
  <c r="H40" i="5" s="1"/>
  <c r="P36" i="75"/>
  <c r="T30" i="75"/>
  <c r="F31" i="5" s="1"/>
  <c r="T28" i="75"/>
  <c r="F29" i="5" s="1"/>
  <c r="T27" i="75"/>
  <c r="F28" i="5" s="1"/>
  <c r="Z26" i="75"/>
  <c r="K27" i="5" s="1"/>
  <c r="T26" i="75"/>
  <c r="F27" i="5" s="1"/>
  <c r="AC20" i="75"/>
  <c r="J21" i="5" s="1"/>
  <c r="P20" i="75"/>
  <c r="AC8" i="75"/>
  <c r="J9" i="5" s="1"/>
  <c r="P5" i="75"/>
  <c r="Q5" i="75" s="1"/>
  <c r="V5" i="75" s="1"/>
  <c r="H6" i="5" s="1"/>
  <c r="P120" i="75"/>
  <c r="Q120" i="75" s="1"/>
  <c r="V120" i="75" s="1"/>
  <c r="H121" i="5" s="1"/>
  <c r="P134" i="75"/>
  <c r="Q134" i="75" s="1"/>
  <c r="V134" i="75" s="1"/>
  <c r="H135" i="5" s="1"/>
  <c r="P132" i="75"/>
  <c r="Q132" i="75" s="1"/>
  <c r="V132" i="75" s="1"/>
  <c r="H133" i="5" s="1"/>
  <c r="Z126" i="75"/>
  <c r="K127" i="5" s="1"/>
  <c r="Z124" i="75"/>
  <c r="K125" i="5" s="1"/>
  <c r="W50" i="5"/>
  <c r="W42" i="5"/>
  <c r="W88" i="5"/>
  <c r="W107" i="5"/>
  <c r="W109" i="5"/>
  <c r="W100" i="5"/>
  <c r="W56" i="5"/>
  <c r="F113" i="3"/>
  <c r="N114" i="5" s="1"/>
  <c r="W102" i="5"/>
  <c r="W93" i="5"/>
  <c r="AG85" i="3"/>
  <c r="T86" i="5" s="1"/>
  <c r="W80" i="5"/>
  <c r="W62" i="5"/>
  <c r="AG60" i="3"/>
  <c r="T61" i="5" s="1"/>
  <c r="W53" i="5"/>
  <c r="W51" i="5"/>
  <c r="W39" i="5"/>
  <c r="AG35" i="3"/>
  <c r="T36" i="5" s="1"/>
  <c r="W30" i="5"/>
  <c r="P23" i="3"/>
  <c r="P24" i="5" s="1"/>
  <c r="AJ13" i="3"/>
  <c r="U14" i="5" s="1"/>
  <c r="W5" i="5"/>
  <c r="W129" i="5"/>
  <c r="W125" i="5"/>
  <c r="P95" i="75"/>
  <c r="Q95" i="75" s="1"/>
  <c r="V95" i="75" s="1"/>
  <c r="H96" i="5" s="1"/>
  <c r="P93" i="75"/>
  <c r="Q93" i="75" s="1"/>
  <c r="V93" i="75" s="1"/>
  <c r="H94" i="5" s="1"/>
  <c r="Z79" i="75"/>
  <c r="K80" i="5" s="1"/>
  <c r="AC54" i="75"/>
  <c r="AD54" i="75" s="1"/>
  <c r="L55" i="5" s="1"/>
  <c r="H22" i="75"/>
  <c r="I22" i="75" s="1"/>
  <c r="U22" i="75" s="1"/>
  <c r="G23" i="5" s="1"/>
  <c r="Z131" i="75"/>
  <c r="K132" i="5" s="1"/>
  <c r="T125" i="75"/>
  <c r="F126" i="5" s="1"/>
  <c r="T123" i="75"/>
  <c r="F124" i="5" s="1"/>
  <c r="Z122" i="75"/>
  <c r="K123" i="5" s="1"/>
  <c r="W96" i="5"/>
  <c r="W72" i="5"/>
  <c r="J77" i="4"/>
  <c r="AB78" i="5" s="1"/>
  <c r="S30" i="4"/>
  <c r="AE31" i="5" s="1"/>
  <c r="G13" i="4"/>
  <c r="AA14" i="5" s="1"/>
  <c r="G135" i="4"/>
  <c r="AA136" i="5" s="1"/>
  <c r="W118" i="5"/>
  <c r="W113" i="5"/>
  <c r="W108" i="5"/>
  <c r="W106" i="5"/>
  <c r="W104" i="5"/>
  <c r="I103" i="3"/>
  <c r="O104" i="5" s="1"/>
  <c r="F101" i="3"/>
  <c r="N102" i="5" s="1"/>
  <c r="T99" i="3"/>
  <c r="U99" i="3" s="1"/>
  <c r="V99" i="3" s="1"/>
  <c r="R100" i="5" s="1"/>
  <c r="W95" i="5"/>
  <c r="F86" i="3"/>
  <c r="N87" i="5" s="1"/>
  <c r="W82" i="5"/>
  <c r="F77" i="3"/>
  <c r="N78" i="5" s="1"/>
  <c r="W73" i="5"/>
  <c r="W71" i="5"/>
  <c r="AJ66" i="3"/>
  <c r="U67" i="5" s="1"/>
  <c r="W66" i="5"/>
  <c r="I65" i="3"/>
  <c r="O66" i="5" s="1"/>
  <c r="F61" i="3"/>
  <c r="N62" i="5" s="1"/>
  <c r="S59" i="3"/>
  <c r="V59" i="3" s="1"/>
  <c r="R60" i="5" s="1"/>
  <c r="W57" i="5"/>
  <c r="W55" i="5"/>
  <c r="AG49" i="3"/>
  <c r="T50" i="5" s="1"/>
  <c r="W41" i="5"/>
  <c r="I38" i="3"/>
  <c r="O39" i="5" s="1"/>
  <c r="W34" i="5"/>
  <c r="W13" i="5"/>
  <c r="W9" i="5"/>
  <c r="W7" i="5"/>
  <c r="W132" i="5"/>
  <c r="F126" i="3"/>
  <c r="N127" i="5" s="1"/>
  <c r="F124" i="3"/>
  <c r="N125" i="5" s="1"/>
  <c r="Z102" i="75"/>
  <c r="K103" i="5" s="1"/>
  <c r="T93" i="75"/>
  <c r="F94" i="5" s="1"/>
  <c r="T91" i="75"/>
  <c r="F92" i="5" s="1"/>
  <c r="P83" i="75"/>
  <c r="Q83" i="75" s="1"/>
  <c r="V83" i="75" s="1"/>
  <c r="H84" i="5" s="1"/>
  <c r="P72" i="75"/>
  <c r="Q72" i="75" s="1"/>
  <c r="P66" i="75"/>
  <c r="Q66" i="75" s="1"/>
  <c r="V66" i="75" s="1"/>
  <c r="T55" i="75"/>
  <c r="F56" i="5" s="1"/>
  <c r="P47" i="75"/>
  <c r="Q47" i="75" s="1"/>
  <c r="V47" i="75" s="1"/>
  <c r="H48" i="5" s="1"/>
  <c r="AC46" i="75"/>
  <c r="J47" i="5" s="1"/>
  <c r="P43" i="75"/>
  <c r="Q43" i="75" s="1"/>
  <c r="V43" i="75" s="1"/>
  <c r="H44" i="5" s="1"/>
  <c r="Z37" i="75"/>
  <c r="K38" i="5" s="1"/>
  <c r="Z22" i="75"/>
  <c r="K23" i="5" s="1"/>
  <c r="H20" i="75"/>
  <c r="I20" i="75" s="1"/>
  <c r="U20" i="75" s="1"/>
  <c r="G21" i="5" s="1"/>
  <c r="P18" i="75"/>
  <c r="Q18" i="75" s="1"/>
  <c r="V18" i="75" s="1"/>
  <c r="H19" i="5" s="1"/>
  <c r="P14" i="75"/>
  <c r="Q14" i="75" s="1"/>
  <c r="V14" i="75" s="1"/>
  <c r="H15" i="5" s="1"/>
  <c r="AC7" i="75"/>
  <c r="J8" i="5" s="1"/>
  <c r="AC132" i="75"/>
  <c r="J133" i="5" s="1"/>
  <c r="W78" i="5"/>
  <c r="W60" i="5"/>
  <c r="J15" i="4"/>
  <c r="AB16" i="5" s="1"/>
  <c r="W120" i="5"/>
  <c r="W115" i="5"/>
  <c r="W110" i="5"/>
  <c r="W99" i="5"/>
  <c r="W97" i="5"/>
  <c r="W90" i="5"/>
  <c r="W84" i="5"/>
  <c r="AG82" i="3"/>
  <c r="T83" i="5" s="1"/>
  <c r="W75" i="5"/>
  <c r="W68" i="5"/>
  <c r="W45" i="5"/>
  <c r="W43" i="5"/>
  <c r="W36" i="5"/>
  <c r="F31" i="3"/>
  <c r="N32" i="5" s="1"/>
  <c r="W26" i="5"/>
  <c r="W24" i="5"/>
  <c r="W20" i="5"/>
  <c r="W15" i="5"/>
  <c r="F4" i="3"/>
  <c r="N5" i="5" s="1"/>
  <c r="S122" i="3"/>
  <c r="V122" i="3" s="1"/>
  <c r="R123" i="5" s="1"/>
  <c r="P110" i="75"/>
  <c r="Q110" i="75" s="1"/>
  <c r="V110" i="75" s="1"/>
  <c r="H111" i="5" s="1"/>
  <c r="Z84" i="75"/>
  <c r="K85" i="5" s="1"/>
  <c r="T66" i="75"/>
  <c r="F67" i="5" s="1"/>
  <c r="T49" i="75"/>
  <c r="F50" i="5" s="1"/>
  <c r="Z40" i="75"/>
  <c r="K41" i="5" s="1"/>
  <c r="AC33" i="75"/>
  <c r="J34" i="5" s="1"/>
  <c r="AC25" i="75"/>
  <c r="J26" i="5" s="1"/>
  <c r="Z13" i="75"/>
  <c r="K14" i="5" s="1"/>
  <c r="P8" i="75"/>
  <c r="Q8" i="75" s="1"/>
  <c r="V8" i="75" s="1"/>
  <c r="H9" i="5" s="1"/>
  <c r="P4" i="75"/>
  <c r="P135" i="75"/>
  <c r="Q135" i="75" s="1"/>
  <c r="V135" i="75" s="1"/>
  <c r="H136" i="5" s="1"/>
  <c r="W89" i="5"/>
  <c r="G106" i="4"/>
  <c r="AA107" i="5" s="1"/>
  <c r="J103" i="4"/>
  <c r="AB104" i="5" s="1"/>
  <c r="S77" i="4"/>
  <c r="AE78" i="5" s="1"/>
  <c r="G27" i="4"/>
  <c r="AD114" i="3"/>
  <c r="S115" i="5" s="1"/>
  <c r="I114" i="3"/>
  <c r="O115" i="5" s="1"/>
  <c r="AG113" i="3"/>
  <c r="T114" i="5" s="1"/>
  <c r="W101" i="5"/>
  <c r="W92" i="5"/>
  <c r="W86" i="5"/>
  <c r="W79" i="5"/>
  <c r="W77" i="5"/>
  <c r="F74" i="3"/>
  <c r="N75" i="5" s="1"/>
  <c r="W61" i="5"/>
  <c r="W59" i="5"/>
  <c r="AG55" i="3"/>
  <c r="T56" i="5" s="1"/>
  <c r="W47" i="5"/>
  <c r="W28" i="5"/>
  <c r="AG26" i="3"/>
  <c r="T27" i="5" s="1"/>
  <c r="W22" i="5"/>
  <c r="F14" i="3"/>
  <c r="N15" i="5" s="1"/>
  <c r="W11" i="5"/>
  <c r="W137" i="5"/>
  <c r="W128" i="5"/>
  <c r="W126" i="5"/>
  <c r="W124" i="5"/>
  <c r="W122" i="5"/>
  <c r="Z109" i="75"/>
  <c r="K110" i="5" s="1"/>
  <c r="Z105" i="75"/>
  <c r="K106" i="5" s="1"/>
  <c r="Q100" i="75"/>
  <c r="V100" i="75" s="1"/>
  <c r="H101" i="5" s="1"/>
  <c r="Q75" i="75"/>
  <c r="V75" i="75" s="1"/>
  <c r="H76" i="5" s="1"/>
  <c r="Z71" i="75"/>
  <c r="K72" i="5" s="1"/>
  <c r="Q60" i="75"/>
  <c r="V60" i="75" s="1"/>
  <c r="H61" i="5" s="1"/>
  <c r="P126" i="75"/>
  <c r="Q126" i="75" s="1"/>
  <c r="V126" i="75" s="1"/>
  <c r="H127" i="5" s="1"/>
  <c r="W114" i="5"/>
  <c r="W10" i="5"/>
  <c r="J108" i="4"/>
  <c r="AB109" i="5" s="1"/>
  <c r="W117" i="5"/>
  <c r="W112" i="5"/>
  <c r="W105" i="5"/>
  <c r="W103" i="5"/>
  <c r="I98" i="3"/>
  <c r="O99" i="5" s="1"/>
  <c r="W70" i="5"/>
  <c r="W65" i="5"/>
  <c r="W63" i="5"/>
  <c r="W54" i="5"/>
  <c r="W52" i="5"/>
  <c r="AG45" i="3"/>
  <c r="T46" i="5" s="1"/>
  <c r="W40" i="5"/>
  <c r="W38" i="5"/>
  <c r="W33" i="5"/>
  <c r="W31" i="5"/>
  <c r="T29" i="3"/>
  <c r="U29" i="3" s="1"/>
  <c r="V29" i="3" s="1"/>
  <c r="R30" i="5" s="1"/>
  <c r="W17" i="5"/>
  <c r="W121" i="5"/>
  <c r="P96" i="75"/>
  <c r="Q96" i="75" s="1"/>
  <c r="V96" i="75" s="1"/>
  <c r="H97" i="5" s="1"/>
  <c r="P92" i="75"/>
  <c r="Q92" i="75" s="1"/>
  <c r="V92" i="75" s="1"/>
  <c r="H93" i="5" s="1"/>
  <c r="P88" i="75"/>
  <c r="Q88" i="75" s="1"/>
  <c r="V88" i="75" s="1"/>
  <c r="H89" i="5" s="1"/>
  <c r="P86" i="75"/>
  <c r="Q86" i="75" s="1"/>
  <c r="V86" i="75" s="1"/>
  <c r="H87" i="5" s="1"/>
  <c r="P56" i="75"/>
  <c r="Q56" i="75" s="1"/>
  <c r="V56" i="75" s="1"/>
  <c r="H57" i="5" s="1"/>
  <c r="P22" i="75"/>
  <c r="Q22" i="75" s="1"/>
  <c r="V22" i="75" s="1"/>
  <c r="H23" i="5" s="1"/>
  <c r="P122" i="75"/>
  <c r="Q122" i="75" s="1"/>
  <c r="V122" i="75" s="1"/>
  <c r="H123" i="5" s="1"/>
  <c r="W67" i="5"/>
  <c r="W44" i="5"/>
  <c r="W35" i="5"/>
  <c r="W8" i="5"/>
  <c r="J63" i="4"/>
  <c r="AB64" i="5" s="1"/>
  <c r="J29" i="4"/>
  <c r="AB30" i="5" s="1"/>
  <c r="W119" i="5"/>
  <c r="F116" i="3"/>
  <c r="N117" i="5" s="1"/>
  <c r="F111" i="3"/>
  <c r="N112" i="5" s="1"/>
  <c r="AG103" i="3"/>
  <c r="T104" i="5" s="1"/>
  <c r="I102" i="3"/>
  <c r="O103" i="5" s="1"/>
  <c r="T96" i="3"/>
  <c r="U96" i="3" s="1"/>
  <c r="V96" i="3" s="1"/>
  <c r="R97" i="5" s="1"/>
  <c r="W94" i="5"/>
  <c r="W83" i="5"/>
  <c r="W81" i="5"/>
  <c r="W74" i="5"/>
  <c r="S67" i="3"/>
  <c r="V67" i="3" s="1"/>
  <c r="R68" i="5" s="1"/>
  <c r="AJ56" i="3"/>
  <c r="U57" i="5" s="1"/>
  <c r="W48" i="5"/>
  <c r="AG31" i="3"/>
  <c r="T32" i="5" s="1"/>
  <c r="W23" i="5"/>
  <c r="W19" i="5"/>
  <c r="AJ14" i="3"/>
  <c r="U15" i="5" s="1"/>
  <c r="S12" i="3"/>
  <c r="V12" i="3" s="1"/>
  <c r="R13" i="5" s="1"/>
  <c r="F120" i="3"/>
  <c r="N121" i="5" s="1"/>
  <c r="F134" i="3"/>
  <c r="N135" i="5" s="1"/>
  <c r="F121" i="3"/>
  <c r="N122" i="5" s="1"/>
  <c r="T96" i="75"/>
  <c r="F97" i="5" s="1"/>
  <c r="T94" i="75"/>
  <c r="F95" i="5" s="1"/>
  <c r="Z93" i="75"/>
  <c r="K94" i="5" s="1"/>
  <c r="P73" i="75"/>
  <c r="Q73" i="75" s="1"/>
  <c r="V73" i="75" s="1"/>
  <c r="H74" i="5" s="1"/>
  <c r="P67" i="75"/>
  <c r="Q67" i="75" s="1"/>
  <c r="V67" i="75" s="1"/>
  <c r="H68" i="5" s="1"/>
  <c r="H66" i="75"/>
  <c r="I66" i="75" s="1"/>
  <c r="U66" i="75" s="1"/>
  <c r="G67" i="5" s="1"/>
  <c r="T56" i="75"/>
  <c r="F57" i="5" s="1"/>
  <c r="Z53" i="75"/>
  <c r="K54" i="5" s="1"/>
  <c r="Z31" i="75"/>
  <c r="K32" i="5" s="1"/>
  <c r="AC19" i="75"/>
  <c r="AD19" i="75" s="1"/>
  <c r="L20" i="5" s="1"/>
  <c r="P11" i="75"/>
  <c r="Q11" i="75" s="1"/>
  <c r="V11" i="75" s="1"/>
  <c r="H12" i="5" s="1"/>
  <c r="H137" i="75"/>
  <c r="I137" i="75" s="1"/>
  <c r="U137" i="75" s="1"/>
  <c r="G138" i="5" s="1"/>
  <c r="AC135" i="75"/>
  <c r="J136" i="5" s="1"/>
  <c r="W91" i="5"/>
  <c r="W87" i="5"/>
  <c r="W12" i="5"/>
  <c r="W133" i="5"/>
  <c r="W123" i="5"/>
  <c r="W116" i="5"/>
  <c r="AG114" i="3"/>
  <c r="T115" i="5" s="1"/>
  <c r="AJ111" i="3"/>
  <c r="U112" i="5" s="1"/>
  <c r="W111" i="5"/>
  <c r="W98" i="5"/>
  <c r="W85" i="5"/>
  <c r="W76" i="5"/>
  <c r="W69" i="5"/>
  <c r="W64" i="5"/>
  <c r="AG56" i="3"/>
  <c r="T57" i="5" s="1"/>
  <c r="W49" i="5"/>
  <c r="W46" i="5"/>
  <c r="I45" i="3"/>
  <c r="O46" i="5" s="1"/>
  <c r="W37" i="5"/>
  <c r="W29" i="5"/>
  <c r="W21" i="5"/>
  <c r="AG19" i="3"/>
  <c r="T20" i="5" s="1"/>
  <c r="W16" i="5"/>
  <c r="W138" i="5"/>
  <c r="W136" i="5"/>
  <c r="AJ134" i="3"/>
  <c r="U135" i="5" s="1"/>
  <c r="W134" i="5"/>
  <c r="W131" i="5"/>
  <c r="Z118" i="75"/>
  <c r="K119" i="5" s="1"/>
  <c r="Q99" i="75"/>
  <c r="V99" i="75" s="1"/>
  <c r="H100" i="5" s="1"/>
  <c r="Q76" i="75"/>
  <c r="V76" i="75" s="1"/>
  <c r="H77" i="5" s="1"/>
  <c r="Z68" i="75"/>
  <c r="K69" i="5" s="1"/>
  <c r="Z16" i="75"/>
  <c r="K17" i="5" s="1"/>
  <c r="T127" i="75"/>
  <c r="F128" i="5" s="1"/>
  <c r="P125" i="75"/>
  <c r="Q125" i="75" s="1"/>
  <c r="V125" i="75" s="1"/>
  <c r="H126" i="5" s="1"/>
  <c r="AJ76" i="3"/>
  <c r="U77" i="5" s="1"/>
  <c r="AJ43" i="3"/>
  <c r="U44" i="5" s="1"/>
  <c r="AC87" i="75"/>
  <c r="J88" i="5" s="1"/>
  <c r="AC96" i="75"/>
  <c r="J97" i="5" s="1"/>
  <c r="AC89" i="75"/>
  <c r="J90" i="5" s="1"/>
  <c r="AC100" i="75"/>
  <c r="AC64" i="75"/>
  <c r="J65" i="5" s="1"/>
  <c r="AC82" i="75"/>
  <c r="J83" i="5" s="1"/>
  <c r="AC51" i="75"/>
  <c r="J52" i="5" s="1"/>
  <c r="AC130" i="75"/>
  <c r="J131" i="5" s="1"/>
  <c r="AC125" i="75"/>
  <c r="J126" i="5" s="1"/>
  <c r="AC123" i="75"/>
  <c r="J124" i="5" s="1"/>
  <c r="AC114" i="75"/>
  <c r="J115" i="5" s="1"/>
  <c r="AC112" i="75"/>
  <c r="AC111" i="75"/>
  <c r="J112" i="5" s="1"/>
  <c r="AC110" i="75"/>
  <c r="J111" i="5" s="1"/>
  <c r="AC105" i="75"/>
  <c r="J106" i="5" s="1"/>
  <c r="AC104" i="75"/>
  <c r="J105" i="5" s="1"/>
  <c r="AC79" i="75"/>
  <c r="J80" i="5" s="1"/>
  <c r="AC22" i="75"/>
  <c r="J23" i="5" s="1"/>
  <c r="T104" i="3"/>
  <c r="U104" i="3" s="1"/>
  <c r="V104" i="3" s="1"/>
  <c r="R105" i="5" s="1"/>
  <c r="T6" i="3"/>
  <c r="U6" i="3" s="1"/>
  <c r="V6" i="3" s="1"/>
  <c r="R7" i="5" s="1"/>
  <c r="S92" i="3"/>
  <c r="V92" i="3" s="1"/>
  <c r="R93" i="5" s="1"/>
  <c r="S84" i="3"/>
  <c r="V84" i="3" s="1"/>
  <c r="R85" i="5" s="1"/>
  <c r="T66" i="3"/>
  <c r="U66" i="3" s="1"/>
  <c r="V66" i="3" s="1"/>
  <c r="R67" i="5" s="1"/>
  <c r="T62" i="3"/>
  <c r="U62" i="3" s="1"/>
  <c r="V62" i="3" s="1"/>
  <c r="R63" i="5" s="1"/>
  <c r="T132" i="3"/>
  <c r="U132" i="3" s="1"/>
  <c r="V132" i="3" s="1"/>
  <c r="R133" i="5" s="1"/>
  <c r="T115" i="3"/>
  <c r="U115" i="3" s="1"/>
  <c r="V115" i="3" s="1"/>
  <c r="R116" i="5" s="1"/>
  <c r="S112" i="3"/>
  <c r="V112" i="3" s="1"/>
  <c r="R113" i="5" s="1"/>
  <c r="T111" i="3"/>
  <c r="U111" i="3" s="1"/>
  <c r="V111" i="3" s="1"/>
  <c r="R112" i="5" s="1"/>
  <c r="S109" i="3"/>
  <c r="V109" i="3" s="1"/>
  <c r="R110" i="5" s="1"/>
  <c r="T108" i="3"/>
  <c r="U108" i="3" s="1"/>
  <c r="V108" i="3" s="1"/>
  <c r="R109" i="5" s="1"/>
  <c r="T74" i="3"/>
  <c r="U74" i="3" s="1"/>
  <c r="S48" i="3"/>
  <c r="V48" i="3" s="1"/>
  <c r="R49" i="5" s="1"/>
  <c r="S15" i="3"/>
  <c r="V15" i="3" s="1"/>
  <c r="R16" i="5" s="1"/>
  <c r="S123" i="3"/>
  <c r="S116" i="3"/>
  <c r="V116" i="3" s="1"/>
  <c r="R117" i="5" s="1"/>
  <c r="T10" i="3"/>
  <c r="U10" i="3" s="1"/>
  <c r="V10" i="3" s="1"/>
  <c r="R11" i="5" s="1"/>
  <c r="S4" i="3"/>
  <c r="V4" i="3" s="1"/>
  <c r="R5" i="5" s="1"/>
  <c r="T33" i="3"/>
  <c r="U33" i="3" s="1"/>
  <c r="V33" i="3" s="1"/>
  <c r="R34" i="5" s="1"/>
  <c r="T119" i="3"/>
  <c r="U119" i="3" s="1"/>
  <c r="V119" i="3" s="1"/>
  <c r="R120" i="5" s="1"/>
  <c r="S117" i="3"/>
  <c r="V117" i="3" s="1"/>
  <c r="R118" i="5" s="1"/>
  <c r="T103" i="3"/>
  <c r="U103" i="3" s="1"/>
  <c r="V103" i="3" s="1"/>
  <c r="R104" i="5" s="1"/>
  <c r="S88" i="3"/>
  <c r="V88" i="3" s="1"/>
  <c r="R89" i="5" s="1"/>
  <c r="S36" i="3"/>
  <c r="V36" i="3" s="1"/>
  <c r="R37" i="5" s="1"/>
  <c r="T28" i="3"/>
  <c r="U28" i="3" s="1"/>
  <c r="V28" i="3" s="1"/>
  <c r="R29" i="5" s="1"/>
  <c r="S19" i="3"/>
  <c r="V19" i="3" s="1"/>
  <c r="R20" i="5" s="1"/>
  <c r="T14" i="3"/>
  <c r="U14" i="3" s="1"/>
  <c r="V14" i="3" s="1"/>
  <c r="R15" i="5" s="1"/>
  <c r="S134" i="3"/>
  <c r="V134" i="3" s="1"/>
  <c r="R135" i="5" s="1"/>
  <c r="G107" i="4"/>
  <c r="AA108" i="5" s="1"/>
  <c r="G104" i="4"/>
  <c r="AA105" i="5" s="1"/>
  <c r="G114" i="4"/>
  <c r="AA115" i="5" s="1"/>
  <c r="G110" i="4"/>
  <c r="G101" i="4"/>
  <c r="AA102" i="5" s="1"/>
  <c r="G79" i="4"/>
  <c r="G77" i="4"/>
  <c r="G84" i="4"/>
  <c r="AA85" i="5" s="1"/>
  <c r="G87" i="4"/>
  <c r="AA88" i="5" s="1"/>
  <c r="G26" i="4"/>
  <c r="AA27" i="5" s="1"/>
  <c r="G22" i="4"/>
  <c r="AA23" i="5" s="1"/>
  <c r="G4" i="4"/>
  <c r="AA5" i="5" s="1"/>
  <c r="H11" i="75"/>
  <c r="I11" i="75" s="1"/>
  <c r="U11" i="75" s="1"/>
  <c r="G12" i="5" s="1"/>
  <c r="H87" i="75"/>
  <c r="I87" i="75" s="1"/>
  <c r="U87" i="75" s="1"/>
  <c r="G88" i="5" s="1"/>
  <c r="H91" i="75"/>
  <c r="I91" i="75" s="1"/>
  <c r="U91" i="75" s="1"/>
  <c r="G92" i="5" s="1"/>
  <c r="H84" i="75"/>
  <c r="I84" i="75" s="1"/>
  <c r="U84" i="75" s="1"/>
  <c r="G85" i="5" s="1"/>
  <c r="H58" i="75"/>
  <c r="I58" i="75" s="1"/>
  <c r="U58" i="75" s="1"/>
  <c r="G59" i="5" s="1"/>
  <c r="H19" i="75"/>
  <c r="I19" i="75" s="1"/>
  <c r="U19" i="75" s="1"/>
  <c r="G20" i="5" s="1"/>
  <c r="T72" i="75"/>
  <c r="F73" i="5" s="1"/>
  <c r="T70" i="75"/>
  <c r="F71" i="5" s="1"/>
  <c r="T47" i="75"/>
  <c r="F48" i="5" s="1"/>
  <c r="T18" i="75"/>
  <c r="F19" i="5" s="1"/>
  <c r="T8" i="75"/>
  <c r="F9" i="5" s="1"/>
  <c r="T57" i="75"/>
  <c r="F58" i="5" s="1"/>
  <c r="T19" i="75"/>
  <c r="F20" i="5" s="1"/>
  <c r="T109" i="75"/>
  <c r="F110" i="5" s="1"/>
  <c r="T100" i="75"/>
  <c r="F101" i="5" s="1"/>
  <c r="T63" i="75"/>
  <c r="F64" i="5" s="1"/>
  <c r="T39" i="75"/>
  <c r="F40" i="5" s="1"/>
  <c r="T12" i="75"/>
  <c r="F13" i="5" s="1"/>
  <c r="T10" i="75"/>
  <c r="F11" i="5" s="1"/>
  <c r="T130" i="75"/>
  <c r="F131" i="5" s="1"/>
  <c r="H118" i="75"/>
  <c r="I118" i="75" s="1"/>
  <c r="U118" i="75" s="1"/>
  <c r="G119" i="5" s="1"/>
  <c r="H104" i="75"/>
  <c r="I104" i="75" s="1"/>
  <c r="U104" i="75" s="1"/>
  <c r="G105" i="5" s="1"/>
  <c r="H95" i="75"/>
  <c r="I95" i="75" s="1"/>
  <c r="U95" i="75" s="1"/>
  <c r="G96" i="5" s="1"/>
  <c r="H79" i="75"/>
  <c r="I79" i="75" s="1"/>
  <c r="U79" i="75" s="1"/>
  <c r="G80" i="5" s="1"/>
  <c r="H73" i="75"/>
  <c r="I73" i="75" s="1"/>
  <c r="U73" i="75" s="1"/>
  <c r="G74" i="5" s="1"/>
  <c r="H56" i="75"/>
  <c r="I56" i="75" s="1"/>
  <c r="U56" i="75" s="1"/>
  <c r="G57" i="5" s="1"/>
  <c r="H29" i="75"/>
  <c r="I29" i="75" s="1"/>
  <c r="U29" i="75" s="1"/>
  <c r="G30" i="5" s="1"/>
  <c r="H112" i="75"/>
  <c r="I112" i="75" s="1"/>
  <c r="U112" i="75" s="1"/>
  <c r="G113" i="5" s="1"/>
  <c r="H103" i="75"/>
  <c r="I103" i="75" s="1"/>
  <c r="U103" i="75" s="1"/>
  <c r="G104" i="5" s="1"/>
  <c r="H89" i="75"/>
  <c r="I89" i="75" s="1"/>
  <c r="U89" i="75" s="1"/>
  <c r="G90" i="5" s="1"/>
  <c r="H39" i="75"/>
  <c r="I39" i="75" s="1"/>
  <c r="U39" i="75" s="1"/>
  <c r="G40" i="5" s="1"/>
  <c r="H6" i="75"/>
  <c r="I6" i="75" s="1"/>
  <c r="U6" i="75" s="1"/>
  <c r="G7" i="5" s="1"/>
  <c r="H5" i="75"/>
  <c r="I5" i="75" s="1"/>
  <c r="U5" i="75" s="1"/>
  <c r="G6" i="5" s="1"/>
  <c r="H68" i="75"/>
  <c r="I68" i="75" s="1"/>
  <c r="U68" i="75" s="1"/>
  <c r="G69" i="5" s="1"/>
  <c r="H54" i="75"/>
  <c r="I54" i="75" s="1"/>
  <c r="U54" i="75" s="1"/>
  <c r="G55" i="5" s="1"/>
  <c r="H43" i="75"/>
  <c r="I43" i="75" s="1"/>
  <c r="U43" i="75" s="1"/>
  <c r="G44" i="5" s="1"/>
  <c r="H38" i="75"/>
  <c r="I38" i="75" s="1"/>
  <c r="U38" i="75" s="1"/>
  <c r="G39" i="5" s="1"/>
  <c r="H37" i="75"/>
  <c r="I37" i="75" s="1"/>
  <c r="U37" i="75" s="1"/>
  <c r="G38" i="5" s="1"/>
  <c r="H33" i="75"/>
  <c r="I33" i="75" s="1"/>
  <c r="U33" i="75" s="1"/>
  <c r="G34" i="5" s="1"/>
  <c r="H135" i="75"/>
  <c r="I135" i="75" s="1"/>
  <c r="U135" i="75" s="1"/>
  <c r="G136" i="5" s="1"/>
  <c r="H111" i="75"/>
  <c r="I111" i="75" s="1"/>
  <c r="U111" i="75" s="1"/>
  <c r="G112" i="5" s="1"/>
  <c r="S64" i="4"/>
  <c r="AE65" i="5" s="1"/>
  <c r="S62" i="4"/>
  <c r="AE63" i="5" s="1"/>
  <c r="S43" i="4"/>
  <c r="AE44" i="5" s="1"/>
  <c r="S25" i="4"/>
  <c r="AE26" i="5" s="1"/>
  <c r="S29" i="4"/>
  <c r="AE30" i="5" s="1"/>
  <c r="S134" i="4"/>
  <c r="AE135" i="5" s="1"/>
  <c r="S84" i="4"/>
  <c r="AE85" i="5" s="1"/>
  <c r="S19" i="4"/>
  <c r="AE20" i="5" s="1"/>
  <c r="S5" i="4"/>
  <c r="AE6" i="5" s="1"/>
  <c r="S32" i="4"/>
  <c r="AE33" i="5" s="1"/>
  <c r="S27" i="4"/>
  <c r="AE28" i="5" s="1"/>
  <c r="S20" i="4"/>
  <c r="AE21" i="5" s="1"/>
  <c r="S18" i="4"/>
  <c r="AE19" i="5" s="1"/>
  <c r="S16" i="4"/>
  <c r="AE17" i="5" s="1"/>
  <c r="S137" i="4"/>
  <c r="AE138" i="5" s="1"/>
  <c r="S132" i="4"/>
  <c r="AE133" i="5" s="1"/>
  <c r="S44" i="4"/>
  <c r="AE45" i="5" s="1"/>
  <c r="S42" i="4"/>
  <c r="AE43" i="5" s="1"/>
  <c r="S31" i="4"/>
  <c r="AE32" i="5" s="1"/>
  <c r="S13" i="4"/>
  <c r="AE14" i="5" s="1"/>
  <c r="P14" i="4"/>
  <c r="AD15" i="5" s="1"/>
  <c r="P119" i="4"/>
  <c r="AD120" i="5" s="1"/>
  <c r="P34" i="4"/>
  <c r="AD35" i="5" s="1"/>
  <c r="P25" i="4"/>
  <c r="AD26" i="5" s="1"/>
  <c r="P134" i="4"/>
  <c r="AD135" i="5" s="1"/>
  <c r="P115" i="4"/>
  <c r="AD116" i="5" s="1"/>
  <c r="P103" i="4"/>
  <c r="AD104" i="5" s="1"/>
  <c r="P28" i="4"/>
  <c r="AD29" i="5" s="1"/>
  <c r="P125" i="4"/>
  <c r="AD126" i="5" s="1"/>
  <c r="P123" i="4"/>
  <c r="AD124" i="5" s="1"/>
  <c r="P4" i="4"/>
  <c r="AD5" i="5" s="1"/>
  <c r="P132" i="4"/>
  <c r="AD133" i="5" s="1"/>
  <c r="P6" i="4"/>
  <c r="AD7" i="5" s="1"/>
  <c r="J116" i="4"/>
  <c r="AB117" i="5" s="1"/>
  <c r="J135" i="4"/>
  <c r="AB136" i="5" s="1"/>
  <c r="J133" i="4"/>
  <c r="AB134" i="5" s="1"/>
  <c r="J120" i="4"/>
  <c r="AB121" i="5" s="1"/>
  <c r="J127" i="4"/>
  <c r="AB128" i="5" s="1"/>
  <c r="J125" i="4"/>
  <c r="AB126" i="5" s="1"/>
  <c r="J123" i="4"/>
  <c r="AB124" i="5" s="1"/>
  <c r="J121" i="4"/>
  <c r="AB122" i="5" s="1"/>
  <c r="J104" i="4"/>
  <c r="AB105" i="5" s="1"/>
  <c r="J68" i="4"/>
  <c r="AB69" i="5" s="1"/>
  <c r="J85" i="4"/>
  <c r="AB86" i="5" s="1"/>
  <c r="J83" i="4"/>
  <c r="AB84" i="5" s="1"/>
  <c r="J64" i="4"/>
  <c r="AB65" i="5" s="1"/>
  <c r="J62" i="4"/>
  <c r="AB63" i="5" s="1"/>
  <c r="J60" i="4"/>
  <c r="AB61" i="5" s="1"/>
  <c r="J52" i="4"/>
  <c r="AB53" i="5" s="1"/>
  <c r="J54" i="4"/>
  <c r="AB55" i="5" s="1"/>
  <c r="J45" i="4"/>
  <c r="AB46" i="5" s="1"/>
  <c r="J43" i="4"/>
  <c r="AB44" i="5" s="1"/>
  <c r="J39" i="4"/>
  <c r="AB40" i="5" s="1"/>
  <c r="J37" i="4"/>
  <c r="AB38" i="5" s="1"/>
  <c r="J38" i="4"/>
  <c r="AB39" i="5" s="1"/>
  <c r="J33" i="4"/>
  <c r="AB34" i="5" s="1"/>
  <c r="J21" i="4"/>
  <c r="AB22" i="5" s="1"/>
  <c r="J19" i="4"/>
  <c r="AB20" i="5" s="1"/>
  <c r="J17" i="4"/>
  <c r="AB18" i="5" s="1"/>
  <c r="J25" i="4"/>
  <c r="AB26" i="5" s="1"/>
  <c r="J10" i="4"/>
  <c r="AB11" i="5" s="1"/>
  <c r="J9" i="4"/>
  <c r="AB10" i="5" s="1"/>
  <c r="J65" i="4"/>
  <c r="AB66" i="5" s="1"/>
  <c r="J31" i="4"/>
  <c r="AB32" i="5" s="1"/>
  <c r="P126" i="3"/>
  <c r="P127" i="5" s="1"/>
  <c r="P136" i="3"/>
  <c r="P137" i="5" s="1"/>
  <c r="P125" i="3"/>
  <c r="P126" i="5" s="1"/>
  <c r="P89" i="3"/>
  <c r="P90" i="5" s="1"/>
  <c r="P88" i="3"/>
  <c r="P89" i="5" s="1"/>
  <c r="P35" i="3"/>
  <c r="P36" i="5" s="1"/>
  <c r="P10" i="3"/>
  <c r="P11" i="5" s="1"/>
  <c r="F114" i="3"/>
  <c r="N115" i="5" s="1"/>
  <c r="F103" i="3"/>
  <c r="N104" i="5" s="1"/>
  <c r="F102" i="3"/>
  <c r="N103" i="5" s="1"/>
  <c r="F98" i="3"/>
  <c r="N99" i="5" s="1"/>
  <c r="F65" i="3"/>
  <c r="N66" i="5" s="1"/>
  <c r="F64" i="3"/>
  <c r="N65" i="5" s="1"/>
  <c r="F60" i="3"/>
  <c r="N61" i="5" s="1"/>
  <c r="F56" i="3"/>
  <c r="N57" i="5" s="1"/>
  <c r="F45" i="3"/>
  <c r="N46" i="5" s="1"/>
  <c r="F44" i="3"/>
  <c r="N45" i="5" s="1"/>
  <c r="F40" i="3"/>
  <c r="N41" i="5" s="1"/>
  <c r="F30" i="3"/>
  <c r="N31" i="5" s="1"/>
  <c r="F28" i="3"/>
  <c r="N29" i="5" s="1"/>
  <c r="F23" i="3"/>
  <c r="N24" i="5" s="1"/>
  <c r="F19" i="3"/>
  <c r="N20" i="5" s="1"/>
  <c r="F16" i="3"/>
  <c r="N17" i="5" s="1"/>
  <c r="F15" i="3"/>
  <c r="N16" i="5" s="1"/>
  <c r="F133" i="3"/>
  <c r="N134" i="5" s="1"/>
  <c r="F125" i="3"/>
  <c r="N126" i="5" s="1"/>
  <c r="I111" i="3"/>
  <c r="O112" i="5" s="1"/>
  <c r="I90" i="3"/>
  <c r="O91" i="5" s="1"/>
  <c r="I83" i="3"/>
  <c r="O84" i="5" s="1"/>
  <c r="I79" i="3"/>
  <c r="O80" i="5" s="1"/>
  <c r="I73" i="3"/>
  <c r="O74" i="5" s="1"/>
  <c r="I49" i="3"/>
  <c r="O50" i="5" s="1"/>
  <c r="I5" i="3"/>
  <c r="O6" i="5" s="1"/>
  <c r="I110" i="3"/>
  <c r="O111" i="5" s="1"/>
  <c r="I105" i="3"/>
  <c r="O106" i="5" s="1"/>
  <c r="I91" i="3"/>
  <c r="O92" i="5" s="1"/>
  <c r="I61" i="3"/>
  <c r="O62" i="5" s="1"/>
  <c r="I48" i="3"/>
  <c r="O49" i="5" s="1"/>
  <c r="I41" i="3"/>
  <c r="O42" i="5" s="1"/>
  <c r="I35" i="3"/>
  <c r="O36" i="5" s="1"/>
  <c r="I124" i="3"/>
  <c r="O125" i="5" s="1"/>
  <c r="I119" i="3"/>
  <c r="O120" i="5" s="1"/>
  <c r="I106" i="3"/>
  <c r="O107" i="5" s="1"/>
  <c r="I117" i="3"/>
  <c r="O118" i="5" s="1"/>
  <c r="I99" i="3"/>
  <c r="O100" i="5" s="1"/>
  <c r="I97" i="3"/>
  <c r="O98" i="5" s="1"/>
  <c r="I72" i="3"/>
  <c r="O73" i="5" s="1"/>
  <c r="I57" i="3"/>
  <c r="O58" i="5" s="1"/>
  <c r="I27" i="3"/>
  <c r="O28" i="5" s="1"/>
  <c r="I137" i="3"/>
  <c r="O138" i="5" s="1"/>
  <c r="I121" i="3"/>
  <c r="O122" i="5" s="1"/>
  <c r="I32" i="3"/>
  <c r="O33" i="5" s="1"/>
  <c r="I50" i="3"/>
  <c r="O51" i="5" s="1"/>
  <c r="X6" i="4"/>
  <c r="AF7" i="5" s="1"/>
  <c r="X74" i="4"/>
  <c r="AF75" i="5" s="1"/>
  <c r="X63" i="4"/>
  <c r="AF64" i="5" s="1"/>
  <c r="X55" i="4"/>
  <c r="AF56" i="5" s="1"/>
  <c r="X24" i="4"/>
  <c r="AF25" i="5" s="1"/>
  <c r="X40" i="4"/>
  <c r="AF41" i="5" s="1"/>
  <c r="X39" i="4"/>
  <c r="AF40" i="5" s="1"/>
  <c r="X18" i="4"/>
  <c r="AF19" i="5" s="1"/>
  <c r="X16" i="4"/>
  <c r="AF17" i="5" s="1"/>
  <c r="X9" i="4"/>
  <c r="AF10" i="5" s="1"/>
  <c r="X8" i="4"/>
  <c r="AF9" i="5" s="1"/>
  <c r="X54" i="4"/>
  <c r="AF55" i="5" s="1"/>
  <c r="AD41" i="3"/>
  <c r="S42" i="5" s="1"/>
  <c r="AD102" i="3"/>
  <c r="AD98" i="3"/>
  <c r="AJ119" i="3"/>
  <c r="U120" i="5" s="1"/>
  <c r="AJ115" i="3"/>
  <c r="U116" i="5" s="1"/>
  <c r="AJ107" i="3"/>
  <c r="U108" i="5" s="1"/>
  <c r="AJ95" i="3"/>
  <c r="U96" i="5" s="1"/>
  <c r="AJ79" i="3"/>
  <c r="U80" i="5" s="1"/>
  <c r="AJ62" i="3"/>
  <c r="U63" i="5" s="1"/>
  <c r="AJ58" i="3"/>
  <c r="U59" i="5" s="1"/>
  <c r="AJ31" i="3"/>
  <c r="U32" i="5" s="1"/>
  <c r="AJ24" i="3"/>
  <c r="U25" i="5" s="1"/>
  <c r="AJ21" i="3"/>
  <c r="U22" i="5" s="1"/>
  <c r="AJ18" i="3"/>
  <c r="U19" i="5" s="1"/>
  <c r="AJ15" i="3"/>
  <c r="U16" i="5" s="1"/>
  <c r="AJ67" i="3"/>
  <c r="U68" i="5" s="1"/>
  <c r="AJ54" i="3"/>
  <c r="U55" i="5" s="1"/>
  <c r="AJ53" i="3"/>
  <c r="U54" i="5" s="1"/>
  <c r="AJ42" i="3"/>
  <c r="U43" i="5" s="1"/>
  <c r="AJ35" i="3"/>
  <c r="U36" i="5" s="1"/>
  <c r="AJ136" i="3"/>
  <c r="U137" i="5" s="1"/>
  <c r="AJ121" i="3"/>
  <c r="U122" i="5" s="1"/>
  <c r="AJ92" i="3"/>
  <c r="U93" i="5" s="1"/>
  <c r="AJ129" i="3"/>
  <c r="U130" i="5" s="1"/>
  <c r="AJ125" i="3"/>
  <c r="U126" i="5" s="1"/>
  <c r="AG102" i="3"/>
  <c r="T103" i="5" s="1"/>
  <c r="AG98" i="3"/>
  <c r="T99" i="5" s="1"/>
  <c r="AG90" i="3"/>
  <c r="T91" i="5" s="1"/>
  <c r="AG61" i="3"/>
  <c r="T62" i="5" s="1"/>
  <c r="AG6" i="3"/>
  <c r="T7" i="5" s="1"/>
  <c r="AG127" i="3"/>
  <c r="T128" i="5" s="1"/>
  <c r="AG117" i="3"/>
  <c r="T118" i="5" s="1"/>
  <c r="AG81" i="3"/>
  <c r="T82" i="5" s="1"/>
  <c r="AG78" i="3"/>
  <c r="T79" i="5" s="1"/>
  <c r="AG65" i="3"/>
  <c r="T66" i="5" s="1"/>
  <c r="AG51" i="3"/>
  <c r="T52" i="5" s="1"/>
  <c r="AG30" i="3"/>
  <c r="T31" i="5" s="1"/>
  <c r="AG14" i="3"/>
  <c r="T15" i="5" s="1"/>
  <c r="AG134" i="3"/>
  <c r="T135" i="5" s="1"/>
  <c r="AG123" i="3"/>
  <c r="T124" i="5" s="1"/>
  <c r="AG111" i="3"/>
  <c r="T112" i="5" s="1"/>
  <c r="AG118" i="3"/>
  <c r="T119" i="5" s="1"/>
  <c r="AG115" i="3"/>
  <c r="T116" i="5" s="1"/>
  <c r="AG107" i="3"/>
  <c r="T108" i="5" s="1"/>
  <c r="AG58" i="3"/>
  <c r="T59" i="5" s="1"/>
  <c r="AG42" i="3"/>
  <c r="T43" i="5" s="1"/>
  <c r="AG24" i="3"/>
  <c r="T25" i="5" s="1"/>
  <c r="AG133" i="3"/>
  <c r="T134" i="5" s="1"/>
  <c r="P75" i="3"/>
  <c r="P76" i="5" s="1"/>
  <c r="P85" i="3"/>
  <c r="P86" i="5" s="1"/>
  <c r="P84" i="3"/>
  <c r="P85" i="5" s="1"/>
  <c r="P22" i="3"/>
  <c r="P23" i="5" s="1"/>
  <c r="F94" i="3"/>
  <c r="N95" i="5" s="1"/>
  <c r="F105" i="3"/>
  <c r="N106" i="5" s="1"/>
  <c r="F97" i="3"/>
  <c r="N98" i="5" s="1"/>
  <c r="F78" i="3"/>
  <c r="N79" i="5" s="1"/>
  <c r="F37" i="3"/>
  <c r="N38" i="5" s="1"/>
  <c r="AC127" i="75"/>
  <c r="J128" i="5" s="1"/>
  <c r="AC99" i="75"/>
  <c r="J100" i="5" s="1"/>
  <c r="AC34" i="75"/>
  <c r="J35" i="5" s="1"/>
  <c r="AC95" i="75"/>
  <c r="J96" i="5" s="1"/>
  <c r="AC35" i="75"/>
  <c r="J36" i="5" s="1"/>
  <c r="AC81" i="75"/>
  <c r="J82" i="5" s="1"/>
  <c r="AC10" i="75"/>
  <c r="J11" i="5" s="1"/>
  <c r="AC77" i="75"/>
  <c r="AD77" i="75" s="1"/>
  <c r="L78" i="5" s="1"/>
  <c r="AC73" i="75"/>
  <c r="J74" i="5" s="1"/>
  <c r="AC43" i="75"/>
  <c r="J44" i="5" s="1"/>
  <c r="P119" i="75"/>
  <c r="Q119" i="75" s="1"/>
  <c r="V119" i="75" s="1"/>
  <c r="P117" i="75"/>
  <c r="Q117" i="75" s="1"/>
  <c r="V117" i="75" s="1"/>
  <c r="P115" i="75"/>
  <c r="Q115" i="75" s="1"/>
  <c r="V115" i="75" s="1"/>
  <c r="H116" i="5" s="1"/>
  <c r="T113" i="3"/>
  <c r="U113" i="3" s="1"/>
  <c r="S113" i="3"/>
  <c r="AD82" i="3"/>
  <c r="T50" i="3"/>
  <c r="U50" i="3" s="1"/>
  <c r="S50" i="3"/>
  <c r="S119" i="4"/>
  <c r="AE120" i="5" s="1"/>
  <c r="P107" i="4"/>
  <c r="AD108" i="5" s="1"/>
  <c r="X80" i="4"/>
  <c r="AF81" i="5" s="1"/>
  <c r="P117" i="4"/>
  <c r="AD118" i="5" s="1"/>
  <c r="G116" i="4"/>
  <c r="G112" i="4"/>
  <c r="J111" i="4"/>
  <c r="AB112" i="5" s="1"/>
  <c r="X110" i="4"/>
  <c r="AF111" i="5" s="1"/>
  <c r="S108" i="4"/>
  <c r="AE109" i="5" s="1"/>
  <c r="P108" i="4"/>
  <c r="AD109" i="5" s="1"/>
  <c r="X107" i="4"/>
  <c r="AF108" i="5" s="1"/>
  <c r="S106" i="4"/>
  <c r="AE107" i="5" s="1"/>
  <c r="S105" i="4"/>
  <c r="AE106" i="5" s="1"/>
  <c r="J102" i="4"/>
  <c r="AB103" i="5" s="1"/>
  <c r="X96" i="4"/>
  <c r="AF97" i="5" s="1"/>
  <c r="X92" i="4"/>
  <c r="AF93" i="5" s="1"/>
  <c r="J89" i="4"/>
  <c r="AB90" i="5" s="1"/>
  <c r="G83" i="4"/>
  <c r="X65" i="4"/>
  <c r="AF66" i="5" s="1"/>
  <c r="P64" i="4"/>
  <c r="AD65" i="5" s="1"/>
  <c r="X53" i="4"/>
  <c r="AF54" i="5" s="1"/>
  <c r="G39" i="4"/>
  <c r="S38" i="4"/>
  <c r="AE39" i="5" s="1"/>
  <c r="P20" i="4"/>
  <c r="AD21" i="5" s="1"/>
  <c r="P16" i="4"/>
  <c r="AD17" i="5" s="1"/>
  <c r="X12" i="4"/>
  <c r="AF13" i="5" s="1"/>
  <c r="J11" i="4"/>
  <c r="AB12" i="5" s="1"/>
  <c r="P10" i="4"/>
  <c r="AD11" i="5" s="1"/>
  <c r="G129" i="4"/>
  <c r="AA130" i="5" s="1"/>
  <c r="P119" i="3"/>
  <c r="P120" i="5" s="1"/>
  <c r="I107" i="3"/>
  <c r="O108" i="5" s="1"/>
  <c r="T105" i="3"/>
  <c r="U105" i="3" s="1"/>
  <c r="S105" i="3"/>
  <c r="S101" i="3"/>
  <c r="V101" i="3" s="1"/>
  <c r="R102" i="5" s="1"/>
  <c r="T100" i="3"/>
  <c r="U100" i="3" s="1"/>
  <c r="S100" i="3"/>
  <c r="AJ99" i="3"/>
  <c r="U100" i="5" s="1"/>
  <c r="T97" i="3"/>
  <c r="U97" i="3" s="1"/>
  <c r="S97" i="3"/>
  <c r="AJ90" i="3"/>
  <c r="U91" i="5" s="1"/>
  <c r="AJ83" i="3"/>
  <c r="U84" i="5" s="1"/>
  <c r="F82" i="3"/>
  <c r="N83" i="5" s="1"/>
  <c r="I78" i="3"/>
  <c r="O79" i="5" s="1"/>
  <c r="AJ74" i="3"/>
  <c r="U75" i="5" s="1"/>
  <c r="AJ72" i="3"/>
  <c r="U73" i="5" s="1"/>
  <c r="P72" i="3"/>
  <c r="P73" i="5" s="1"/>
  <c r="AG71" i="3"/>
  <c r="T72" i="5" s="1"/>
  <c r="T30" i="3"/>
  <c r="U30" i="3" s="1"/>
  <c r="S30" i="3"/>
  <c r="S70" i="3"/>
  <c r="T70" i="3"/>
  <c r="U70" i="3" s="1"/>
  <c r="S58" i="3"/>
  <c r="T58" i="3"/>
  <c r="U58" i="3" s="1"/>
  <c r="J112" i="4"/>
  <c r="AB113" i="5" s="1"/>
  <c r="X102" i="4"/>
  <c r="AF103" i="5" s="1"/>
  <c r="G102" i="4"/>
  <c r="AA103" i="5" s="1"/>
  <c r="G91" i="4"/>
  <c r="AA92" i="5" s="1"/>
  <c r="S89" i="4"/>
  <c r="AE90" i="5" s="1"/>
  <c r="J87" i="4"/>
  <c r="AB88" i="5" s="1"/>
  <c r="P86" i="4"/>
  <c r="AD87" i="5" s="1"/>
  <c r="X71" i="4"/>
  <c r="AF72" i="5" s="1"/>
  <c r="P70" i="4"/>
  <c r="AD71" i="5" s="1"/>
  <c r="J70" i="4"/>
  <c r="AB71" i="5" s="1"/>
  <c r="X59" i="4"/>
  <c r="AF60" i="5" s="1"/>
  <c r="P58" i="4"/>
  <c r="AD59" i="5" s="1"/>
  <c r="J58" i="4"/>
  <c r="AB59" i="5" s="1"/>
  <c r="J56" i="4"/>
  <c r="AB57" i="5" s="1"/>
  <c r="J51" i="4"/>
  <c r="AB52" i="5" s="1"/>
  <c r="S50" i="4"/>
  <c r="AE51" i="5" s="1"/>
  <c r="G50" i="4"/>
  <c r="X49" i="4"/>
  <c r="AF50" i="5" s="1"/>
  <c r="J49" i="4"/>
  <c r="AB50" i="5" s="1"/>
  <c r="S48" i="4"/>
  <c r="AE49" i="5" s="1"/>
  <c r="X47" i="4"/>
  <c r="AF48" i="5" s="1"/>
  <c r="J41" i="4"/>
  <c r="AB42" i="5" s="1"/>
  <c r="G37" i="4"/>
  <c r="AA38" i="5" s="1"/>
  <c r="J35" i="4"/>
  <c r="AB36" i="5" s="1"/>
  <c r="X34" i="4"/>
  <c r="S34" i="4"/>
  <c r="AE35" i="5" s="1"/>
  <c r="P32" i="4"/>
  <c r="AD33" i="5" s="1"/>
  <c r="X28" i="4"/>
  <c r="AF29" i="5" s="1"/>
  <c r="X26" i="4"/>
  <c r="AF27" i="5" s="1"/>
  <c r="P24" i="4"/>
  <c r="AD25" i="5" s="1"/>
  <c r="X22" i="4"/>
  <c r="AF23" i="5" s="1"/>
  <c r="G5" i="4"/>
  <c r="AA6" i="5" s="1"/>
  <c r="X4" i="4"/>
  <c r="AF5" i="5" s="1"/>
  <c r="X137" i="4"/>
  <c r="AF138" i="5" s="1"/>
  <c r="S135" i="4"/>
  <c r="AE136" i="5" s="1"/>
  <c r="AD118" i="3"/>
  <c r="I113" i="3"/>
  <c r="O114" i="5" s="1"/>
  <c r="AG110" i="3"/>
  <c r="T111" i="5" s="1"/>
  <c r="P104" i="3"/>
  <c r="P105" i="5" s="1"/>
  <c r="AJ103" i="3"/>
  <c r="U104" i="5" s="1"/>
  <c r="AG97" i="3"/>
  <c r="T98" i="5" s="1"/>
  <c r="F89" i="3"/>
  <c r="N90" i="5" s="1"/>
  <c r="AJ88" i="3"/>
  <c r="U89" i="5" s="1"/>
  <c r="I87" i="3"/>
  <c r="O88" i="5" s="1"/>
  <c r="AD86" i="3"/>
  <c r="T71" i="3"/>
  <c r="U71" i="3" s="1"/>
  <c r="S71" i="3"/>
  <c r="AG69" i="3"/>
  <c r="T70" i="5" s="1"/>
  <c r="AG62" i="3"/>
  <c r="T63" i="5" s="1"/>
  <c r="AD26" i="3"/>
  <c r="T54" i="3"/>
  <c r="U54" i="3" s="1"/>
  <c r="S54" i="3"/>
  <c r="J114" i="4"/>
  <c r="AB115" i="5" s="1"/>
  <c r="J106" i="4"/>
  <c r="AB107" i="5" s="1"/>
  <c r="P105" i="4"/>
  <c r="AD106" i="5" s="1"/>
  <c r="P76" i="4"/>
  <c r="AD77" i="5" s="1"/>
  <c r="X32" i="4"/>
  <c r="AF33" i="5" s="1"/>
  <c r="P112" i="3"/>
  <c r="P113" i="5" s="1"/>
  <c r="P108" i="3"/>
  <c r="P109" i="5" s="1"/>
  <c r="T80" i="3"/>
  <c r="U80" i="3" s="1"/>
  <c r="S80" i="3"/>
  <c r="AG66" i="3"/>
  <c r="T67" i="5" s="1"/>
  <c r="AD27" i="3"/>
  <c r="T25" i="3"/>
  <c r="U25" i="3" s="1"/>
  <c r="S25" i="3"/>
  <c r="P19" i="3"/>
  <c r="P20" i="5" s="1"/>
  <c r="S129" i="3"/>
  <c r="T129" i="3"/>
  <c r="U129" i="3" s="1"/>
  <c r="G24" i="4"/>
  <c r="AA25" i="5" s="1"/>
  <c r="J23" i="4"/>
  <c r="AB24" i="5" s="1"/>
  <c r="P22" i="4"/>
  <c r="AD23" i="5" s="1"/>
  <c r="X20" i="4"/>
  <c r="AF21" i="5" s="1"/>
  <c r="S14" i="4"/>
  <c r="AE15" i="5" s="1"/>
  <c r="J12" i="4"/>
  <c r="AB13" i="5" s="1"/>
  <c r="X11" i="4"/>
  <c r="AF12" i="5" s="1"/>
  <c r="X10" i="4"/>
  <c r="AF11" i="5" s="1"/>
  <c r="S7" i="4"/>
  <c r="AE8" i="5" s="1"/>
  <c r="G6" i="4"/>
  <c r="AA7" i="5" s="1"/>
  <c r="J137" i="4"/>
  <c r="AB138" i="5" s="1"/>
  <c r="J128" i="4"/>
  <c r="AB129" i="5" s="1"/>
  <c r="X126" i="4"/>
  <c r="AF127" i="5" s="1"/>
  <c r="J126" i="4"/>
  <c r="AB127" i="5" s="1"/>
  <c r="X125" i="4"/>
  <c r="AF126" i="5" s="1"/>
  <c r="J124" i="4"/>
  <c r="AB125" i="5" s="1"/>
  <c r="X123" i="4"/>
  <c r="AF124" i="5" s="1"/>
  <c r="X122" i="4"/>
  <c r="AF123" i="5" s="1"/>
  <c r="J122" i="4"/>
  <c r="AB123" i="5" s="1"/>
  <c r="S121" i="4"/>
  <c r="AE122" i="5" s="1"/>
  <c r="I101" i="3"/>
  <c r="O102" i="5" s="1"/>
  <c r="P99" i="3"/>
  <c r="P100" i="5" s="1"/>
  <c r="S118" i="4"/>
  <c r="AE119" i="5" s="1"/>
  <c r="J117" i="4"/>
  <c r="AB118" i="5" s="1"/>
  <c r="X116" i="4"/>
  <c r="AF117" i="5" s="1"/>
  <c r="S114" i="4"/>
  <c r="AE115" i="5" s="1"/>
  <c r="P114" i="4"/>
  <c r="AD115" i="5" s="1"/>
  <c r="X113" i="4"/>
  <c r="AF114" i="5" s="1"/>
  <c r="S112" i="4"/>
  <c r="AE113" i="5" s="1"/>
  <c r="P112" i="4"/>
  <c r="AD113" i="5" s="1"/>
  <c r="J110" i="4"/>
  <c r="AB111" i="5" s="1"/>
  <c r="P109" i="4"/>
  <c r="AD110" i="5" s="1"/>
  <c r="S104" i="4"/>
  <c r="AE105" i="5" s="1"/>
  <c r="S100" i="4"/>
  <c r="AE101" i="5" s="1"/>
  <c r="P100" i="4"/>
  <c r="AD101" i="5" s="1"/>
  <c r="G100" i="4"/>
  <c r="AA101" i="5" s="1"/>
  <c r="J99" i="4"/>
  <c r="AB100" i="5" s="1"/>
  <c r="J97" i="4"/>
  <c r="AB98" i="5" s="1"/>
  <c r="J95" i="4"/>
  <c r="AB96" i="5" s="1"/>
  <c r="J93" i="4"/>
  <c r="AB94" i="5" s="1"/>
  <c r="J91" i="4"/>
  <c r="AB92" i="5" s="1"/>
  <c r="G85" i="4"/>
  <c r="AA86" i="5" s="1"/>
  <c r="S82" i="4"/>
  <c r="AE83" i="5" s="1"/>
  <c r="G82" i="4"/>
  <c r="AA83" i="5" s="1"/>
  <c r="J81" i="4"/>
  <c r="AB82" i="5" s="1"/>
  <c r="J79" i="4"/>
  <c r="AB80" i="5" s="1"/>
  <c r="J75" i="4"/>
  <c r="AB76" i="5" s="1"/>
  <c r="S74" i="4"/>
  <c r="AE75" i="5" s="1"/>
  <c r="G74" i="4"/>
  <c r="AA75" i="5" s="1"/>
  <c r="J73" i="4"/>
  <c r="AB74" i="5" s="1"/>
  <c r="X72" i="4"/>
  <c r="AF73" i="5" s="1"/>
  <c r="P72" i="4"/>
  <c r="AD73" i="5" s="1"/>
  <c r="X69" i="4"/>
  <c r="AF70" i="5" s="1"/>
  <c r="X68" i="4"/>
  <c r="AF69" i="5" s="1"/>
  <c r="X67" i="4"/>
  <c r="AF68" i="5" s="1"/>
  <c r="J59" i="4"/>
  <c r="AB60" i="5" s="1"/>
  <c r="S58" i="4"/>
  <c r="AE59" i="5" s="1"/>
  <c r="X57" i="4"/>
  <c r="AF58" i="5" s="1"/>
  <c r="J57" i="4"/>
  <c r="AB58" i="5" s="1"/>
  <c r="S56" i="4"/>
  <c r="AE57" i="5" s="1"/>
  <c r="X51" i="4"/>
  <c r="AF52" i="5" s="1"/>
  <c r="P50" i="4"/>
  <c r="AD51" i="5" s="1"/>
  <c r="J50" i="4"/>
  <c r="AB51" i="5" s="1"/>
  <c r="J48" i="4"/>
  <c r="AB49" i="5" s="1"/>
  <c r="P47" i="4"/>
  <c r="AD48" i="5" s="1"/>
  <c r="X46" i="4"/>
  <c r="AF47" i="5" s="1"/>
  <c r="G46" i="4"/>
  <c r="P42" i="4"/>
  <c r="AD43" i="5" s="1"/>
  <c r="S41" i="4"/>
  <c r="AE42" i="5" s="1"/>
  <c r="P41" i="4"/>
  <c r="AD42" i="5" s="1"/>
  <c r="G40" i="4"/>
  <c r="AA41" i="5" s="1"/>
  <c r="S36" i="4"/>
  <c r="AE37" i="5" s="1"/>
  <c r="J34" i="4"/>
  <c r="AB35" i="5" s="1"/>
  <c r="G33" i="4"/>
  <c r="AA34" i="5" s="1"/>
  <c r="P30" i="4"/>
  <c r="AD31" i="5" s="1"/>
  <c r="S23" i="4"/>
  <c r="AE24" i="5" s="1"/>
  <c r="P23" i="4"/>
  <c r="AD24" i="5" s="1"/>
  <c r="P18" i="4"/>
  <c r="AD19" i="5" s="1"/>
  <c r="J16" i="4"/>
  <c r="AB17" i="5" s="1"/>
  <c r="G15" i="4"/>
  <c r="AA16" i="5" s="1"/>
  <c r="P12" i="4"/>
  <c r="AD13" i="5" s="1"/>
  <c r="P8" i="4"/>
  <c r="AD9" i="5" s="1"/>
  <c r="J5" i="4"/>
  <c r="AB6" i="5" s="1"/>
  <c r="S4" i="4"/>
  <c r="AE5" i="5" s="1"/>
  <c r="P137" i="4"/>
  <c r="AD138" i="5" s="1"/>
  <c r="X136" i="4"/>
  <c r="AF137" i="5" s="1"/>
  <c r="J130" i="4"/>
  <c r="AB131" i="5" s="1"/>
  <c r="S129" i="4"/>
  <c r="AE130" i="5" s="1"/>
  <c r="AJ118" i="3"/>
  <c r="U119" i="5" s="1"/>
  <c r="I118" i="3"/>
  <c r="O119" i="5" s="1"/>
  <c r="I115" i="3"/>
  <c r="O116" i="5" s="1"/>
  <c r="F112" i="3"/>
  <c r="N113" i="5" s="1"/>
  <c r="I109" i="3"/>
  <c r="O110" i="5" s="1"/>
  <c r="F108" i="3"/>
  <c r="N109" i="5" s="1"/>
  <c r="AG106" i="3"/>
  <c r="T107" i="5" s="1"/>
  <c r="F104" i="3"/>
  <c r="N105" i="5" s="1"/>
  <c r="AD94" i="3"/>
  <c r="AG93" i="3"/>
  <c r="T94" i="5" s="1"/>
  <c r="AJ91" i="3"/>
  <c r="U92" i="5" s="1"/>
  <c r="I86" i="3"/>
  <c r="O87" i="5" s="1"/>
  <c r="F85" i="3"/>
  <c r="N86" i="5" s="1"/>
  <c r="AJ84" i="3"/>
  <c r="U85" i="5" s="1"/>
  <c r="AJ82" i="3"/>
  <c r="U83" i="5" s="1"/>
  <c r="P81" i="3"/>
  <c r="P82" i="5" s="1"/>
  <c r="AJ75" i="3"/>
  <c r="U76" i="5" s="1"/>
  <c r="I75" i="3"/>
  <c r="O76" i="5" s="1"/>
  <c r="AJ73" i="3"/>
  <c r="U74" i="5" s="1"/>
  <c r="F73" i="3"/>
  <c r="N74" i="5" s="1"/>
  <c r="P68" i="3"/>
  <c r="P69" i="5" s="1"/>
  <c r="AJ64" i="3"/>
  <c r="U65" i="5" s="1"/>
  <c r="P64" i="3"/>
  <c r="P65" i="5" s="1"/>
  <c r="P58" i="3"/>
  <c r="P59" i="5" s="1"/>
  <c r="P51" i="3"/>
  <c r="P52" i="5" s="1"/>
  <c r="AJ50" i="3"/>
  <c r="U51" i="5" s="1"/>
  <c r="AJ46" i="3"/>
  <c r="U47" i="5" s="1"/>
  <c r="T44" i="3"/>
  <c r="U44" i="3" s="1"/>
  <c r="S44" i="3"/>
  <c r="AG38" i="3"/>
  <c r="T39" i="5" s="1"/>
  <c r="AJ37" i="3"/>
  <c r="U38" i="5" s="1"/>
  <c r="AG32" i="3"/>
  <c r="T33" i="5" s="1"/>
  <c r="I28" i="3"/>
  <c r="O29" i="5" s="1"/>
  <c r="F27" i="3"/>
  <c r="N28" i="5" s="1"/>
  <c r="P25" i="3"/>
  <c r="P26" i="5" s="1"/>
  <c r="S20" i="3"/>
  <c r="T20" i="3"/>
  <c r="U20" i="3" s="1"/>
  <c r="P18" i="3"/>
  <c r="P19" i="5" s="1"/>
  <c r="P12" i="3"/>
  <c r="P13" i="5" s="1"/>
  <c r="AJ11" i="3"/>
  <c r="U12" i="5" s="1"/>
  <c r="AG9" i="3"/>
  <c r="T10" i="5" s="1"/>
  <c r="T7" i="3"/>
  <c r="U7" i="3" s="1"/>
  <c r="S7" i="3"/>
  <c r="T133" i="3"/>
  <c r="U133" i="3" s="1"/>
  <c r="S133" i="3"/>
  <c r="AJ128" i="3"/>
  <c r="U129" i="5" s="1"/>
  <c r="S126" i="3"/>
  <c r="T126" i="3"/>
  <c r="U126" i="3" s="1"/>
  <c r="AG125" i="3"/>
  <c r="T126" i="5" s="1"/>
  <c r="AC119" i="75"/>
  <c r="J120" i="5" s="1"/>
  <c r="T112" i="75"/>
  <c r="F113" i="5" s="1"/>
  <c r="H106" i="75"/>
  <c r="I106" i="75" s="1"/>
  <c r="U106" i="75" s="1"/>
  <c r="G107" i="5" s="1"/>
  <c r="T97" i="75"/>
  <c r="F98" i="5" s="1"/>
  <c r="T90" i="75"/>
  <c r="F91" i="5" s="1"/>
  <c r="Z87" i="75"/>
  <c r="K88" i="5" s="1"/>
  <c r="T85" i="75"/>
  <c r="F86" i="5" s="1"/>
  <c r="H81" i="75"/>
  <c r="I81" i="75" s="1"/>
  <c r="U81" i="75" s="1"/>
  <c r="G82" i="5" s="1"/>
  <c r="Z66" i="75"/>
  <c r="K67" i="5" s="1"/>
  <c r="AC55" i="75"/>
  <c r="J56" i="5" s="1"/>
  <c r="Z48" i="75"/>
  <c r="K49" i="5" s="1"/>
  <c r="AJ65" i="3"/>
  <c r="U66" i="5" s="1"/>
  <c r="AJ61" i="3"/>
  <c r="U62" i="5" s="1"/>
  <c r="AG57" i="3"/>
  <c r="T58" i="5" s="1"/>
  <c r="AD56" i="3"/>
  <c r="I43" i="3"/>
  <c r="O44" i="5" s="1"/>
  <c r="I42" i="3"/>
  <c r="O43" i="5" s="1"/>
  <c r="AJ40" i="3"/>
  <c r="U41" i="5" s="1"/>
  <c r="P40" i="3"/>
  <c r="P41" i="5" s="1"/>
  <c r="P39" i="3"/>
  <c r="P40" i="5" s="1"/>
  <c r="AG34" i="3"/>
  <c r="T35" i="5" s="1"/>
  <c r="P33" i="3"/>
  <c r="P34" i="5" s="1"/>
  <c r="F33" i="3"/>
  <c r="N34" i="5" s="1"/>
  <c r="AJ32" i="3"/>
  <c r="U33" i="5" s="1"/>
  <c r="P29" i="3"/>
  <c r="P30" i="5" s="1"/>
  <c r="AG22" i="3"/>
  <c r="T23" i="5" s="1"/>
  <c r="AJ20" i="3"/>
  <c r="U21" i="5" s="1"/>
  <c r="AG17" i="3"/>
  <c r="T18" i="5" s="1"/>
  <c r="I17" i="3"/>
  <c r="O18" i="5" s="1"/>
  <c r="AG16" i="3"/>
  <c r="T17" i="5" s="1"/>
  <c r="AD8" i="3"/>
  <c r="P120" i="3"/>
  <c r="P121" i="5" s="1"/>
  <c r="AJ137" i="3"/>
  <c r="U138" i="5" s="1"/>
  <c r="I134" i="3"/>
  <c r="O135" i="5" s="1"/>
  <c r="AJ133" i="3"/>
  <c r="U134" i="5" s="1"/>
  <c r="AD132" i="3"/>
  <c r="T131" i="3"/>
  <c r="U131" i="3" s="1"/>
  <c r="S131" i="3"/>
  <c r="F122" i="3"/>
  <c r="N123" i="5" s="1"/>
  <c r="H109" i="75"/>
  <c r="I109" i="75" s="1"/>
  <c r="U109" i="75" s="1"/>
  <c r="G110" i="5" s="1"/>
  <c r="Z107" i="75"/>
  <c r="K108" i="5" s="1"/>
  <c r="P85" i="75"/>
  <c r="Q85" i="75" s="1"/>
  <c r="V85" i="75" s="1"/>
  <c r="H86" i="5" s="1"/>
  <c r="J27" i="4"/>
  <c r="AB28" i="5" s="1"/>
  <c r="P26" i="4"/>
  <c r="AD27" i="5" s="1"/>
  <c r="G20" i="4"/>
  <c r="AA21" i="5" s="1"/>
  <c r="J18" i="4"/>
  <c r="AB19" i="5" s="1"/>
  <c r="X14" i="4"/>
  <c r="AF15" i="5" s="1"/>
  <c r="G11" i="4"/>
  <c r="AA12" i="5" s="1"/>
  <c r="S136" i="4"/>
  <c r="AE137" i="5" s="1"/>
  <c r="S127" i="4"/>
  <c r="AE128" i="5" s="1"/>
  <c r="S125" i="4"/>
  <c r="AE126" i="5" s="1"/>
  <c r="X124" i="4"/>
  <c r="AF125" i="5" s="1"/>
  <c r="S123" i="4"/>
  <c r="AE124" i="5" s="1"/>
  <c r="X121" i="4"/>
  <c r="AF122" i="5" s="1"/>
  <c r="P116" i="3"/>
  <c r="P117" i="5" s="1"/>
  <c r="AG101" i="3"/>
  <c r="T102" i="5" s="1"/>
  <c r="AJ94" i="3"/>
  <c r="U95" i="5" s="1"/>
  <c r="P93" i="3"/>
  <c r="P94" i="5" s="1"/>
  <c r="AD90" i="3"/>
  <c r="AG89" i="3"/>
  <c r="T90" i="5" s="1"/>
  <c r="AJ87" i="3"/>
  <c r="U88" i="5" s="1"/>
  <c r="I82" i="3"/>
  <c r="O83" i="5" s="1"/>
  <c r="AJ78" i="3"/>
  <c r="U79" i="5" s="1"/>
  <c r="AG67" i="3"/>
  <c r="T68" i="5" s="1"/>
  <c r="AG63" i="3"/>
  <c r="T64" i="5" s="1"/>
  <c r="P60" i="3"/>
  <c r="P61" i="5" s="1"/>
  <c r="AJ59" i="3"/>
  <c r="U60" i="5" s="1"/>
  <c r="I52" i="3"/>
  <c r="O53" i="5" s="1"/>
  <c r="AJ51" i="3"/>
  <c r="U52" i="5" s="1"/>
  <c r="AD49" i="3"/>
  <c r="AJ48" i="3"/>
  <c r="U49" i="5" s="1"/>
  <c r="AD45" i="3"/>
  <c r="P43" i="3"/>
  <c r="P44" i="5" s="1"/>
  <c r="I36" i="3"/>
  <c r="O37" i="5" s="1"/>
  <c r="I25" i="3"/>
  <c r="O26" i="5" s="1"/>
  <c r="I24" i="3"/>
  <c r="O25" i="5" s="1"/>
  <c r="AG15" i="3"/>
  <c r="T16" i="5" s="1"/>
  <c r="AG13" i="3"/>
  <c r="T14" i="5" s="1"/>
  <c r="I13" i="3"/>
  <c r="O14" i="5" s="1"/>
  <c r="AJ12" i="3"/>
  <c r="U13" i="5" s="1"/>
  <c r="I9" i="3"/>
  <c r="O10" i="5" s="1"/>
  <c r="AJ6" i="3"/>
  <c r="U7" i="5" s="1"/>
  <c r="F132" i="3"/>
  <c r="N133" i="5" s="1"/>
  <c r="F130" i="3"/>
  <c r="N131" i="5" s="1"/>
  <c r="Z76" i="75"/>
  <c r="K77" i="5" s="1"/>
  <c r="T45" i="75"/>
  <c r="F46" i="5" s="1"/>
  <c r="Z44" i="75"/>
  <c r="K45" i="5" s="1"/>
  <c r="H24" i="75"/>
  <c r="I24" i="75" s="1"/>
  <c r="U24" i="75" s="1"/>
  <c r="G25" i="5" s="1"/>
  <c r="Q4" i="75"/>
  <c r="V4" i="75" s="1"/>
  <c r="H5" i="5" s="1"/>
  <c r="AC120" i="75"/>
  <c r="J121" i="5" s="1"/>
  <c r="H120" i="75"/>
  <c r="I120" i="75" s="1"/>
  <c r="U120" i="75" s="1"/>
  <c r="G121" i="5" s="1"/>
  <c r="Z135" i="75"/>
  <c r="K136" i="5" s="1"/>
  <c r="H129" i="75"/>
  <c r="I129" i="75" s="1"/>
  <c r="U129" i="75" s="1"/>
  <c r="G130" i="5" s="1"/>
  <c r="Z123" i="75"/>
  <c r="AG59" i="3"/>
  <c r="T60" i="5" s="1"/>
  <c r="F58" i="3"/>
  <c r="N59" i="5" s="1"/>
  <c r="F57" i="3"/>
  <c r="N58" i="5" s="1"/>
  <c r="AG46" i="3"/>
  <c r="T47" i="5" s="1"/>
  <c r="I46" i="3"/>
  <c r="O47" i="5" s="1"/>
  <c r="AJ44" i="3"/>
  <c r="U45" i="5" s="1"/>
  <c r="AG41" i="3"/>
  <c r="T42" i="5" s="1"/>
  <c r="I39" i="3"/>
  <c r="O40" i="5" s="1"/>
  <c r="F38" i="3"/>
  <c r="N39" i="5" s="1"/>
  <c r="F34" i="3"/>
  <c r="N35" i="5" s="1"/>
  <c r="P32" i="3"/>
  <c r="P33" i="5" s="1"/>
  <c r="I31" i="3"/>
  <c r="O32" i="5" s="1"/>
  <c r="AG23" i="3"/>
  <c r="T24" i="5" s="1"/>
  <c r="I22" i="3"/>
  <c r="O23" i="5" s="1"/>
  <c r="AG20" i="3"/>
  <c r="T21" i="5" s="1"/>
  <c r="I20" i="3"/>
  <c r="O21" i="5" s="1"/>
  <c r="I18" i="3"/>
  <c r="O19" i="5" s="1"/>
  <c r="AD16" i="3"/>
  <c r="P16" i="3"/>
  <c r="P17" i="5" s="1"/>
  <c r="AG10" i="3"/>
  <c r="T11" i="5" s="1"/>
  <c r="I8" i="3"/>
  <c r="O9" i="5" s="1"/>
  <c r="AJ5" i="3"/>
  <c r="U6" i="5" s="1"/>
  <c r="F5" i="3"/>
  <c r="N6" i="5" s="1"/>
  <c r="I4" i="3"/>
  <c r="O5" i="5" s="1"/>
  <c r="AG120" i="3"/>
  <c r="T121" i="5" s="1"/>
  <c r="I120" i="3"/>
  <c r="O121" i="5" s="1"/>
  <c r="F135" i="3"/>
  <c r="N136" i="5" s="1"/>
  <c r="AJ126" i="3"/>
  <c r="U127" i="5" s="1"/>
  <c r="I126" i="3"/>
  <c r="O127" i="5" s="1"/>
  <c r="I125" i="3"/>
  <c r="O126" i="5" s="1"/>
  <c r="AC115" i="75"/>
  <c r="J116" i="5" s="1"/>
  <c r="Z114" i="75"/>
  <c r="K115" i="5" s="1"/>
  <c r="Z113" i="75"/>
  <c r="K114" i="5" s="1"/>
  <c r="AC107" i="75"/>
  <c r="AC106" i="75"/>
  <c r="T106" i="75"/>
  <c r="F107" i="5" s="1"/>
  <c r="AC103" i="75"/>
  <c r="J104" i="5" s="1"/>
  <c r="P102" i="75"/>
  <c r="Q102" i="75" s="1"/>
  <c r="V102" i="75" s="1"/>
  <c r="H103" i="5" s="1"/>
  <c r="H102" i="75"/>
  <c r="I102" i="75" s="1"/>
  <c r="U102" i="75" s="1"/>
  <c r="G103" i="5" s="1"/>
  <c r="AC101" i="75"/>
  <c r="J102" i="5" s="1"/>
  <c r="Z98" i="75"/>
  <c r="K99" i="5" s="1"/>
  <c r="P97" i="75"/>
  <c r="Q97" i="75" s="1"/>
  <c r="V97" i="75" s="1"/>
  <c r="H98" i="5" s="1"/>
  <c r="H94" i="75"/>
  <c r="I94" i="75" s="1"/>
  <c r="U94" i="75" s="1"/>
  <c r="G95" i="5" s="1"/>
  <c r="AC93" i="75"/>
  <c r="J94" i="5" s="1"/>
  <c r="AC92" i="75"/>
  <c r="J93" i="5" s="1"/>
  <c r="P90" i="75"/>
  <c r="Q90" i="75" s="1"/>
  <c r="V90" i="75" s="1"/>
  <c r="H91" i="5" s="1"/>
  <c r="H90" i="75"/>
  <c r="I90" i="75" s="1"/>
  <c r="U90" i="75" s="1"/>
  <c r="G91" i="5" s="1"/>
  <c r="H86" i="75"/>
  <c r="I86" i="75" s="1"/>
  <c r="U86" i="75" s="1"/>
  <c r="G87" i="5" s="1"/>
  <c r="AC84" i="75"/>
  <c r="J85" i="5" s="1"/>
  <c r="H83" i="75"/>
  <c r="I83" i="75" s="1"/>
  <c r="U83" i="75" s="1"/>
  <c r="G84" i="5" s="1"/>
  <c r="P79" i="75"/>
  <c r="Q79" i="75" s="1"/>
  <c r="V79" i="75" s="1"/>
  <c r="H78" i="75"/>
  <c r="I78" i="75" s="1"/>
  <c r="U78" i="75" s="1"/>
  <c r="G79" i="5" s="1"/>
  <c r="P77" i="75"/>
  <c r="Q77" i="75" s="1"/>
  <c r="V77" i="75" s="1"/>
  <c r="H78" i="5" s="1"/>
  <c r="H76" i="75"/>
  <c r="I76" i="75" s="1"/>
  <c r="U76" i="75" s="1"/>
  <c r="G77" i="5" s="1"/>
  <c r="AC75" i="75"/>
  <c r="J76" i="5" s="1"/>
  <c r="AC72" i="75"/>
  <c r="T71" i="75"/>
  <c r="F72" i="5" s="1"/>
  <c r="T69" i="75"/>
  <c r="F70" i="5" s="1"/>
  <c r="H67" i="75"/>
  <c r="I67" i="75" s="1"/>
  <c r="U67" i="75" s="1"/>
  <c r="G68" i="5" s="1"/>
  <c r="T64" i="75"/>
  <c r="F65" i="5" s="1"/>
  <c r="P54" i="75"/>
  <c r="Q54" i="75" s="1"/>
  <c r="V54" i="75" s="1"/>
  <c r="H55" i="5" s="1"/>
  <c r="T52" i="75"/>
  <c r="F53" i="5" s="1"/>
  <c r="P49" i="75"/>
  <c r="Q49" i="75" s="1"/>
  <c r="V49" i="75" s="1"/>
  <c r="H50" i="5" s="1"/>
  <c r="H49" i="75"/>
  <c r="I49" i="75" s="1"/>
  <c r="U49" i="75" s="1"/>
  <c r="G50" i="5" s="1"/>
  <c r="AC48" i="75"/>
  <c r="J49" i="5" s="1"/>
  <c r="AC47" i="75"/>
  <c r="J48" i="5" s="1"/>
  <c r="P45" i="75"/>
  <c r="Q45" i="75" s="1"/>
  <c r="V45" i="75" s="1"/>
  <c r="H46" i="5" s="1"/>
  <c r="AC42" i="75"/>
  <c r="AD42" i="75" s="1"/>
  <c r="L43" i="5" s="1"/>
  <c r="Z39" i="75"/>
  <c r="K40" i="5" s="1"/>
  <c r="Z38" i="75"/>
  <c r="K39" i="5" s="1"/>
  <c r="T37" i="75"/>
  <c r="F38" i="5" s="1"/>
  <c r="Z36" i="75"/>
  <c r="K37" i="5" s="1"/>
  <c r="H27" i="75"/>
  <c r="I27" i="75" s="1"/>
  <c r="U27" i="75" s="1"/>
  <c r="G28" i="5" s="1"/>
  <c r="AC26" i="75"/>
  <c r="Z20" i="75"/>
  <c r="K21" i="5" s="1"/>
  <c r="H10" i="75"/>
  <c r="I10" i="75" s="1"/>
  <c r="U10" i="75" s="1"/>
  <c r="G11" i="5" s="1"/>
  <c r="Z8" i="75"/>
  <c r="K9" i="5" s="1"/>
  <c r="H132" i="75"/>
  <c r="I132" i="75" s="1"/>
  <c r="U132" i="75" s="1"/>
  <c r="G133" i="5" s="1"/>
  <c r="AC121" i="75"/>
  <c r="J122" i="5" s="1"/>
  <c r="AJ9" i="3"/>
  <c r="U10" i="5" s="1"/>
  <c r="I7" i="3"/>
  <c r="O8" i="5" s="1"/>
  <c r="AD137" i="3"/>
  <c r="I135" i="3"/>
  <c r="O136" i="5" s="1"/>
  <c r="P134" i="3"/>
  <c r="P135" i="5" s="1"/>
  <c r="AG132" i="3"/>
  <c r="T133" i="5" s="1"/>
  <c r="AJ124" i="3"/>
  <c r="U125" i="5" s="1"/>
  <c r="I123" i="3"/>
  <c r="O124" i="5" s="1"/>
  <c r="H119" i="75"/>
  <c r="I119" i="75" s="1"/>
  <c r="U119" i="75" s="1"/>
  <c r="G120" i="5" s="1"/>
  <c r="P114" i="75"/>
  <c r="Q114" i="75" s="1"/>
  <c r="V114" i="75" s="1"/>
  <c r="H115" i="5" s="1"/>
  <c r="H114" i="75"/>
  <c r="I114" i="75" s="1"/>
  <c r="U114" i="75" s="1"/>
  <c r="G115" i="5" s="1"/>
  <c r="P112" i="75"/>
  <c r="Q112" i="75" s="1"/>
  <c r="V112" i="75" s="1"/>
  <c r="H113" i="5" s="1"/>
  <c r="Z106" i="75"/>
  <c r="K107" i="5" s="1"/>
  <c r="H105" i="75"/>
  <c r="I105" i="75" s="1"/>
  <c r="U105" i="75" s="1"/>
  <c r="G106" i="5" s="1"/>
  <c r="T104" i="75"/>
  <c r="F105" i="5" s="1"/>
  <c r="H98" i="75"/>
  <c r="I98" i="75" s="1"/>
  <c r="U98" i="75" s="1"/>
  <c r="G99" i="5" s="1"/>
  <c r="AC97" i="75"/>
  <c r="J98" i="5" s="1"/>
  <c r="Z95" i="75"/>
  <c r="K96" i="5" s="1"/>
  <c r="Z92" i="75"/>
  <c r="K93" i="5" s="1"/>
  <c r="T87" i="75"/>
  <c r="F88" i="5" s="1"/>
  <c r="Z86" i="75"/>
  <c r="K87" i="5" s="1"/>
  <c r="Z85" i="75"/>
  <c r="K86" i="5" s="1"/>
  <c r="T83" i="75"/>
  <c r="F84" i="5" s="1"/>
  <c r="P82" i="75"/>
  <c r="Q82" i="75" s="1"/>
  <c r="V82" i="75" s="1"/>
  <c r="H83" i="5" s="1"/>
  <c r="P80" i="75"/>
  <c r="Q80" i="75" s="1"/>
  <c r="V80" i="75" s="1"/>
  <c r="H81" i="5" s="1"/>
  <c r="H80" i="75"/>
  <c r="I80" i="75" s="1"/>
  <c r="U80" i="75" s="1"/>
  <c r="G81" i="5" s="1"/>
  <c r="T79" i="75"/>
  <c r="F80" i="5" s="1"/>
  <c r="Z78" i="75"/>
  <c r="K79" i="5" s="1"/>
  <c r="H72" i="75"/>
  <c r="I72" i="75" s="1"/>
  <c r="U72" i="75" s="1"/>
  <c r="G73" i="5" s="1"/>
  <c r="P71" i="75"/>
  <c r="Q71" i="75" s="1"/>
  <c r="V71" i="75" s="1"/>
  <c r="H72" i="5" s="1"/>
  <c r="P70" i="75"/>
  <c r="Q70" i="75" s="1"/>
  <c r="V70" i="75" s="1"/>
  <c r="P69" i="75"/>
  <c r="Q69" i="75" s="1"/>
  <c r="V69" i="75" s="1"/>
  <c r="H70" i="5" s="1"/>
  <c r="P64" i="75"/>
  <c r="Q64" i="75" s="1"/>
  <c r="V64" i="75" s="1"/>
  <c r="H65" i="5" s="1"/>
  <c r="P57" i="75"/>
  <c r="Q57" i="75" s="1"/>
  <c r="V57" i="75" s="1"/>
  <c r="H58" i="5" s="1"/>
  <c r="P52" i="75"/>
  <c r="Q52" i="75" s="1"/>
  <c r="V52" i="75" s="1"/>
  <c r="H53" i="5" s="1"/>
  <c r="Z50" i="75"/>
  <c r="K51" i="5" s="1"/>
  <c r="H41" i="75"/>
  <c r="I41" i="75" s="1"/>
  <c r="U41" i="75" s="1"/>
  <c r="G42" i="5" s="1"/>
  <c r="AC40" i="75"/>
  <c r="J41" i="5" s="1"/>
  <c r="Z33" i="75"/>
  <c r="K34" i="5" s="1"/>
  <c r="T17" i="75"/>
  <c r="F18" i="5" s="1"/>
  <c r="Z15" i="75"/>
  <c r="K16" i="5" s="1"/>
  <c r="H126" i="75"/>
  <c r="I126" i="75" s="1"/>
  <c r="U126" i="75" s="1"/>
  <c r="G127" i="5" s="1"/>
  <c r="H125" i="75"/>
  <c r="I125" i="75" s="1"/>
  <c r="U125" i="75" s="1"/>
  <c r="G126" i="5" s="1"/>
  <c r="AC68" i="75"/>
  <c r="J69" i="5" s="1"/>
  <c r="Z63" i="75"/>
  <c r="K64" i="5" s="1"/>
  <c r="P61" i="75"/>
  <c r="Q61" i="75" s="1"/>
  <c r="V61" i="75" s="1"/>
  <c r="H62" i="5" s="1"/>
  <c r="H61" i="75"/>
  <c r="I61" i="75" s="1"/>
  <c r="U61" i="75" s="1"/>
  <c r="G62" i="5" s="1"/>
  <c r="Z57" i="75"/>
  <c r="K58" i="5" s="1"/>
  <c r="Z55" i="75"/>
  <c r="K56" i="5" s="1"/>
  <c r="Z52" i="75"/>
  <c r="K53" i="5" s="1"/>
  <c r="Z49" i="75"/>
  <c r="K50" i="5" s="1"/>
  <c r="Z47" i="75"/>
  <c r="K48" i="5" s="1"/>
  <c r="H46" i="75"/>
  <c r="I46" i="75" s="1"/>
  <c r="U46" i="75" s="1"/>
  <c r="G47" i="5" s="1"/>
  <c r="H45" i="75"/>
  <c r="I45" i="75" s="1"/>
  <c r="U45" i="75" s="1"/>
  <c r="G46" i="5" s="1"/>
  <c r="Z43" i="75"/>
  <c r="K44" i="5" s="1"/>
  <c r="T43" i="75"/>
  <c r="F44" i="5" s="1"/>
  <c r="H42" i="75"/>
  <c r="I42" i="75" s="1"/>
  <c r="U42" i="75" s="1"/>
  <c r="G43" i="5" s="1"/>
  <c r="T41" i="75"/>
  <c r="F42" i="5" s="1"/>
  <c r="AC39" i="75"/>
  <c r="H36" i="75"/>
  <c r="I36" i="75" s="1"/>
  <c r="U36" i="75" s="1"/>
  <c r="G37" i="5" s="1"/>
  <c r="T35" i="75"/>
  <c r="F36" i="5" s="1"/>
  <c r="H31" i="75"/>
  <c r="I31" i="75" s="1"/>
  <c r="U31" i="75" s="1"/>
  <c r="G32" i="5" s="1"/>
  <c r="AC29" i="75"/>
  <c r="J30" i="5" s="1"/>
  <c r="H28" i="75"/>
  <c r="I28" i="75" s="1"/>
  <c r="U28" i="75" s="1"/>
  <c r="G29" i="5" s="1"/>
  <c r="AC27" i="75"/>
  <c r="J28" i="5" s="1"/>
  <c r="AC21" i="75"/>
  <c r="J22" i="5" s="1"/>
  <c r="Z17" i="75"/>
  <c r="K18" i="5" s="1"/>
  <c r="H15" i="75"/>
  <c r="I15" i="75" s="1"/>
  <c r="U15" i="75" s="1"/>
  <c r="G16" i="5" s="1"/>
  <c r="P12" i="75"/>
  <c r="Z7" i="75"/>
  <c r="K8" i="5" s="1"/>
  <c r="H7" i="75"/>
  <c r="I7" i="75" s="1"/>
  <c r="U7" i="75" s="1"/>
  <c r="G8" i="5" s="1"/>
  <c r="AC6" i="75"/>
  <c r="J7" i="5" s="1"/>
  <c r="Z120" i="75"/>
  <c r="K121" i="5" s="1"/>
  <c r="P136" i="75"/>
  <c r="Q136" i="75" s="1"/>
  <c r="V136" i="75" s="1"/>
  <c r="H137" i="5" s="1"/>
  <c r="H136" i="75"/>
  <c r="I136" i="75" s="1"/>
  <c r="U136" i="75" s="1"/>
  <c r="G137" i="5" s="1"/>
  <c r="AC134" i="75"/>
  <c r="H134" i="75"/>
  <c r="I134" i="75" s="1"/>
  <c r="U134" i="75" s="1"/>
  <c r="G135" i="5" s="1"/>
  <c r="AC133" i="75"/>
  <c r="Z132" i="75"/>
  <c r="K133" i="5" s="1"/>
  <c r="H131" i="75"/>
  <c r="I131" i="75" s="1"/>
  <c r="U131" i="75" s="1"/>
  <c r="G132" i="5" s="1"/>
  <c r="H130" i="75"/>
  <c r="I130" i="75" s="1"/>
  <c r="U130" i="75" s="1"/>
  <c r="G131" i="5" s="1"/>
  <c r="T129" i="75"/>
  <c r="F130" i="5" s="1"/>
  <c r="Z125" i="75"/>
  <c r="K126" i="5" s="1"/>
  <c r="H124" i="75"/>
  <c r="I124" i="75" s="1"/>
  <c r="U124" i="75" s="1"/>
  <c r="G125" i="5" s="1"/>
  <c r="P123" i="75"/>
  <c r="Q123" i="75" s="1"/>
  <c r="V123" i="75" s="1"/>
  <c r="H124" i="5" s="1"/>
  <c r="H123" i="75"/>
  <c r="I123" i="75" s="1"/>
  <c r="U123" i="75" s="1"/>
  <c r="G124" i="5" s="1"/>
  <c r="Z121" i="75"/>
  <c r="K122" i="5" s="1"/>
  <c r="Z28" i="75"/>
  <c r="K29" i="5" s="1"/>
  <c r="Z24" i="75"/>
  <c r="K25" i="5" s="1"/>
  <c r="P23" i="75"/>
  <c r="Q23" i="75" s="1"/>
  <c r="V23" i="75" s="1"/>
  <c r="H24" i="5" s="1"/>
  <c r="P21" i="75"/>
  <c r="Q21" i="75" s="1"/>
  <c r="V21" i="75" s="1"/>
  <c r="H22" i="5" s="1"/>
  <c r="P17" i="75"/>
  <c r="Q17" i="75" s="1"/>
  <c r="V17" i="75" s="1"/>
  <c r="H18" i="5" s="1"/>
  <c r="P13" i="75"/>
  <c r="Q13" i="75" s="1"/>
  <c r="H13" i="75"/>
  <c r="I13" i="75" s="1"/>
  <c r="U13" i="75" s="1"/>
  <c r="G14" i="5" s="1"/>
  <c r="AC12" i="75"/>
  <c r="J13" i="5" s="1"/>
  <c r="T11" i="75"/>
  <c r="F12" i="5" s="1"/>
  <c r="P9" i="75"/>
  <c r="Q9" i="75" s="1"/>
  <c r="V9" i="75" s="1"/>
  <c r="H10" i="5" s="1"/>
  <c r="Z5" i="75"/>
  <c r="K6" i="5" s="1"/>
  <c r="P137" i="75"/>
  <c r="Q137" i="75" s="1"/>
  <c r="V137" i="75" s="1"/>
  <c r="H138" i="5" s="1"/>
  <c r="Z134" i="75"/>
  <c r="K135" i="5" s="1"/>
  <c r="Z133" i="75"/>
  <c r="K134" i="5" s="1"/>
  <c r="P128" i="75"/>
  <c r="Q128" i="75" s="1"/>
  <c r="V128" i="75" s="1"/>
  <c r="H129" i="5" s="1"/>
  <c r="P121" i="75"/>
  <c r="Q121" i="75" s="1"/>
  <c r="V121" i="75" s="1"/>
  <c r="H122" i="5" s="1"/>
  <c r="AA117" i="5"/>
  <c r="W14" i="5"/>
  <c r="W130" i="5"/>
  <c r="G99" i="4"/>
  <c r="G93" i="4"/>
  <c r="G75" i="4"/>
  <c r="AD57" i="3"/>
  <c r="W27" i="5"/>
  <c r="AA111" i="5"/>
  <c r="G108" i="4"/>
  <c r="AA80" i="5"/>
  <c r="AA46" i="5"/>
  <c r="G127" i="4"/>
  <c r="G125" i="4"/>
  <c r="G123" i="4"/>
  <c r="G121" i="4"/>
  <c r="P96" i="3"/>
  <c r="P97" i="5" s="1"/>
  <c r="P92" i="3"/>
  <c r="P93" i="5" s="1"/>
  <c r="P76" i="3"/>
  <c r="P77" i="5" s="1"/>
  <c r="P37" i="3"/>
  <c r="P38" i="5" s="1"/>
  <c r="W25" i="5"/>
  <c r="AD23" i="3"/>
  <c r="P21" i="3"/>
  <c r="P22" i="5" s="1"/>
  <c r="W6" i="5"/>
  <c r="K128" i="5"/>
  <c r="G97" i="4"/>
  <c r="G95" i="4"/>
  <c r="G81" i="4"/>
  <c r="AD110" i="3"/>
  <c r="P100" i="3"/>
  <c r="P101" i="5" s="1"/>
  <c r="P80" i="3"/>
  <c r="P81" i="5" s="1"/>
  <c r="W58" i="5"/>
  <c r="P54" i="3"/>
  <c r="P55" i="5" s="1"/>
  <c r="P50" i="3"/>
  <c r="P51" i="5" s="1"/>
  <c r="AA78" i="5"/>
  <c r="X119" i="4"/>
  <c r="G119" i="4"/>
  <c r="AA120" i="5" s="1"/>
  <c r="S117" i="4"/>
  <c r="AE118" i="5" s="1"/>
  <c r="J115" i="4"/>
  <c r="AB116" i="5" s="1"/>
  <c r="X114" i="4"/>
  <c r="AF115" i="5" s="1"/>
  <c r="J113" i="4"/>
  <c r="AB114" i="5" s="1"/>
  <c r="X112" i="4"/>
  <c r="AF113" i="5" s="1"/>
  <c r="J109" i="4"/>
  <c r="AB110" i="5" s="1"/>
  <c r="X108" i="4"/>
  <c r="AF109" i="5" s="1"/>
  <c r="P106" i="4"/>
  <c r="AD107" i="5" s="1"/>
  <c r="X105" i="4"/>
  <c r="G105" i="4"/>
  <c r="AA106" i="5" s="1"/>
  <c r="S103" i="4"/>
  <c r="AE104" i="5" s="1"/>
  <c r="X98" i="4"/>
  <c r="J98" i="4"/>
  <c r="AB99" i="5" s="1"/>
  <c r="S97" i="4"/>
  <c r="AE98" i="5" s="1"/>
  <c r="J96" i="4"/>
  <c r="AB97" i="5" s="1"/>
  <c r="S95" i="4"/>
  <c r="AE96" i="5" s="1"/>
  <c r="X94" i="4"/>
  <c r="J94" i="4"/>
  <c r="AB95" i="5" s="1"/>
  <c r="S93" i="4"/>
  <c r="AE94" i="5" s="1"/>
  <c r="J92" i="4"/>
  <c r="AB93" i="5" s="1"/>
  <c r="S91" i="4"/>
  <c r="AE92" i="5" s="1"/>
  <c r="S88" i="4"/>
  <c r="AE89" i="5" s="1"/>
  <c r="P88" i="4"/>
  <c r="AD89" i="5" s="1"/>
  <c r="G88" i="4"/>
  <c r="AA89" i="5" s="1"/>
  <c r="S86" i="4"/>
  <c r="AE87" i="5" s="1"/>
  <c r="G86" i="4"/>
  <c r="AA87" i="5" s="1"/>
  <c r="X84" i="4"/>
  <c r="AF85" i="5" s="1"/>
  <c r="X82" i="4"/>
  <c r="AF83" i="5" s="1"/>
  <c r="S79" i="4"/>
  <c r="AE80" i="5" s="1"/>
  <c r="P78" i="4"/>
  <c r="AD79" i="5" s="1"/>
  <c r="S76" i="4"/>
  <c r="AE77" i="5" s="1"/>
  <c r="G76" i="4"/>
  <c r="AA77" i="5" s="1"/>
  <c r="AA40" i="5"/>
  <c r="AA39" i="5"/>
  <c r="AA10" i="5"/>
  <c r="AD77" i="3"/>
  <c r="AD48" i="3"/>
  <c r="AD46" i="3"/>
  <c r="P36" i="3"/>
  <c r="P37" i="5" s="1"/>
  <c r="W32" i="5"/>
  <c r="AD24" i="3"/>
  <c r="AD136" i="3"/>
  <c r="AD131" i="3"/>
  <c r="T58" i="75"/>
  <c r="F59" i="5" s="1"/>
  <c r="T51" i="75"/>
  <c r="F52" i="5" s="1"/>
  <c r="P118" i="4"/>
  <c r="AD119" i="5" s="1"/>
  <c r="X117" i="4"/>
  <c r="G117" i="4"/>
  <c r="AA118" i="5" s="1"/>
  <c r="S115" i="4"/>
  <c r="AE116" i="5" s="1"/>
  <c r="S111" i="4"/>
  <c r="AE112" i="5" s="1"/>
  <c r="P111" i="4"/>
  <c r="AD112" i="5" s="1"/>
  <c r="G111" i="4"/>
  <c r="AA112" i="5" s="1"/>
  <c r="S109" i="4"/>
  <c r="AE110" i="5" s="1"/>
  <c r="J107" i="4"/>
  <c r="AB108" i="5" s="1"/>
  <c r="X106" i="4"/>
  <c r="AF107" i="5" s="1"/>
  <c r="P104" i="4"/>
  <c r="AD105" i="5" s="1"/>
  <c r="X103" i="4"/>
  <c r="G103" i="4"/>
  <c r="AA104" i="5" s="1"/>
  <c r="S101" i="4"/>
  <c r="AE102" i="5" s="1"/>
  <c r="X100" i="4"/>
  <c r="AF101" i="5" s="1"/>
  <c r="J100" i="4"/>
  <c r="AB101" i="5" s="1"/>
  <c r="S99" i="4"/>
  <c r="AE100" i="5" s="1"/>
  <c r="S90" i="4"/>
  <c r="P90" i="4"/>
  <c r="AD91" i="5" s="1"/>
  <c r="G90" i="4"/>
  <c r="AA91" i="5" s="1"/>
  <c r="X86" i="4"/>
  <c r="AF87" i="5" s="1"/>
  <c r="S83" i="4"/>
  <c r="AE84" i="5" s="1"/>
  <c r="S81" i="4"/>
  <c r="AE82" i="5" s="1"/>
  <c r="P80" i="4"/>
  <c r="AD81" i="5" s="1"/>
  <c r="S78" i="4"/>
  <c r="G78" i="4"/>
  <c r="AA79" i="5" s="1"/>
  <c r="X76" i="4"/>
  <c r="AF77" i="5" s="1"/>
  <c r="S73" i="4"/>
  <c r="AE74" i="5" s="1"/>
  <c r="P66" i="4"/>
  <c r="AD67" i="5" s="1"/>
  <c r="X62" i="4"/>
  <c r="AF63" i="5" s="1"/>
  <c r="P60" i="4"/>
  <c r="AD61" i="5" s="1"/>
  <c r="X56" i="4"/>
  <c r="AF57" i="5" s="1"/>
  <c r="P52" i="4"/>
  <c r="AD53" i="5" s="1"/>
  <c r="P49" i="4"/>
  <c r="AD50" i="5" s="1"/>
  <c r="X48" i="4"/>
  <c r="AF49" i="5" s="1"/>
  <c r="P44" i="4"/>
  <c r="AD45" i="5" s="1"/>
  <c r="P43" i="4"/>
  <c r="AD44" i="5" s="1"/>
  <c r="X42" i="4"/>
  <c r="AF43" i="5" s="1"/>
  <c r="J42" i="4"/>
  <c r="AB43" i="5" s="1"/>
  <c r="X41" i="4"/>
  <c r="AF42" i="5" s="1"/>
  <c r="P36" i="4"/>
  <c r="AD37" i="5" s="1"/>
  <c r="G34" i="4"/>
  <c r="AA35" i="5" s="1"/>
  <c r="G32" i="4"/>
  <c r="AA33" i="5" s="1"/>
  <c r="G30" i="4"/>
  <c r="AA31" i="5" s="1"/>
  <c r="S28" i="4"/>
  <c r="AE29" i="5" s="1"/>
  <c r="AA28" i="5"/>
  <c r="J26" i="4"/>
  <c r="AB27" i="5" s="1"/>
  <c r="X25" i="4"/>
  <c r="AF26" i="5" s="1"/>
  <c r="AA26" i="5"/>
  <c r="J24" i="4"/>
  <c r="AB25" i="5" s="1"/>
  <c r="X23" i="4"/>
  <c r="AF24" i="5" s="1"/>
  <c r="G18" i="4"/>
  <c r="AA19" i="5" s="1"/>
  <c r="G16" i="4"/>
  <c r="AA17" i="5" s="1"/>
  <c r="G14" i="4"/>
  <c r="AA15" i="5" s="1"/>
  <c r="S12" i="4"/>
  <c r="AE13" i="5" s="1"/>
  <c r="S10" i="4"/>
  <c r="AE11" i="5" s="1"/>
  <c r="S8" i="4"/>
  <c r="AE9" i="5" s="1"/>
  <c r="AA8" i="5"/>
  <c r="X120" i="4"/>
  <c r="AF121" i="5" s="1"/>
  <c r="P120" i="4"/>
  <c r="AD121" i="5" s="1"/>
  <c r="AA121" i="5"/>
  <c r="J136" i="4"/>
  <c r="AB137" i="5" s="1"/>
  <c r="X135" i="4"/>
  <c r="AF136" i="5" s="1"/>
  <c r="P135" i="4"/>
  <c r="AD136" i="5" s="1"/>
  <c r="S130" i="4"/>
  <c r="AE131" i="5" s="1"/>
  <c r="P130" i="4"/>
  <c r="AD131" i="5" s="1"/>
  <c r="S128" i="4"/>
  <c r="AE129" i="5" s="1"/>
  <c r="P128" i="4"/>
  <c r="AD129" i="5" s="1"/>
  <c r="P117" i="3"/>
  <c r="P118" i="5" s="1"/>
  <c r="P115" i="3"/>
  <c r="P116" i="5" s="1"/>
  <c r="AJ114" i="3"/>
  <c r="U115" i="5" s="1"/>
  <c r="P113" i="3"/>
  <c r="P114" i="5" s="1"/>
  <c r="P111" i="3"/>
  <c r="P112" i="5" s="1"/>
  <c r="AJ110" i="3"/>
  <c r="U111" i="5" s="1"/>
  <c r="AG109" i="3"/>
  <c r="T110" i="5" s="1"/>
  <c r="AD106" i="3"/>
  <c r="AG105" i="3"/>
  <c r="T106" i="5" s="1"/>
  <c r="P103" i="3"/>
  <c r="P104" i="5" s="1"/>
  <c r="AJ102" i="3"/>
  <c r="U103" i="5" s="1"/>
  <c r="P101" i="3"/>
  <c r="P102" i="5" s="1"/>
  <c r="P97" i="3"/>
  <c r="P98" i="5" s="1"/>
  <c r="AD93" i="3"/>
  <c r="AD89" i="3"/>
  <c r="AD85" i="3"/>
  <c r="AD81" i="3"/>
  <c r="I77" i="3"/>
  <c r="O78" i="5" s="1"/>
  <c r="P74" i="3"/>
  <c r="P75" i="5" s="1"/>
  <c r="AG72" i="3"/>
  <c r="T73" i="5" s="1"/>
  <c r="P71" i="3"/>
  <c r="P72" i="5" s="1"/>
  <c r="P70" i="3"/>
  <c r="P71" i="5" s="1"/>
  <c r="AD69" i="3"/>
  <c r="P67" i="3"/>
  <c r="P68" i="5" s="1"/>
  <c r="P66" i="3"/>
  <c r="P67" i="5" s="1"/>
  <c r="AD65" i="3"/>
  <c r="AG64" i="3"/>
  <c r="T65" i="5" s="1"/>
  <c r="P63" i="3"/>
  <c r="P64" i="5" s="1"/>
  <c r="P62" i="3"/>
  <c r="P63" i="5" s="1"/>
  <c r="AD61" i="3"/>
  <c r="P59" i="3"/>
  <c r="P60" i="5" s="1"/>
  <c r="I56" i="3"/>
  <c r="O57" i="5" s="1"/>
  <c r="I55" i="3"/>
  <c r="O56" i="5" s="1"/>
  <c r="I54" i="3"/>
  <c r="O55" i="5" s="1"/>
  <c r="AG52" i="3"/>
  <c r="T53" i="5" s="1"/>
  <c r="F51" i="3"/>
  <c r="N52" i="5" s="1"/>
  <c r="AJ49" i="3"/>
  <c r="U50" i="5" s="1"/>
  <c r="AG48" i="3"/>
  <c r="T49" i="5" s="1"/>
  <c r="AJ45" i="3"/>
  <c r="U46" i="5" s="1"/>
  <c r="AD44" i="3"/>
  <c r="P44" i="3"/>
  <c r="P45" i="5" s="1"/>
  <c r="F43" i="3"/>
  <c r="N44" i="5" s="1"/>
  <c r="I40" i="3"/>
  <c r="O41" i="5" s="1"/>
  <c r="AG39" i="3"/>
  <c r="T40" i="5" s="1"/>
  <c r="AD35" i="3"/>
  <c r="I34" i="3"/>
  <c r="O35" i="5" s="1"/>
  <c r="AG33" i="3"/>
  <c r="T34" i="5" s="1"/>
  <c r="AG29" i="3"/>
  <c r="T30" i="5" s="1"/>
  <c r="F29" i="3"/>
  <c r="N30" i="5" s="1"/>
  <c r="AJ26" i="3"/>
  <c r="U27" i="5" s="1"/>
  <c r="F25" i="3"/>
  <c r="N26" i="5" s="1"/>
  <c r="AJ22" i="3"/>
  <c r="U23" i="5" s="1"/>
  <c r="I21" i="3"/>
  <c r="O22" i="5" s="1"/>
  <c r="AJ19" i="3"/>
  <c r="U20" i="5" s="1"/>
  <c r="W18" i="5"/>
  <c r="AJ17" i="3"/>
  <c r="U18" i="5" s="1"/>
  <c r="P15" i="3"/>
  <c r="P16" i="5" s="1"/>
  <c r="I12" i="3"/>
  <c r="O13" i="5" s="1"/>
  <c r="AD9" i="3"/>
  <c r="AG8" i="3"/>
  <c r="T9" i="5" s="1"/>
  <c r="P8" i="3"/>
  <c r="P9" i="5" s="1"/>
  <c r="P6" i="3"/>
  <c r="P7" i="5" s="1"/>
  <c r="AD5" i="3"/>
  <c r="AG4" i="3"/>
  <c r="T5" i="5" s="1"/>
  <c r="P4" i="3"/>
  <c r="P5" i="5" s="1"/>
  <c r="AG137" i="3"/>
  <c r="T138" i="5" s="1"/>
  <c r="AD135" i="3"/>
  <c r="W135" i="5"/>
  <c r="P133" i="3"/>
  <c r="P134" i="5" s="1"/>
  <c r="I133" i="3"/>
  <c r="O134" i="5" s="1"/>
  <c r="AJ132" i="3"/>
  <c r="U133" i="5" s="1"/>
  <c r="I132" i="3"/>
  <c r="O133" i="5" s="1"/>
  <c r="I129" i="3"/>
  <c r="O130" i="5" s="1"/>
  <c r="P128" i="3"/>
  <c r="P129" i="5" s="1"/>
  <c r="V123" i="3"/>
  <c r="R124" i="5" s="1"/>
  <c r="AG121" i="3"/>
  <c r="T122" i="5" s="1"/>
  <c r="H110" i="75"/>
  <c r="I110" i="75" s="1"/>
  <c r="U110" i="75" s="1"/>
  <c r="G111" i="5" s="1"/>
  <c r="AC109" i="75"/>
  <c r="J110" i="5" s="1"/>
  <c r="T95" i="75"/>
  <c r="F96" i="5" s="1"/>
  <c r="H92" i="75"/>
  <c r="I92" i="75" s="1"/>
  <c r="U92" i="75" s="1"/>
  <c r="G93" i="5" s="1"/>
  <c r="AC91" i="75"/>
  <c r="J92" i="5" s="1"/>
  <c r="AC85" i="75"/>
  <c r="H62" i="75"/>
  <c r="I62" i="75" s="1"/>
  <c r="U62" i="75" s="1"/>
  <c r="G63" i="5" s="1"/>
  <c r="H26" i="75"/>
  <c r="I26" i="75" s="1"/>
  <c r="U26" i="75" s="1"/>
  <c r="G27" i="5" s="1"/>
  <c r="T25" i="75"/>
  <c r="F26" i="5" s="1"/>
  <c r="H17" i="75"/>
  <c r="I17" i="75" s="1"/>
  <c r="U17" i="75" s="1"/>
  <c r="G18" i="5" s="1"/>
  <c r="AC16" i="75"/>
  <c r="K124" i="5"/>
  <c r="J119" i="4"/>
  <c r="AB120" i="5" s="1"/>
  <c r="X118" i="4"/>
  <c r="AF119" i="5" s="1"/>
  <c r="S116" i="4"/>
  <c r="P116" i="4"/>
  <c r="AD117" i="5" s="1"/>
  <c r="X115" i="4"/>
  <c r="G115" i="4"/>
  <c r="AA116" i="5" s="1"/>
  <c r="S113" i="4"/>
  <c r="AE114" i="5" s="1"/>
  <c r="P113" i="4"/>
  <c r="AD114" i="5" s="1"/>
  <c r="G113" i="4"/>
  <c r="AA114" i="5" s="1"/>
  <c r="X111" i="4"/>
  <c r="AF112" i="5" s="1"/>
  <c r="S110" i="4"/>
  <c r="P110" i="4"/>
  <c r="AD111" i="5" s="1"/>
  <c r="X109" i="4"/>
  <c r="G109" i="4"/>
  <c r="AA110" i="5" s="1"/>
  <c r="S107" i="4"/>
  <c r="AE108" i="5" s="1"/>
  <c r="J105" i="4"/>
  <c r="AB106" i="5" s="1"/>
  <c r="X104" i="4"/>
  <c r="AF105" i="5" s="1"/>
  <c r="S102" i="4"/>
  <c r="P102" i="4"/>
  <c r="AD103" i="5" s="1"/>
  <c r="X101" i="4"/>
  <c r="AF102" i="5" s="1"/>
  <c r="S98" i="4"/>
  <c r="AE99" i="5" s="1"/>
  <c r="P98" i="4"/>
  <c r="AD99" i="5" s="1"/>
  <c r="G98" i="4"/>
  <c r="AA99" i="5" s="1"/>
  <c r="S96" i="4"/>
  <c r="P96" i="4"/>
  <c r="AD97" i="5" s="1"/>
  <c r="G96" i="4"/>
  <c r="S94" i="4"/>
  <c r="AE95" i="5" s="1"/>
  <c r="P94" i="4"/>
  <c r="AD95" i="5" s="1"/>
  <c r="G94" i="4"/>
  <c r="AA95" i="5" s="1"/>
  <c r="S92" i="4"/>
  <c r="P92" i="4"/>
  <c r="AD93" i="5" s="1"/>
  <c r="G92" i="4"/>
  <c r="X90" i="4"/>
  <c r="AF91" i="5" s="1"/>
  <c r="X88" i="4"/>
  <c r="AF89" i="5" s="1"/>
  <c r="S87" i="4"/>
  <c r="AE88" i="5" s="1"/>
  <c r="S85" i="4"/>
  <c r="AE86" i="5" s="1"/>
  <c r="P84" i="4"/>
  <c r="AD85" i="5" s="1"/>
  <c r="P82" i="4"/>
  <c r="AD83" i="5" s="1"/>
  <c r="S80" i="4"/>
  <c r="AE81" i="5" s="1"/>
  <c r="G80" i="4"/>
  <c r="AA81" i="5" s="1"/>
  <c r="X78" i="4"/>
  <c r="AF79" i="5" s="1"/>
  <c r="S75" i="4"/>
  <c r="AE76" i="5" s="1"/>
  <c r="P74" i="4"/>
  <c r="AD75" i="5" s="1"/>
  <c r="J72" i="4"/>
  <c r="AB73" i="5" s="1"/>
  <c r="X70" i="4"/>
  <c r="AF71" i="5" s="1"/>
  <c r="P68" i="4"/>
  <c r="AD69" i="5" s="1"/>
  <c r="J67" i="4"/>
  <c r="AB68" i="5" s="1"/>
  <c r="S66" i="4"/>
  <c r="X64" i="4"/>
  <c r="AF65" i="5" s="1"/>
  <c r="J61" i="4"/>
  <c r="AB62" i="5" s="1"/>
  <c r="S60" i="4"/>
  <c r="X58" i="4"/>
  <c r="AF59" i="5" s="1"/>
  <c r="P54" i="4"/>
  <c r="AD55" i="5" s="1"/>
  <c r="J53" i="4"/>
  <c r="AB54" i="5" s="1"/>
  <c r="S52" i="4"/>
  <c r="X50" i="4"/>
  <c r="AF51" i="5" s="1"/>
  <c r="P46" i="4"/>
  <c r="AD47" i="5" s="1"/>
  <c r="S45" i="4"/>
  <c r="P45" i="4"/>
  <c r="AD46" i="5" s="1"/>
  <c r="X44" i="4"/>
  <c r="AF45" i="5" s="1"/>
  <c r="J44" i="4"/>
  <c r="AB45" i="5" s="1"/>
  <c r="X43" i="4"/>
  <c r="AF44" i="5" s="1"/>
  <c r="G42" i="4"/>
  <c r="P38" i="4"/>
  <c r="AD39" i="5" s="1"/>
  <c r="S37" i="4"/>
  <c r="P37" i="4"/>
  <c r="AD38" i="5" s="1"/>
  <c r="X36" i="4"/>
  <c r="AF37" i="5" s="1"/>
  <c r="J36" i="4"/>
  <c r="AB37" i="5" s="1"/>
  <c r="S33" i="4"/>
  <c r="P33" i="4"/>
  <c r="AD34" i="5" s="1"/>
  <c r="X30" i="4"/>
  <c r="G28" i="4"/>
  <c r="AA29" i="5" s="1"/>
  <c r="S26" i="4"/>
  <c r="AE27" i="5" s="1"/>
  <c r="S24" i="4"/>
  <c r="AE25" i="5" s="1"/>
  <c r="S22" i="4"/>
  <c r="AE23" i="5" s="1"/>
  <c r="S17" i="4"/>
  <c r="AE18" i="5" s="1"/>
  <c r="P17" i="4"/>
  <c r="AD18" i="5" s="1"/>
  <c r="S15" i="4"/>
  <c r="P15" i="4"/>
  <c r="AD16" i="5" s="1"/>
  <c r="G12" i="4"/>
  <c r="AA13" i="5" s="1"/>
  <c r="G10" i="4"/>
  <c r="AA11" i="5" s="1"/>
  <c r="G8" i="4"/>
  <c r="AA9" i="5" s="1"/>
  <c r="S6" i="4"/>
  <c r="AE7" i="5" s="1"/>
  <c r="J4" i="4"/>
  <c r="AB5" i="5" s="1"/>
  <c r="S120" i="4"/>
  <c r="AE121" i="5" s="1"/>
  <c r="X134" i="4"/>
  <c r="AF135" i="5" s="1"/>
  <c r="J134" i="4"/>
  <c r="AB135" i="5" s="1"/>
  <c r="X133" i="4"/>
  <c r="AF134" i="5" s="1"/>
  <c r="P133" i="4"/>
  <c r="AD134" i="5" s="1"/>
  <c r="X132" i="4"/>
  <c r="AF133" i="5" s="1"/>
  <c r="J132" i="4"/>
  <c r="AB133" i="5" s="1"/>
  <c r="X131" i="4"/>
  <c r="AF132" i="5" s="1"/>
  <c r="P131" i="4"/>
  <c r="AD132" i="5" s="1"/>
  <c r="S126" i="4"/>
  <c r="P126" i="4"/>
  <c r="AD127" i="5" s="1"/>
  <c r="G126" i="4"/>
  <c r="S124" i="4"/>
  <c r="P124" i="4"/>
  <c r="AD125" i="5" s="1"/>
  <c r="G124" i="4"/>
  <c r="S122" i="4"/>
  <c r="P122" i="4"/>
  <c r="AD123" i="5" s="1"/>
  <c r="G122" i="4"/>
  <c r="AD117" i="3"/>
  <c r="AJ116" i="3"/>
  <c r="U117" i="5" s="1"/>
  <c r="AD113" i="3"/>
  <c r="AJ112" i="3"/>
  <c r="U113" i="5" s="1"/>
  <c r="P109" i="3"/>
  <c r="P110" i="5" s="1"/>
  <c r="T107" i="3"/>
  <c r="U107" i="3" s="1"/>
  <c r="V107" i="3" s="1"/>
  <c r="R108" i="5" s="1"/>
  <c r="P107" i="3"/>
  <c r="P108" i="5" s="1"/>
  <c r="F107" i="3"/>
  <c r="N108" i="5" s="1"/>
  <c r="AJ106" i="3"/>
  <c r="U107" i="5" s="1"/>
  <c r="P105" i="3"/>
  <c r="P106" i="5" s="1"/>
  <c r="AD101" i="3"/>
  <c r="AJ100" i="3"/>
  <c r="U101" i="5" s="1"/>
  <c r="AD97" i="3"/>
  <c r="AJ96" i="3"/>
  <c r="U97" i="5" s="1"/>
  <c r="I93" i="3"/>
  <c r="O94" i="5" s="1"/>
  <c r="F92" i="3"/>
  <c r="N93" i="5" s="1"/>
  <c r="AG91" i="3"/>
  <c r="T92" i="5" s="1"/>
  <c r="I89" i="3"/>
  <c r="O90" i="5" s="1"/>
  <c r="F88" i="3"/>
  <c r="N89" i="5" s="1"/>
  <c r="AG87" i="3"/>
  <c r="T88" i="5" s="1"/>
  <c r="I85" i="3"/>
  <c r="O86" i="5" s="1"/>
  <c r="F84" i="3"/>
  <c r="N85" i="5" s="1"/>
  <c r="AG83" i="3"/>
  <c r="T84" i="5" s="1"/>
  <c r="I81" i="3"/>
  <c r="O82" i="5" s="1"/>
  <c r="F80" i="3"/>
  <c r="N81" i="5" s="1"/>
  <c r="AG79" i="3"/>
  <c r="T80" i="5" s="1"/>
  <c r="AD78" i="3"/>
  <c r="AG77" i="3"/>
  <c r="T78" i="5" s="1"/>
  <c r="S77" i="3"/>
  <c r="V77" i="3" s="1"/>
  <c r="R78" i="5" s="1"/>
  <c r="T76" i="3"/>
  <c r="U76" i="3" s="1"/>
  <c r="V76" i="3" s="1"/>
  <c r="R77" i="5" s="1"/>
  <c r="F76" i="3"/>
  <c r="N77" i="5" s="1"/>
  <c r="AG75" i="3"/>
  <c r="T76" i="5" s="1"/>
  <c r="T75" i="3"/>
  <c r="U75" i="3" s="1"/>
  <c r="V75" i="3" s="1"/>
  <c r="R76" i="5" s="1"/>
  <c r="AD73" i="3"/>
  <c r="I70" i="3"/>
  <c r="O71" i="5" s="1"/>
  <c r="AJ69" i="3"/>
  <c r="U70" i="5" s="1"/>
  <c r="AJ68" i="3"/>
  <c r="U69" i="5" s="1"/>
  <c r="I68" i="3"/>
  <c r="O69" i="5" s="1"/>
  <c r="I64" i="3"/>
  <c r="O65" i="5" s="1"/>
  <c r="AJ60" i="3"/>
  <c r="U61" i="5" s="1"/>
  <c r="I60" i="3"/>
  <c r="O61" i="5" s="1"/>
  <c r="I58" i="3"/>
  <c r="O59" i="5" s="1"/>
  <c r="AJ57" i="3"/>
  <c r="U58" i="5" s="1"/>
  <c r="AJ55" i="3"/>
  <c r="U56" i="5" s="1"/>
  <c r="AD55" i="3"/>
  <c r="T55" i="3"/>
  <c r="U55" i="3" s="1"/>
  <c r="V55" i="3" s="1"/>
  <c r="F54" i="3"/>
  <c r="N55" i="5" s="1"/>
  <c r="T51" i="3"/>
  <c r="U51" i="3" s="1"/>
  <c r="V51" i="3" s="1"/>
  <c r="R52" i="5" s="1"/>
  <c r="F49" i="3"/>
  <c r="N50" i="5" s="1"/>
  <c r="AG47" i="3"/>
  <c r="T48" i="5" s="1"/>
  <c r="F47" i="3"/>
  <c r="N48" i="5" s="1"/>
  <c r="T46" i="3"/>
  <c r="U46" i="3" s="1"/>
  <c r="V46" i="3" s="1"/>
  <c r="R47" i="5" s="1"/>
  <c r="AG44" i="3"/>
  <c r="T45" i="5" s="1"/>
  <c r="T43" i="3"/>
  <c r="U43" i="3" s="1"/>
  <c r="V43" i="3" s="1"/>
  <c r="R44" i="5" s="1"/>
  <c r="T42" i="3"/>
  <c r="U42" i="3" s="1"/>
  <c r="V42" i="3" s="1"/>
  <c r="R43" i="5" s="1"/>
  <c r="AJ41" i="3"/>
  <c r="U42" i="5" s="1"/>
  <c r="AG40" i="3"/>
  <c r="T41" i="5" s="1"/>
  <c r="AG37" i="3"/>
  <c r="T38" i="5" s="1"/>
  <c r="AG36" i="3"/>
  <c r="T37" i="5" s="1"/>
  <c r="T32" i="3"/>
  <c r="U32" i="3" s="1"/>
  <c r="V32" i="3" s="1"/>
  <c r="F32" i="3"/>
  <c r="N33" i="5" s="1"/>
  <c r="AD31" i="3"/>
  <c r="I30" i="3"/>
  <c r="O31" i="5" s="1"/>
  <c r="AJ29" i="3"/>
  <c r="U30" i="5" s="1"/>
  <c r="P28" i="3"/>
  <c r="P29" i="5" s="1"/>
  <c r="I26" i="3"/>
  <c r="O27" i="5" s="1"/>
  <c r="AJ25" i="3"/>
  <c r="U26" i="5" s="1"/>
  <c r="T24" i="3"/>
  <c r="U24" i="3" s="1"/>
  <c r="V24" i="3" s="1"/>
  <c r="F24" i="3"/>
  <c r="AJ23" i="3"/>
  <c r="U24" i="5" s="1"/>
  <c r="AD22" i="3"/>
  <c r="T21" i="3"/>
  <c r="U21" i="3" s="1"/>
  <c r="V21" i="3" s="1"/>
  <c r="R22" i="5" s="1"/>
  <c r="P20" i="3"/>
  <c r="P21" i="5" s="1"/>
  <c r="F17" i="3"/>
  <c r="N18" i="5" s="1"/>
  <c r="I16" i="3"/>
  <c r="O17" i="5" s="1"/>
  <c r="AD13" i="3"/>
  <c r="AG12" i="3"/>
  <c r="T13" i="5" s="1"/>
  <c r="T11" i="3"/>
  <c r="U11" i="3" s="1"/>
  <c r="V11" i="3" s="1"/>
  <c r="R12" i="5" s="1"/>
  <c r="I10" i="3"/>
  <c r="O11" i="5" s="1"/>
  <c r="S120" i="3"/>
  <c r="V120" i="3" s="1"/>
  <c r="R121" i="5" s="1"/>
  <c r="I136" i="3"/>
  <c r="O137" i="5" s="1"/>
  <c r="AG135" i="3"/>
  <c r="T136" i="5" s="1"/>
  <c r="T130" i="3"/>
  <c r="U130" i="3" s="1"/>
  <c r="S130" i="3"/>
  <c r="AD128" i="3"/>
  <c r="F128" i="3"/>
  <c r="T118" i="75"/>
  <c r="F119" i="5" s="1"/>
  <c r="Z117" i="75"/>
  <c r="K118" i="5" s="1"/>
  <c r="Z112" i="75"/>
  <c r="K113" i="5" s="1"/>
  <c r="T108" i="75"/>
  <c r="F109" i="5" s="1"/>
  <c r="H107" i="75"/>
  <c r="I107" i="75" s="1"/>
  <c r="U107" i="75" s="1"/>
  <c r="G108" i="5" s="1"/>
  <c r="Z100" i="75"/>
  <c r="K101" i="5" s="1"/>
  <c r="T89" i="75"/>
  <c r="F90" i="5" s="1"/>
  <c r="T84" i="75"/>
  <c r="F85" i="5" s="1"/>
  <c r="T78" i="75"/>
  <c r="F79" i="5" s="1"/>
  <c r="AC76" i="75"/>
  <c r="Z69" i="75"/>
  <c r="H64" i="75"/>
  <c r="I64" i="75" s="1"/>
  <c r="U64" i="75" s="1"/>
  <c r="G65" i="5" s="1"/>
  <c r="Z62" i="75"/>
  <c r="K63" i="5" s="1"/>
  <c r="H55" i="75"/>
  <c r="I55" i="75" s="1"/>
  <c r="U55" i="75" s="1"/>
  <c r="G56" i="5" s="1"/>
  <c r="Z46" i="75"/>
  <c r="K47" i="5" s="1"/>
  <c r="AC38" i="75"/>
  <c r="Z35" i="75"/>
  <c r="T34" i="75"/>
  <c r="F35" i="5" s="1"/>
  <c r="P19" i="75"/>
  <c r="Q19" i="75" s="1"/>
  <c r="V19" i="75" s="1"/>
  <c r="H20" i="5" s="1"/>
  <c r="Z11" i="75"/>
  <c r="K12" i="5" s="1"/>
  <c r="P6" i="75"/>
  <c r="Q6" i="75" s="1"/>
  <c r="V6" i="75" s="1"/>
  <c r="H7" i="5" s="1"/>
  <c r="H4" i="75"/>
  <c r="I4" i="75" s="1"/>
  <c r="U4" i="75" s="1"/>
  <c r="P131" i="75"/>
  <c r="Q131" i="75" s="1"/>
  <c r="V131" i="75" s="1"/>
  <c r="T126" i="75"/>
  <c r="F127" i="5" s="1"/>
  <c r="H121" i="75"/>
  <c r="I121" i="75" s="1"/>
  <c r="U121" i="75" s="1"/>
  <c r="G122" i="5" s="1"/>
  <c r="AA49" i="5"/>
  <c r="S72" i="4"/>
  <c r="AE73" i="5" s="1"/>
  <c r="J69" i="4"/>
  <c r="AB70" i="5" s="1"/>
  <c r="S68" i="4"/>
  <c r="X66" i="4"/>
  <c r="AF67" i="5" s="1"/>
  <c r="P62" i="4"/>
  <c r="AD63" i="5" s="1"/>
  <c r="X61" i="4"/>
  <c r="AF62" i="5" s="1"/>
  <c r="X60" i="4"/>
  <c r="AF61" i="5" s="1"/>
  <c r="P56" i="4"/>
  <c r="AD57" i="5" s="1"/>
  <c r="J55" i="4"/>
  <c r="AB56" i="5" s="1"/>
  <c r="S54" i="4"/>
  <c r="X52" i="4"/>
  <c r="AF53" i="5" s="1"/>
  <c r="P48" i="4"/>
  <c r="AD49" i="5" s="1"/>
  <c r="J47" i="4"/>
  <c r="AB48" i="5" s="1"/>
  <c r="S46" i="4"/>
  <c r="X45" i="4"/>
  <c r="AF46" i="5" s="1"/>
  <c r="G44" i="4"/>
  <c r="P40" i="4"/>
  <c r="AD41" i="5" s="1"/>
  <c r="S39" i="4"/>
  <c r="P39" i="4"/>
  <c r="AD40" i="5" s="1"/>
  <c r="X38" i="4"/>
  <c r="AF39" i="5" s="1"/>
  <c r="X37" i="4"/>
  <c r="AF38" i="5" s="1"/>
  <c r="G36" i="4"/>
  <c r="X33" i="4"/>
  <c r="AF34" i="5" s="1"/>
  <c r="X17" i="4"/>
  <c r="AF18" i="5" s="1"/>
  <c r="X15" i="4"/>
  <c r="AF16" i="5" s="1"/>
  <c r="S11" i="4"/>
  <c r="P11" i="4"/>
  <c r="AD12" i="5" s="1"/>
  <c r="S9" i="4"/>
  <c r="P9" i="4"/>
  <c r="AD10" i="5" s="1"/>
  <c r="P136" i="4"/>
  <c r="AD137" i="5" s="1"/>
  <c r="X130" i="4"/>
  <c r="AF131" i="5" s="1"/>
  <c r="X129" i="4"/>
  <c r="AF130" i="5" s="1"/>
  <c r="P129" i="4"/>
  <c r="AD130" i="5" s="1"/>
  <c r="X128" i="4"/>
  <c r="AF129" i="5" s="1"/>
  <c r="X127" i="4"/>
  <c r="AF128" i="5" s="1"/>
  <c r="P127" i="4"/>
  <c r="AD128" i="5" s="1"/>
  <c r="P121" i="4"/>
  <c r="AD122" i="5" s="1"/>
  <c r="AG119" i="3"/>
  <c r="T120" i="5" s="1"/>
  <c r="AD109" i="3"/>
  <c r="AJ108" i="3"/>
  <c r="U109" i="5" s="1"/>
  <c r="AD105" i="3"/>
  <c r="AJ104" i="3"/>
  <c r="U105" i="5" s="1"/>
  <c r="F100" i="3"/>
  <c r="N101" i="5" s="1"/>
  <c r="AG99" i="3"/>
  <c r="T100" i="5" s="1"/>
  <c r="F96" i="3"/>
  <c r="N97" i="5" s="1"/>
  <c r="AG95" i="3"/>
  <c r="T96" i="5" s="1"/>
  <c r="T95" i="3"/>
  <c r="U95" i="3" s="1"/>
  <c r="V95" i="3" s="1"/>
  <c r="R96" i="5" s="1"/>
  <c r="P95" i="3"/>
  <c r="P96" i="5" s="1"/>
  <c r="F95" i="3"/>
  <c r="N96" i="5" s="1"/>
  <c r="S93" i="3"/>
  <c r="V93" i="3" s="1"/>
  <c r="R94" i="5" s="1"/>
  <c r="T91" i="3"/>
  <c r="U91" i="3" s="1"/>
  <c r="V91" i="3" s="1"/>
  <c r="R92" i="5" s="1"/>
  <c r="P91" i="3"/>
  <c r="P92" i="5" s="1"/>
  <c r="F91" i="3"/>
  <c r="N92" i="5" s="1"/>
  <c r="S89" i="3"/>
  <c r="V89" i="3" s="1"/>
  <c r="R90" i="5" s="1"/>
  <c r="T87" i="3"/>
  <c r="U87" i="3" s="1"/>
  <c r="V87" i="3" s="1"/>
  <c r="R88" i="5" s="1"/>
  <c r="P87" i="3"/>
  <c r="P88" i="5" s="1"/>
  <c r="F87" i="3"/>
  <c r="N88" i="5" s="1"/>
  <c r="S85" i="3"/>
  <c r="V85" i="3" s="1"/>
  <c r="R86" i="5" s="1"/>
  <c r="T83" i="3"/>
  <c r="U83" i="3" s="1"/>
  <c r="V83" i="3" s="1"/>
  <c r="R84" i="5" s="1"/>
  <c r="P83" i="3"/>
  <c r="P84" i="5" s="1"/>
  <c r="F83" i="3"/>
  <c r="N84" i="5" s="1"/>
  <c r="S81" i="3"/>
  <c r="V81" i="3" s="1"/>
  <c r="R82" i="5" s="1"/>
  <c r="T79" i="3"/>
  <c r="U79" i="3" s="1"/>
  <c r="V79" i="3" s="1"/>
  <c r="R80" i="5" s="1"/>
  <c r="P79" i="3"/>
  <c r="P80" i="5" s="1"/>
  <c r="F79" i="3"/>
  <c r="N80" i="5" s="1"/>
  <c r="P77" i="3"/>
  <c r="P78" i="5" s="1"/>
  <c r="I74" i="3"/>
  <c r="AD72" i="3"/>
  <c r="F69" i="3"/>
  <c r="N70" i="5" s="1"/>
  <c r="I66" i="3"/>
  <c r="O67" i="5" s="1"/>
  <c r="I62" i="3"/>
  <c r="O63" i="5" s="1"/>
  <c r="P56" i="3"/>
  <c r="P57" i="5" s="1"/>
  <c r="I53" i="3"/>
  <c r="O54" i="5" s="1"/>
  <c r="AG50" i="3"/>
  <c r="T51" i="5" s="1"/>
  <c r="F50" i="3"/>
  <c r="N51" i="5" s="1"/>
  <c r="AJ47" i="3"/>
  <c r="U48" i="5" s="1"/>
  <c r="P46" i="3"/>
  <c r="P47" i="5" s="1"/>
  <c r="P45" i="3"/>
  <c r="P46" i="5" s="1"/>
  <c r="P42" i="3"/>
  <c r="P43" i="5" s="1"/>
  <c r="P41" i="3"/>
  <c r="P42" i="5" s="1"/>
  <c r="F39" i="3"/>
  <c r="N40" i="5" s="1"/>
  <c r="S38" i="3"/>
  <c r="V38" i="3" s="1"/>
  <c r="R39" i="5" s="1"/>
  <c r="AJ36" i="3"/>
  <c r="U37" i="5" s="1"/>
  <c r="P34" i="3"/>
  <c r="P35" i="5" s="1"/>
  <c r="AD30" i="3"/>
  <c r="AD28" i="3"/>
  <c r="S26" i="3"/>
  <c r="V26" i="3" s="1"/>
  <c r="P24" i="3"/>
  <c r="P25" i="5" s="1"/>
  <c r="S22" i="3"/>
  <c r="V22" i="3" s="1"/>
  <c r="R23" i="5" s="1"/>
  <c r="AD19" i="3"/>
  <c r="F18" i="3"/>
  <c r="N19" i="5" s="1"/>
  <c r="AD17" i="3"/>
  <c r="I14" i="3"/>
  <c r="O15" i="5" s="1"/>
  <c r="AD12" i="3"/>
  <c r="I6" i="3"/>
  <c r="O7" i="5" s="1"/>
  <c r="AD4" i="3"/>
  <c r="F137" i="3"/>
  <c r="N138" i="5" s="1"/>
  <c r="AD134" i="3"/>
  <c r="P132" i="3"/>
  <c r="P133" i="5" s="1"/>
  <c r="F131" i="3"/>
  <c r="N132" i="5" s="1"/>
  <c r="AD129" i="3"/>
  <c r="AD126" i="3"/>
  <c r="T103" i="75"/>
  <c r="F104" i="5" s="1"/>
  <c r="T99" i="75"/>
  <c r="F100" i="5" s="1"/>
  <c r="Z81" i="75"/>
  <c r="K82" i="5" s="1"/>
  <c r="AC80" i="75"/>
  <c r="J81" i="5" s="1"/>
  <c r="Z56" i="75"/>
  <c r="K57" i="5" s="1"/>
  <c r="T50" i="75"/>
  <c r="F51" i="5" s="1"/>
  <c r="T38" i="75"/>
  <c r="F39" i="5" s="1"/>
  <c r="AC129" i="75"/>
  <c r="K102" i="5"/>
  <c r="AJ120" i="3"/>
  <c r="U121" i="5" s="1"/>
  <c r="AD120" i="3"/>
  <c r="P137" i="3"/>
  <c r="P138" i="5" s="1"/>
  <c r="AG136" i="3"/>
  <c r="T137" i="5" s="1"/>
  <c r="F136" i="3"/>
  <c r="AG129" i="3"/>
  <c r="T130" i="5" s="1"/>
  <c r="T125" i="3"/>
  <c r="U125" i="3" s="1"/>
  <c r="V125" i="3" s="1"/>
  <c r="AG124" i="3"/>
  <c r="T125" i="5" s="1"/>
  <c r="AD124" i="3"/>
  <c r="T124" i="3"/>
  <c r="U124" i="3" s="1"/>
  <c r="V124" i="3" s="1"/>
  <c r="P124" i="3"/>
  <c r="P125" i="5" s="1"/>
  <c r="F123" i="3"/>
  <c r="N124" i="5" s="1"/>
  <c r="T121" i="3"/>
  <c r="U121" i="3" s="1"/>
  <c r="V121" i="3" s="1"/>
  <c r="R122" i="5" s="1"/>
  <c r="T119" i="75"/>
  <c r="F120" i="5" s="1"/>
  <c r="P118" i="75"/>
  <c r="Q118" i="75" s="1"/>
  <c r="V118" i="75" s="1"/>
  <c r="H119" i="5" s="1"/>
  <c r="P116" i="75"/>
  <c r="Q116" i="75" s="1"/>
  <c r="V116" i="75" s="1"/>
  <c r="H117" i="5" s="1"/>
  <c r="H115" i="75"/>
  <c r="I115" i="75" s="1"/>
  <c r="U115" i="75" s="1"/>
  <c r="G116" i="5" s="1"/>
  <c r="Z110" i="75"/>
  <c r="K111" i="5" s="1"/>
  <c r="P106" i="75"/>
  <c r="Q106" i="75" s="1"/>
  <c r="V106" i="75" s="1"/>
  <c r="H107" i="5" s="1"/>
  <c r="Z104" i="75"/>
  <c r="K105" i="5" s="1"/>
  <c r="Z103" i="75"/>
  <c r="K104" i="5" s="1"/>
  <c r="AC102" i="75"/>
  <c r="J103" i="5" s="1"/>
  <c r="Z99" i="75"/>
  <c r="K100" i="5" s="1"/>
  <c r="P84" i="75"/>
  <c r="Q84" i="75" s="1"/>
  <c r="V84" i="75" s="1"/>
  <c r="H85" i="5" s="1"/>
  <c r="T74" i="75"/>
  <c r="Z72" i="75"/>
  <c r="K73" i="5" s="1"/>
  <c r="AC71" i="75"/>
  <c r="Z70" i="75"/>
  <c r="K71" i="5" s="1"/>
  <c r="T67" i="75"/>
  <c r="F68" i="5" s="1"/>
  <c r="Z60" i="75"/>
  <c r="K61" i="5" s="1"/>
  <c r="H60" i="75"/>
  <c r="I60" i="75" s="1"/>
  <c r="U60" i="75" s="1"/>
  <c r="G61" i="5" s="1"/>
  <c r="AC59" i="75"/>
  <c r="Z58" i="75"/>
  <c r="K59" i="5" s="1"/>
  <c r="P53" i="75"/>
  <c r="Q53" i="75" s="1"/>
  <c r="V53" i="75" s="1"/>
  <c r="H54" i="5" s="1"/>
  <c r="H53" i="75"/>
  <c r="I53" i="75" s="1"/>
  <c r="U53" i="75" s="1"/>
  <c r="G54" i="5" s="1"/>
  <c r="AC52" i="75"/>
  <c r="J53" i="5" s="1"/>
  <c r="H52" i="75"/>
  <c r="I52" i="75" s="1"/>
  <c r="U52" i="75" s="1"/>
  <c r="G53" i="5" s="1"/>
  <c r="H47" i="75"/>
  <c r="I47" i="75" s="1"/>
  <c r="U47" i="75" s="1"/>
  <c r="G48" i="5" s="1"/>
  <c r="T40" i="75"/>
  <c r="F41" i="5" s="1"/>
  <c r="Q36" i="75"/>
  <c r="V36" i="75" s="1"/>
  <c r="H37" i="5" s="1"/>
  <c r="H34" i="75"/>
  <c r="I34" i="75" s="1"/>
  <c r="U34" i="75" s="1"/>
  <c r="G35" i="5" s="1"/>
  <c r="AC32" i="75"/>
  <c r="T32" i="75"/>
  <c r="F33" i="5" s="1"/>
  <c r="Z30" i="75"/>
  <c r="K31" i="5" s="1"/>
  <c r="H30" i="75"/>
  <c r="I30" i="75" s="1"/>
  <c r="U30" i="75" s="1"/>
  <c r="G31" i="5" s="1"/>
  <c r="P25" i="75"/>
  <c r="Q25" i="75" s="1"/>
  <c r="V25" i="75" s="1"/>
  <c r="H26" i="5" s="1"/>
  <c r="H25" i="75"/>
  <c r="I25" i="75" s="1"/>
  <c r="U25" i="75" s="1"/>
  <c r="G26" i="5" s="1"/>
  <c r="Z23" i="75"/>
  <c r="K24" i="5" s="1"/>
  <c r="T20" i="75"/>
  <c r="F21" i="5" s="1"/>
  <c r="Z19" i="75"/>
  <c r="K20" i="5" s="1"/>
  <c r="H18" i="75"/>
  <c r="I18" i="75" s="1"/>
  <c r="U18" i="75" s="1"/>
  <c r="G19" i="5" s="1"/>
  <c r="AC14" i="75"/>
  <c r="T14" i="75"/>
  <c r="F15" i="5" s="1"/>
  <c r="AC9" i="75"/>
  <c r="Z6" i="75"/>
  <c r="K7" i="5" s="1"/>
  <c r="AC5" i="75"/>
  <c r="T5" i="75"/>
  <c r="F6" i="5" s="1"/>
  <c r="AC137" i="75"/>
  <c r="P133" i="75"/>
  <c r="Q133" i="75" s="1"/>
  <c r="V133" i="75" s="1"/>
  <c r="H134" i="5" s="1"/>
  <c r="H133" i="75"/>
  <c r="I133" i="75" s="1"/>
  <c r="U133" i="75" s="1"/>
  <c r="G134" i="5" s="1"/>
  <c r="P129" i="75"/>
  <c r="Q129" i="75" s="1"/>
  <c r="V129" i="75" s="1"/>
  <c r="H128" i="75"/>
  <c r="I128" i="75" s="1"/>
  <c r="U128" i="75" s="1"/>
  <c r="G129" i="5" s="1"/>
  <c r="H127" i="75"/>
  <c r="I127" i="75" s="1"/>
  <c r="U127" i="75" s="1"/>
  <c r="G128" i="5" s="1"/>
  <c r="P124" i="75"/>
  <c r="Q124" i="75" s="1"/>
  <c r="V124" i="75" s="1"/>
  <c r="H125" i="5" s="1"/>
  <c r="AD123" i="3"/>
  <c r="AC113" i="75"/>
  <c r="T113" i="75"/>
  <c r="F114" i="5" s="1"/>
  <c r="P111" i="75"/>
  <c r="Q111" i="75" s="1"/>
  <c r="V111" i="75" s="1"/>
  <c r="H112" i="5" s="1"/>
  <c r="AC108" i="75"/>
  <c r="J109" i="5" s="1"/>
  <c r="T107" i="75"/>
  <c r="F108" i="5" s="1"/>
  <c r="P105" i="75"/>
  <c r="Q105" i="75" s="1"/>
  <c r="V105" i="75" s="1"/>
  <c r="H106" i="5" s="1"/>
  <c r="T101" i="75"/>
  <c r="F102" i="5" s="1"/>
  <c r="P98" i="75"/>
  <c r="Q98" i="75" s="1"/>
  <c r="V98" i="75" s="1"/>
  <c r="H99" i="5" s="1"/>
  <c r="T88" i="75"/>
  <c r="F89" i="5" s="1"/>
  <c r="P87" i="75"/>
  <c r="Q87" i="75" s="1"/>
  <c r="V87" i="75" s="1"/>
  <c r="H88" i="5" s="1"/>
  <c r="T82" i="75"/>
  <c r="F83" i="5" s="1"/>
  <c r="T75" i="75"/>
  <c r="F76" i="5" s="1"/>
  <c r="Z73" i="75"/>
  <c r="K74" i="5" s="1"/>
  <c r="T68" i="75"/>
  <c r="F69" i="5" s="1"/>
  <c r="AC65" i="75"/>
  <c r="T65" i="75"/>
  <c r="F66" i="5" s="1"/>
  <c r="P63" i="75"/>
  <c r="Q63" i="75" s="1"/>
  <c r="V63" i="75" s="1"/>
  <c r="H64" i="5" s="1"/>
  <c r="T62" i="75"/>
  <c r="F63" i="5" s="1"/>
  <c r="Z61" i="75"/>
  <c r="K62" i="5" s="1"/>
  <c r="AC60" i="75"/>
  <c r="J61" i="5" s="1"/>
  <c r="AC53" i="75"/>
  <c r="J54" i="5" s="1"/>
  <c r="T48" i="75"/>
  <c r="F49" i="5" s="1"/>
  <c r="T29" i="75"/>
  <c r="F30" i="5" s="1"/>
  <c r="P24" i="75"/>
  <c r="Q24" i="75" s="1"/>
  <c r="V24" i="75" s="1"/>
  <c r="H25" i="5" s="1"/>
  <c r="Z21" i="75"/>
  <c r="K22" i="5" s="1"/>
  <c r="T21" i="75"/>
  <c r="F22" i="5" s="1"/>
  <c r="T16" i="75"/>
  <c r="F17" i="5" s="1"/>
  <c r="P15" i="75"/>
  <c r="Q15" i="75" s="1"/>
  <c r="V15" i="75" s="1"/>
  <c r="H16" i="5" s="1"/>
  <c r="T9" i="75"/>
  <c r="F10" i="5" s="1"/>
  <c r="H8" i="75"/>
  <c r="I8" i="75" s="1"/>
  <c r="U8" i="75" s="1"/>
  <c r="G9" i="5" s="1"/>
  <c r="T7" i="75"/>
  <c r="F8" i="5" s="1"/>
  <c r="AC4" i="75"/>
  <c r="AC131" i="75"/>
  <c r="J132" i="5" s="1"/>
  <c r="T131" i="75"/>
  <c r="F132" i="5" s="1"/>
  <c r="AC124" i="75"/>
  <c r="T124" i="75"/>
  <c r="F125" i="5" s="1"/>
  <c r="AC122" i="75"/>
  <c r="T121" i="75"/>
  <c r="F122" i="5" s="1"/>
  <c r="P131" i="3"/>
  <c r="P132" i="5" s="1"/>
  <c r="AJ130" i="3"/>
  <c r="U131" i="5" s="1"/>
  <c r="AD130" i="3"/>
  <c r="P129" i="3"/>
  <c r="P130" i="5" s="1"/>
  <c r="AG128" i="3"/>
  <c r="T129" i="5" s="1"/>
  <c r="I128" i="3"/>
  <c r="O129" i="5" s="1"/>
  <c r="AD127" i="3"/>
  <c r="I127" i="3"/>
  <c r="O128" i="5" s="1"/>
  <c r="W127" i="5"/>
  <c r="AG126" i="3"/>
  <c r="T127" i="5" s="1"/>
  <c r="P123" i="3"/>
  <c r="P124" i="5" s="1"/>
  <c r="AJ122" i="3"/>
  <c r="U123" i="5" s="1"/>
  <c r="AD122" i="3"/>
  <c r="P121" i="3"/>
  <c r="P122" i="5" s="1"/>
  <c r="Z119" i="75"/>
  <c r="K120" i="5" s="1"/>
  <c r="AC118" i="75"/>
  <c r="J119" i="5" s="1"/>
  <c r="AC117" i="75"/>
  <c r="H117" i="75"/>
  <c r="I117" i="75" s="1"/>
  <c r="U117" i="75" s="1"/>
  <c r="G118" i="5" s="1"/>
  <c r="AC116" i="75"/>
  <c r="H116" i="75"/>
  <c r="I116" i="75" s="1"/>
  <c r="U116" i="75" s="1"/>
  <c r="G117" i="5" s="1"/>
  <c r="H113" i="75"/>
  <c r="I113" i="75" s="1"/>
  <c r="U113" i="75" s="1"/>
  <c r="G114" i="5" s="1"/>
  <c r="Z111" i="75"/>
  <c r="K112" i="5" s="1"/>
  <c r="T110" i="75"/>
  <c r="F111" i="5" s="1"/>
  <c r="P109" i="75"/>
  <c r="Q109" i="75" s="1"/>
  <c r="V109" i="75" s="1"/>
  <c r="H110" i="5" s="1"/>
  <c r="T105" i="75"/>
  <c r="F106" i="5" s="1"/>
  <c r="T102" i="75"/>
  <c r="F103" i="5" s="1"/>
  <c r="H100" i="75"/>
  <c r="I100" i="75" s="1"/>
  <c r="U100" i="75" s="1"/>
  <c r="G101" i="5" s="1"/>
  <c r="T98" i="75"/>
  <c r="F99" i="5" s="1"/>
  <c r="H96" i="75"/>
  <c r="I96" i="75" s="1"/>
  <c r="U96" i="75" s="1"/>
  <c r="G97" i="5" s="1"/>
  <c r="P94" i="75"/>
  <c r="Q94" i="75" s="1"/>
  <c r="V94" i="75" s="1"/>
  <c r="H95" i="5" s="1"/>
  <c r="T92" i="75"/>
  <c r="F93" i="5" s="1"/>
  <c r="P91" i="75"/>
  <c r="Q91" i="75" s="1"/>
  <c r="V91" i="75" s="1"/>
  <c r="H92" i="5" s="1"/>
  <c r="AC90" i="75"/>
  <c r="Z89" i="75"/>
  <c r="K90" i="5" s="1"/>
  <c r="AC88" i="75"/>
  <c r="J89" i="5" s="1"/>
  <c r="H88" i="75"/>
  <c r="I88" i="75" s="1"/>
  <c r="U88" i="75" s="1"/>
  <c r="G89" i="5" s="1"/>
  <c r="T86" i="75"/>
  <c r="F87" i="5" s="1"/>
  <c r="AC83" i="75"/>
  <c r="J84" i="5" s="1"/>
  <c r="H82" i="75"/>
  <c r="I82" i="75" s="1"/>
  <c r="U82" i="75" s="1"/>
  <c r="G83" i="5" s="1"/>
  <c r="T81" i="75"/>
  <c r="F82" i="5" s="1"/>
  <c r="P78" i="75"/>
  <c r="Q78" i="75" s="1"/>
  <c r="V78" i="75" s="1"/>
  <c r="H79" i="5" s="1"/>
  <c r="H75" i="75"/>
  <c r="I75" i="75" s="1"/>
  <c r="U75" i="75" s="1"/>
  <c r="G76" i="5" s="1"/>
  <c r="H74" i="75"/>
  <c r="I74" i="75" s="1"/>
  <c r="U74" i="75" s="1"/>
  <c r="G75" i="5" s="1"/>
  <c r="T73" i="75"/>
  <c r="F74" i="5" s="1"/>
  <c r="H71" i="75"/>
  <c r="I71" i="75" s="1"/>
  <c r="U71" i="75" s="1"/>
  <c r="G72" i="5" s="1"/>
  <c r="AC70" i="75"/>
  <c r="AC69" i="75"/>
  <c r="J70" i="5" s="1"/>
  <c r="P68" i="75"/>
  <c r="Q68" i="75" s="1"/>
  <c r="V68" i="75" s="1"/>
  <c r="H69" i="5" s="1"/>
  <c r="H65" i="75"/>
  <c r="I65" i="75" s="1"/>
  <c r="U65" i="75" s="1"/>
  <c r="G66" i="5" s="1"/>
  <c r="H63" i="75"/>
  <c r="I63" i="75" s="1"/>
  <c r="U63" i="75" s="1"/>
  <c r="G64" i="5" s="1"/>
  <c r="AC62" i="75"/>
  <c r="Z59" i="75"/>
  <c r="K60" i="5" s="1"/>
  <c r="P59" i="75"/>
  <c r="Q59" i="75" s="1"/>
  <c r="V59" i="75" s="1"/>
  <c r="H60" i="5" s="1"/>
  <c r="H59" i="75"/>
  <c r="I59" i="75" s="1"/>
  <c r="U59" i="75" s="1"/>
  <c r="G60" i="5" s="1"/>
  <c r="AC58" i="75"/>
  <c r="T53" i="75"/>
  <c r="F54" i="5" s="1"/>
  <c r="H51" i="75"/>
  <c r="I51" i="75" s="1"/>
  <c r="U51" i="75" s="1"/>
  <c r="G52" i="5" s="1"/>
  <c r="AC50" i="75"/>
  <c r="T46" i="75"/>
  <c r="F47" i="5" s="1"/>
  <c r="Z45" i="75"/>
  <c r="K46" i="5" s="1"/>
  <c r="AC44" i="75"/>
  <c r="J45" i="5" s="1"/>
  <c r="T44" i="75"/>
  <c r="F45" i="5" s="1"/>
  <c r="Z41" i="75"/>
  <c r="K42" i="5" s="1"/>
  <c r="P41" i="75"/>
  <c r="Q41" i="75" s="1"/>
  <c r="V41" i="75" s="1"/>
  <c r="H42" i="5" s="1"/>
  <c r="T36" i="75"/>
  <c r="F37" i="5" s="1"/>
  <c r="T33" i="75"/>
  <c r="F34" i="5" s="1"/>
  <c r="Z32" i="75"/>
  <c r="K33" i="5" s="1"/>
  <c r="AC31" i="75"/>
  <c r="T31" i="75"/>
  <c r="F32" i="5" s="1"/>
  <c r="Z29" i="75"/>
  <c r="K30" i="5" s="1"/>
  <c r="P29" i="75"/>
  <c r="Q29" i="75" s="1"/>
  <c r="V29" i="75" s="1"/>
  <c r="AC28" i="75"/>
  <c r="Z27" i="75"/>
  <c r="K28" i="5" s="1"/>
  <c r="Z25" i="75"/>
  <c r="K26" i="5" s="1"/>
  <c r="T23" i="75"/>
  <c r="F24" i="5" s="1"/>
  <c r="T22" i="75"/>
  <c r="F23" i="5" s="1"/>
  <c r="AC18" i="75"/>
  <c r="J19" i="5" s="1"/>
  <c r="AC13" i="75"/>
  <c r="J14" i="5" s="1"/>
  <c r="Z10" i="75"/>
  <c r="K11" i="5" s="1"/>
  <c r="Z9" i="75"/>
  <c r="K10" i="5" s="1"/>
  <c r="T6" i="75"/>
  <c r="F7" i="5" s="1"/>
  <c r="Z4" i="75"/>
  <c r="K5" i="5" s="1"/>
  <c r="T4" i="75"/>
  <c r="F5" i="5" s="1"/>
  <c r="Z137" i="75"/>
  <c r="K138" i="5" s="1"/>
  <c r="T137" i="75"/>
  <c r="F138" i="5" s="1"/>
  <c r="AC136" i="75"/>
  <c r="T136" i="75"/>
  <c r="F137" i="5" s="1"/>
  <c r="Z130" i="75"/>
  <c r="K131" i="5" s="1"/>
  <c r="P130" i="75"/>
  <c r="Q130" i="75" s="1"/>
  <c r="V130" i="75" s="1"/>
  <c r="H131" i="5" s="1"/>
  <c r="Z129" i="75"/>
  <c r="K130" i="5" s="1"/>
  <c r="AC128" i="75"/>
  <c r="T128" i="75"/>
  <c r="F129" i="5" s="1"/>
  <c r="H122" i="75"/>
  <c r="I122" i="75" s="1"/>
  <c r="U122" i="75" s="1"/>
  <c r="G123" i="5" s="1"/>
  <c r="E74" i="5"/>
  <c r="P104" i="75"/>
  <c r="Q104" i="75" s="1"/>
  <c r="V104" i="75" s="1"/>
  <c r="H105" i="5" s="1"/>
  <c r="P107" i="75"/>
  <c r="Q107" i="75" s="1"/>
  <c r="V107" i="75" s="1"/>
  <c r="H108" i="5" s="1"/>
  <c r="P103" i="75"/>
  <c r="Q103" i="75" s="1"/>
  <c r="V103" i="75" s="1"/>
  <c r="H104" i="5" s="1"/>
  <c r="P113" i="75"/>
  <c r="Q113" i="75" s="1"/>
  <c r="V113" i="75" s="1"/>
  <c r="P108" i="75"/>
  <c r="Q108" i="75" s="1"/>
  <c r="V108" i="75" s="1"/>
  <c r="H109" i="5" s="1"/>
  <c r="P101" i="75"/>
  <c r="Q101" i="75" s="1"/>
  <c r="V101" i="75" s="1"/>
  <c r="H102" i="5" s="1"/>
  <c r="P62" i="75"/>
  <c r="Q62" i="75" s="1"/>
  <c r="V62" i="75" s="1"/>
  <c r="H63" i="5" s="1"/>
  <c r="P58" i="75"/>
  <c r="Q58" i="75" s="1"/>
  <c r="V58" i="75" s="1"/>
  <c r="P48" i="75"/>
  <c r="Q48" i="75" s="1"/>
  <c r="V48" i="75" s="1"/>
  <c r="H49" i="5" s="1"/>
  <c r="P44" i="75"/>
  <c r="Q44" i="75" s="1"/>
  <c r="V44" i="75" s="1"/>
  <c r="H45" i="5" s="1"/>
  <c r="P55" i="75"/>
  <c r="Q55" i="75" s="1"/>
  <c r="V55" i="75" s="1"/>
  <c r="H56" i="5" s="1"/>
  <c r="P50" i="75"/>
  <c r="Q50" i="75" s="1"/>
  <c r="V50" i="75" s="1"/>
  <c r="H51" i="5" s="1"/>
  <c r="P46" i="75"/>
  <c r="Q46" i="75" s="1"/>
  <c r="V46" i="75" s="1"/>
  <c r="H47" i="5" s="1"/>
  <c r="P40" i="75"/>
  <c r="Q40" i="75" s="1"/>
  <c r="V40" i="75" s="1"/>
  <c r="H41" i="5" s="1"/>
  <c r="P42" i="75"/>
  <c r="Q42" i="75" s="1"/>
  <c r="V42" i="75" s="1"/>
  <c r="H43" i="5" s="1"/>
  <c r="P37" i="75"/>
  <c r="Q37" i="75" s="1"/>
  <c r="V37" i="75" s="1"/>
  <c r="H38" i="5" s="1"/>
  <c r="P38" i="75"/>
  <c r="Q38" i="75" s="1"/>
  <c r="V38" i="75" s="1"/>
  <c r="H39" i="5" s="1"/>
  <c r="P27" i="75"/>
  <c r="Q27" i="75" s="1"/>
  <c r="V27" i="75" s="1"/>
  <c r="H28" i="5" s="1"/>
  <c r="P33" i="75"/>
  <c r="Q33" i="75" s="1"/>
  <c r="V33" i="75" s="1"/>
  <c r="H34" i="5" s="1"/>
  <c r="P26" i="75"/>
  <c r="Q26" i="75" s="1"/>
  <c r="V26" i="75" s="1"/>
  <c r="H27" i="5" s="1"/>
  <c r="P16" i="75"/>
  <c r="Q16" i="75" s="1"/>
  <c r="V16" i="75" s="1"/>
  <c r="H17" i="5" s="1"/>
  <c r="Q12" i="75"/>
  <c r="V12" i="75" s="1"/>
  <c r="H13" i="5" s="1"/>
  <c r="P10" i="75"/>
  <c r="Q10" i="75" s="1"/>
  <c r="V10" i="75" s="1"/>
  <c r="T133" i="75"/>
  <c r="T111" i="75"/>
  <c r="V72" i="75"/>
  <c r="H73" i="5" s="1"/>
  <c r="H101" i="75"/>
  <c r="I101" i="75" s="1"/>
  <c r="U101" i="75" s="1"/>
  <c r="G102" i="5" s="1"/>
  <c r="H97" i="75"/>
  <c r="I97" i="75" s="1"/>
  <c r="U97" i="75" s="1"/>
  <c r="H93" i="75"/>
  <c r="I93" i="75" s="1"/>
  <c r="U93" i="75" s="1"/>
  <c r="P81" i="75"/>
  <c r="Q81" i="75" s="1"/>
  <c r="V81" i="75" s="1"/>
  <c r="H82" i="5" s="1"/>
  <c r="Z80" i="75"/>
  <c r="AC78" i="75"/>
  <c r="T76" i="75"/>
  <c r="AC67" i="75"/>
  <c r="J68" i="5" s="1"/>
  <c r="AC98" i="75"/>
  <c r="AC94" i="75"/>
  <c r="P89" i="75"/>
  <c r="Q89" i="75" s="1"/>
  <c r="V89" i="75" s="1"/>
  <c r="Z88" i="75"/>
  <c r="AC86" i="75"/>
  <c r="P65" i="75"/>
  <c r="Q65" i="75" s="1"/>
  <c r="V65" i="75" s="1"/>
  <c r="H66" i="5" s="1"/>
  <c r="Z64" i="75"/>
  <c r="Z91" i="75"/>
  <c r="K92" i="5" s="1"/>
  <c r="H85" i="75"/>
  <c r="I85" i="75" s="1"/>
  <c r="U85" i="75" s="1"/>
  <c r="Z83" i="75"/>
  <c r="H77" i="75"/>
  <c r="I77" i="75" s="1"/>
  <c r="U77" i="75" s="1"/>
  <c r="Z75" i="75"/>
  <c r="AC74" i="75"/>
  <c r="H69" i="75"/>
  <c r="I69" i="75" s="1"/>
  <c r="U69" i="75" s="1"/>
  <c r="Z67" i="75"/>
  <c r="K68" i="5" s="1"/>
  <c r="AC66" i="75"/>
  <c r="T54" i="75"/>
  <c r="Z51" i="75"/>
  <c r="AC49" i="75"/>
  <c r="AC45" i="75"/>
  <c r="AC41" i="75"/>
  <c r="AC37" i="75"/>
  <c r="H48" i="75"/>
  <c r="I48" i="75" s="1"/>
  <c r="U48" i="75" s="1"/>
  <c r="H44" i="75"/>
  <c r="I44" i="75" s="1"/>
  <c r="U44" i="75" s="1"/>
  <c r="H40" i="75"/>
  <c r="I40" i="75" s="1"/>
  <c r="U40" i="75" s="1"/>
  <c r="AC36" i="75"/>
  <c r="AC24" i="75"/>
  <c r="T15" i="75"/>
  <c r="F16" i="5" s="1"/>
  <c r="P35" i="75"/>
  <c r="Q35" i="75" s="1"/>
  <c r="V35" i="75" s="1"/>
  <c r="H36" i="5" s="1"/>
  <c r="P31" i="75"/>
  <c r="Q31" i="75" s="1"/>
  <c r="V31" i="75" s="1"/>
  <c r="T24" i="75"/>
  <c r="F25" i="5" s="1"/>
  <c r="H23" i="75"/>
  <c r="I23" i="75" s="1"/>
  <c r="U23" i="75" s="1"/>
  <c r="P7" i="75"/>
  <c r="Q7" i="75" s="1"/>
  <c r="V7" i="75" s="1"/>
  <c r="H35" i="75"/>
  <c r="I35" i="75" s="1"/>
  <c r="U35" i="75" s="1"/>
  <c r="Q20" i="75"/>
  <c r="V20" i="75" s="1"/>
  <c r="H21" i="5" s="1"/>
  <c r="V13" i="75"/>
  <c r="H14" i="75"/>
  <c r="I14" i="75" s="1"/>
  <c r="U14" i="75" s="1"/>
  <c r="Z12" i="75"/>
  <c r="AC23" i="75"/>
  <c r="P130" i="3"/>
  <c r="P131" i="5" s="1"/>
  <c r="P122" i="3"/>
  <c r="P123" i="5" s="1"/>
  <c r="AD121" i="3"/>
  <c r="P127" i="3"/>
  <c r="T137" i="3"/>
  <c r="U137" i="3" s="1"/>
  <c r="V137" i="3" s="1"/>
  <c r="AD133" i="3"/>
  <c r="AG130" i="3"/>
  <c r="I130" i="3"/>
  <c r="AD125" i="3"/>
  <c r="AG122" i="3"/>
  <c r="I122" i="3"/>
  <c r="AJ135" i="3"/>
  <c r="U136" i="5" s="1"/>
  <c r="P135" i="3"/>
  <c r="AJ127" i="3"/>
  <c r="U128" i="5" s="1"/>
  <c r="T136" i="3"/>
  <c r="U136" i="3" s="1"/>
  <c r="V136" i="3" s="1"/>
  <c r="S135" i="3"/>
  <c r="V135" i="3" s="1"/>
  <c r="R136" i="5" s="1"/>
  <c r="AJ131" i="3"/>
  <c r="T128" i="3"/>
  <c r="U128" i="3" s="1"/>
  <c r="V128" i="3" s="1"/>
  <c r="R129" i="5" s="1"/>
  <c r="S127" i="3"/>
  <c r="V127" i="3" s="1"/>
  <c r="R128" i="5" s="1"/>
  <c r="AJ123" i="3"/>
  <c r="T60" i="3"/>
  <c r="U60" i="3" s="1"/>
  <c r="S60" i="3"/>
  <c r="T40" i="3"/>
  <c r="U40" i="3" s="1"/>
  <c r="S40" i="3"/>
  <c r="S118" i="3"/>
  <c r="T118" i="3"/>
  <c r="U118" i="3" s="1"/>
  <c r="I116" i="3"/>
  <c r="O117" i="5" s="1"/>
  <c r="S114" i="3"/>
  <c r="T114" i="3"/>
  <c r="U114" i="3" s="1"/>
  <c r="I112" i="3"/>
  <c r="P110" i="3"/>
  <c r="I108" i="3"/>
  <c r="O109" i="5" s="1"/>
  <c r="S106" i="3"/>
  <c r="T106" i="3"/>
  <c r="U106" i="3" s="1"/>
  <c r="AD104" i="3"/>
  <c r="S102" i="3"/>
  <c r="T102" i="3"/>
  <c r="U102" i="3" s="1"/>
  <c r="AD100" i="3"/>
  <c r="I100" i="3"/>
  <c r="O101" i="5" s="1"/>
  <c r="S98" i="3"/>
  <c r="T98" i="3"/>
  <c r="U98" i="3" s="1"/>
  <c r="AD96" i="3"/>
  <c r="P94" i="3"/>
  <c r="P90" i="3"/>
  <c r="P91" i="5" s="1"/>
  <c r="S86" i="3"/>
  <c r="T86" i="3"/>
  <c r="U86" i="3" s="1"/>
  <c r="AD84" i="3"/>
  <c r="P82" i="3"/>
  <c r="P83" i="5" s="1"/>
  <c r="S78" i="3"/>
  <c r="T78" i="3"/>
  <c r="U78" i="3" s="1"/>
  <c r="I76" i="3"/>
  <c r="O77" i="5" s="1"/>
  <c r="S23" i="3"/>
  <c r="T23" i="3"/>
  <c r="U23" i="3" s="1"/>
  <c r="AD119" i="3"/>
  <c r="AD115" i="3"/>
  <c r="AD107" i="3"/>
  <c r="AD103" i="3"/>
  <c r="AD99" i="3"/>
  <c r="AD95" i="3"/>
  <c r="AD91" i="3"/>
  <c r="AD87" i="3"/>
  <c r="AD83" i="3"/>
  <c r="AD79" i="3"/>
  <c r="T68" i="3"/>
  <c r="U68" i="3" s="1"/>
  <c r="S68" i="3"/>
  <c r="AD64" i="3"/>
  <c r="P55" i="3"/>
  <c r="AD54" i="3"/>
  <c r="S41" i="3"/>
  <c r="T41" i="3"/>
  <c r="U41" i="3" s="1"/>
  <c r="S39" i="3"/>
  <c r="T39" i="3"/>
  <c r="U39" i="3" s="1"/>
  <c r="AD53" i="3"/>
  <c r="P118" i="3"/>
  <c r="AD116" i="3"/>
  <c r="P114" i="3"/>
  <c r="P115" i="5" s="1"/>
  <c r="AD112" i="3"/>
  <c r="S110" i="3"/>
  <c r="T110" i="3"/>
  <c r="U110" i="3" s="1"/>
  <c r="AD108" i="3"/>
  <c r="P106" i="3"/>
  <c r="P107" i="5" s="1"/>
  <c r="I104" i="3"/>
  <c r="O105" i="5" s="1"/>
  <c r="P102" i="3"/>
  <c r="P98" i="3"/>
  <c r="P99" i="5" s="1"/>
  <c r="I96" i="3"/>
  <c r="S94" i="3"/>
  <c r="T94" i="3"/>
  <c r="U94" i="3" s="1"/>
  <c r="AD92" i="3"/>
  <c r="I92" i="3"/>
  <c r="O93" i="5" s="1"/>
  <c r="S90" i="3"/>
  <c r="T90" i="3"/>
  <c r="U90" i="3" s="1"/>
  <c r="AD88" i="3"/>
  <c r="I88" i="3"/>
  <c r="O89" i="5" s="1"/>
  <c r="P86" i="3"/>
  <c r="I84" i="3"/>
  <c r="O85" i="5" s="1"/>
  <c r="S82" i="3"/>
  <c r="T82" i="3"/>
  <c r="U82" i="3" s="1"/>
  <c r="AD80" i="3"/>
  <c r="I80" i="3"/>
  <c r="P78" i="3"/>
  <c r="P79" i="5" s="1"/>
  <c r="AD76" i="3"/>
  <c r="T72" i="3"/>
  <c r="U72" i="3" s="1"/>
  <c r="S72" i="3"/>
  <c r="AD68" i="3"/>
  <c r="AD21" i="3"/>
  <c r="AD111" i="3"/>
  <c r="AJ117" i="3"/>
  <c r="U118" i="5" s="1"/>
  <c r="AG116" i="3"/>
  <c r="T117" i="5" s="1"/>
  <c r="AJ113" i="3"/>
  <c r="U114" i="5" s="1"/>
  <c r="AG112" i="3"/>
  <c r="T113" i="5" s="1"/>
  <c r="AJ109" i="3"/>
  <c r="AG108" i="3"/>
  <c r="T109" i="5" s="1"/>
  <c r="AJ105" i="3"/>
  <c r="AG104" i="3"/>
  <c r="T105" i="5" s="1"/>
  <c r="AJ101" i="3"/>
  <c r="AG100" i="3"/>
  <c r="T101" i="5" s="1"/>
  <c r="AJ97" i="3"/>
  <c r="AG96" i="3"/>
  <c r="T97" i="5" s="1"/>
  <c r="AJ93" i="3"/>
  <c r="AG92" i="3"/>
  <c r="T93" i="5" s="1"/>
  <c r="AJ89" i="3"/>
  <c r="AG88" i="3"/>
  <c r="T89" i="5" s="1"/>
  <c r="AJ85" i="3"/>
  <c r="AG84" i="3"/>
  <c r="T85" i="5" s="1"/>
  <c r="AJ81" i="3"/>
  <c r="AG80" i="3"/>
  <c r="T81" i="5" s="1"/>
  <c r="AJ77" i="3"/>
  <c r="U78" i="5" s="1"/>
  <c r="AG76" i="3"/>
  <c r="T77" i="5" s="1"/>
  <c r="AD75" i="3"/>
  <c r="T64" i="3"/>
  <c r="U64" i="3" s="1"/>
  <c r="S64" i="3"/>
  <c r="AD60" i="3"/>
  <c r="AD52" i="3"/>
  <c r="S45" i="3"/>
  <c r="T45" i="3"/>
  <c r="U45" i="3" s="1"/>
  <c r="T34" i="3"/>
  <c r="U34" i="3" s="1"/>
  <c r="S34" i="3"/>
  <c r="AD25" i="3"/>
  <c r="T8" i="3"/>
  <c r="U8" i="3" s="1"/>
  <c r="S8" i="3"/>
  <c r="S73" i="3"/>
  <c r="T73" i="3"/>
  <c r="U73" i="3" s="1"/>
  <c r="P73" i="3"/>
  <c r="AD71" i="3"/>
  <c r="I71" i="3"/>
  <c r="O72" i="5" s="1"/>
  <c r="S69" i="3"/>
  <c r="T69" i="3"/>
  <c r="U69" i="3" s="1"/>
  <c r="P69" i="3"/>
  <c r="AD67" i="3"/>
  <c r="I67" i="3"/>
  <c r="O68" i="5" s="1"/>
  <c r="S65" i="3"/>
  <c r="T65" i="3"/>
  <c r="U65" i="3" s="1"/>
  <c r="P65" i="3"/>
  <c r="AD63" i="3"/>
  <c r="I63" i="3"/>
  <c r="O64" i="5" s="1"/>
  <c r="S61" i="3"/>
  <c r="T61" i="3"/>
  <c r="U61" i="3" s="1"/>
  <c r="P61" i="3"/>
  <c r="AD59" i="3"/>
  <c r="I59" i="3"/>
  <c r="O60" i="5" s="1"/>
  <c r="S57" i="3"/>
  <c r="T57" i="3"/>
  <c r="U57" i="3" s="1"/>
  <c r="P57" i="3"/>
  <c r="T53" i="3"/>
  <c r="U53" i="3" s="1"/>
  <c r="V53" i="3" s="1"/>
  <c r="R54" i="5" s="1"/>
  <c r="P53" i="3"/>
  <c r="P54" i="5" s="1"/>
  <c r="F53" i="3"/>
  <c r="S52" i="3"/>
  <c r="V52" i="3" s="1"/>
  <c r="R53" i="5" s="1"/>
  <c r="P52" i="3"/>
  <c r="AD50" i="3"/>
  <c r="P48" i="3"/>
  <c r="AD47" i="3"/>
  <c r="I47" i="3"/>
  <c r="O48" i="5" s="1"/>
  <c r="F46" i="3"/>
  <c r="AD43" i="3"/>
  <c r="AD38" i="3"/>
  <c r="S37" i="3"/>
  <c r="T37" i="3"/>
  <c r="U37" i="3" s="1"/>
  <c r="S35" i="3"/>
  <c r="T35" i="3"/>
  <c r="U35" i="3" s="1"/>
  <c r="T16" i="3"/>
  <c r="U16" i="3" s="1"/>
  <c r="S16" i="3"/>
  <c r="AD74" i="3"/>
  <c r="V74" i="3"/>
  <c r="R75" i="5" s="1"/>
  <c r="F71" i="3"/>
  <c r="AD70" i="3"/>
  <c r="F67" i="3"/>
  <c r="AD66" i="3"/>
  <c r="F63" i="3"/>
  <c r="AD62" i="3"/>
  <c r="F59" i="3"/>
  <c r="N60" i="5" s="1"/>
  <c r="AD58" i="3"/>
  <c r="AD40" i="3"/>
  <c r="S56" i="3"/>
  <c r="V56" i="3" s="1"/>
  <c r="AJ52" i="3"/>
  <c r="U53" i="5" s="1"/>
  <c r="AD51" i="3"/>
  <c r="I51" i="3"/>
  <c r="O52" i="5" s="1"/>
  <c r="S49" i="3"/>
  <c r="T49" i="3"/>
  <c r="U49" i="3" s="1"/>
  <c r="P49" i="3"/>
  <c r="P50" i="5" s="1"/>
  <c r="AG43" i="3"/>
  <c r="T44" i="5" s="1"/>
  <c r="AD39" i="3"/>
  <c r="I37" i="3"/>
  <c r="P30" i="3"/>
  <c r="P31" i="5" s="1"/>
  <c r="AJ8" i="3"/>
  <c r="AD42" i="3"/>
  <c r="F42" i="3"/>
  <c r="AD37" i="3"/>
  <c r="AD34" i="3"/>
  <c r="AD10" i="3"/>
  <c r="P7" i="3"/>
  <c r="P8" i="5" s="1"/>
  <c r="F7" i="3"/>
  <c r="N8" i="5" s="1"/>
  <c r="AJ38" i="3"/>
  <c r="U39" i="5" s="1"/>
  <c r="P38" i="3"/>
  <c r="P39" i="5" s="1"/>
  <c r="AD32" i="3"/>
  <c r="AJ30" i="3"/>
  <c r="U31" i="5" s="1"/>
  <c r="AD29" i="3"/>
  <c r="I29" i="3"/>
  <c r="S27" i="3"/>
  <c r="T27" i="3"/>
  <c r="U27" i="3" s="1"/>
  <c r="P27" i="3"/>
  <c r="P26" i="3"/>
  <c r="AG21" i="3"/>
  <c r="T22" i="5" s="1"/>
  <c r="AJ16" i="3"/>
  <c r="AG11" i="3"/>
  <c r="T12" i="5" s="1"/>
  <c r="AD6" i="3"/>
  <c r="AJ4" i="3"/>
  <c r="U5" i="5" s="1"/>
  <c r="AD36" i="3"/>
  <c r="F36" i="3"/>
  <c r="AJ34" i="3"/>
  <c r="U35" i="5" s="1"/>
  <c r="AD33" i="3"/>
  <c r="I33" i="3"/>
  <c r="O34" i="5" s="1"/>
  <c r="S31" i="3"/>
  <c r="T31" i="3"/>
  <c r="U31" i="3" s="1"/>
  <c r="P31" i="3"/>
  <c r="AG25" i="3"/>
  <c r="T26" i="5" s="1"/>
  <c r="AD20" i="3"/>
  <c r="F20" i="3"/>
  <c r="AD14" i="3"/>
  <c r="P14" i="3"/>
  <c r="P11" i="3"/>
  <c r="P12" i="5" s="1"/>
  <c r="F11" i="3"/>
  <c r="N12" i="5" s="1"/>
  <c r="AG7" i="3"/>
  <c r="T8" i="5" s="1"/>
  <c r="AD18" i="3"/>
  <c r="F10" i="3"/>
  <c r="F6" i="3"/>
  <c r="S17" i="3"/>
  <c r="T17" i="3"/>
  <c r="U17" i="3" s="1"/>
  <c r="P17" i="3"/>
  <c r="AD15" i="3"/>
  <c r="I15" i="3"/>
  <c r="S13" i="3"/>
  <c r="T13" i="3"/>
  <c r="U13" i="3" s="1"/>
  <c r="P13" i="3"/>
  <c r="AD11" i="3"/>
  <c r="I11" i="3"/>
  <c r="O12" i="5" s="1"/>
  <c r="S9" i="3"/>
  <c r="T9" i="3"/>
  <c r="U9" i="3" s="1"/>
  <c r="P9" i="3"/>
  <c r="AD7" i="3"/>
  <c r="S5" i="3"/>
  <c r="T5" i="3"/>
  <c r="U5" i="3" s="1"/>
  <c r="P5" i="3"/>
  <c r="G136" i="4"/>
  <c r="G130" i="4"/>
  <c r="G128" i="4"/>
  <c r="G134" i="4"/>
  <c r="G132" i="4"/>
  <c r="J71" i="4"/>
  <c r="AB72" i="5" s="1"/>
  <c r="J90" i="4"/>
  <c r="J84" i="4"/>
  <c r="J82" i="4"/>
  <c r="J80" i="4"/>
  <c r="J74" i="4"/>
  <c r="AB75" i="5" s="1"/>
  <c r="P69" i="4"/>
  <c r="AD70" i="5" s="1"/>
  <c r="P65" i="4"/>
  <c r="AD66" i="5" s="1"/>
  <c r="P61" i="4"/>
  <c r="AD62" i="5" s="1"/>
  <c r="P55" i="4"/>
  <c r="AD56" i="5" s="1"/>
  <c r="S71" i="4"/>
  <c r="AE72" i="5" s="1"/>
  <c r="J88" i="4"/>
  <c r="AB89" i="5" s="1"/>
  <c r="J86" i="4"/>
  <c r="J78" i="4"/>
  <c r="J76" i="4"/>
  <c r="P63" i="4"/>
  <c r="AD64" i="5" s="1"/>
  <c r="P59" i="4"/>
  <c r="AD60" i="5" s="1"/>
  <c r="P51" i="4"/>
  <c r="AD52" i="5" s="1"/>
  <c r="J32" i="4"/>
  <c r="AB33" i="5" s="1"/>
  <c r="P31" i="4"/>
  <c r="P101" i="4"/>
  <c r="X99" i="4"/>
  <c r="AF100" i="5" s="1"/>
  <c r="P99" i="4"/>
  <c r="AD100" i="5" s="1"/>
  <c r="X97" i="4"/>
  <c r="AF98" i="5" s="1"/>
  <c r="P97" i="4"/>
  <c r="X95" i="4"/>
  <c r="AF96" i="5" s="1"/>
  <c r="P95" i="4"/>
  <c r="X93" i="4"/>
  <c r="AF94" i="5" s="1"/>
  <c r="P93" i="4"/>
  <c r="X91" i="4"/>
  <c r="AF92" i="5" s="1"/>
  <c r="P91" i="4"/>
  <c r="X89" i="4"/>
  <c r="AF90" i="5" s="1"/>
  <c r="P89" i="4"/>
  <c r="X87" i="4"/>
  <c r="AF88" i="5" s="1"/>
  <c r="P87" i="4"/>
  <c r="AD88" i="5" s="1"/>
  <c r="X85" i="4"/>
  <c r="AF86" i="5" s="1"/>
  <c r="P85" i="4"/>
  <c r="X83" i="4"/>
  <c r="AF84" i="5" s="1"/>
  <c r="P83" i="4"/>
  <c r="AD84" i="5" s="1"/>
  <c r="X81" i="4"/>
  <c r="AF82" i="5" s="1"/>
  <c r="P81" i="4"/>
  <c r="X79" i="4"/>
  <c r="AF80" i="5" s="1"/>
  <c r="P79" i="4"/>
  <c r="X77" i="4"/>
  <c r="AF78" i="5" s="1"/>
  <c r="P77" i="4"/>
  <c r="X75" i="4"/>
  <c r="AF76" i="5" s="1"/>
  <c r="P75" i="4"/>
  <c r="AD76" i="5" s="1"/>
  <c r="X73" i="4"/>
  <c r="AF74" i="5" s="1"/>
  <c r="P73" i="4"/>
  <c r="G72" i="4"/>
  <c r="G71" i="4"/>
  <c r="G70" i="4"/>
  <c r="G69" i="4"/>
  <c r="G68" i="4"/>
  <c r="G67" i="4"/>
  <c r="G66" i="4"/>
  <c r="G65" i="4"/>
  <c r="G64" i="4"/>
  <c r="G63" i="4"/>
  <c r="G62" i="4"/>
  <c r="G61" i="4"/>
  <c r="G60" i="4"/>
  <c r="G59" i="4"/>
  <c r="G58" i="4"/>
  <c r="G57" i="4"/>
  <c r="G56" i="4"/>
  <c r="G55" i="4"/>
  <c r="G54" i="4"/>
  <c r="G53" i="4"/>
  <c r="G52" i="4"/>
  <c r="G51" i="4"/>
  <c r="G49" i="4"/>
  <c r="G47" i="4"/>
  <c r="G73" i="4"/>
  <c r="P71" i="4"/>
  <c r="AD72" i="5" s="1"/>
  <c r="P67" i="4"/>
  <c r="AD68" i="5" s="1"/>
  <c r="P57" i="4"/>
  <c r="AD58" i="5" s="1"/>
  <c r="P53" i="4"/>
  <c r="AD54" i="5" s="1"/>
  <c r="X31" i="4"/>
  <c r="AF32" i="5" s="1"/>
  <c r="J8" i="4"/>
  <c r="AB9" i="5" s="1"/>
  <c r="X7" i="4"/>
  <c r="AF8" i="5" s="1"/>
  <c r="P7" i="4"/>
  <c r="S69" i="4"/>
  <c r="S67" i="4"/>
  <c r="S65" i="4"/>
  <c r="S63" i="4"/>
  <c r="S61" i="4"/>
  <c r="S59" i="4"/>
  <c r="AE60" i="5" s="1"/>
  <c r="S57" i="4"/>
  <c r="S55" i="4"/>
  <c r="S53" i="4"/>
  <c r="S51" i="4"/>
  <c r="S49" i="4"/>
  <c r="S47" i="4"/>
  <c r="J30" i="4"/>
  <c r="AB31" i="5" s="1"/>
  <c r="X29" i="4"/>
  <c r="AF30" i="5" s="1"/>
  <c r="P29" i="4"/>
  <c r="AD30" i="5" s="1"/>
  <c r="J22" i="4"/>
  <c r="AB23" i="5" s="1"/>
  <c r="X21" i="4"/>
  <c r="AF22" i="5" s="1"/>
  <c r="P21" i="4"/>
  <c r="J14" i="4"/>
  <c r="AB15" i="5" s="1"/>
  <c r="X13" i="4"/>
  <c r="AF14" i="5" s="1"/>
  <c r="P13" i="4"/>
  <c r="J6" i="4"/>
  <c r="X5" i="4"/>
  <c r="AF6" i="5" s="1"/>
  <c r="P5" i="4"/>
  <c r="AD6" i="5" s="1"/>
  <c r="X35" i="4"/>
  <c r="AF36" i="5" s="1"/>
  <c r="P35" i="4"/>
  <c r="J28" i="4"/>
  <c r="AB29" i="5" s="1"/>
  <c r="X27" i="4"/>
  <c r="AF28" i="5" s="1"/>
  <c r="P27" i="4"/>
  <c r="K21" i="4"/>
  <c r="AC22" i="5" s="1"/>
  <c r="J20" i="4"/>
  <c r="AB21" i="5" s="1"/>
  <c r="X19" i="4"/>
  <c r="AF20" i="5" s="1"/>
  <c r="P19" i="4"/>
  <c r="K13" i="4" l="1"/>
  <c r="AC14" i="5" s="1"/>
  <c r="K17" i="4"/>
  <c r="AC18" i="5" s="1"/>
  <c r="AD126" i="75"/>
  <c r="L127" i="5" s="1"/>
  <c r="AD87" i="75"/>
  <c r="L88" i="5" s="1"/>
  <c r="J127" i="5"/>
  <c r="J58" i="5"/>
  <c r="K7" i="4"/>
  <c r="AC8" i="5" s="1"/>
  <c r="AA18" i="5"/>
  <c r="AD26" i="75"/>
  <c r="L27" i="5" s="1"/>
  <c r="K83" i="4"/>
  <c r="AC84" i="5" s="1"/>
  <c r="K37" i="4"/>
  <c r="AC38" i="5" s="1"/>
  <c r="AD15" i="75"/>
  <c r="L16" i="5" s="1"/>
  <c r="AQ28" i="3"/>
  <c r="X29" i="5" s="1"/>
  <c r="AD133" i="75"/>
  <c r="L134" i="5" s="1"/>
  <c r="AD56" i="75"/>
  <c r="L57" i="5" s="1"/>
  <c r="K9" i="4"/>
  <c r="AC10" i="5" s="1"/>
  <c r="K77" i="4"/>
  <c r="AC78" i="5" s="1"/>
  <c r="K46" i="4"/>
  <c r="AC47" i="5" s="1"/>
  <c r="K39" i="4"/>
  <c r="AC40" i="5" s="1"/>
  <c r="K29" i="4"/>
  <c r="AC30" i="5" s="1"/>
  <c r="K19" i="4"/>
  <c r="AC20" i="5" s="1"/>
  <c r="K31" i="4"/>
  <c r="AC32" i="5" s="1"/>
  <c r="K131" i="4"/>
  <c r="AC132" i="5" s="1"/>
  <c r="K103" i="4"/>
  <c r="AC104" i="5" s="1"/>
  <c r="K40" i="4"/>
  <c r="AC41" i="5" s="1"/>
  <c r="K5" i="4"/>
  <c r="AC6" i="5" s="1"/>
  <c r="Q45" i="3"/>
  <c r="Q46" i="5" s="1"/>
  <c r="AQ74" i="3"/>
  <c r="AQ53" i="3"/>
  <c r="AQ73" i="3"/>
  <c r="X74" i="5" s="1"/>
  <c r="AQ85" i="3"/>
  <c r="X86" i="5" s="1"/>
  <c r="AQ82" i="3"/>
  <c r="X83" i="5" s="1"/>
  <c r="K33" i="4"/>
  <c r="AC34" i="5" s="1"/>
  <c r="K14" i="4"/>
  <c r="AC15" i="5" s="1"/>
  <c r="AA32" i="5"/>
  <c r="K118" i="4"/>
  <c r="AC119" i="5" s="1"/>
  <c r="K117" i="4"/>
  <c r="AC118" i="5" s="1"/>
  <c r="AQ60" i="3"/>
  <c r="X61" i="5" s="1"/>
  <c r="AQ133" i="3"/>
  <c r="X134" i="5" s="1"/>
  <c r="K104" i="4"/>
  <c r="AC105" i="5" s="1"/>
  <c r="AD63" i="75"/>
  <c r="L64" i="5" s="1"/>
  <c r="AD43" i="75"/>
  <c r="L44" i="5" s="1"/>
  <c r="AD46" i="75"/>
  <c r="L47" i="5" s="1"/>
  <c r="AD22" i="75"/>
  <c r="L23" i="5" s="1"/>
  <c r="AD123" i="75"/>
  <c r="L124" i="5" s="1"/>
  <c r="AD20" i="75"/>
  <c r="L21" i="5" s="1"/>
  <c r="J55" i="5"/>
  <c r="AD115" i="75"/>
  <c r="L116" i="5" s="1"/>
  <c r="AQ68" i="3"/>
  <c r="X69" i="5" s="1"/>
  <c r="AQ69" i="3"/>
  <c r="X70" i="5" s="1"/>
  <c r="K101" i="4"/>
  <c r="AC102" i="5" s="1"/>
  <c r="Y20" i="4"/>
  <c r="AG21" i="5" s="1"/>
  <c r="K106" i="4"/>
  <c r="AC107" i="5" s="1"/>
  <c r="AQ45" i="3"/>
  <c r="X46" i="5" s="1"/>
  <c r="AQ94" i="3"/>
  <c r="X95" i="5" s="1"/>
  <c r="AQ86" i="3"/>
  <c r="X87" i="5" s="1"/>
  <c r="AQ122" i="3"/>
  <c r="X123" i="5" s="1"/>
  <c r="AD105" i="75"/>
  <c r="L106" i="5" s="1"/>
  <c r="W125" i="75"/>
  <c r="I126" i="5" s="1"/>
  <c r="J20" i="5"/>
  <c r="AD135" i="75"/>
  <c r="L136" i="5" s="1"/>
  <c r="AQ131" i="3"/>
  <c r="X132" i="5" s="1"/>
  <c r="AQ26" i="3"/>
  <c r="X27" i="5" s="1"/>
  <c r="K111" i="4"/>
  <c r="AC112" i="5" s="1"/>
  <c r="Q19" i="3"/>
  <c r="Q20" i="5" s="1"/>
  <c r="AQ66" i="3"/>
  <c r="X67" i="5" s="1"/>
  <c r="AQ130" i="3"/>
  <c r="X131" i="5" s="1"/>
  <c r="W57" i="75"/>
  <c r="I58" i="5" s="1"/>
  <c r="M58" i="5" s="1"/>
  <c r="AQ18" i="3"/>
  <c r="X19" i="5" s="1"/>
  <c r="AQ51" i="3"/>
  <c r="X52" i="5" s="1"/>
  <c r="AD11" i="75"/>
  <c r="L12" i="5" s="1"/>
  <c r="AD25" i="75"/>
  <c r="L26" i="5" s="1"/>
  <c r="W112" i="75"/>
  <c r="I113" i="5" s="1"/>
  <c r="AQ5" i="3"/>
  <c r="X6" i="5" s="1"/>
  <c r="K23" i="4"/>
  <c r="AC24" i="5" s="1"/>
  <c r="K38" i="4"/>
  <c r="AC39" i="5" s="1"/>
  <c r="K133" i="4"/>
  <c r="AC134" i="5" s="1"/>
  <c r="AD107" i="75"/>
  <c r="L108" i="5" s="1"/>
  <c r="AQ27" i="3"/>
  <c r="X28" i="5" s="1"/>
  <c r="AD72" i="75"/>
  <c r="L73" i="5" s="1"/>
  <c r="AQ44" i="3"/>
  <c r="X45" i="5" s="1"/>
  <c r="AQ77" i="3"/>
  <c r="X78" i="5" s="1"/>
  <c r="AQ72" i="3"/>
  <c r="X73" i="5" s="1"/>
  <c r="AQ128" i="3"/>
  <c r="X129" i="5" s="1"/>
  <c r="AQ61" i="3"/>
  <c r="X62" i="5" s="1"/>
  <c r="AQ106" i="3"/>
  <c r="X107" i="5" s="1"/>
  <c r="AD104" i="75"/>
  <c r="L105" i="5" s="1"/>
  <c r="AD7" i="75"/>
  <c r="L8" i="5" s="1"/>
  <c r="AA84" i="5"/>
  <c r="AD112" i="75"/>
  <c r="L113" i="5" s="1"/>
  <c r="AD100" i="75"/>
  <c r="L101" i="5" s="1"/>
  <c r="AQ110" i="3"/>
  <c r="X111" i="5" s="1"/>
  <c r="AQ126" i="3"/>
  <c r="X127" i="5" s="1"/>
  <c r="AQ134" i="3"/>
  <c r="AQ32" i="3"/>
  <c r="X33" i="5" s="1"/>
  <c r="AQ116" i="3"/>
  <c r="X117" i="5" s="1"/>
  <c r="AQ123" i="3"/>
  <c r="X124" i="5" s="1"/>
  <c r="AQ10" i="3"/>
  <c r="AR10" i="3" s="1"/>
  <c r="Y11" i="5" s="1"/>
  <c r="AQ46" i="3"/>
  <c r="X47" i="5" s="1"/>
  <c r="AQ76" i="3"/>
  <c r="X77" i="5" s="1"/>
  <c r="AQ100" i="3"/>
  <c r="X101" i="5" s="1"/>
  <c r="AQ129" i="3"/>
  <c r="X130" i="5" s="1"/>
  <c r="AQ25" i="3"/>
  <c r="X26" i="5" s="1"/>
  <c r="AQ89" i="3"/>
  <c r="X90" i="5" s="1"/>
  <c r="AQ114" i="3"/>
  <c r="X115" i="5" s="1"/>
  <c r="AQ8" i="3"/>
  <c r="X9" i="5" s="1"/>
  <c r="AQ40" i="3"/>
  <c r="X41" i="5" s="1"/>
  <c r="AQ112" i="3"/>
  <c r="X113" i="5" s="1"/>
  <c r="AQ71" i="3"/>
  <c r="X72" i="5" s="1"/>
  <c r="AQ38" i="3"/>
  <c r="X39" i="5" s="1"/>
  <c r="AD33" i="75"/>
  <c r="L34" i="5" s="1"/>
  <c r="AD134" i="75"/>
  <c r="L135" i="5" s="1"/>
  <c r="AQ20" i="3"/>
  <c r="X21" i="5" s="1"/>
  <c r="AQ132" i="3"/>
  <c r="X133" i="5" s="1"/>
  <c r="AQ90" i="3"/>
  <c r="X91" i="5" s="1"/>
  <c r="AQ22" i="3"/>
  <c r="X23" i="5" s="1"/>
  <c r="AQ7" i="3"/>
  <c r="X8" i="5" s="1"/>
  <c r="AQ120" i="3"/>
  <c r="X121" i="5" s="1"/>
  <c r="AQ57" i="3"/>
  <c r="X58" i="5" s="1"/>
  <c r="AQ67" i="3"/>
  <c r="X68" i="5" s="1"/>
  <c r="AQ4" i="3"/>
  <c r="AR4" i="3" s="1"/>
  <c r="Y5" i="5" s="1"/>
  <c r="AQ79" i="3"/>
  <c r="X80" i="5" s="1"/>
  <c r="AQ55" i="3"/>
  <c r="X56" i="5" s="1"/>
  <c r="AQ87" i="3"/>
  <c r="X88" i="5" s="1"/>
  <c r="X54" i="5"/>
  <c r="AQ135" i="3"/>
  <c r="X136" i="5" s="1"/>
  <c r="AQ75" i="3"/>
  <c r="X76" i="5" s="1"/>
  <c r="AQ80" i="3"/>
  <c r="X81" i="5" s="1"/>
  <c r="AQ37" i="3"/>
  <c r="X38" i="5" s="1"/>
  <c r="AQ102" i="3"/>
  <c r="X103" i="5" s="1"/>
  <c r="AQ125" i="3"/>
  <c r="X126" i="5" s="1"/>
  <c r="AQ78" i="3"/>
  <c r="X79" i="5" s="1"/>
  <c r="AQ88" i="3"/>
  <c r="X89" i="5" s="1"/>
  <c r="AQ14" i="3"/>
  <c r="AQ96" i="3"/>
  <c r="X97" i="5" s="1"/>
  <c r="AQ119" i="3"/>
  <c r="X120" i="5" s="1"/>
  <c r="AQ12" i="3"/>
  <c r="X13" i="5" s="1"/>
  <c r="AQ65" i="3"/>
  <c r="X66" i="5" s="1"/>
  <c r="AQ81" i="3"/>
  <c r="X82" i="5" s="1"/>
  <c r="AQ103" i="3"/>
  <c r="X104" i="5" s="1"/>
  <c r="AQ117" i="3"/>
  <c r="X118" i="5" s="1"/>
  <c r="AQ95" i="3"/>
  <c r="X96" i="5" s="1"/>
  <c r="AQ50" i="3"/>
  <c r="X51" i="5" s="1"/>
  <c r="AQ48" i="3"/>
  <c r="X49" i="5" s="1"/>
  <c r="AQ11" i="3"/>
  <c r="X12" i="5" s="1"/>
  <c r="AQ34" i="3"/>
  <c r="X35" i="5" s="1"/>
  <c r="AQ16" i="3"/>
  <c r="X17" i="5" s="1"/>
  <c r="AQ62" i="3"/>
  <c r="X63" i="5" s="1"/>
  <c r="AQ9" i="3"/>
  <c r="X10" i="5" s="1"/>
  <c r="AQ21" i="3"/>
  <c r="X22" i="5" s="1"/>
  <c r="AQ58" i="3"/>
  <c r="X59" i="5" s="1"/>
  <c r="AQ35" i="3"/>
  <c r="X36" i="5" s="1"/>
  <c r="AQ54" i="3"/>
  <c r="X55" i="5" s="1"/>
  <c r="AQ99" i="3"/>
  <c r="X100" i="5" s="1"/>
  <c r="AQ41" i="3"/>
  <c r="X42" i="5" s="1"/>
  <c r="AD106" i="75"/>
  <c r="L107" i="5" s="1"/>
  <c r="AQ137" i="3"/>
  <c r="X138" i="5" s="1"/>
  <c r="AQ84" i="3"/>
  <c r="X85" i="5" s="1"/>
  <c r="AQ115" i="3"/>
  <c r="X116" i="5" s="1"/>
  <c r="AQ47" i="3"/>
  <c r="X48" i="5" s="1"/>
  <c r="AQ39" i="3"/>
  <c r="X40" i="5" s="1"/>
  <c r="AQ104" i="3"/>
  <c r="X105" i="5" s="1"/>
  <c r="AQ127" i="3"/>
  <c r="X128" i="5" s="1"/>
  <c r="AQ19" i="3"/>
  <c r="X20" i="5" s="1"/>
  <c r="AQ98" i="3"/>
  <c r="X99" i="5" s="1"/>
  <c r="AQ17" i="3"/>
  <c r="AQ105" i="3"/>
  <c r="X106" i="5" s="1"/>
  <c r="AQ52" i="3"/>
  <c r="X53" i="5" s="1"/>
  <c r="AQ92" i="3"/>
  <c r="X93" i="5" s="1"/>
  <c r="AD89" i="75"/>
  <c r="L90" i="5" s="1"/>
  <c r="AQ31" i="3"/>
  <c r="X32" i="5" s="1"/>
  <c r="AQ24" i="3"/>
  <c r="X25" i="5" s="1"/>
  <c r="AQ13" i="3"/>
  <c r="X14" i="5" s="1"/>
  <c r="AQ118" i="3"/>
  <c r="X119" i="5" s="1"/>
  <c r="AQ43" i="3"/>
  <c r="X44" i="5" s="1"/>
  <c r="AQ64" i="3"/>
  <c r="X65" i="5" s="1"/>
  <c r="AQ113" i="3"/>
  <c r="X114" i="5" s="1"/>
  <c r="AQ42" i="3"/>
  <c r="X43" i="5" s="1"/>
  <c r="AQ59" i="3"/>
  <c r="X60" i="5" s="1"/>
  <c r="AQ33" i="3"/>
  <c r="X34" i="5" s="1"/>
  <c r="AQ56" i="3"/>
  <c r="AR56" i="3" s="1"/>
  <c r="Y57" i="5" s="1"/>
  <c r="AQ70" i="3"/>
  <c r="X71" i="5" s="1"/>
  <c r="AQ124" i="3"/>
  <c r="X125" i="5" s="1"/>
  <c r="AQ29" i="3"/>
  <c r="X30" i="5" s="1"/>
  <c r="AQ108" i="3"/>
  <c r="X109" i="5" s="1"/>
  <c r="AQ49" i="3"/>
  <c r="X50" i="5" s="1"/>
  <c r="W9" i="75"/>
  <c r="I10" i="5" s="1"/>
  <c r="AQ15" i="3"/>
  <c r="AQ36" i="3"/>
  <c r="X37" i="5" s="1"/>
  <c r="AQ63" i="3"/>
  <c r="X64" i="5" s="1"/>
  <c r="AQ97" i="3"/>
  <c r="X98" i="5" s="1"/>
  <c r="AQ93" i="3"/>
  <c r="X94" i="5" s="1"/>
  <c r="AQ30" i="3"/>
  <c r="X31" i="5" s="1"/>
  <c r="AQ111" i="3"/>
  <c r="X112" i="5" s="1"/>
  <c r="AQ121" i="3"/>
  <c r="X122" i="5" s="1"/>
  <c r="AQ136" i="3"/>
  <c r="X137" i="5" s="1"/>
  <c r="AQ91" i="3"/>
  <c r="X92" i="5" s="1"/>
  <c r="AQ23" i="3"/>
  <c r="X24" i="5" s="1"/>
  <c r="AQ83" i="3"/>
  <c r="X84" i="5" s="1"/>
  <c r="AQ109" i="3"/>
  <c r="X110" i="5" s="1"/>
  <c r="AQ6" i="3"/>
  <c r="AQ107" i="3"/>
  <c r="X108" i="5" s="1"/>
  <c r="AQ101" i="3"/>
  <c r="X102" i="5" s="1"/>
  <c r="X75" i="5"/>
  <c r="AD114" i="75"/>
  <c r="L115" i="5" s="1"/>
  <c r="J101" i="5"/>
  <c r="AD96" i="75"/>
  <c r="L97" i="5" s="1"/>
  <c r="J73" i="5"/>
  <c r="AD99" i="75"/>
  <c r="L100" i="5" s="1"/>
  <c r="AD82" i="75"/>
  <c r="L83" i="5" s="1"/>
  <c r="AD52" i="75"/>
  <c r="L53" i="5" s="1"/>
  <c r="J113" i="5"/>
  <c r="AD79" i="75"/>
  <c r="L80" i="5" s="1"/>
  <c r="AD60" i="75"/>
  <c r="L61" i="5" s="1"/>
  <c r="V131" i="3"/>
  <c r="R132" i="5" s="1"/>
  <c r="V129" i="3"/>
  <c r="R130" i="5" s="1"/>
  <c r="V68" i="3"/>
  <c r="R69" i="5" s="1"/>
  <c r="V126" i="3"/>
  <c r="R127" i="5" s="1"/>
  <c r="V54" i="3"/>
  <c r="R55" i="5" s="1"/>
  <c r="V58" i="3"/>
  <c r="R59" i="5" s="1"/>
  <c r="V30" i="3"/>
  <c r="R31" i="5" s="1"/>
  <c r="V105" i="3"/>
  <c r="R106" i="5" s="1"/>
  <c r="V113" i="3"/>
  <c r="R114" i="5" s="1"/>
  <c r="V8" i="3"/>
  <c r="R9" i="5" s="1"/>
  <c r="V70" i="3"/>
  <c r="R71" i="5" s="1"/>
  <c r="V7" i="3"/>
  <c r="R8" i="5" s="1"/>
  <c r="V71" i="3"/>
  <c r="R72" i="5" s="1"/>
  <c r="V100" i="3"/>
  <c r="R101" i="5" s="1"/>
  <c r="V50" i="3"/>
  <c r="R51" i="5" s="1"/>
  <c r="V133" i="3"/>
  <c r="R134" i="5" s="1"/>
  <c r="V20" i="3"/>
  <c r="R21" i="5" s="1"/>
  <c r="V44" i="3"/>
  <c r="R45" i="5" s="1"/>
  <c r="V25" i="3"/>
  <c r="R26" i="5" s="1"/>
  <c r="V80" i="3"/>
  <c r="R81" i="5" s="1"/>
  <c r="AA47" i="5"/>
  <c r="W49" i="75"/>
  <c r="I50" i="5" s="1"/>
  <c r="Q35" i="3"/>
  <c r="Q36" i="5" s="1"/>
  <c r="K11" i="4"/>
  <c r="AC12" i="5" s="1"/>
  <c r="K10" i="4"/>
  <c r="AC11" i="5" s="1"/>
  <c r="V64" i="3"/>
  <c r="R65" i="5" s="1"/>
  <c r="S57" i="5"/>
  <c r="W39" i="75"/>
  <c r="I40" i="5" s="1"/>
  <c r="W19" i="75"/>
  <c r="I20" i="5" s="1"/>
  <c r="M20" i="5" s="1"/>
  <c r="W72" i="75"/>
  <c r="I73" i="5" s="1"/>
  <c r="W43" i="75"/>
  <c r="I44" i="5" s="1"/>
  <c r="W110" i="75"/>
  <c r="I111" i="5" s="1"/>
  <c r="W60" i="75"/>
  <c r="I61" i="5" s="1"/>
  <c r="W82" i="75"/>
  <c r="I83" i="5" s="1"/>
  <c r="W90" i="75"/>
  <c r="I91" i="5" s="1"/>
  <c r="W126" i="75"/>
  <c r="I127" i="5" s="1"/>
  <c r="M127" i="5" s="1"/>
  <c r="W134" i="75"/>
  <c r="I135" i="5" s="1"/>
  <c r="Y34" i="4"/>
  <c r="AG35" i="5" s="1"/>
  <c r="Y120" i="4"/>
  <c r="AG121" i="5" s="1"/>
  <c r="K120" i="4"/>
  <c r="AC121" i="5" s="1"/>
  <c r="K135" i="4"/>
  <c r="AC136" i="5" s="1"/>
  <c r="K137" i="4"/>
  <c r="AC138" i="5" s="1"/>
  <c r="K116" i="4"/>
  <c r="AC117" i="5" s="1"/>
  <c r="K79" i="4"/>
  <c r="AC80" i="5" s="1"/>
  <c r="K85" i="4"/>
  <c r="AC86" i="5" s="1"/>
  <c r="K48" i="4"/>
  <c r="AC49" i="5" s="1"/>
  <c r="K43" i="4"/>
  <c r="AC44" i="5" s="1"/>
  <c r="K50" i="4"/>
  <c r="AC51" i="5" s="1"/>
  <c r="K45" i="4"/>
  <c r="AC46" i="5" s="1"/>
  <c r="K41" i="4"/>
  <c r="AC42" i="5" s="1"/>
  <c r="K32" i="4"/>
  <c r="AC33" i="5" s="1"/>
  <c r="K25" i="4"/>
  <c r="AC26" i="5" s="1"/>
  <c r="K22" i="4"/>
  <c r="AC23" i="5" s="1"/>
  <c r="K16" i="4"/>
  <c r="AC17" i="5" s="1"/>
  <c r="K115" i="4"/>
  <c r="AC116" i="5" s="1"/>
  <c r="K110" i="4"/>
  <c r="AC111" i="5" s="1"/>
  <c r="K107" i="4"/>
  <c r="AC108" i="5" s="1"/>
  <c r="K112" i="4"/>
  <c r="AC113" i="5" s="1"/>
  <c r="K91" i="4"/>
  <c r="AC92" i="5" s="1"/>
  <c r="K89" i="4"/>
  <c r="AC90" i="5" s="1"/>
  <c r="K27" i="4"/>
  <c r="AC28" i="5" s="1"/>
  <c r="K12" i="4"/>
  <c r="AC13" i="5" s="1"/>
  <c r="Q23" i="3"/>
  <c r="Q24" i="5" s="1"/>
  <c r="Q39" i="3"/>
  <c r="Q40" i="5" s="1"/>
  <c r="Q32" i="3"/>
  <c r="Q33" i="5" s="1"/>
  <c r="Q75" i="3"/>
  <c r="Q76" i="5" s="1"/>
  <c r="Q50" i="3"/>
  <c r="Q51" i="5" s="1"/>
  <c r="Q43" i="3"/>
  <c r="Q44" i="5" s="1"/>
  <c r="Q30" i="3"/>
  <c r="Q31" i="5" s="1"/>
  <c r="Q134" i="3"/>
  <c r="Q135" i="5" s="1"/>
  <c r="Q64" i="3"/>
  <c r="Q65" i="5" s="1"/>
  <c r="Q126" i="3"/>
  <c r="Q127" i="5" s="1"/>
  <c r="Y86" i="4"/>
  <c r="AG87" i="5" s="1"/>
  <c r="Y128" i="4"/>
  <c r="AG129" i="5" s="1"/>
  <c r="Y36" i="4"/>
  <c r="AG37" i="5" s="1"/>
  <c r="Y40" i="4"/>
  <c r="AG41" i="5" s="1"/>
  <c r="Y111" i="4"/>
  <c r="AG112" i="5" s="1"/>
  <c r="Y134" i="4"/>
  <c r="AG135" i="5" s="1"/>
  <c r="AF35" i="5"/>
  <c r="Y136" i="4"/>
  <c r="AG137" i="5" s="1"/>
  <c r="Y84" i="4"/>
  <c r="AG85" i="5" s="1"/>
  <c r="Y18" i="4"/>
  <c r="AG19" i="5" s="1"/>
  <c r="Y72" i="4"/>
  <c r="AG73" i="5" s="1"/>
  <c r="Y82" i="4"/>
  <c r="AG83" i="5" s="1"/>
  <c r="Y125" i="4"/>
  <c r="AG126" i="5" s="1"/>
  <c r="Y100" i="4"/>
  <c r="AG101" i="5" s="1"/>
  <c r="Y44" i="4"/>
  <c r="AG45" i="5" s="1"/>
  <c r="Y130" i="4"/>
  <c r="AG131" i="5" s="1"/>
  <c r="Y32" i="4"/>
  <c r="AG33" i="5" s="1"/>
  <c r="Y76" i="4"/>
  <c r="AG77" i="5" s="1"/>
  <c r="Y25" i="4"/>
  <c r="AG26" i="5" s="1"/>
  <c r="S110" i="5"/>
  <c r="S114" i="5"/>
  <c r="S86" i="5"/>
  <c r="S25" i="5"/>
  <c r="S138" i="5"/>
  <c r="S17" i="5"/>
  <c r="S103" i="5"/>
  <c r="S30" i="5"/>
  <c r="S11" i="5"/>
  <c r="S43" i="5"/>
  <c r="S76" i="5"/>
  <c r="S69" i="5"/>
  <c r="S80" i="5"/>
  <c r="S100" i="5"/>
  <c r="S128" i="5"/>
  <c r="S131" i="5"/>
  <c r="S121" i="5"/>
  <c r="S5" i="5"/>
  <c r="S18" i="5"/>
  <c r="S36" i="5"/>
  <c r="S82" i="5"/>
  <c r="S47" i="5"/>
  <c r="S111" i="5"/>
  <c r="S58" i="5"/>
  <c r="S91" i="5"/>
  <c r="S28" i="5"/>
  <c r="S12" i="5"/>
  <c r="S35" i="5"/>
  <c r="S39" i="5"/>
  <c r="S48" i="5"/>
  <c r="S102" i="5"/>
  <c r="S107" i="5"/>
  <c r="S24" i="5"/>
  <c r="S50" i="5"/>
  <c r="S33" i="5"/>
  <c r="S96" i="5"/>
  <c r="S104" i="5"/>
  <c r="S120" i="5"/>
  <c r="S101" i="5"/>
  <c r="S123" i="5"/>
  <c r="S124" i="5"/>
  <c r="S127" i="5"/>
  <c r="S135" i="5"/>
  <c r="S13" i="5"/>
  <c r="S20" i="5"/>
  <c r="S29" i="5"/>
  <c r="S129" i="5"/>
  <c r="S32" i="5"/>
  <c r="S74" i="5"/>
  <c r="S70" i="5"/>
  <c r="S90" i="5"/>
  <c r="S132" i="5"/>
  <c r="S9" i="5"/>
  <c r="S95" i="5"/>
  <c r="S87" i="5"/>
  <c r="S83" i="5"/>
  <c r="S99" i="5"/>
  <c r="S23" i="5"/>
  <c r="S79" i="5"/>
  <c r="S45" i="5"/>
  <c r="S133" i="5"/>
  <c r="S27" i="5"/>
  <c r="S44" i="5"/>
  <c r="S51" i="5"/>
  <c r="S22" i="5"/>
  <c r="S108" i="5"/>
  <c r="S125" i="5"/>
  <c r="S130" i="5"/>
  <c r="S31" i="5"/>
  <c r="S106" i="5"/>
  <c r="S14" i="5"/>
  <c r="S56" i="5"/>
  <c r="S98" i="5"/>
  <c r="S118" i="5"/>
  <c r="S136" i="5"/>
  <c r="S6" i="5"/>
  <c r="S10" i="5"/>
  <c r="S62" i="5"/>
  <c r="S66" i="5"/>
  <c r="S94" i="5"/>
  <c r="S137" i="5"/>
  <c r="S78" i="5"/>
  <c r="S46" i="5"/>
  <c r="S119" i="5"/>
  <c r="Q123" i="3"/>
  <c r="Q124" i="5" s="1"/>
  <c r="Q124" i="3"/>
  <c r="Q125" i="5" s="1"/>
  <c r="Q120" i="3"/>
  <c r="Q121" i="5" s="1"/>
  <c r="Q116" i="3"/>
  <c r="Q117" i="5" s="1"/>
  <c r="Q133" i="3"/>
  <c r="Q134" i="5" s="1"/>
  <c r="Q21" i="3"/>
  <c r="Q22" i="5" s="1"/>
  <c r="Q111" i="3"/>
  <c r="Q112" i="5" s="1"/>
  <c r="Q98" i="3"/>
  <c r="Q99" i="5" s="1"/>
  <c r="Q91" i="3"/>
  <c r="Q92" i="5" s="1"/>
  <c r="Q99" i="3"/>
  <c r="Q100" i="5" s="1"/>
  <c r="Q40" i="3"/>
  <c r="Q41" i="5" s="1"/>
  <c r="Q104" i="3"/>
  <c r="Q105" i="5" s="1"/>
  <c r="J134" i="5"/>
  <c r="AD97" i="75"/>
  <c r="L98" i="5" s="1"/>
  <c r="J107" i="5"/>
  <c r="AD127" i="75"/>
  <c r="L128" i="5" s="1"/>
  <c r="AD6" i="75"/>
  <c r="L7" i="5" s="1"/>
  <c r="AD109" i="75"/>
  <c r="L110" i="5" s="1"/>
  <c r="AD120" i="75"/>
  <c r="L121" i="5" s="1"/>
  <c r="AD34" i="75"/>
  <c r="L35" i="5" s="1"/>
  <c r="AD21" i="75"/>
  <c r="L22" i="5" s="1"/>
  <c r="AD55" i="75"/>
  <c r="L56" i="5" s="1"/>
  <c r="AD95" i="75"/>
  <c r="L96" i="5" s="1"/>
  <c r="AD44" i="75"/>
  <c r="L45" i="5" s="1"/>
  <c r="AD92" i="75"/>
  <c r="L93" i="5" s="1"/>
  <c r="J78" i="5"/>
  <c r="AD93" i="75"/>
  <c r="L94" i="5" s="1"/>
  <c r="J43" i="5"/>
  <c r="AD48" i="75"/>
  <c r="L49" i="5" s="1"/>
  <c r="AD101" i="75"/>
  <c r="L102" i="5" s="1"/>
  <c r="W42" i="75"/>
  <c r="I43" i="5" s="1"/>
  <c r="M43" i="5" s="1"/>
  <c r="W55" i="75"/>
  <c r="I56" i="5" s="1"/>
  <c r="W115" i="75"/>
  <c r="I116" i="5" s="1"/>
  <c r="W52" i="75"/>
  <c r="I53" i="5" s="1"/>
  <c r="W87" i="75"/>
  <c r="I88" i="5" s="1"/>
  <c r="M88" i="5" s="1"/>
  <c r="H120" i="5"/>
  <c r="W119" i="75"/>
  <c r="I120" i="5" s="1"/>
  <c r="H118" i="5"/>
  <c r="W117" i="75"/>
  <c r="I118" i="5" s="1"/>
  <c r="W120" i="75"/>
  <c r="I121" i="5" s="1"/>
  <c r="W135" i="75"/>
  <c r="I136" i="5" s="1"/>
  <c r="W114" i="75"/>
  <c r="I115" i="5" s="1"/>
  <c r="W106" i="75"/>
  <c r="I107" i="5" s="1"/>
  <c r="Y75" i="4"/>
  <c r="AG76" i="5" s="1"/>
  <c r="K88" i="4"/>
  <c r="AC89" i="5" s="1"/>
  <c r="K4" i="4"/>
  <c r="AC5" i="5" s="1"/>
  <c r="K24" i="4"/>
  <c r="AC25" i="5" s="1"/>
  <c r="Y80" i="4"/>
  <c r="AG81" i="5" s="1"/>
  <c r="Y131" i="4"/>
  <c r="AG132" i="5" s="1"/>
  <c r="AH132" i="5" s="1"/>
  <c r="Q22" i="3"/>
  <c r="Q23" i="5" s="1"/>
  <c r="Q49" i="3"/>
  <c r="Q50" i="5" s="1"/>
  <c r="Q114" i="3"/>
  <c r="Q115" i="5" s="1"/>
  <c r="Q66" i="3"/>
  <c r="Q67" i="5" s="1"/>
  <c r="Q119" i="3"/>
  <c r="Q120" i="5" s="1"/>
  <c r="W30" i="75"/>
  <c r="I31" i="5" s="1"/>
  <c r="W136" i="75"/>
  <c r="I137" i="5" s="1"/>
  <c r="K28" i="4"/>
  <c r="AC29" i="5" s="1"/>
  <c r="Y121" i="4"/>
  <c r="AG122" i="5" s="1"/>
  <c r="Q51" i="3"/>
  <c r="Q52" i="5" s="1"/>
  <c r="Q41" i="3"/>
  <c r="Q42" i="5" s="1"/>
  <c r="V98" i="3"/>
  <c r="R99" i="5" s="1"/>
  <c r="Q78" i="3"/>
  <c r="Q79" i="5" s="1"/>
  <c r="Q87" i="3"/>
  <c r="Q88" i="5" s="1"/>
  <c r="AD102" i="75"/>
  <c r="L103" i="5" s="1"/>
  <c r="K20" i="4"/>
  <c r="AC21" i="5" s="1"/>
  <c r="K30" i="4"/>
  <c r="AC31" i="5" s="1"/>
  <c r="Y42" i="4"/>
  <c r="AG43" i="5" s="1"/>
  <c r="Y5" i="4"/>
  <c r="AG6" i="5" s="1"/>
  <c r="Y74" i="4"/>
  <c r="AG75" i="5" s="1"/>
  <c r="K105" i="4"/>
  <c r="AC106" i="5" s="1"/>
  <c r="Y113" i="4"/>
  <c r="AG114" i="5" s="1"/>
  <c r="V5" i="3"/>
  <c r="R6" i="5" s="1"/>
  <c r="V9" i="3"/>
  <c r="R10" i="5" s="1"/>
  <c r="Q47" i="3"/>
  <c r="Q48" i="5" s="1"/>
  <c r="Q38" i="3"/>
  <c r="Q39" i="5" s="1"/>
  <c r="V61" i="3"/>
  <c r="R62" i="5" s="1"/>
  <c r="Q4" i="3"/>
  <c r="Q5" i="5" s="1"/>
  <c r="Q34" i="3"/>
  <c r="Q35" i="5" s="1"/>
  <c r="V45" i="3"/>
  <c r="R46" i="5" s="1"/>
  <c r="Q85" i="3"/>
  <c r="Q86" i="5" s="1"/>
  <c r="Q89" i="3"/>
  <c r="Q90" i="5" s="1"/>
  <c r="Q93" i="3"/>
  <c r="Q94" i="5" s="1"/>
  <c r="Q97" i="3"/>
  <c r="Q98" i="5" s="1"/>
  <c r="Q101" i="3"/>
  <c r="Q102" i="5" s="1"/>
  <c r="Q105" i="3"/>
  <c r="Q106" i="5" s="1"/>
  <c r="Q109" i="3"/>
  <c r="Q110" i="5" s="1"/>
  <c r="Q113" i="3"/>
  <c r="Q114" i="5" s="1"/>
  <c r="Q117" i="3"/>
  <c r="Q118" i="5" s="1"/>
  <c r="Q68" i="3"/>
  <c r="Q69" i="5" s="1"/>
  <c r="Q76" i="3"/>
  <c r="Q77" i="5" s="1"/>
  <c r="Q60" i="3"/>
  <c r="Q61" i="5" s="1"/>
  <c r="Q58" i="3"/>
  <c r="Q59" i="5" s="1"/>
  <c r="Q82" i="3"/>
  <c r="Q83" i="5" s="1"/>
  <c r="W5" i="75"/>
  <c r="I6" i="5" s="1"/>
  <c r="AD18" i="75"/>
  <c r="L19" i="5" s="1"/>
  <c r="AD30" i="75"/>
  <c r="L31" i="5" s="1"/>
  <c r="W36" i="75"/>
  <c r="I37" i="5" s="1"/>
  <c r="W84" i="75"/>
  <c r="I85" i="5" s="1"/>
  <c r="W24" i="75"/>
  <c r="I25" i="5" s="1"/>
  <c r="W59" i="75"/>
  <c r="I60" i="5" s="1"/>
  <c r="W92" i="75"/>
  <c r="I93" i="5" s="1"/>
  <c r="W118" i="75"/>
  <c r="I119" i="5" s="1"/>
  <c r="AD119" i="75"/>
  <c r="L120" i="5" s="1"/>
  <c r="W11" i="75"/>
  <c r="I12" i="5" s="1"/>
  <c r="W53" i="75"/>
  <c r="I54" i="5" s="1"/>
  <c r="W73" i="75"/>
  <c r="I74" i="5" s="1"/>
  <c r="AD84" i="75"/>
  <c r="L85" i="5" s="1"/>
  <c r="Y114" i="4"/>
  <c r="AG115" i="5" s="1"/>
  <c r="AD40" i="75"/>
  <c r="L41" i="5" s="1"/>
  <c r="AD121" i="75"/>
  <c r="L122" i="5" s="1"/>
  <c r="AD132" i="75"/>
  <c r="L133" i="5" s="1"/>
  <c r="AD68" i="75"/>
  <c r="L69" i="5" s="1"/>
  <c r="K129" i="4"/>
  <c r="AC130" i="5" s="1"/>
  <c r="K15" i="4"/>
  <c r="AC16" i="5" s="1"/>
  <c r="Y16" i="4"/>
  <c r="AG17" i="5" s="1"/>
  <c r="K102" i="4"/>
  <c r="AC103" i="5" s="1"/>
  <c r="Y4" i="4"/>
  <c r="AG5" i="5" s="1"/>
  <c r="V97" i="3"/>
  <c r="R98" i="5" s="1"/>
  <c r="K87" i="4"/>
  <c r="AC88" i="5" s="1"/>
  <c r="W95" i="75"/>
  <c r="I96" i="5" s="1"/>
  <c r="W121" i="75"/>
  <c r="I122" i="5" s="1"/>
  <c r="J27" i="5"/>
  <c r="AD29" i="75"/>
  <c r="L30" i="5" s="1"/>
  <c r="AD47" i="75"/>
  <c r="L48" i="5" s="1"/>
  <c r="Y112" i="4"/>
  <c r="AG113" i="5" s="1"/>
  <c r="AD61" i="75"/>
  <c r="L62" i="5" s="1"/>
  <c r="Y23" i="4"/>
  <c r="AG24" i="5" s="1"/>
  <c r="Y107" i="4"/>
  <c r="AG108" i="5" s="1"/>
  <c r="Y123" i="4"/>
  <c r="AG124" i="5" s="1"/>
  <c r="Y14" i="4"/>
  <c r="AG15" i="5" s="1"/>
  <c r="AA113" i="5"/>
  <c r="AA51" i="5"/>
  <c r="K114" i="4"/>
  <c r="AC115" i="5" s="1"/>
  <c r="J40" i="5"/>
  <c r="AD39" i="75"/>
  <c r="L40" i="5" s="1"/>
  <c r="K34" i="4"/>
  <c r="AC35" i="5" s="1"/>
  <c r="Q33" i="3"/>
  <c r="Q34" i="5" s="1"/>
  <c r="Q72" i="3"/>
  <c r="Q73" i="5" s="1"/>
  <c r="W88" i="75"/>
  <c r="I89" i="5" s="1"/>
  <c r="W6" i="75"/>
  <c r="I7" i="5" s="1"/>
  <c r="J108" i="5"/>
  <c r="Q125" i="3"/>
  <c r="Q126" i="5" s="1"/>
  <c r="J135" i="5"/>
  <c r="K8" i="4"/>
  <c r="AC9" i="5" s="1"/>
  <c r="K119" i="4"/>
  <c r="AC120" i="5" s="1"/>
  <c r="Q28" i="3"/>
  <c r="Q29" i="5" s="1"/>
  <c r="V57" i="3"/>
  <c r="R58" i="5" s="1"/>
  <c r="V73" i="3"/>
  <c r="R74" i="5" s="1"/>
  <c r="V82" i="3"/>
  <c r="R83" i="5" s="1"/>
  <c r="V102" i="3"/>
  <c r="W83" i="75"/>
  <c r="I84" i="5" s="1"/>
  <c r="W75" i="75"/>
  <c r="I76" i="5" s="1"/>
  <c r="W100" i="75"/>
  <c r="I101" i="5" s="1"/>
  <c r="AD118" i="75"/>
  <c r="L119" i="5" s="1"/>
  <c r="W8" i="75"/>
  <c r="I9" i="5" s="1"/>
  <c r="W63" i="75"/>
  <c r="I64" i="5" s="1"/>
  <c r="AD125" i="75"/>
  <c r="L126" i="5" s="1"/>
  <c r="AD8" i="75"/>
  <c r="L9" i="5" s="1"/>
  <c r="AD17" i="75"/>
  <c r="L18" i="5" s="1"/>
  <c r="Y104" i="4"/>
  <c r="AG105" i="5" s="1"/>
  <c r="Y6" i="4"/>
  <c r="AG7" i="5" s="1"/>
  <c r="Y137" i="4"/>
  <c r="AG138" i="5" s="1"/>
  <c r="K35" i="4"/>
  <c r="AC36" i="5" s="1"/>
  <c r="H130" i="5"/>
  <c r="W129" i="75"/>
  <c r="I130" i="5" s="1"/>
  <c r="H132" i="5"/>
  <c r="W131" i="75"/>
  <c r="I132" i="5" s="1"/>
  <c r="R25" i="5"/>
  <c r="R33" i="5"/>
  <c r="H30" i="5"/>
  <c r="W29" i="75"/>
  <c r="I30" i="5" s="1"/>
  <c r="R125" i="5"/>
  <c r="Y27" i="4"/>
  <c r="AG28" i="5" s="1"/>
  <c r="AD28" i="5"/>
  <c r="K6" i="4"/>
  <c r="AC7" i="5" s="1"/>
  <c r="AB7" i="5"/>
  <c r="K51" i="4"/>
  <c r="AC52" i="5" s="1"/>
  <c r="AA52" i="5"/>
  <c r="K59" i="4"/>
  <c r="AC60" i="5" s="1"/>
  <c r="AA60" i="5"/>
  <c r="K67" i="4"/>
  <c r="AC68" i="5" s="1"/>
  <c r="AA68" i="5"/>
  <c r="K71" i="4"/>
  <c r="AC72" i="5" s="1"/>
  <c r="AA72" i="5"/>
  <c r="Q17" i="3"/>
  <c r="Q18" i="5" s="1"/>
  <c r="P18" i="5"/>
  <c r="S21" i="5"/>
  <c r="Q36" i="3"/>
  <c r="Q37" i="5" s="1"/>
  <c r="N37" i="5"/>
  <c r="U17" i="5"/>
  <c r="Q37" i="3"/>
  <c r="Q38" i="5" s="1"/>
  <c r="O38" i="5"/>
  <c r="S71" i="5"/>
  <c r="S72" i="5"/>
  <c r="Q80" i="3"/>
  <c r="Q81" i="5" s="1"/>
  <c r="O81" i="5"/>
  <c r="S113" i="5"/>
  <c r="Q55" i="3"/>
  <c r="Q56" i="5" s="1"/>
  <c r="P56" i="5"/>
  <c r="S134" i="5"/>
  <c r="W40" i="75"/>
  <c r="I41" i="5" s="1"/>
  <c r="G41" i="5"/>
  <c r="W69" i="75"/>
  <c r="I70" i="5" s="1"/>
  <c r="G70" i="5"/>
  <c r="W77" i="75"/>
  <c r="I78" i="5" s="1"/>
  <c r="M78" i="5" s="1"/>
  <c r="G78" i="5"/>
  <c r="AD94" i="75"/>
  <c r="L95" i="5" s="1"/>
  <c r="J95" i="5"/>
  <c r="W93" i="75"/>
  <c r="I94" i="5" s="1"/>
  <c r="G94" i="5"/>
  <c r="W111" i="75"/>
  <c r="I112" i="5" s="1"/>
  <c r="F112" i="5"/>
  <c r="AD28" i="75"/>
  <c r="L29" i="5" s="1"/>
  <c r="J29" i="5"/>
  <c r="AD31" i="75"/>
  <c r="L32" i="5" s="1"/>
  <c r="J32" i="5"/>
  <c r="AD90" i="75"/>
  <c r="L91" i="5" s="1"/>
  <c r="J91" i="5"/>
  <c r="AD117" i="75"/>
  <c r="L118" i="5" s="1"/>
  <c r="J118" i="5"/>
  <c r="AD4" i="75"/>
  <c r="L5" i="5" s="1"/>
  <c r="J5" i="5"/>
  <c r="AD137" i="75"/>
  <c r="L138" i="5" s="1"/>
  <c r="J138" i="5"/>
  <c r="AD9" i="75"/>
  <c r="L10" i="5" s="1"/>
  <c r="J10" i="5"/>
  <c r="AD32" i="75"/>
  <c r="L33" i="5" s="1"/>
  <c r="J33" i="5"/>
  <c r="W74" i="75"/>
  <c r="I75" i="5" s="1"/>
  <c r="F75" i="5"/>
  <c r="AD129" i="75"/>
  <c r="L130" i="5" s="1"/>
  <c r="J130" i="5"/>
  <c r="S73" i="5"/>
  <c r="Y9" i="4"/>
  <c r="AG10" i="5" s="1"/>
  <c r="AE10" i="5"/>
  <c r="K44" i="4"/>
  <c r="AC45" i="5" s="1"/>
  <c r="AA45" i="5"/>
  <c r="K36" i="5"/>
  <c r="AD35" i="75"/>
  <c r="L36" i="5" s="1"/>
  <c r="AD69" i="75"/>
  <c r="L70" i="5" s="1"/>
  <c r="K70" i="5"/>
  <c r="Q128" i="3"/>
  <c r="Q129" i="5" s="1"/>
  <c r="N129" i="5"/>
  <c r="K122" i="4"/>
  <c r="AC123" i="5" s="1"/>
  <c r="AA123" i="5"/>
  <c r="Y126" i="4"/>
  <c r="AG127" i="5" s="1"/>
  <c r="AE127" i="5"/>
  <c r="Y15" i="4"/>
  <c r="AG16" i="5" s="1"/>
  <c r="AE16" i="5"/>
  <c r="Y45" i="4"/>
  <c r="AG46" i="5" s="1"/>
  <c r="AE46" i="5"/>
  <c r="Y92" i="4"/>
  <c r="AG93" i="5" s="1"/>
  <c r="AE93" i="5"/>
  <c r="K96" i="4"/>
  <c r="AC97" i="5" s="1"/>
  <c r="AA97" i="5"/>
  <c r="Y102" i="4"/>
  <c r="AG103" i="5" s="1"/>
  <c r="AE103" i="5"/>
  <c r="AD16" i="75"/>
  <c r="L17" i="5" s="1"/>
  <c r="J17" i="5"/>
  <c r="Y90" i="4"/>
  <c r="AG91" i="5" s="1"/>
  <c r="AE91" i="5"/>
  <c r="Y118" i="4"/>
  <c r="AG119" i="5" s="1"/>
  <c r="S49" i="5"/>
  <c r="Y119" i="4"/>
  <c r="AG120" i="5" s="1"/>
  <c r="AF120" i="5"/>
  <c r="AA96" i="5"/>
  <c r="K95" i="4"/>
  <c r="AC96" i="5" s="1"/>
  <c r="K123" i="4"/>
  <c r="AC124" i="5" s="1"/>
  <c r="AA124" i="5"/>
  <c r="Y127" i="4"/>
  <c r="AG128" i="5" s="1"/>
  <c r="K18" i="4"/>
  <c r="AC19" i="5" s="1"/>
  <c r="K26" i="4"/>
  <c r="AC27" i="5" s="1"/>
  <c r="Y13" i="4"/>
  <c r="AG14" i="5" s="1"/>
  <c r="AH14" i="5" s="1"/>
  <c r="AD14" i="5"/>
  <c r="Y53" i="4"/>
  <c r="AG54" i="5" s="1"/>
  <c r="AE54" i="5"/>
  <c r="Y61" i="4"/>
  <c r="AG62" i="5" s="1"/>
  <c r="AE62" i="5"/>
  <c r="Y69" i="4"/>
  <c r="AG70" i="5" s="1"/>
  <c r="AE70" i="5"/>
  <c r="K52" i="4"/>
  <c r="AC53" i="5" s="1"/>
  <c r="AA53" i="5"/>
  <c r="K56" i="4"/>
  <c r="AC57" i="5" s="1"/>
  <c r="AA57" i="5"/>
  <c r="K60" i="4"/>
  <c r="AC61" i="5" s="1"/>
  <c r="AA61" i="5"/>
  <c r="K64" i="4"/>
  <c r="AC65" i="5" s="1"/>
  <c r="AA65" i="5"/>
  <c r="K68" i="4"/>
  <c r="AC69" i="5" s="1"/>
  <c r="AA69" i="5"/>
  <c r="K72" i="4"/>
  <c r="AC73" i="5" s="1"/>
  <c r="AA73" i="5"/>
  <c r="Y79" i="4"/>
  <c r="AG80" i="5" s="1"/>
  <c r="AD80" i="5"/>
  <c r="Y91" i="4"/>
  <c r="AG92" i="5" s="1"/>
  <c r="AD92" i="5"/>
  <c r="Y95" i="4"/>
  <c r="AG96" i="5" s="1"/>
  <c r="AD96" i="5"/>
  <c r="Y31" i="4"/>
  <c r="AG32" i="5" s="1"/>
  <c r="AD32" i="5"/>
  <c r="K90" i="4"/>
  <c r="AC91" i="5" s="1"/>
  <c r="AB91" i="5"/>
  <c r="Y87" i="4"/>
  <c r="AG88" i="5" s="1"/>
  <c r="AH88" i="5" s="1"/>
  <c r="Y88" i="4"/>
  <c r="AG89" i="5" s="1"/>
  <c r="K74" i="4"/>
  <c r="AC75" i="5" s="1"/>
  <c r="K94" i="4"/>
  <c r="AC95" i="5" s="1"/>
  <c r="Y83" i="4"/>
  <c r="AG84" i="5" s="1"/>
  <c r="K132" i="4"/>
  <c r="AC133" i="5" s="1"/>
  <c r="AA133" i="5"/>
  <c r="K128" i="4"/>
  <c r="AC129" i="5" s="1"/>
  <c r="AA129" i="5"/>
  <c r="S8" i="5"/>
  <c r="V13" i="3"/>
  <c r="S19" i="5"/>
  <c r="S15" i="5"/>
  <c r="S37" i="5"/>
  <c r="Q27" i="3"/>
  <c r="Q28" i="5" s="1"/>
  <c r="P28" i="5"/>
  <c r="Q29" i="3"/>
  <c r="Q30" i="5" s="1"/>
  <c r="O30" i="5"/>
  <c r="Q42" i="3"/>
  <c r="Q43" i="5" s="1"/>
  <c r="N43" i="5"/>
  <c r="U9" i="5"/>
  <c r="R57" i="5"/>
  <c r="S67" i="5"/>
  <c r="Q71" i="3"/>
  <c r="Q72" i="5" s="1"/>
  <c r="N72" i="5"/>
  <c r="Q8" i="3"/>
  <c r="Q9" i="5" s="1"/>
  <c r="Q46" i="3"/>
  <c r="Q47" i="5" s="1"/>
  <c r="N47" i="5"/>
  <c r="Q48" i="3"/>
  <c r="Q49" i="5" s="1"/>
  <c r="P49" i="5"/>
  <c r="Q53" i="3"/>
  <c r="Q54" i="5" s="1"/>
  <c r="N54" i="5"/>
  <c r="Q57" i="3"/>
  <c r="Q58" i="5" s="1"/>
  <c r="P58" i="5"/>
  <c r="S60" i="5"/>
  <c r="Q73" i="3"/>
  <c r="Q74" i="5" s="1"/>
  <c r="P74" i="5"/>
  <c r="S61" i="5"/>
  <c r="Q77" i="3"/>
  <c r="Q78" i="5" s="1"/>
  <c r="Q81" i="3"/>
  <c r="Q82" i="5" s="1"/>
  <c r="Q54" i="3"/>
  <c r="Q55" i="5" s="1"/>
  <c r="S81" i="5"/>
  <c r="Q86" i="3"/>
  <c r="Q87" i="5" s="1"/>
  <c r="P87" i="5"/>
  <c r="V94" i="3"/>
  <c r="R95" i="5" s="1"/>
  <c r="Q102" i="3"/>
  <c r="Q103" i="5" s="1"/>
  <c r="P103" i="5"/>
  <c r="S109" i="5"/>
  <c r="V41" i="3"/>
  <c r="R42" i="5" s="1"/>
  <c r="Q56" i="3"/>
  <c r="Q57" i="5" s="1"/>
  <c r="S88" i="5"/>
  <c r="S92" i="5"/>
  <c r="Q100" i="3"/>
  <c r="Q101" i="5" s="1"/>
  <c r="Q108" i="3"/>
  <c r="Q109" i="5" s="1"/>
  <c r="S116" i="5"/>
  <c r="S97" i="5"/>
  <c r="S105" i="5"/>
  <c r="Q110" i="3"/>
  <c r="Q111" i="5" s="1"/>
  <c r="P111" i="5"/>
  <c r="Q44" i="3"/>
  <c r="Q45" i="5" s="1"/>
  <c r="Q107" i="3"/>
  <c r="Q108" i="5" s="1"/>
  <c r="Q106" i="3"/>
  <c r="Q107" i="5" s="1"/>
  <c r="Q115" i="3"/>
  <c r="Q116" i="5" s="1"/>
  <c r="Q95" i="3"/>
  <c r="Q96" i="5" s="1"/>
  <c r="R137" i="5"/>
  <c r="Q135" i="3"/>
  <c r="Q136" i="5" s="1"/>
  <c r="P136" i="5"/>
  <c r="S126" i="5"/>
  <c r="R138" i="5"/>
  <c r="Q132" i="3"/>
  <c r="Q133" i="5" s="1"/>
  <c r="W21" i="75"/>
  <c r="I22" i="5" s="1"/>
  <c r="W14" i="75"/>
  <c r="I15" i="5" s="1"/>
  <c r="G15" i="5"/>
  <c r="AD49" i="75"/>
  <c r="L50" i="5" s="1"/>
  <c r="M50" i="5" s="1"/>
  <c r="J50" i="5"/>
  <c r="W41" i="75"/>
  <c r="I42" i="5" s="1"/>
  <c r="W80" i="75"/>
  <c r="I81" i="5" s="1"/>
  <c r="W68" i="75"/>
  <c r="I69" i="5" s="1"/>
  <c r="AD86" i="75"/>
  <c r="L87" i="5" s="1"/>
  <c r="J87" i="5"/>
  <c r="AD98" i="75"/>
  <c r="L99" i="5" s="1"/>
  <c r="J99" i="5"/>
  <c r="W62" i="75"/>
  <c r="I63" i="5" s="1"/>
  <c r="W47" i="75"/>
  <c r="I48" i="5" s="1"/>
  <c r="W96" i="75"/>
  <c r="I97" i="5" s="1"/>
  <c r="W103" i="75"/>
  <c r="I104" i="5" s="1"/>
  <c r="W98" i="75"/>
  <c r="I99" i="5" s="1"/>
  <c r="AD130" i="75"/>
  <c r="L131" i="5" s="1"/>
  <c r="W137" i="75"/>
  <c r="I138" i="5" s="1"/>
  <c r="W127" i="75"/>
  <c r="I128" i="5" s="1"/>
  <c r="W32" i="75"/>
  <c r="I33" i="5" s="1"/>
  <c r="AD128" i="75"/>
  <c r="L129" i="5" s="1"/>
  <c r="J129" i="5"/>
  <c r="AD58" i="75"/>
  <c r="L59" i="5" s="1"/>
  <c r="J59" i="5"/>
  <c r="AD62" i="75"/>
  <c r="L63" i="5" s="1"/>
  <c r="J63" i="5"/>
  <c r="AD124" i="75"/>
  <c r="L125" i="5" s="1"/>
  <c r="J125" i="5"/>
  <c r="AD113" i="75"/>
  <c r="L114" i="5" s="1"/>
  <c r="J114" i="5"/>
  <c r="AD59" i="75"/>
  <c r="L60" i="5" s="1"/>
  <c r="J60" i="5"/>
  <c r="R27" i="5"/>
  <c r="Q74" i="3"/>
  <c r="Q75" i="5" s="1"/>
  <c r="O75" i="5"/>
  <c r="Y68" i="4"/>
  <c r="AG69" i="5" s="1"/>
  <c r="AE69" i="5"/>
  <c r="Y108" i="4"/>
  <c r="AG109" i="5" s="1"/>
  <c r="W4" i="75"/>
  <c r="I5" i="5" s="1"/>
  <c r="G5" i="5"/>
  <c r="AD38" i="75"/>
  <c r="L39" i="5" s="1"/>
  <c r="J39" i="5"/>
  <c r="AD76" i="75"/>
  <c r="L77" i="5" s="1"/>
  <c r="J77" i="5"/>
  <c r="Y124" i="4"/>
  <c r="AG125" i="5" s="1"/>
  <c r="AE125" i="5"/>
  <c r="Y33" i="4"/>
  <c r="AG34" i="5" s="1"/>
  <c r="AH34" i="5" s="1"/>
  <c r="AE34" i="5"/>
  <c r="Y37" i="4"/>
  <c r="AG38" i="5" s="1"/>
  <c r="AH38" i="5" s="1"/>
  <c r="AE38" i="5"/>
  <c r="Y109" i="4"/>
  <c r="AG110" i="5" s="1"/>
  <c r="AF110" i="5"/>
  <c r="Y115" i="4"/>
  <c r="AG116" i="5" s="1"/>
  <c r="AF116" i="5"/>
  <c r="Y43" i="4"/>
  <c r="AG44" i="5" s="1"/>
  <c r="Y70" i="4"/>
  <c r="AG71" i="5" s="1"/>
  <c r="Y78" i="4"/>
  <c r="AG79" i="5" s="1"/>
  <c r="AE79" i="5"/>
  <c r="Y117" i="4"/>
  <c r="AG118" i="5" s="1"/>
  <c r="AH118" i="5" s="1"/>
  <c r="AF118" i="5"/>
  <c r="AD27" i="75"/>
  <c r="L28" i="5" s="1"/>
  <c r="Y26" i="4"/>
  <c r="AG27" i="5" s="1"/>
  <c r="Y41" i="4"/>
  <c r="AG42" i="5" s="1"/>
  <c r="Y48" i="4"/>
  <c r="AG49" i="5" s="1"/>
  <c r="Y62" i="4"/>
  <c r="AG63" i="5" s="1"/>
  <c r="Y94" i="4"/>
  <c r="AG95" i="5" s="1"/>
  <c r="AF95" i="5"/>
  <c r="Y105" i="4"/>
  <c r="AG106" i="5" s="1"/>
  <c r="AF106" i="5"/>
  <c r="AA98" i="5"/>
  <c r="K97" i="4"/>
  <c r="AC98" i="5" s="1"/>
  <c r="Y47" i="4"/>
  <c r="AG48" i="5" s="1"/>
  <c r="AE48" i="5"/>
  <c r="Y55" i="4"/>
  <c r="AG56" i="5" s="1"/>
  <c r="AE56" i="5"/>
  <c r="Y63" i="4"/>
  <c r="AG64" i="5" s="1"/>
  <c r="AE64" i="5"/>
  <c r="Y7" i="4"/>
  <c r="AG8" i="5" s="1"/>
  <c r="AH8" i="5" s="1"/>
  <c r="AD8" i="5"/>
  <c r="K73" i="4"/>
  <c r="AC74" i="5" s="1"/>
  <c r="AA74" i="5"/>
  <c r="Y38" i="4"/>
  <c r="AG39" i="5" s="1"/>
  <c r="K47" i="4"/>
  <c r="AC48" i="5" s="1"/>
  <c r="AA48" i="5"/>
  <c r="K53" i="4"/>
  <c r="AC54" i="5" s="1"/>
  <c r="AA54" i="5"/>
  <c r="K57" i="4"/>
  <c r="AC58" i="5" s="1"/>
  <c r="AA58" i="5"/>
  <c r="K61" i="4"/>
  <c r="AC62" i="5" s="1"/>
  <c r="AA62" i="5"/>
  <c r="K65" i="4"/>
  <c r="AC66" i="5" s="1"/>
  <c r="AA66" i="5"/>
  <c r="K69" i="4"/>
  <c r="AC70" i="5" s="1"/>
  <c r="AA70" i="5"/>
  <c r="K76" i="4"/>
  <c r="AC77" i="5" s="1"/>
  <c r="AB77" i="5"/>
  <c r="Y17" i="4"/>
  <c r="AG18" i="5" s="1"/>
  <c r="AH18" i="5" s="1"/>
  <c r="K80" i="4"/>
  <c r="AC81" i="5" s="1"/>
  <c r="AB81" i="5"/>
  <c r="K113" i="4"/>
  <c r="AC114" i="5" s="1"/>
  <c r="K98" i="4"/>
  <c r="AC99" i="5" s="1"/>
  <c r="K109" i="4"/>
  <c r="AC110" i="5" s="1"/>
  <c r="Y132" i="4"/>
  <c r="AG133" i="5" s="1"/>
  <c r="Y133" i="4"/>
  <c r="AG134" i="5" s="1"/>
  <c r="Q5" i="3"/>
  <c r="Q6" i="5" s="1"/>
  <c r="P6" i="5"/>
  <c r="Q9" i="3"/>
  <c r="Q10" i="5" s="1"/>
  <c r="P10" i="5"/>
  <c r="Q15" i="3"/>
  <c r="Q16" i="5" s="1"/>
  <c r="O16" i="5"/>
  <c r="Q12" i="3"/>
  <c r="Q13" i="5" s="1"/>
  <c r="Q25" i="3"/>
  <c r="Q26" i="5" s="1"/>
  <c r="Q31" i="3"/>
  <c r="Q32" i="5" s="1"/>
  <c r="P32" i="5"/>
  <c r="S34" i="5"/>
  <c r="Q18" i="3"/>
  <c r="Q19" i="5" s="1"/>
  <c r="S40" i="5"/>
  <c r="S41" i="5"/>
  <c r="S63" i="5"/>
  <c r="Q67" i="3"/>
  <c r="Q68" i="5" s="1"/>
  <c r="N68" i="5"/>
  <c r="Q16" i="3"/>
  <c r="Q17" i="5" s="1"/>
  <c r="Q61" i="3"/>
  <c r="Q62" i="5" s="1"/>
  <c r="P62" i="5"/>
  <c r="S64" i="5"/>
  <c r="U82" i="5"/>
  <c r="U86" i="5"/>
  <c r="U90" i="5"/>
  <c r="U94" i="5"/>
  <c r="U98" i="5"/>
  <c r="U102" i="5"/>
  <c r="U106" i="5"/>
  <c r="U110" i="5"/>
  <c r="V72" i="3"/>
  <c r="S77" i="5"/>
  <c r="Q96" i="3"/>
  <c r="Q97" i="5" s="1"/>
  <c r="O97" i="5"/>
  <c r="S117" i="5"/>
  <c r="S65" i="5"/>
  <c r="S84" i="5"/>
  <c r="Q88" i="3"/>
  <c r="Q89" i="5" s="1"/>
  <c r="Q92" i="3"/>
  <c r="Q93" i="5" s="1"/>
  <c r="Q112" i="3"/>
  <c r="Q113" i="5" s="1"/>
  <c r="O113" i="5"/>
  <c r="Q62" i="3"/>
  <c r="Q63" i="5" s="1"/>
  <c r="Q90" i="3"/>
  <c r="Q91" i="5" s="1"/>
  <c r="Q130" i="3"/>
  <c r="Q131" i="5" s="1"/>
  <c r="O131" i="5"/>
  <c r="Q127" i="3"/>
  <c r="Q128" i="5" s="1"/>
  <c r="P128" i="5"/>
  <c r="Q131" i="3"/>
  <c r="Q132" i="5" s="1"/>
  <c r="Q137" i="3"/>
  <c r="Q138" i="5" s="1"/>
  <c r="AD23" i="75"/>
  <c r="L24" i="5" s="1"/>
  <c r="J24" i="5"/>
  <c r="W33" i="75"/>
  <c r="I34" i="5" s="1"/>
  <c r="W25" i="75"/>
  <c r="I26" i="5" s="1"/>
  <c r="W34" i="75"/>
  <c r="I35" i="5" s="1"/>
  <c r="AD36" i="75"/>
  <c r="L37" i="5" s="1"/>
  <c r="J37" i="5"/>
  <c r="W44" i="75"/>
  <c r="I45" i="5" s="1"/>
  <c r="G45" i="5"/>
  <c r="AD37" i="75"/>
  <c r="L38" i="5" s="1"/>
  <c r="J38" i="5"/>
  <c r="AD53" i="75"/>
  <c r="L54" i="5" s="1"/>
  <c r="AD66" i="75"/>
  <c r="L67" i="5" s="1"/>
  <c r="J67" i="5"/>
  <c r="AD74" i="75"/>
  <c r="L75" i="5" s="1"/>
  <c r="J75" i="5"/>
  <c r="AD83" i="75"/>
  <c r="L84" i="5" s="1"/>
  <c r="K84" i="5"/>
  <c r="AD73" i="75"/>
  <c r="L74" i="5" s="1"/>
  <c r="AD88" i="75"/>
  <c r="L89" i="5" s="1"/>
  <c r="K89" i="5"/>
  <c r="W76" i="75"/>
  <c r="I77" i="5" s="1"/>
  <c r="F77" i="5"/>
  <c r="W91" i="75"/>
  <c r="I92" i="5" s="1"/>
  <c r="W97" i="75"/>
  <c r="I98" i="5" s="1"/>
  <c r="G98" i="5"/>
  <c r="W51" i="75"/>
  <c r="I52" i="5" s="1"/>
  <c r="W94" i="75"/>
  <c r="I95" i="5" s="1"/>
  <c r="AD108" i="75"/>
  <c r="L109" i="5" s="1"/>
  <c r="W116" i="75"/>
  <c r="I117" i="5" s="1"/>
  <c r="W86" i="75"/>
  <c r="I87" i="5" s="1"/>
  <c r="W122" i="75"/>
  <c r="I123" i="5" s="1"/>
  <c r="W133" i="75"/>
  <c r="I134" i="5" s="1"/>
  <c r="F134" i="5"/>
  <c r="W132" i="75"/>
  <c r="I133" i="5" s="1"/>
  <c r="W128" i="75"/>
  <c r="I129" i="5" s="1"/>
  <c r="W17" i="75"/>
  <c r="I18" i="5" s="1"/>
  <c r="W78" i="75"/>
  <c r="I79" i="5" s="1"/>
  <c r="W61" i="75"/>
  <c r="I62" i="5" s="1"/>
  <c r="W28" i="75"/>
  <c r="I29" i="5" s="1"/>
  <c r="W18" i="75"/>
  <c r="I19" i="5" s="1"/>
  <c r="AD136" i="75"/>
  <c r="L137" i="5" s="1"/>
  <c r="J137" i="5"/>
  <c r="AD50" i="75"/>
  <c r="L51" i="5" s="1"/>
  <c r="J51" i="5"/>
  <c r="AD70" i="75"/>
  <c r="L71" i="5" s="1"/>
  <c r="J71" i="5"/>
  <c r="AD116" i="75"/>
  <c r="L117" i="5" s="1"/>
  <c r="J117" i="5"/>
  <c r="AD65" i="75"/>
  <c r="L66" i="5" s="1"/>
  <c r="J66" i="5"/>
  <c r="AD110" i="75"/>
  <c r="L111" i="5" s="1"/>
  <c r="AD5" i="75"/>
  <c r="L6" i="5" s="1"/>
  <c r="J6" i="5"/>
  <c r="AD14" i="75"/>
  <c r="L15" i="5" s="1"/>
  <c r="J15" i="5"/>
  <c r="AD71" i="75"/>
  <c r="L72" i="5" s="1"/>
  <c r="J72" i="5"/>
  <c r="Y11" i="4"/>
  <c r="AG12" i="5" s="1"/>
  <c r="AE12" i="5"/>
  <c r="K36" i="4"/>
  <c r="AC37" i="5" s="1"/>
  <c r="AA37" i="5"/>
  <c r="Y39" i="4"/>
  <c r="AG40" i="5" s="1"/>
  <c r="AE40" i="5"/>
  <c r="Y46" i="4"/>
  <c r="AG47" i="5" s="1"/>
  <c r="AE47" i="5"/>
  <c r="Y54" i="4"/>
  <c r="AG55" i="5" s="1"/>
  <c r="AE55" i="5"/>
  <c r="AD131" i="75"/>
  <c r="L132" i="5" s="1"/>
  <c r="AD111" i="75"/>
  <c r="L112" i="5" s="1"/>
  <c r="Q129" i="3"/>
  <c r="Q130" i="5" s="1"/>
  <c r="Y122" i="4"/>
  <c r="AG123" i="5" s="1"/>
  <c r="AE123" i="5"/>
  <c r="K126" i="4"/>
  <c r="AC127" i="5" s="1"/>
  <c r="AA127" i="5"/>
  <c r="Y66" i="4"/>
  <c r="AG67" i="5" s="1"/>
  <c r="AE67" i="5"/>
  <c r="K92" i="4"/>
  <c r="AC93" i="5" s="1"/>
  <c r="AA93" i="5"/>
  <c r="Y96" i="4"/>
  <c r="AG97" i="5" s="1"/>
  <c r="AE97" i="5"/>
  <c r="AD85" i="75"/>
  <c r="L86" i="5" s="1"/>
  <c r="J86" i="5"/>
  <c r="Y58" i="4"/>
  <c r="AG59" i="5" s="1"/>
  <c r="Y64" i="4"/>
  <c r="AG65" i="5" s="1"/>
  <c r="Y103" i="4"/>
  <c r="AG104" i="5" s="1"/>
  <c r="AH104" i="5" s="1"/>
  <c r="AF104" i="5"/>
  <c r="Y98" i="4"/>
  <c r="AG99" i="5" s="1"/>
  <c r="AF99" i="5"/>
  <c r="K100" i="4"/>
  <c r="AC101" i="5" s="1"/>
  <c r="AA128" i="5"/>
  <c r="K127" i="4"/>
  <c r="AC128" i="5" s="1"/>
  <c r="Y10" i="4"/>
  <c r="AG11" i="5" s="1"/>
  <c r="AH11" i="5" s="1"/>
  <c r="Y28" i="4"/>
  <c r="AG29" i="5" s="1"/>
  <c r="AA94" i="5"/>
  <c r="K93" i="4"/>
  <c r="AC94" i="5" s="1"/>
  <c r="Y19" i="4"/>
  <c r="AG20" i="5" s="1"/>
  <c r="AD20" i="5"/>
  <c r="Y35" i="4"/>
  <c r="AG36" i="5" s="1"/>
  <c r="AD36" i="5"/>
  <c r="Y21" i="4"/>
  <c r="AG22" i="5" s="1"/>
  <c r="AH22" i="5" s="1"/>
  <c r="AD22" i="5"/>
  <c r="Y51" i="4"/>
  <c r="AG52" i="5" s="1"/>
  <c r="AE52" i="5"/>
  <c r="Y67" i="4"/>
  <c r="AG68" i="5" s="1"/>
  <c r="AE68" i="5"/>
  <c r="K55" i="4"/>
  <c r="AC56" i="5" s="1"/>
  <c r="AA56" i="5"/>
  <c r="K63" i="4"/>
  <c r="AC64" i="5" s="1"/>
  <c r="AA64" i="5"/>
  <c r="K86" i="4"/>
  <c r="AC87" i="5" s="1"/>
  <c r="AB87" i="5"/>
  <c r="Y29" i="4"/>
  <c r="AG30" i="5" s="1"/>
  <c r="K84" i="4"/>
  <c r="AC85" i="5" s="1"/>
  <c r="AB85" i="5"/>
  <c r="K136" i="4"/>
  <c r="AC137" i="5" s="1"/>
  <c r="AA137" i="5"/>
  <c r="Q10" i="3"/>
  <c r="Q11" i="5" s="1"/>
  <c r="N11" i="5"/>
  <c r="Q14" i="3"/>
  <c r="Q15" i="5" s="1"/>
  <c r="P15" i="5"/>
  <c r="Q26" i="3"/>
  <c r="Q27" i="5" s="1"/>
  <c r="P27" i="5"/>
  <c r="R56" i="5"/>
  <c r="Q69" i="3"/>
  <c r="Q70" i="5" s="1"/>
  <c r="P70" i="5"/>
  <c r="S54" i="5"/>
  <c r="T123" i="5"/>
  <c r="AD12" i="75"/>
  <c r="L13" i="5" s="1"/>
  <c r="K13" i="5"/>
  <c r="W23" i="75"/>
  <c r="I24" i="5" s="1"/>
  <c r="G24" i="5"/>
  <c r="AD24" i="75"/>
  <c r="L25" i="5" s="1"/>
  <c r="J25" i="5"/>
  <c r="W48" i="75"/>
  <c r="I49" i="5" s="1"/>
  <c r="G49" i="5"/>
  <c r="AD45" i="75"/>
  <c r="L46" i="5" s="1"/>
  <c r="J46" i="5"/>
  <c r="W54" i="75"/>
  <c r="I55" i="5" s="1"/>
  <c r="M55" i="5" s="1"/>
  <c r="F55" i="5"/>
  <c r="AD80" i="75"/>
  <c r="L81" i="5" s="1"/>
  <c r="K81" i="5"/>
  <c r="Y49" i="4"/>
  <c r="AG50" i="5" s="1"/>
  <c r="AE50" i="5"/>
  <c r="Y57" i="4"/>
  <c r="AG58" i="5" s="1"/>
  <c r="AE58" i="5"/>
  <c r="Y65" i="4"/>
  <c r="AG66" i="5" s="1"/>
  <c r="AE66" i="5"/>
  <c r="K49" i="4"/>
  <c r="AC50" i="5" s="1"/>
  <c r="AA50" i="5"/>
  <c r="K54" i="4"/>
  <c r="AC55" i="5" s="1"/>
  <c r="AA55" i="5"/>
  <c r="K58" i="4"/>
  <c r="AC59" i="5" s="1"/>
  <c r="AA59" i="5"/>
  <c r="K62" i="4"/>
  <c r="AC63" i="5" s="1"/>
  <c r="AA63" i="5"/>
  <c r="K66" i="4"/>
  <c r="AC67" i="5" s="1"/>
  <c r="AA67" i="5"/>
  <c r="K70" i="4"/>
  <c r="AC71" i="5" s="1"/>
  <c r="AA71" i="5"/>
  <c r="Y73" i="4"/>
  <c r="AG74" i="5" s="1"/>
  <c r="AD74" i="5"/>
  <c r="Y77" i="4"/>
  <c r="AG78" i="5" s="1"/>
  <c r="AH78" i="5" s="1"/>
  <c r="AD78" i="5"/>
  <c r="Y81" i="4"/>
  <c r="AG82" i="5" s="1"/>
  <c r="AD82" i="5"/>
  <c r="Y85" i="4"/>
  <c r="AG86" i="5" s="1"/>
  <c r="AD86" i="5"/>
  <c r="Y89" i="4"/>
  <c r="AG90" i="5" s="1"/>
  <c r="AD90" i="5"/>
  <c r="Y93" i="4"/>
  <c r="AG94" i="5" s="1"/>
  <c r="AD94" i="5"/>
  <c r="Y97" i="4"/>
  <c r="AG98" i="5" s="1"/>
  <c r="AD98" i="5"/>
  <c r="Y101" i="4"/>
  <c r="AG102" i="5" s="1"/>
  <c r="AD102" i="5"/>
  <c r="K78" i="4"/>
  <c r="AC79" i="5" s="1"/>
  <c r="AB79" i="5"/>
  <c r="K82" i="4"/>
  <c r="AC83" i="5" s="1"/>
  <c r="AB83" i="5"/>
  <c r="K134" i="4"/>
  <c r="AC135" i="5" s="1"/>
  <c r="AA135" i="5"/>
  <c r="K130" i="4"/>
  <c r="AC131" i="5" s="1"/>
  <c r="AA131" i="5"/>
  <c r="Q13" i="3"/>
  <c r="Q14" i="5" s="1"/>
  <c r="P14" i="5"/>
  <c r="S16" i="5"/>
  <c r="Q6" i="3"/>
  <c r="Q7" i="5" s="1"/>
  <c r="N7" i="5"/>
  <c r="Q20" i="3"/>
  <c r="Q21" i="5" s="1"/>
  <c r="N21" i="5"/>
  <c r="S7" i="5"/>
  <c r="S38" i="5"/>
  <c r="S52" i="5"/>
  <c r="S59" i="5"/>
  <c r="Q63" i="3"/>
  <c r="Q64" i="5" s="1"/>
  <c r="N64" i="5"/>
  <c r="S75" i="5"/>
  <c r="V16" i="3"/>
  <c r="R17" i="5" s="1"/>
  <c r="Q52" i="3"/>
  <c r="Q53" i="5" s="1"/>
  <c r="P53" i="5"/>
  <c r="Q65" i="3"/>
  <c r="Q66" i="5" s="1"/>
  <c r="P66" i="5"/>
  <c r="S68" i="5"/>
  <c r="S26" i="5"/>
  <c r="S53" i="5"/>
  <c r="S112" i="5"/>
  <c r="S89" i="5"/>
  <c r="S93" i="5"/>
  <c r="Q118" i="3"/>
  <c r="Q119" i="5" s="1"/>
  <c r="P119" i="5"/>
  <c r="S55" i="5"/>
  <c r="S85" i="5"/>
  <c r="Q94" i="3"/>
  <c r="Q95" i="5" s="1"/>
  <c r="P95" i="5"/>
  <c r="V40" i="3"/>
  <c r="R41" i="5" s="1"/>
  <c r="Q70" i="3"/>
  <c r="Q71" i="5" s="1"/>
  <c r="Q79" i="3"/>
  <c r="Q80" i="5" s="1"/>
  <c r="Q103" i="3"/>
  <c r="Q104" i="5" s="1"/>
  <c r="Q83" i="3"/>
  <c r="Q84" i="5" s="1"/>
  <c r="U124" i="5"/>
  <c r="U132" i="5"/>
  <c r="R126" i="5"/>
  <c r="Q122" i="3"/>
  <c r="Q123" i="5" s="1"/>
  <c r="O123" i="5"/>
  <c r="T131" i="5"/>
  <c r="S122" i="5"/>
  <c r="W35" i="75"/>
  <c r="I36" i="5" s="1"/>
  <c r="G36" i="5"/>
  <c r="W16" i="75"/>
  <c r="I17" i="5" s="1"/>
  <c r="W38" i="75"/>
  <c r="I39" i="5" s="1"/>
  <c r="W46" i="75"/>
  <c r="I47" i="5" s="1"/>
  <c r="AD41" i="75"/>
  <c r="L42" i="5" s="1"/>
  <c r="J42" i="5"/>
  <c r="AD51" i="75"/>
  <c r="L52" i="5" s="1"/>
  <c r="K52" i="5"/>
  <c r="AD75" i="75"/>
  <c r="L76" i="5" s="1"/>
  <c r="K76" i="5"/>
  <c r="W85" i="75"/>
  <c r="I86" i="5" s="1"/>
  <c r="G86" i="5"/>
  <c r="AD64" i="75"/>
  <c r="L65" i="5" s="1"/>
  <c r="K65" i="5"/>
  <c r="W67" i="75"/>
  <c r="I68" i="5" s="1"/>
  <c r="AD78" i="75"/>
  <c r="L79" i="5" s="1"/>
  <c r="J79" i="5"/>
  <c r="W99" i="75"/>
  <c r="I100" i="5" s="1"/>
  <c r="W102" i="75"/>
  <c r="I103" i="5" s="1"/>
  <c r="W123" i="75"/>
  <c r="I124" i="5" s="1"/>
  <c r="AD122" i="75"/>
  <c r="L123" i="5" s="1"/>
  <c r="J123" i="5"/>
  <c r="Q136" i="3"/>
  <c r="Q137" i="5" s="1"/>
  <c r="N137" i="5"/>
  <c r="AD13" i="75"/>
  <c r="L14" i="5" s="1"/>
  <c r="Q121" i="3"/>
  <c r="Q122" i="5" s="1"/>
  <c r="V130" i="3"/>
  <c r="R131" i="5" s="1"/>
  <c r="Q24" i="3"/>
  <c r="Q25" i="5" s="1"/>
  <c r="N25" i="5"/>
  <c r="K124" i="4"/>
  <c r="AC125" i="5" s="1"/>
  <c r="AA125" i="5"/>
  <c r="Y30" i="4"/>
  <c r="AG31" i="5" s="1"/>
  <c r="AF31" i="5"/>
  <c r="K42" i="4"/>
  <c r="AC43" i="5" s="1"/>
  <c r="AA43" i="5"/>
  <c r="Y52" i="4"/>
  <c r="AG53" i="5" s="1"/>
  <c r="AE53" i="5"/>
  <c r="Y60" i="4"/>
  <c r="AG61" i="5" s="1"/>
  <c r="AE61" i="5"/>
  <c r="Y110" i="4"/>
  <c r="AG111" i="5" s="1"/>
  <c r="AE111" i="5"/>
  <c r="Y116" i="4"/>
  <c r="AG117" i="5" s="1"/>
  <c r="AE117" i="5"/>
  <c r="AD10" i="75"/>
  <c r="L11" i="5" s="1"/>
  <c r="AD103" i="75"/>
  <c r="L104" i="5" s="1"/>
  <c r="Y50" i="4"/>
  <c r="AG51" i="5" s="1"/>
  <c r="AD81" i="75"/>
  <c r="L82" i="5" s="1"/>
  <c r="Y135" i="4"/>
  <c r="AG136" i="5" s="1"/>
  <c r="Y22" i="4"/>
  <c r="AG23" i="5" s="1"/>
  <c r="Y24" i="4"/>
  <c r="AG25" i="5" s="1"/>
  <c r="Y56" i="4"/>
  <c r="AG57" i="5" s="1"/>
  <c r="Y106" i="4"/>
  <c r="AG107" i="5" s="1"/>
  <c r="AH107" i="5" s="1"/>
  <c r="Y129" i="4"/>
  <c r="AG130" i="5" s="1"/>
  <c r="K81" i="4"/>
  <c r="AC82" i="5" s="1"/>
  <c r="AA82" i="5"/>
  <c r="Y12" i="4"/>
  <c r="AG13" i="5" s="1"/>
  <c r="K121" i="4"/>
  <c r="AC122" i="5" s="1"/>
  <c r="AA122" i="5"/>
  <c r="K125" i="4"/>
  <c r="AC126" i="5" s="1"/>
  <c r="AA126" i="5"/>
  <c r="AA109" i="5"/>
  <c r="K108" i="4"/>
  <c r="AC109" i="5" s="1"/>
  <c r="K75" i="4"/>
  <c r="AC76" i="5" s="1"/>
  <c r="AA76" i="5"/>
  <c r="K99" i="4"/>
  <c r="AC100" i="5" s="1"/>
  <c r="AA100" i="5"/>
  <c r="Y8" i="4"/>
  <c r="AG9" i="5" s="1"/>
  <c r="W105" i="75"/>
  <c r="I106" i="5" s="1"/>
  <c r="W130" i="75"/>
  <c r="I131" i="5" s="1"/>
  <c r="W124" i="75"/>
  <c r="I125" i="5" s="1"/>
  <c r="W109" i="75"/>
  <c r="I110" i="5" s="1"/>
  <c r="H114" i="5"/>
  <c r="W113" i="75"/>
  <c r="I114" i="5" s="1"/>
  <c r="W108" i="75"/>
  <c r="I109" i="5" s="1"/>
  <c r="W104" i="75"/>
  <c r="I105" i="5" s="1"/>
  <c r="W107" i="75"/>
  <c r="I108" i="5" s="1"/>
  <c r="W101" i="75"/>
  <c r="I102" i="5" s="1"/>
  <c r="H59" i="5"/>
  <c r="W58" i="75"/>
  <c r="I59" i="5" s="1"/>
  <c r="W50" i="75"/>
  <c r="I51" i="5" s="1"/>
  <c r="W37" i="75"/>
  <c r="I38" i="5" s="1"/>
  <c r="W27" i="75"/>
  <c r="I28" i="5" s="1"/>
  <c r="W26" i="75"/>
  <c r="I27" i="5" s="1"/>
  <c r="W22" i="75"/>
  <c r="I23" i="5" s="1"/>
  <c r="M23" i="5" s="1"/>
  <c r="H11" i="5"/>
  <c r="W10" i="75"/>
  <c r="I11" i="5" s="1"/>
  <c r="W12" i="75"/>
  <c r="I13" i="5" s="1"/>
  <c r="W81" i="75"/>
  <c r="I82" i="5" s="1"/>
  <c r="W65" i="75"/>
  <c r="I66" i="5" s="1"/>
  <c r="W66" i="75"/>
  <c r="I67" i="5" s="1"/>
  <c r="H67" i="5"/>
  <c r="W13" i="75"/>
  <c r="I14" i="5" s="1"/>
  <c r="H14" i="5"/>
  <c r="W15" i="75"/>
  <c r="I16" i="5" s="1"/>
  <c r="W64" i="75"/>
  <c r="I65" i="5" s="1"/>
  <c r="W79" i="75"/>
  <c r="I80" i="5" s="1"/>
  <c r="H80" i="5"/>
  <c r="W7" i="75"/>
  <c r="I8" i="5" s="1"/>
  <c r="H8" i="5"/>
  <c r="W20" i="75"/>
  <c r="I21" i="5" s="1"/>
  <c r="W89" i="75"/>
  <c r="I90" i="5" s="1"/>
  <c r="H90" i="5"/>
  <c r="W56" i="75"/>
  <c r="I57" i="5" s="1"/>
  <c r="W70" i="75"/>
  <c r="I71" i="5" s="1"/>
  <c r="H71" i="5"/>
  <c r="W31" i="75"/>
  <c r="I32" i="5" s="1"/>
  <c r="H32" i="5"/>
  <c r="W45" i="75"/>
  <c r="I46" i="5" s="1"/>
  <c r="W71" i="75"/>
  <c r="I72" i="5" s="1"/>
  <c r="AD67" i="75"/>
  <c r="L68" i="5" s="1"/>
  <c r="AD91" i="75"/>
  <c r="L92" i="5" s="1"/>
  <c r="Q84" i="3"/>
  <c r="Q85" i="5" s="1"/>
  <c r="V17" i="3"/>
  <c r="V31" i="3"/>
  <c r="V65" i="3"/>
  <c r="V39" i="3"/>
  <c r="V27" i="3"/>
  <c r="V35" i="3"/>
  <c r="V69" i="3"/>
  <c r="V34" i="3"/>
  <c r="R35" i="5" s="1"/>
  <c r="V90" i="3"/>
  <c r="V110" i="3"/>
  <c r="V23" i="3"/>
  <c r="V86" i="3"/>
  <c r="V49" i="3"/>
  <c r="Q59" i="3"/>
  <c r="Q60" i="5" s="1"/>
  <c r="V37" i="3"/>
  <c r="V106" i="3"/>
  <c r="Q11" i="3"/>
  <c r="Q12" i="5" s="1"/>
  <c r="Q7" i="3"/>
  <c r="Q8" i="5" s="1"/>
  <c r="V78" i="3"/>
  <c r="V114" i="3"/>
  <c r="V118" i="3"/>
  <c r="V60" i="3"/>
  <c r="Y59" i="4"/>
  <c r="AG60" i="5" s="1"/>
  <c r="Y71" i="4"/>
  <c r="AG72" i="5" s="1"/>
  <c r="Y99" i="4"/>
  <c r="AG100" i="5" s="1"/>
  <c r="AH10" i="5" l="1"/>
  <c r="AH134" i="5"/>
  <c r="AH112" i="5"/>
  <c r="AH30" i="5"/>
  <c r="AH20" i="5"/>
  <c r="AH6" i="5"/>
  <c r="M124" i="5"/>
  <c r="M136" i="5"/>
  <c r="M27" i="5"/>
  <c r="M64" i="5"/>
  <c r="M57" i="5"/>
  <c r="M56" i="5"/>
  <c r="M8" i="5"/>
  <c r="M16" i="5"/>
  <c r="AH84" i="5"/>
  <c r="M44" i="5"/>
  <c r="M134" i="5"/>
  <c r="AH15" i="5"/>
  <c r="M108" i="5"/>
  <c r="M106" i="5"/>
  <c r="AH47" i="5"/>
  <c r="AH40" i="5"/>
  <c r="AH32" i="5"/>
  <c r="AH24" i="5"/>
  <c r="AH102" i="5"/>
  <c r="AH49" i="5"/>
  <c r="AH41" i="5"/>
  <c r="AR62" i="3"/>
  <c r="Y63" i="5" s="1"/>
  <c r="Z63" i="5" s="1"/>
  <c r="AH119" i="5"/>
  <c r="M121" i="5"/>
  <c r="AH117" i="5"/>
  <c r="AH105" i="5"/>
  <c r="AH35" i="5"/>
  <c r="M107" i="5"/>
  <c r="M47" i="5"/>
  <c r="M21" i="5"/>
  <c r="M101" i="5"/>
  <c r="M115" i="5"/>
  <c r="M105" i="5"/>
  <c r="M48" i="5"/>
  <c r="M12" i="5"/>
  <c r="M113" i="5"/>
  <c r="M10" i="5"/>
  <c r="M116" i="5"/>
  <c r="M135" i="5"/>
  <c r="AH23" i="5"/>
  <c r="M103" i="5"/>
  <c r="AH86" i="5"/>
  <c r="AH136" i="5"/>
  <c r="AH12" i="5"/>
  <c r="M62" i="5"/>
  <c r="M34" i="5"/>
  <c r="M126" i="5"/>
  <c r="M53" i="5"/>
  <c r="M26" i="5"/>
  <c r="AH39" i="5"/>
  <c r="M97" i="5"/>
  <c r="AH21" i="5"/>
  <c r="M73" i="5"/>
  <c r="X57" i="5"/>
  <c r="AH26" i="5"/>
  <c r="AH28" i="5"/>
  <c r="AH113" i="5"/>
  <c r="M110" i="5"/>
  <c r="M37" i="5"/>
  <c r="M13" i="5"/>
  <c r="M90" i="5"/>
  <c r="M100" i="5"/>
  <c r="M98" i="5"/>
  <c r="M83" i="5"/>
  <c r="M71" i="5"/>
  <c r="M80" i="5"/>
  <c r="M125" i="5"/>
  <c r="M36" i="5"/>
  <c r="M35" i="5"/>
  <c r="M7" i="5"/>
  <c r="M96" i="5"/>
  <c r="M29" i="5"/>
  <c r="M49" i="5"/>
  <c r="M61" i="5"/>
  <c r="M41" i="5"/>
  <c r="M6" i="5"/>
  <c r="M40" i="5"/>
  <c r="AR80" i="3"/>
  <c r="Y81" i="5" s="1"/>
  <c r="Z81" i="5" s="1"/>
  <c r="AH120" i="5"/>
  <c r="AH138" i="5"/>
  <c r="AH116" i="5"/>
  <c r="AH111" i="5"/>
  <c r="AH106" i="5"/>
  <c r="AH80" i="5"/>
  <c r="M74" i="5"/>
  <c r="AH51" i="5"/>
  <c r="AH44" i="5"/>
  <c r="AH17" i="5"/>
  <c r="AR75" i="3"/>
  <c r="Y76" i="5" s="1"/>
  <c r="Z76" i="5" s="1"/>
  <c r="AR98" i="3"/>
  <c r="Y99" i="5" s="1"/>
  <c r="Z99" i="5" s="1"/>
  <c r="AR120" i="3"/>
  <c r="Y121" i="5" s="1"/>
  <c r="Z121" i="5" s="1"/>
  <c r="X11" i="5"/>
  <c r="M111" i="5"/>
  <c r="M84" i="5"/>
  <c r="M91" i="5"/>
  <c r="M54" i="5"/>
  <c r="AH121" i="5"/>
  <c r="AH130" i="5"/>
  <c r="AH92" i="5"/>
  <c r="AH89" i="5"/>
  <c r="AH46" i="5"/>
  <c r="AH42" i="5"/>
  <c r="AH33" i="5"/>
  <c r="AH13" i="5"/>
  <c r="AH16" i="5"/>
  <c r="AH9" i="5"/>
  <c r="AH108" i="5"/>
  <c r="AH115" i="5"/>
  <c r="AH90" i="5"/>
  <c r="AH29" i="5"/>
  <c r="AH31" i="5"/>
  <c r="AH25" i="5"/>
  <c r="AH129" i="5"/>
  <c r="AH76" i="5"/>
  <c r="AH126" i="5"/>
  <c r="AH81" i="5"/>
  <c r="AH87" i="5"/>
  <c r="AH85" i="5"/>
  <c r="AH59" i="5"/>
  <c r="AR79" i="3"/>
  <c r="Y80" i="5" s="1"/>
  <c r="Z80" i="5" s="1"/>
  <c r="AR38" i="3"/>
  <c r="Y39" i="5" s="1"/>
  <c r="Z39" i="5" s="1"/>
  <c r="AH135" i="5"/>
  <c r="AH137" i="5"/>
  <c r="AH37" i="5"/>
  <c r="AH64" i="5"/>
  <c r="AH73" i="5"/>
  <c r="AH19" i="5"/>
  <c r="AH82" i="5"/>
  <c r="AH83" i="5"/>
  <c r="AH71" i="5"/>
  <c r="AH55" i="5"/>
  <c r="AH48" i="5"/>
  <c r="AH43" i="5"/>
  <c r="AH125" i="5"/>
  <c r="AH45" i="5"/>
  <c r="AH103" i="5"/>
  <c r="AH101" i="5"/>
  <c r="AH77" i="5"/>
  <c r="AH62" i="5"/>
  <c r="AH122" i="5"/>
  <c r="AH114" i="5"/>
  <c r="AH124" i="5"/>
  <c r="AH7" i="5"/>
  <c r="AH131" i="5"/>
  <c r="AR102" i="3"/>
  <c r="Y103" i="5" s="1"/>
  <c r="Z103" i="5" s="1"/>
  <c r="AR68" i="3"/>
  <c r="Y69" i="5" s="1"/>
  <c r="Z69" i="5" s="1"/>
  <c r="X5" i="5"/>
  <c r="AR42" i="3"/>
  <c r="Y43" i="5" s="1"/>
  <c r="Z43" i="5" s="1"/>
  <c r="AR29" i="3"/>
  <c r="Y30" i="5" s="1"/>
  <c r="Z30" i="5" s="1"/>
  <c r="AR46" i="3"/>
  <c r="Y47" i="5" s="1"/>
  <c r="Z47" i="5" s="1"/>
  <c r="AR28" i="3"/>
  <c r="Y29" i="5" s="1"/>
  <c r="Z29" i="5" s="1"/>
  <c r="X135" i="5"/>
  <c r="AR134" i="3"/>
  <c r="Y135" i="5" s="1"/>
  <c r="Z135" i="5" s="1"/>
  <c r="AR17" i="3"/>
  <c r="Y18" i="5" s="1"/>
  <c r="Z18" i="5" s="1"/>
  <c r="X18" i="5"/>
  <c r="AR107" i="3"/>
  <c r="Y108" i="5" s="1"/>
  <c r="Z108" i="5" s="1"/>
  <c r="AR44" i="3"/>
  <c r="Y45" i="5" s="1"/>
  <c r="Z45" i="5" s="1"/>
  <c r="AR99" i="3"/>
  <c r="Y100" i="5" s="1"/>
  <c r="Z100" i="5" s="1"/>
  <c r="AR119" i="3"/>
  <c r="Y120" i="5" s="1"/>
  <c r="Z120" i="5" s="1"/>
  <c r="AR61" i="3"/>
  <c r="Y62" i="5" s="1"/>
  <c r="Z62" i="5" s="1"/>
  <c r="AR22" i="3"/>
  <c r="Y23" i="5" s="1"/>
  <c r="Z23" i="5" s="1"/>
  <c r="AR24" i="3"/>
  <c r="Y25" i="5" s="1"/>
  <c r="Z25" i="5" s="1"/>
  <c r="AR83" i="3"/>
  <c r="Y84" i="5" s="1"/>
  <c r="Z84" i="5" s="1"/>
  <c r="AR127" i="3"/>
  <c r="Y128" i="5" s="1"/>
  <c r="Z128" i="5" s="1"/>
  <c r="AR18" i="3"/>
  <c r="Y19" i="5" s="1"/>
  <c r="Z19" i="5" s="1"/>
  <c r="AR45" i="3"/>
  <c r="Y46" i="5" s="1"/>
  <c r="Z46" i="5" s="1"/>
  <c r="AR58" i="3"/>
  <c r="Y59" i="5" s="1"/>
  <c r="Z59" i="5" s="1"/>
  <c r="AR104" i="3"/>
  <c r="Y105" i="5" s="1"/>
  <c r="Z105" i="5" s="1"/>
  <c r="AR135" i="3"/>
  <c r="Y136" i="5" s="1"/>
  <c r="Z136" i="5" s="1"/>
  <c r="AR55" i="3"/>
  <c r="Y56" i="5" s="1"/>
  <c r="Z56" i="5" s="1"/>
  <c r="AR136" i="3"/>
  <c r="Y137" i="5" s="1"/>
  <c r="Z137" i="5" s="1"/>
  <c r="AR52" i="3"/>
  <c r="Y53" i="5" s="1"/>
  <c r="Z53" i="5" s="1"/>
  <c r="AR5" i="3"/>
  <c r="Y6" i="5" s="1"/>
  <c r="Z6" i="5" s="1"/>
  <c r="AR74" i="3"/>
  <c r="Y75" i="5" s="1"/>
  <c r="Z75" i="5" s="1"/>
  <c r="AR8" i="3"/>
  <c r="Y9" i="5" s="1"/>
  <c r="Z9" i="5" s="1"/>
  <c r="Z11" i="5"/>
  <c r="AR70" i="3"/>
  <c r="Y71" i="5" s="1"/>
  <c r="Z71" i="5" s="1"/>
  <c r="AR57" i="3"/>
  <c r="Y58" i="5" s="1"/>
  <c r="Z58" i="5" s="1"/>
  <c r="AR12" i="3"/>
  <c r="Y13" i="5" s="1"/>
  <c r="Z13" i="5" s="1"/>
  <c r="AR19" i="3"/>
  <c r="Y20" i="5" s="1"/>
  <c r="Z20" i="5" s="1"/>
  <c r="Z5" i="5"/>
  <c r="AR95" i="3"/>
  <c r="Y96" i="5" s="1"/>
  <c r="Z96" i="5" s="1"/>
  <c r="AR100" i="3"/>
  <c r="Y101" i="5" s="1"/>
  <c r="Z101" i="5" s="1"/>
  <c r="AR82" i="3"/>
  <c r="Y83" i="5" s="1"/>
  <c r="Z83" i="5" s="1"/>
  <c r="AR11" i="3"/>
  <c r="Y12" i="5" s="1"/>
  <c r="Z12" i="5" s="1"/>
  <c r="AR111" i="3"/>
  <c r="Y112" i="5" s="1"/>
  <c r="Z112" i="5" s="1"/>
  <c r="AR91" i="3"/>
  <c r="Y92" i="5" s="1"/>
  <c r="Z92" i="5" s="1"/>
  <c r="AR88" i="3"/>
  <c r="Y89" i="5" s="1"/>
  <c r="Z89" i="5" s="1"/>
  <c r="AR137" i="3"/>
  <c r="Y138" i="5" s="1"/>
  <c r="Z138" i="5" s="1"/>
  <c r="M128" i="5"/>
  <c r="M14" i="5"/>
  <c r="M51" i="5"/>
  <c r="M9" i="5"/>
  <c r="M76" i="5"/>
  <c r="M122" i="5"/>
  <c r="M45" i="5"/>
  <c r="M94" i="5"/>
  <c r="M72" i="5"/>
  <c r="M66" i="5"/>
  <c r="M38" i="5"/>
  <c r="M102" i="5"/>
  <c r="M131" i="5"/>
  <c r="M87" i="5"/>
  <c r="M22" i="5"/>
  <c r="M60" i="5"/>
  <c r="M39" i="5"/>
  <c r="M32" i="5"/>
  <c r="M67" i="5"/>
  <c r="M109" i="5"/>
  <c r="M69" i="5"/>
  <c r="M30" i="5"/>
  <c r="M93" i="5"/>
  <c r="M99" i="5"/>
  <c r="M119" i="5"/>
  <c r="M118" i="5"/>
  <c r="M89" i="5"/>
  <c r="M120" i="5"/>
  <c r="AH63" i="5"/>
  <c r="M19" i="5"/>
  <c r="M18" i="5"/>
  <c r="AH58" i="5"/>
  <c r="M5" i="5"/>
  <c r="M81" i="5"/>
  <c r="AH57" i="5"/>
  <c r="AR9" i="3"/>
  <c r="Y10" i="5" s="1"/>
  <c r="Z10" i="5" s="1"/>
  <c r="AI10" i="5" s="1"/>
  <c r="AR115" i="3"/>
  <c r="Y116" i="5" s="1"/>
  <c r="Z116" i="5" s="1"/>
  <c r="AR96" i="3"/>
  <c r="Y97" i="5" s="1"/>
  <c r="Z97" i="5" s="1"/>
  <c r="M59" i="5"/>
  <c r="AH109" i="5"/>
  <c r="R103" i="5"/>
  <c r="AH67" i="5"/>
  <c r="M25" i="5"/>
  <c r="AH56" i="5"/>
  <c r="AH36" i="5"/>
  <c r="M133" i="5"/>
  <c r="M52" i="5"/>
  <c r="AH75" i="5"/>
  <c r="M85" i="5"/>
  <c r="AR25" i="3"/>
  <c r="Y26" i="5" s="1"/>
  <c r="Z26" i="5" s="1"/>
  <c r="AR94" i="3"/>
  <c r="Y95" i="5" s="1"/>
  <c r="Z95" i="5" s="1"/>
  <c r="AR108" i="3"/>
  <c r="Y109" i="5" s="1"/>
  <c r="Z109" i="5" s="1"/>
  <c r="M11" i="5"/>
  <c r="AR125" i="3"/>
  <c r="Y126" i="5" s="1"/>
  <c r="Z126" i="5" s="1"/>
  <c r="AR73" i="3"/>
  <c r="Y74" i="5" s="1"/>
  <c r="Z74" i="5" s="1"/>
  <c r="AH93" i="5"/>
  <c r="M137" i="5"/>
  <c r="M117" i="5"/>
  <c r="AH27" i="5"/>
  <c r="AH97" i="5"/>
  <c r="M70" i="5"/>
  <c r="AH68" i="5"/>
  <c r="M31" i="5"/>
  <c r="AH5" i="5"/>
  <c r="AR118" i="3"/>
  <c r="Y119" i="5" s="1"/>
  <c r="Z119" i="5" s="1"/>
  <c r="R119" i="5"/>
  <c r="AR43" i="3"/>
  <c r="Y44" i="5" s="1"/>
  <c r="Z44" i="5" s="1"/>
  <c r="AR23" i="3"/>
  <c r="Y24" i="5" s="1"/>
  <c r="Z24" i="5" s="1"/>
  <c r="R24" i="5"/>
  <c r="AR31" i="3"/>
  <c r="Y32" i="5" s="1"/>
  <c r="Z32" i="5" s="1"/>
  <c r="R32" i="5"/>
  <c r="AR123" i="3"/>
  <c r="Y124" i="5" s="1"/>
  <c r="Z124" i="5" s="1"/>
  <c r="AR122" i="3"/>
  <c r="Y123" i="5" s="1"/>
  <c r="Z123" i="5" s="1"/>
  <c r="AR63" i="3"/>
  <c r="Y64" i="5" s="1"/>
  <c r="Z64" i="5" s="1"/>
  <c r="AR33" i="3"/>
  <c r="Y34" i="5" s="1"/>
  <c r="Z34" i="5" s="1"/>
  <c r="AH66" i="5"/>
  <c r="AH133" i="5"/>
  <c r="AR77" i="3"/>
  <c r="Y78" i="5" s="1"/>
  <c r="Z78" i="5" s="1"/>
  <c r="AI78" i="5" s="1"/>
  <c r="AR69" i="3"/>
  <c r="Y70" i="5" s="1"/>
  <c r="Z70" i="5" s="1"/>
  <c r="R70" i="5"/>
  <c r="AR7" i="3"/>
  <c r="Y8" i="5" s="1"/>
  <c r="Z8" i="5" s="1"/>
  <c r="M65" i="5"/>
  <c r="M68" i="5"/>
  <c r="AH127" i="5"/>
  <c r="M79" i="5"/>
  <c r="M77" i="5"/>
  <c r="AR132" i="3"/>
  <c r="Y133" i="5" s="1"/>
  <c r="Z133" i="5" s="1"/>
  <c r="AR30" i="3"/>
  <c r="Y31" i="5" s="1"/>
  <c r="Z31" i="5" s="1"/>
  <c r="AR50" i="3"/>
  <c r="Y51" i="5" s="1"/>
  <c r="Z51" i="5" s="1"/>
  <c r="AR105" i="3"/>
  <c r="Y106" i="5" s="1"/>
  <c r="Z106" i="5" s="1"/>
  <c r="AR89" i="3"/>
  <c r="Y90" i="5" s="1"/>
  <c r="Z90" i="5" s="1"/>
  <c r="AH110" i="5"/>
  <c r="M63" i="5"/>
  <c r="AH65" i="5"/>
  <c r="AR71" i="3"/>
  <c r="Y72" i="5" s="1"/>
  <c r="Z72" i="5" s="1"/>
  <c r="AH52" i="5"/>
  <c r="AR35" i="3"/>
  <c r="Y36" i="5" s="1"/>
  <c r="Z36" i="5" s="1"/>
  <c r="R36" i="5"/>
  <c r="AR40" i="3"/>
  <c r="Y41" i="5" s="1"/>
  <c r="Z41" i="5" s="1"/>
  <c r="R18" i="5"/>
  <c r="AR53" i="3"/>
  <c r="Y54" i="5" s="1"/>
  <c r="Z54" i="5" s="1"/>
  <c r="AR121" i="3"/>
  <c r="Y122" i="5" s="1"/>
  <c r="Z122" i="5" s="1"/>
  <c r="M82" i="5"/>
  <c r="M28" i="5"/>
  <c r="AH100" i="5"/>
  <c r="AR130" i="3"/>
  <c r="Y131" i="5" s="1"/>
  <c r="Z131" i="5" s="1"/>
  <c r="AR133" i="3"/>
  <c r="Y134" i="5" s="1"/>
  <c r="Z134" i="5" s="1"/>
  <c r="AI134" i="5" s="1"/>
  <c r="AR131" i="3"/>
  <c r="Y132" i="5" s="1"/>
  <c r="Z132" i="5" s="1"/>
  <c r="AR6" i="3"/>
  <c r="Y7" i="5" s="1"/>
  <c r="Z7" i="5" s="1"/>
  <c r="X7" i="5"/>
  <c r="AR15" i="3"/>
  <c r="Y16" i="5" s="1"/>
  <c r="Z16" i="5" s="1"/>
  <c r="X16" i="5"/>
  <c r="AH79" i="5"/>
  <c r="AH50" i="5"/>
  <c r="AR64" i="3"/>
  <c r="Y65" i="5" s="1"/>
  <c r="Z65" i="5" s="1"/>
  <c r="AH94" i="5"/>
  <c r="AR113" i="3"/>
  <c r="Y114" i="5" s="1"/>
  <c r="Z114" i="5" s="1"/>
  <c r="AH99" i="5"/>
  <c r="AH70" i="5"/>
  <c r="AH54" i="5"/>
  <c r="M33" i="5"/>
  <c r="M138" i="5"/>
  <c r="M104" i="5"/>
  <c r="AR47" i="3"/>
  <c r="Y48" i="5" s="1"/>
  <c r="Z48" i="5" s="1"/>
  <c r="AR59" i="3"/>
  <c r="Y60" i="5" s="1"/>
  <c r="Z60" i="5" s="1"/>
  <c r="AR13" i="3"/>
  <c r="Y14" i="5" s="1"/>
  <c r="Z14" i="5" s="1"/>
  <c r="R14" i="5"/>
  <c r="AH95" i="5"/>
  <c r="AR48" i="3"/>
  <c r="Y49" i="5" s="1"/>
  <c r="Z49" i="5" s="1"/>
  <c r="AH123" i="5"/>
  <c r="M75" i="5"/>
  <c r="M112" i="5"/>
  <c r="M132" i="5"/>
  <c r="M130" i="5"/>
  <c r="AR106" i="3"/>
  <c r="Y107" i="5" s="1"/>
  <c r="Z107" i="5" s="1"/>
  <c r="AI107" i="5" s="1"/>
  <c r="R107" i="5"/>
  <c r="AR21" i="3"/>
  <c r="Y22" i="5" s="1"/>
  <c r="Z22" i="5" s="1"/>
  <c r="AR129" i="3"/>
  <c r="Y130" i="5" s="1"/>
  <c r="Z130" i="5" s="1"/>
  <c r="M15" i="5"/>
  <c r="AR114" i="3"/>
  <c r="Y115" i="5" s="1"/>
  <c r="Z115" i="5" s="1"/>
  <c r="R115" i="5"/>
  <c r="AR37" i="3"/>
  <c r="Y38" i="5" s="1"/>
  <c r="Z38" i="5" s="1"/>
  <c r="R38" i="5"/>
  <c r="AR49" i="3"/>
  <c r="Y50" i="5" s="1"/>
  <c r="Z50" i="5" s="1"/>
  <c r="R50" i="5"/>
  <c r="AR116" i="3"/>
  <c r="Y117" i="5" s="1"/>
  <c r="Z117" i="5" s="1"/>
  <c r="AR84" i="3"/>
  <c r="Y85" i="5" s="1"/>
  <c r="Z85" i="5" s="1"/>
  <c r="AR27" i="3"/>
  <c r="Y28" i="5" s="1"/>
  <c r="Z28" i="5" s="1"/>
  <c r="R28" i="5"/>
  <c r="M17" i="5"/>
  <c r="AR54" i="3"/>
  <c r="Y55" i="5" s="1"/>
  <c r="Z55" i="5" s="1"/>
  <c r="AR51" i="3"/>
  <c r="Y52" i="5" s="1"/>
  <c r="Z52" i="5" s="1"/>
  <c r="AH128" i="5"/>
  <c r="AR72" i="3"/>
  <c r="Y73" i="5" s="1"/>
  <c r="Z73" i="5" s="1"/>
  <c r="R73" i="5"/>
  <c r="AR97" i="3"/>
  <c r="Y98" i="5" s="1"/>
  <c r="Z98" i="5" s="1"/>
  <c r="AR81" i="3"/>
  <c r="Y82" i="5" s="1"/>
  <c r="Z82" i="5" s="1"/>
  <c r="AR67" i="3"/>
  <c r="Y68" i="5" s="1"/>
  <c r="Z68" i="5" s="1"/>
  <c r="AR78" i="3"/>
  <c r="Y79" i="5" s="1"/>
  <c r="Z79" i="5" s="1"/>
  <c r="R79" i="5"/>
  <c r="AR16" i="3"/>
  <c r="Y17" i="5" s="1"/>
  <c r="Z17" i="5" s="1"/>
  <c r="AR117" i="3"/>
  <c r="Y118" i="5" s="1"/>
  <c r="Z118" i="5" s="1"/>
  <c r="AR110" i="3"/>
  <c r="Y111" i="5" s="1"/>
  <c r="Z111" i="5" s="1"/>
  <c r="R111" i="5"/>
  <c r="AR112" i="3"/>
  <c r="Y113" i="5" s="1"/>
  <c r="Z113" i="5" s="1"/>
  <c r="AR65" i="3"/>
  <c r="Y66" i="5" s="1"/>
  <c r="Z66" i="5" s="1"/>
  <c r="R66" i="5"/>
  <c r="M46" i="5"/>
  <c r="AR60" i="3"/>
  <c r="Y61" i="5" s="1"/>
  <c r="Z61" i="5" s="1"/>
  <c r="R61" i="5"/>
  <c r="AR41" i="3"/>
  <c r="Y42" i="5" s="1"/>
  <c r="Z42" i="5" s="1"/>
  <c r="AR66" i="3"/>
  <c r="Y67" i="5" s="1"/>
  <c r="Z67" i="5" s="1"/>
  <c r="AR86" i="3"/>
  <c r="Y87" i="5" s="1"/>
  <c r="Z87" i="5" s="1"/>
  <c r="R87" i="5"/>
  <c r="AR103" i="3"/>
  <c r="Y104" i="5" s="1"/>
  <c r="Z104" i="5" s="1"/>
  <c r="AR87" i="3"/>
  <c r="Y88" i="5" s="1"/>
  <c r="Z88" i="5" s="1"/>
  <c r="AI88" i="5" s="1"/>
  <c r="AR90" i="3"/>
  <c r="Y91" i="5" s="1"/>
  <c r="Z91" i="5" s="1"/>
  <c r="R91" i="5"/>
  <c r="AR92" i="3"/>
  <c r="Y93" i="5" s="1"/>
  <c r="Z93" i="5" s="1"/>
  <c r="AR76" i="3"/>
  <c r="Y77" i="5" s="1"/>
  <c r="Z77" i="5" s="1"/>
  <c r="AR39" i="3"/>
  <c r="Y40" i="5" s="1"/>
  <c r="Z40" i="5" s="1"/>
  <c r="R40" i="5"/>
  <c r="AR20" i="3"/>
  <c r="Y21" i="5" s="1"/>
  <c r="Z21" i="5" s="1"/>
  <c r="AR36" i="3"/>
  <c r="Y37" i="5" s="1"/>
  <c r="Z37" i="5" s="1"/>
  <c r="AR128" i="3"/>
  <c r="Y129" i="5" s="1"/>
  <c r="Z129" i="5" s="1"/>
  <c r="M114" i="5"/>
  <c r="M86" i="5"/>
  <c r="M24" i="5"/>
  <c r="M129" i="5"/>
  <c r="M123" i="5"/>
  <c r="M95" i="5"/>
  <c r="M92" i="5"/>
  <c r="AR109" i="3"/>
  <c r="Y110" i="5" s="1"/>
  <c r="Z110" i="5" s="1"/>
  <c r="AR101" i="3"/>
  <c r="Y102" i="5" s="1"/>
  <c r="Z102" i="5" s="1"/>
  <c r="AR93" i="3"/>
  <c r="Y94" i="5" s="1"/>
  <c r="Z94" i="5" s="1"/>
  <c r="AR85" i="3"/>
  <c r="Y86" i="5" s="1"/>
  <c r="Z86" i="5" s="1"/>
  <c r="AH74" i="5"/>
  <c r="AH98" i="5"/>
  <c r="AR26" i="3"/>
  <c r="Y27" i="5" s="1"/>
  <c r="Z27" i="5" s="1"/>
  <c r="AR126" i="3"/>
  <c r="Y127" i="5" s="1"/>
  <c r="Z127" i="5" s="1"/>
  <c r="M42" i="5"/>
  <c r="Z57" i="5"/>
  <c r="AR14" i="3"/>
  <c r="Y15" i="5" s="1"/>
  <c r="Z15" i="5" s="1"/>
  <c r="X15" i="5"/>
  <c r="AH91" i="5"/>
  <c r="AH69" i="5"/>
  <c r="AH61" i="5"/>
  <c r="AH53" i="5"/>
  <c r="AH96" i="5"/>
  <c r="AH72" i="5"/>
  <c r="AH60" i="5"/>
  <c r="AR124" i="3"/>
  <c r="Y125" i="5" s="1"/>
  <c r="Z125" i="5" s="1"/>
  <c r="AR32" i="3"/>
  <c r="Y33" i="5" s="1"/>
  <c r="Z33" i="5" s="1"/>
  <c r="AR34" i="3"/>
  <c r="Y35" i="5" s="1"/>
  <c r="Z35" i="5" s="1"/>
  <c r="AI20" i="5" l="1"/>
  <c r="AI8" i="5"/>
  <c r="AI47" i="5"/>
  <c r="AI23" i="5"/>
  <c r="AI116" i="5"/>
  <c r="AI21" i="5"/>
  <c r="AI40" i="5"/>
  <c r="AI49" i="5"/>
  <c r="AI105" i="5"/>
  <c r="AI12" i="5"/>
  <c r="AI113" i="5"/>
  <c r="AI34" i="5"/>
  <c r="AI106" i="5"/>
  <c r="AI26" i="5"/>
  <c r="AI136" i="5"/>
  <c r="AI41" i="5"/>
  <c r="AI13" i="5"/>
  <c r="AI16" i="5"/>
  <c r="AI90" i="5"/>
  <c r="AI38" i="5"/>
  <c r="AI80" i="5"/>
  <c r="AI35" i="5"/>
  <c r="AI84" i="5"/>
  <c r="AI6" i="5"/>
  <c r="AI111" i="5"/>
  <c r="AI44" i="5"/>
  <c r="AI14" i="5"/>
  <c r="AI32" i="5"/>
  <c r="AI76" i="5"/>
  <c r="AI51" i="5"/>
  <c r="AI11" i="5"/>
  <c r="AI121" i="5"/>
  <c r="AI29" i="5"/>
  <c r="AI9" i="5"/>
  <c r="AI110" i="5"/>
  <c r="AI115" i="5"/>
  <c r="AI108" i="5"/>
  <c r="AI36" i="5"/>
  <c r="AI27" i="5"/>
  <c r="AI126" i="5"/>
  <c r="AI94" i="5"/>
  <c r="AI73" i="5"/>
  <c r="AI83" i="5"/>
  <c r="AI71" i="5"/>
  <c r="AI135" i="5"/>
  <c r="AI101" i="5"/>
  <c r="AI37" i="5"/>
  <c r="AI43" i="5"/>
  <c r="AI64" i="5"/>
  <c r="AI57" i="5"/>
  <c r="AI48" i="5"/>
  <c r="AI103" i="5"/>
  <c r="AI131" i="5"/>
  <c r="AI122" i="5"/>
  <c r="AI55" i="5"/>
  <c r="AI45" i="5"/>
  <c r="AI125" i="5"/>
  <c r="AI100" i="5"/>
  <c r="AI7" i="5"/>
  <c r="AI62" i="5"/>
  <c r="AI98" i="5"/>
  <c r="AI127" i="5"/>
  <c r="AI91" i="5"/>
  <c r="AI61" i="5"/>
  <c r="AI124" i="5"/>
  <c r="AI97" i="5"/>
  <c r="AI53" i="5"/>
  <c r="AI56" i="5"/>
  <c r="AI58" i="5"/>
  <c r="AI30" i="5"/>
  <c r="AI46" i="5"/>
  <c r="AI59" i="5"/>
  <c r="AI112" i="5"/>
  <c r="AI39" i="5"/>
  <c r="AI137" i="5"/>
  <c r="AI120" i="5"/>
  <c r="AI92" i="5"/>
  <c r="AI114" i="5"/>
  <c r="AI86" i="5"/>
  <c r="AI63" i="5"/>
  <c r="AI118" i="5"/>
  <c r="AI22" i="5"/>
  <c r="AI109" i="5"/>
  <c r="AI72" i="5"/>
  <c r="AI102" i="5"/>
  <c r="AI87" i="5"/>
  <c r="AI99" i="5"/>
  <c r="AI69" i="5"/>
  <c r="AI119" i="5"/>
  <c r="AI117" i="5"/>
  <c r="AI81" i="5"/>
  <c r="AI18" i="5"/>
  <c r="AI85" i="5"/>
  <c r="AI89" i="5"/>
  <c r="AI19" i="5"/>
  <c r="AI31" i="5"/>
  <c r="AI70" i="5"/>
  <c r="AI74" i="5"/>
  <c r="AI95" i="5"/>
  <c r="AI123" i="5"/>
  <c r="AI50" i="5"/>
  <c r="AI133" i="5"/>
  <c r="AI54" i="5"/>
  <c r="AI128" i="5"/>
  <c r="AI96" i="5"/>
  <c r="AI77" i="5"/>
  <c r="AI25" i="5"/>
  <c r="AI104" i="5"/>
  <c r="AI67" i="5"/>
  <c r="AI66" i="5"/>
  <c r="AI93" i="5"/>
  <c r="AI52" i="5"/>
  <c r="AI60" i="5"/>
  <c r="AI5" i="5"/>
  <c r="AI17" i="5"/>
  <c r="AI42" i="5"/>
  <c r="AI15" i="5"/>
  <c r="AI28" i="5"/>
  <c r="AI129" i="5"/>
  <c r="AI130" i="5"/>
  <c r="AI75" i="5"/>
  <c r="AI138" i="5"/>
  <c r="AI82" i="5"/>
  <c r="AI79" i="5"/>
  <c r="AI68" i="5"/>
  <c r="AI24" i="5"/>
  <c r="AI132" i="5"/>
  <c r="AI33" i="5"/>
  <c r="AI65" i="5"/>
  <c r="D3" i="4"/>
  <c r="AN3" i="3" l="1"/>
  <c r="AO3" i="3" s="1"/>
  <c r="K3" i="75" l="1"/>
  <c r="G3" i="75"/>
  <c r="F3" i="75"/>
  <c r="L3" i="75" l="1"/>
  <c r="AI3" i="3" l="1"/>
  <c r="AH3" i="3"/>
  <c r="AF3" i="3"/>
  <c r="AE3" i="3"/>
  <c r="Y3" i="3"/>
  <c r="W3" i="3"/>
  <c r="H3" i="3"/>
  <c r="E3" i="3"/>
  <c r="D3" i="3"/>
  <c r="N3" i="3"/>
  <c r="O3" i="3" s="1"/>
  <c r="AB3" i="75"/>
  <c r="AJ3" i="3" l="1"/>
  <c r="AG3" i="3"/>
  <c r="F3" i="3"/>
  <c r="E3" i="4" l="1"/>
  <c r="G3" i="3"/>
  <c r="I3" i="3" s="1"/>
  <c r="X3" i="3"/>
  <c r="M3" i="3"/>
  <c r="AA3" i="75" l="1"/>
  <c r="AC3" i="75" s="1"/>
  <c r="H3" i="75" l="1"/>
  <c r="AB3" i="3" l="1"/>
  <c r="AC3" i="3" s="1"/>
  <c r="Z3" i="3"/>
  <c r="AA3" i="3" s="1"/>
  <c r="AD3" i="3" l="1"/>
  <c r="U4" i="5"/>
  <c r="J3" i="3" l="1"/>
  <c r="K3" i="3" s="1"/>
  <c r="L3" i="3" s="1"/>
  <c r="P3" i="3" s="1"/>
  <c r="R3" i="3"/>
  <c r="S3" i="3" s="1"/>
  <c r="AK3" i="3"/>
  <c r="AL3" i="3" s="1"/>
  <c r="AM3" i="3" s="1"/>
  <c r="AP3" i="3"/>
  <c r="AQ3" i="3" l="1"/>
  <c r="Q3" i="3"/>
  <c r="T3" i="3"/>
  <c r="U3" i="3" s="1"/>
  <c r="V3" i="3" s="1"/>
  <c r="J4" i="5"/>
  <c r="V4" i="5"/>
  <c r="AR3" i="3" l="1"/>
  <c r="R4" i="5"/>
  <c r="Q4" i="5"/>
  <c r="P4" i="5"/>
  <c r="O4" i="5"/>
  <c r="N4" i="5"/>
  <c r="T4" i="5"/>
  <c r="W4" i="5" l="1"/>
  <c r="X4" i="5" l="1"/>
  <c r="S4" i="5" l="1"/>
  <c r="Y4" i="5" l="1"/>
  <c r="Z4" i="5" s="1"/>
  <c r="H3" i="4" l="1"/>
  <c r="Q3" i="4"/>
  <c r="V3" i="4"/>
  <c r="I3" i="4"/>
  <c r="O3" i="4"/>
  <c r="W3" i="4"/>
  <c r="N3" i="4"/>
  <c r="T3" i="4"/>
  <c r="L3" i="4"/>
  <c r="M3" i="4"/>
  <c r="U3" i="4"/>
  <c r="R3" i="4"/>
  <c r="F3" i="4"/>
  <c r="G3" i="4" s="1"/>
  <c r="X3" i="4" l="1"/>
  <c r="P3" i="4"/>
  <c r="J3" i="4"/>
  <c r="AA4" i="5"/>
  <c r="S3" i="4"/>
  <c r="AD4" i="5" l="1"/>
  <c r="AF4" i="5"/>
  <c r="AB4" i="5"/>
  <c r="K3" i="4"/>
  <c r="AC4" i="5" s="1"/>
  <c r="Y3" i="4"/>
  <c r="AE4" i="5"/>
  <c r="AG4" i="5" l="1"/>
  <c r="AH4" i="5" s="1"/>
  <c r="M3" i="75" l="1"/>
  <c r="J3" i="75"/>
  <c r="O3" i="75"/>
  <c r="Y3" i="75"/>
  <c r="D3" i="75"/>
  <c r="X3" i="75"/>
  <c r="E3" i="75"/>
  <c r="S3" i="75" s="1"/>
  <c r="N3" i="75"/>
  <c r="I3" i="75"/>
  <c r="U3" i="75" s="1"/>
  <c r="Z3" i="75" l="1"/>
  <c r="AD3" i="75" s="1"/>
  <c r="G4" i="5"/>
  <c r="T3" i="75"/>
  <c r="P3" i="75"/>
  <c r="Q3" i="75" s="1"/>
  <c r="V3" i="75" s="1"/>
  <c r="E4" i="5"/>
  <c r="K4" i="5" l="1"/>
  <c r="H4" i="5"/>
  <c r="L4" i="5"/>
  <c r="F4" i="5"/>
  <c r="W3" i="75"/>
  <c r="I4" i="5" l="1"/>
  <c r="M4" i="5" s="1"/>
  <c r="A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Bassine Niang</author>
  </authors>
  <commentList>
    <comment ref="AH143" authorId="0" shapeId="0" xr:uid="{00000000-0006-0000-0400-000001000000}">
      <text>
        <r>
          <rPr>
            <b/>
            <sz val="8"/>
            <color indexed="81"/>
            <rFont val="Tahoma"/>
            <family val="2"/>
          </rPr>
          <t>Bassine Niang:</t>
        </r>
        <r>
          <rPr>
            <sz val="8"/>
            <color indexed="81"/>
            <rFont val="Tahoma"/>
            <family val="2"/>
          </rPr>
          <t xml:space="preserve">
Value before applicable for Insuff. Ponderale not GAM WHZ</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Bassine Niang</author>
    <author>tc={6FCFC373-C932-4F27-9B8E-CDD6F2A808B5}</author>
    <author>tc={67DEDECE-BD30-4FAE-A697-EF74723D6572}</author>
    <author>tc={AB1791EF-C522-4483-BDC5-64E81D4FFD82}</author>
    <author>tc={8BA7D9F5-E454-4F40-A4B6-984D494482A3}</author>
  </authors>
  <commentList>
    <comment ref="AL2" authorId="0" shapeId="0" xr:uid="{00000000-0006-0000-0600-000001000000}">
      <text>
        <r>
          <rPr>
            <b/>
            <sz val="8"/>
            <color indexed="81"/>
            <rFont val="Tahoma"/>
            <family val="2"/>
          </rPr>
          <t>Bassine Niang:</t>
        </r>
        <r>
          <rPr>
            <sz val="8"/>
            <color indexed="81"/>
            <rFont val="Tahoma"/>
            <family val="2"/>
          </rPr>
          <t xml:space="preserve">
severe Food insecure people
</t>
        </r>
      </text>
    </comment>
    <comment ref="AM2" authorId="1" shapeId="0" xr:uid="{6FCFC373-C932-4F27-9B8E-CDD6F2A808B5}">
      <text>
        <t>[Threaded comment]
Your version of Excel allows you to read this threaded comment; however, any edits to it will get removed if the file is opened in a newer version of Excel. Learn more: https://go.microsoft.com/fwlink/?linkid=870924
Comment:
    as of 30/06/2019</t>
      </text>
    </comment>
    <comment ref="AN2" authorId="2" shapeId="0" xr:uid="{67DEDECE-BD30-4FAE-A697-EF74723D6572}">
      <text>
        <t>[Threaded comment]
Your version of Excel allows you to read this threaded comment; however, any edits to it will get removed if the file is opened in a newer version of Excel. Learn more: https://go.microsoft.com/fwlink/?linkid=870924
Comment:
    as of 30/06/2019</t>
      </text>
    </comment>
    <comment ref="AO2" authorId="3" shapeId="0" xr:uid="{AB1791EF-C522-4483-BDC5-64E81D4FFD82}">
      <text>
        <t>[Threaded comment]
Your version of Excel allows you to read this threaded comment; however, any edits to it will get removed if the file is opened in a newer version of Excel. Learn more: https://go.microsoft.com/fwlink/?linkid=870924
Comment:
    as of 30/06/2019</t>
      </text>
    </comment>
    <comment ref="L3" authorId="0" shapeId="0" xr:uid="{00000000-0006-0000-0600-000002000000}">
      <text>
        <r>
          <rPr>
            <b/>
            <sz val="8"/>
            <color indexed="81"/>
            <rFont val="Tahoma"/>
            <family val="2"/>
          </rPr>
          <t>Bassine Niang:</t>
        </r>
        <r>
          <rPr>
            <sz val="8"/>
            <color indexed="81"/>
            <rFont val="Tahoma"/>
            <family val="2"/>
          </rPr>
          <t xml:space="preserve">
from Aug2018 to July 19, 2019
</t>
        </r>
      </text>
    </comment>
    <comment ref="R3" authorId="0" shapeId="0" xr:uid="{00000000-0006-0000-0600-000003000000}">
      <text>
        <r>
          <rPr>
            <b/>
            <sz val="9"/>
            <color indexed="81"/>
            <rFont val="Tahoma"/>
            <family val="2"/>
          </rPr>
          <t>Bassine Niang:</t>
        </r>
        <r>
          <rPr>
            <sz val="9"/>
            <color indexed="81"/>
            <rFont val="Tahoma"/>
            <family val="2"/>
          </rPr>
          <t xml:space="preserve">
2019 data as of 23/07/2019
</t>
        </r>
      </text>
    </comment>
    <comment ref="AC3" authorId="4" shapeId="0" xr:uid="{8BA7D9F5-E454-4F40-A4B6-984D494482A3}">
      <text>
        <t>[Threaded comment]
Your version of Excel allows you to read this threaded comment; however, any edits to it will get removed if the file is opened in a newer version of Excel. Learn more: https://go.microsoft.com/fwlink/?linkid=870924
Comment:
    S30 to S52 for 2018 and as od S29 for 2019</t>
      </text>
    </comment>
    <comment ref="A29" authorId="0" shapeId="0" xr:uid="{00000000-0006-0000-0600-000005000000}">
      <text>
        <r>
          <rPr>
            <b/>
            <sz val="8"/>
            <color indexed="81"/>
            <rFont val="Tahoma"/>
            <family val="2"/>
          </rPr>
          <t>Bassine Niang:</t>
        </r>
        <r>
          <rPr>
            <sz val="8"/>
            <color indexed="81"/>
            <rFont val="Tahoma"/>
            <family val="2"/>
          </rPr>
          <t xml:space="preserve">
Upper River</t>
        </r>
      </text>
    </comment>
    <comment ref="A30" authorId="0" shapeId="0" xr:uid="{00000000-0006-0000-0600-000006000000}">
      <text>
        <r>
          <rPr>
            <b/>
            <sz val="8"/>
            <color indexed="81"/>
            <rFont val="Tahoma"/>
            <family val="2"/>
          </rPr>
          <t>Bassine Niang:</t>
        </r>
        <r>
          <rPr>
            <sz val="8"/>
            <color indexed="81"/>
            <rFont val="Tahoma"/>
            <family val="2"/>
          </rPr>
          <t xml:space="preserve">
West Coast
</t>
        </r>
      </text>
    </comment>
    <comment ref="A31" authorId="0" shapeId="0" xr:uid="{00000000-0006-0000-0600-000007000000}">
      <text>
        <r>
          <rPr>
            <b/>
            <sz val="8"/>
            <color indexed="81"/>
            <rFont val="Tahoma"/>
            <family val="2"/>
          </rPr>
          <t>Bassine Niang:</t>
        </r>
        <r>
          <rPr>
            <sz val="8"/>
            <color indexed="81"/>
            <rFont val="Tahoma"/>
            <family val="2"/>
          </rPr>
          <t xml:space="preserve">
Central River</t>
        </r>
      </text>
    </comment>
    <comment ref="A32" authorId="0" shapeId="0" xr:uid="{00000000-0006-0000-0600-000008000000}">
      <text>
        <r>
          <rPr>
            <b/>
            <sz val="8"/>
            <color indexed="81"/>
            <rFont val="Tahoma"/>
            <family val="2"/>
          </rPr>
          <t>Bassine Niang:</t>
        </r>
        <r>
          <rPr>
            <sz val="8"/>
            <color indexed="81"/>
            <rFont val="Tahoma"/>
            <family val="2"/>
          </rPr>
          <t xml:space="preserve">
Banjul</t>
        </r>
      </text>
    </comment>
    <comment ref="A33" authorId="0" shapeId="0" xr:uid="{00000000-0006-0000-0600-000009000000}">
      <text>
        <r>
          <rPr>
            <b/>
            <sz val="8"/>
            <color indexed="81"/>
            <rFont val="Tahoma"/>
            <family val="2"/>
          </rPr>
          <t>Bassine Niang:</t>
        </r>
        <r>
          <rPr>
            <sz val="8"/>
            <color indexed="81"/>
            <rFont val="Tahoma"/>
            <family val="2"/>
          </rPr>
          <t xml:space="preserve">
North Bank</t>
        </r>
      </text>
    </comment>
    <comment ref="A34" authorId="0" shapeId="0" xr:uid="{00000000-0006-0000-0600-00000A000000}">
      <text>
        <r>
          <rPr>
            <b/>
            <sz val="8"/>
            <color indexed="81"/>
            <rFont val="Tahoma"/>
            <family val="2"/>
          </rPr>
          <t>Bassine Niang:</t>
        </r>
        <r>
          <rPr>
            <sz val="8"/>
            <color indexed="81"/>
            <rFont val="Tahoma"/>
            <family val="2"/>
          </rPr>
          <t xml:space="preserve">
Central River</t>
        </r>
      </text>
    </comment>
    <comment ref="A35" authorId="0" shapeId="0" xr:uid="{00000000-0006-0000-0600-00000B000000}">
      <text>
        <r>
          <rPr>
            <b/>
            <sz val="8"/>
            <color indexed="81"/>
            <rFont val="Tahoma"/>
            <family val="2"/>
          </rPr>
          <t>Bassine Niang:</t>
        </r>
        <r>
          <rPr>
            <sz val="8"/>
            <color indexed="81"/>
            <rFont val="Tahoma"/>
            <family val="2"/>
          </rPr>
          <t xml:space="preserve">
Lower River</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12.06.11 - GFM Indicator List1" type="6" refreshedVersion="4" deleted="1" background="1" saveData="1">
    <textPr prompt="0" sourceFile="C:\Users\kevin.wyjad\Dropbox\ODEP - GFM\2012.06.11 - GFM Indicator List.txt" tab="0" comma="1">
      <textFields count="4">
        <textField/>
        <textField/>
        <textField/>
        <textField/>
      </textFields>
    </textPr>
    <extLst>
      <ext xmlns:x15="http://schemas.microsoft.com/office/spreadsheetml/2010/11/main" uri="{DE250136-89BD-433C-8126-D09CA5730AF9}">
        <x15:connection id="" excludeFromRefreshAll="1"/>
      </ext>
    </extLst>
  </connection>
</connections>
</file>

<file path=xl/sharedStrings.xml><?xml version="1.0" encoding="utf-8"?>
<sst xmlns="http://schemas.openxmlformats.org/spreadsheetml/2006/main" count="3360" uniqueCount="778">
  <si>
    <t>BFA</t>
  </si>
  <si>
    <t>Burkina Faso</t>
  </si>
  <si>
    <t>CMR</t>
  </si>
  <si>
    <t>Cameroon</t>
  </si>
  <si>
    <t>TCD</t>
  </si>
  <si>
    <t>Chad</t>
  </si>
  <si>
    <t>GMB</t>
  </si>
  <si>
    <t>Gambia</t>
  </si>
  <si>
    <t>MLI</t>
  </si>
  <si>
    <t>Mali</t>
  </si>
  <si>
    <t>MRT</t>
  </si>
  <si>
    <t>Mauritania</t>
  </si>
  <si>
    <t>NER</t>
  </si>
  <si>
    <t>Niger</t>
  </si>
  <si>
    <t>NGA</t>
  </si>
  <si>
    <t>Nigeria</t>
  </si>
  <si>
    <t>SEN</t>
  </si>
  <si>
    <t>Senegal</t>
  </si>
  <si>
    <t>ISO3</t>
  </si>
  <si>
    <t>Child Mortality</t>
  </si>
  <si>
    <t>Government Effectiveness</t>
  </si>
  <si>
    <t>Adult literacy rate</t>
  </si>
  <si>
    <t>Access to electricity</t>
  </si>
  <si>
    <t>Internet users</t>
  </si>
  <si>
    <t>Mobile cellular subscriptions</t>
  </si>
  <si>
    <t>Population</t>
  </si>
  <si>
    <t>Natural</t>
  </si>
  <si>
    <t>Human</t>
  </si>
  <si>
    <t>Institutional</t>
  </si>
  <si>
    <t>Infrastructure</t>
  </si>
  <si>
    <t>HAZARD</t>
  </si>
  <si>
    <t>VULNERABILITY</t>
  </si>
  <si>
    <t>COUNTRY</t>
  </si>
  <si>
    <t>Communication</t>
  </si>
  <si>
    <t>Physical Connectivity</t>
  </si>
  <si>
    <t>Vulnerability</t>
  </si>
  <si>
    <t>Total/Pop</t>
  </si>
  <si>
    <t>Gender Inequality Index</t>
  </si>
  <si>
    <t>Human Development Index</t>
  </si>
  <si>
    <t>Multidimensional Poverty Index</t>
  </si>
  <si>
    <t>Improved water source (% of population with access)</t>
  </si>
  <si>
    <t>Improved sanitation facilities (% of population with access)</t>
  </si>
  <si>
    <t>MIN</t>
  </si>
  <si>
    <t>MAX</t>
  </si>
  <si>
    <t>Iso3</t>
  </si>
  <si>
    <t>U5 Under weight</t>
  </si>
  <si>
    <t>Net ODA received (% of GNI)</t>
  </si>
  <si>
    <t>Returned Refugees</t>
  </si>
  <si>
    <t>Uprooted people</t>
  </si>
  <si>
    <t>Inequality</t>
  </si>
  <si>
    <t>Gini Index</t>
  </si>
  <si>
    <t>Access to health care Index</t>
  </si>
  <si>
    <t>per capita public and private expenditure on health care</t>
  </si>
  <si>
    <t>Estimated number of people living with HIV - Adult (&gt;15) rate</t>
  </si>
  <si>
    <t>Tuberculosis prevalence</t>
  </si>
  <si>
    <t>Malaria mortality rate</t>
  </si>
  <si>
    <t>Corruption Perception Index</t>
  </si>
  <si>
    <t>Children U5</t>
  </si>
  <si>
    <t>Recent Shocks</t>
  </si>
  <si>
    <t>Food Security</t>
  </si>
  <si>
    <t>Vulnerable Groups</t>
  </si>
  <si>
    <t>DRR</t>
  </si>
  <si>
    <t>Governance</t>
  </si>
  <si>
    <t>Physical infrastructure</t>
  </si>
  <si>
    <t>Access to health care</t>
  </si>
  <si>
    <t>RISK</t>
  </si>
  <si>
    <t>Average Dietary Energy Supply Adequacy</t>
  </si>
  <si>
    <t>Prevalence of Undernourishment</t>
  </si>
  <si>
    <t>Domestic Food Price Level Index</t>
  </si>
  <si>
    <t>Domestic Food Price Volatility Index</t>
  </si>
  <si>
    <t>Aid Dependency</t>
  </si>
  <si>
    <t>Other Vulnerable Groups</t>
  </si>
  <si>
    <t>Natural Disasters % of total pop</t>
  </si>
  <si>
    <t>Development &amp; Deprivation</t>
  </si>
  <si>
    <t>Total affected by Natural Disasters last 3 years</t>
  </si>
  <si>
    <t>Adult liteacy rate</t>
  </si>
  <si>
    <t>People affected by droughts (relative)</t>
  </si>
  <si>
    <t>Conflict Barometer</t>
  </si>
  <si>
    <t>Political Stability</t>
  </si>
  <si>
    <t>Road density</t>
  </si>
  <si>
    <t>(table of contents)</t>
  </si>
  <si>
    <t xml:space="preserve">For further information: </t>
  </si>
  <si>
    <t>(home)</t>
  </si>
  <si>
    <t>Sheets</t>
  </si>
  <si>
    <t>Final table with the main dimensions</t>
  </si>
  <si>
    <t>Calculation table for the Vulnerability component</t>
  </si>
  <si>
    <t>Calculation table for the Lack of Coping Capacity component</t>
  </si>
  <si>
    <t>Physical exposure to earthquake MMI VI</t>
  </si>
  <si>
    <t>Physical exposure to earthquake MMI VIII</t>
  </si>
  <si>
    <t>Physical exposure to Flood</t>
  </si>
  <si>
    <t>Physical exposure to Tsunami</t>
  </si>
  <si>
    <t>Physical exposure to Cyclone SS1</t>
  </si>
  <si>
    <t>Physical exposure to Cyclone SS3</t>
  </si>
  <si>
    <t>Physical exposure to Cyclone Surge</t>
  </si>
  <si>
    <t>Total affected by Drought</t>
  </si>
  <si>
    <t>Intentional homicide</t>
  </si>
  <si>
    <t>Unit of Measurament</t>
  </si>
  <si>
    <t>Number</t>
  </si>
  <si>
    <t>Index</t>
  </si>
  <si>
    <t>HFA Scores Last recent</t>
  </si>
  <si>
    <t>2011-13</t>
  </si>
  <si>
    <t>No data</t>
  </si>
  <si>
    <t>Physical exposure to flood (absolute)</t>
  </si>
  <si>
    <t>Physical exposure to flood (relative)</t>
  </si>
  <si>
    <t>Physical exposure to flood</t>
  </si>
  <si>
    <t>Conflict Intensity</t>
  </si>
  <si>
    <t>Total public Aid</t>
  </si>
  <si>
    <t>Total Uprooted people</t>
  </si>
  <si>
    <t>Total Uprooted people (percentage of the total population)</t>
  </si>
  <si>
    <t>Uprooted people (total population)</t>
  </si>
  <si>
    <t>Health Conditions</t>
  </si>
  <si>
    <t>Table of Contents</t>
  </si>
  <si>
    <t>Hazard &amp; Exposure</t>
  </si>
  <si>
    <t>Calculation table for the Hazard &amp; Exposure component</t>
  </si>
  <si>
    <t>Lack of Coping Capacity</t>
  </si>
  <si>
    <t>USD</t>
  </si>
  <si>
    <t>% of GNI</t>
  </si>
  <si>
    <t>%</t>
  </si>
  <si>
    <t>Phisicians Density</t>
  </si>
  <si>
    <t>per 10,000 people</t>
  </si>
  <si>
    <t>per 100,000 people</t>
  </si>
  <si>
    <t>per 1,000 live births</t>
  </si>
  <si>
    <t>Malaria death rate</t>
  </si>
  <si>
    <t>Phisycians Density</t>
  </si>
  <si>
    <t>Measles immunization coverage</t>
  </si>
  <si>
    <t>Improved Sanitation Facilities</t>
  </si>
  <si>
    <t>Improved Water Source</t>
  </si>
  <si>
    <t>HFA Scores</t>
  </si>
  <si>
    <t>One-year-olds fully immunized against measles</t>
  </si>
  <si>
    <t>Health expenditure per capita</t>
  </si>
  <si>
    <t>Mortality rate, under-5</t>
  </si>
  <si>
    <t>Income Gini coefficient</t>
  </si>
  <si>
    <t>People affected by Natural Disasters</t>
  </si>
  <si>
    <t>Internally displaced persons (IDPs)</t>
  </si>
  <si>
    <t>Refugees by country of asylum</t>
  </si>
  <si>
    <t>current int USD PPP</t>
  </si>
  <si>
    <t>per 1,000 people</t>
  </si>
  <si>
    <t>GDP per capita PPP int USD</t>
  </si>
  <si>
    <t>Survey Year</t>
  </si>
  <si>
    <t>Humanitarian Aid (FTS)</t>
  </si>
  <si>
    <t>Development Aid (ODA)</t>
  </si>
  <si>
    <t>Socio-Economic Vulnerability</t>
  </si>
  <si>
    <t>CONCEPT AND METHODOLOGY</t>
  </si>
  <si>
    <r>
      <rPr>
        <b/>
        <i/>
        <sz val="10"/>
        <color theme="1"/>
        <rFont val="Calibri"/>
        <family val="2"/>
        <scheme val="minor"/>
      </rPr>
      <t>Disclaimer</t>
    </r>
    <r>
      <rPr>
        <i/>
        <sz val="10"/>
        <color theme="1"/>
        <rFont val="Calibri"/>
        <family val="2"/>
        <scheme val="minor"/>
      </rPr>
      <t xml:space="preserve">
The depiction and use of geographic names and related data included in lists, tables on this spreadsheet are not warranted to be error free nor do they necessarily imply official endorsement or acceptance by the United Nations.</t>
    </r>
  </si>
  <si>
    <t>Dimension</t>
  </si>
  <si>
    <t>Category</t>
  </si>
  <si>
    <t>Component</t>
  </si>
  <si>
    <t>Sub-Component</t>
  </si>
  <si>
    <t>Indicator Name</t>
  </si>
  <si>
    <t>Indicator Long Name</t>
  </si>
  <si>
    <t>Hazards &amp; Exposure</t>
  </si>
  <si>
    <t>Absolute</t>
  </si>
  <si>
    <t>Relative</t>
  </si>
  <si>
    <t>Flood</t>
  </si>
  <si>
    <t>HA.NAT.FL-ABS</t>
  </si>
  <si>
    <t>HA.NAT.FL-REL</t>
  </si>
  <si>
    <t>Drought</t>
  </si>
  <si>
    <t>http://www.emdat.be/</t>
  </si>
  <si>
    <t>Worldwide Governance Indicators World Bank</t>
  </si>
  <si>
    <t>HA.HUM.CON</t>
  </si>
  <si>
    <t>Heidelberg Institute</t>
  </si>
  <si>
    <t>http://www.hiik.de/en/konfliktbarometer/index.html</t>
  </si>
  <si>
    <t>Social-Economics Vulnerability</t>
  </si>
  <si>
    <t>Poverty &amp; Development</t>
  </si>
  <si>
    <t>VU.SEV.PD.HDI</t>
  </si>
  <si>
    <t>http://hdrstats.undp.org/en/indicators/103106.html</t>
  </si>
  <si>
    <t>VU.SEV.PD.MPI</t>
  </si>
  <si>
    <t>VU.SEV.INQ.GII</t>
  </si>
  <si>
    <t>http://hdrstats.undp.org/en/indicators/68606.html</t>
  </si>
  <si>
    <t>VU.SEV.INQ.GINI</t>
  </si>
  <si>
    <t>Income Gini coefficient - Inequality in income or consumption</t>
  </si>
  <si>
    <t>Economical Dependency</t>
  </si>
  <si>
    <t>VU.SEV.AD.AID-PC</t>
  </si>
  <si>
    <t>Public aid per capita</t>
  </si>
  <si>
    <t>FTS (OCHA); OECD DAC</t>
  </si>
  <si>
    <t>http://fts.unocha.org/pageloader.aspx; http://stats.oecd.org/Index.aspx?DataSetCode=TABLE2A</t>
  </si>
  <si>
    <t>VU.SEV.AD.ODA-GNI</t>
  </si>
  <si>
    <t>Health of children under 5</t>
  </si>
  <si>
    <t>Mortality rate, under-5 (per 1,000 live births)</t>
  </si>
  <si>
    <t>UNICEF</t>
  </si>
  <si>
    <t>http://www.unicef.org/publications/index_pubs_statistics.html</t>
  </si>
  <si>
    <t>Children Under Weight</t>
  </si>
  <si>
    <t>VU.VG.UP.REF-TOT</t>
  </si>
  <si>
    <t>VU.VG.UP.IDP-TOT</t>
  </si>
  <si>
    <t>Returned refugees</t>
  </si>
  <si>
    <t>WHO Global Health Observatory Data Repository</t>
  </si>
  <si>
    <t>http://apps.who.int/ghodata</t>
  </si>
  <si>
    <t>Recent shocks</t>
  </si>
  <si>
    <t>Capacity</t>
  </si>
  <si>
    <t>Government effectiveness</t>
  </si>
  <si>
    <t>Trasparency International</t>
  </si>
  <si>
    <t>http://cpi.transparency.org/cpi2012/</t>
  </si>
  <si>
    <t>DRR implementation</t>
  </si>
  <si>
    <t>Hyogo Framework for Action</t>
  </si>
  <si>
    <t>ISDR</t>
  </si>
  <si>
    <t>http://preventionweb.net/applications/hfa/qbnhfa/</t>
  </si>
  <si>
    <t>Literacy rate, adult total (% of people ages 15 and above)</t>
  </si>
  <si>
    <t>UNESCO</t>
  </si>
  <si>
    <t>http://stats.uis.unesco.org/unesco</t>
  </si>
  <si>
    <t>Access to electricity (% of population)</t>
  </si>
  <si>
    <t>World Bank</t>
  </si>
  <si>
    <t>http://data.worldbank.org/indicator/EG.ELC.ACCS.ZS</t>
  </si>
  <si>
    <t>Internet Users (per 100 people)</t>
  </si>
  <si>
    <t>http://data.worldbank.org/indicator/IT.NET.USER.P2</t>
  </si>
  <si>
    <t>Mobile celluar subscriptions (per 100 people)</t>
  </si>
  <si>
    <t>http://data.worldbank.org/indicator/IT.CEL.SETS.P2</t>
  </si>
  <si>
    <t>Physicians density</t>
  </si>
  <si>
    <t>Common</t>
  </si>
  <si>
    <t>ORNL LandScan population density</t>
  </si>
  <si>
    <t>OakRidge National Laboratory</t>
  </si>
  <si>
    <t>http://www.ornl.gov/sci/landscan/</t>
  </si>
  <si>
    <t>Total population</t>
  </si>
  <si>
    <t>URL</t>
  </si>
  <si>
    <t>Health conditions</t>
  </si>
  <si>
    <t>Physical exposure to flood - average annual population exposed (inhabitants)</t>
  </si>
  <si>
    <t>Physical exposure to flood - average annual population exposed (percentage of the total population)</t>
  </si>
  <si>
    <t>Public Aid per capita (current USD)</t>
  </si>
  <si>
    <t>VU.VG.UP.RET-REF-TOT</t>
  </si>
  <si>
    <t>VU.VGR.OG.HE.HIV</t>
  </si>
  <si>
    <t>Adult Prevalence of HIV-AIDS</t>
  </si>
  <si>
    <t>HIV prevalence among adults aged 15-49 years (%)</t>
  </si>
  <si>
    <t>VU.VGR.OG.HE.MAL</t>
  </si>
  <si>
    <t>Deaths due to malaria (per 100 000 population)</t>
  </si>
  <si>
    <t>VU.VGR.OG.HE.TBC</t>
  </si>
  <si>
    <t>Estimated prevalence of tuberculosis (per 100 000 population)</t>
  </si>
  <si>
    <t>VU.VGR.OG.U5.CM</t>
  </si>
  <si>
    <t>VU.VGR.OG.U5.UW</t>
  </si>
  <si>
    <t>Percentage of underweight (weight-for-age less than -2 standard deviations of the WHO Child Growth Standards median) among children aged 0-5 years.</t>
  </si>
  <si>
    <t>VU.VGR.OG.NATDIS-REL</t>
  </si>
  <si>
    <t>Population affected by natural disasters in the last 3 years</t>
  </si>
  <si>
    <t>Percentage of population affected by natural disasters in the last 12, 24, 36 months</t>
  </si>
  <si>
    <t>CC.INS.GOV.GE</t>
  </si>
  <si>
    <t>CC.INS.GOV.CPI</t>
  </si>
  <si>
    <t>Corruption Perception Index CPI</t>
  </si>
  <si>
    <t>CC.INS.DRR</t>
  </si>
  <si>
    <t>Hyogo Framework for Action scores</t>
  </si>
  <si>
    <t>CC.INF.COM.LITR</t>
  </si>
  <si>
    <t>CC.INF.COM.ELACCS</t>
  </si>
  <si>
    <t>CC.INF.COM.NETUS</t>
  </si>
  <si>
    <t>Internet Users</t>
  </si>
  <si>
    <t>CC.INF.COM.CEL</t>
  </si>
  <si>
    <t>Mobile celluar subscriptions</t>
  </si>
  <si>
    <t>CC.INF.PHY.STA</t>
  </si>
  <si>
    <t>Improved sanitation facilities</t>
  </si>
  <si>
    <t>CC.INF.PHY.H2O</t>
  </si>
  <si>
    <t>Improved water source</t>
  </si>
  <si>
    <t>CC.INF.AHC.HEALTH_EXP</t>
  </si>
  <si>
    <t>Per capita total expenditure on health (PPP int. USD)</t>
  </si>
  <si>
    <t>CC.INF.AHC.MEAS</t>
  </si>
  <si>
    <t>Measles Immunization Coverage</t>
  </si>
  <si>
    <t>Measles (MCV) immunization coverage among 1-year-olds (%)</t>
  </si>
  <si>
    <t>CC.INF.AHC.PHYS</t>
  </si>
  <si>
    <t>Density of physicians (per 10,000 population)</t>
  </si>
  <si>
    <t>The indicator is based on the estimated number of people exposed to floods per year. It results from the combination of the hazard zones and the total population living in the spatial unit. It thus indicates the expected number of people exposed in the hazard zone in one year.</t>
  </si>
  <si>
    <t>Flood is one of the rapid on-set hazards considered in the natural hazard category.</t>
  </si>
  <si>
    <t>The indicator is based on the estimated number of people exposed to floods per year. It results from the combination of the hazard zones and the total population living in the spatial unit. It thus indicates the percentage of expected average annual population potentially at risk.</t>
  </si>
  <si>
    <t>Drought is the only one slow on-set hazards considered in the natural hazard category.</t>
  </si>
  <si>
    <t>The HIIK's annual publication Conflict Barometer describes the recent trends in global conflict developments, escalations, de-escalations, and settlements.</t>
  </si>
  <si>
    <t>The Human Development Index measure development by combining indicators of life expectancy, educational attainment and income into a composite index.</t>
  </si>
  <si>
    <t>It is assumed that the more developed a country is the better its people will be able to respond to humanitarian needs using their own individual or national resources.</t>
  </si>
  <si>
    <t>The Multidimensional Poverty MPI Index identifies overlapping deprivations at the household level across the same three dimensions as the Human Development Index (living standards, health, and education) and shows the average number of poor people and deprivations with which poor households contend.</t>
  </si>
  <si>
    <t>While the HDI measures the average achievement of a country in terms of development, the MPI, focuses on the section of the population below the threshold of the basic criteria for human development.</t>
  </si>
  <si>
    <t>The Gender Inequality Index (GII) reflects gender-based disadvantages in three dimensions—reproductive health, empowerment and the labour market. The value of GII range between 0 to 1, with 0 being 0% inequality, indicating women fare equally in comparison to men and 1 being 100% inequality, indicating women fare poorly in comparison to men.</t>
  </si>
  <si>
    <t>The Inequality component introduces the dispersion of conditions within population presented in Development &amp; Deprivation component. 
Countries with unequal distribution of human development also experience high inequality between women and men, and countries with high gender inequality also experience unequal distribution of human development.</t>
  </si>
  <si>
    <t>Gini index measures the extent to which the distribution of income or consumption expenditure among individuals or households within an economy deviates from a perfectly equal distribution. Thus a Gini index of 0 represents perfect equality, while an index of 100 implies perfect inequality.</t>
  </si>
  <si>
    <t>The Inequality component introduces the dispersion of conditions within population presented in Development &amp; Deprivation component.
The GINI index depict the wealth distribution within a country.</t>
  </si>
  <si>
    <t>This indicator is calculated by adding the public development aid and the humanitarian aid.</t>
  </si>
  <si>
    <t>The Aid Dependency component points out the countries that lack sustainability in development growth due to economic instability and humanitarian crisis.</t>
  </si>
  <si>
    <t>Net official development assistance (ODA) consists of disbursements of loans made on concessional terms (net of repayments of principal) and grants by official agencies of the members of the Development Assistance Committee (DAC), by multilateral institutions, and by non-DAC countries to promote economic development and welfare in countries and territories in the DAC list of ODA recipients. It includes loans with a grant element of at least 25 percent (calculated at a rate of discount of 10 percent).</t>
  </si>
  <si>
    <t>“Persons of concern” includes refugees, asylum-seekers, returnees, stateless persons and groups of internally displaced persons (IDPs).</t>
  </si>
  <si>
    <t xml:space="preserve">Refugees, internally displaced persons (IDPs) and returnees (those who returned the previous year are also taken into account) are among the most vulnerable people in a humanitarian crisis. </t>
  </si>
  <si>
    <t>It is difficult to find accurate data on the number of internally displaced persons (IDPs) in a country. In many countries estimates are not reliable, for reasons of state censorship and lack of access by independent observers and also because it is not always easy to distinguish IDPs from the local population, especially if they take shelter with relatives or friends.</t>
  </si>
  <si>
    <t>The estimated number of adults aged 15-49 years with HIV infection, whether or not they have developed symptoms of AIDS, expressed as per cent of total population in that age group.</t>
  </si>
  <si>
    <t>HIV-AIDS is considered as one of the three pandemics of low- and middle- income countries.</t>
  </si>
  <si>
    <t>Target 6.a of the Millenium development Goals is to "have halted by 2015 and begun to reverse the spread of HIV/AIDS". Indicator 6.1 is defined as "HIV prevalence among population aged 15-24 years".</t>
  </si>
  <si>
    <t>The death rate associated with malaria is the number of deaths caused by malaria per 100,000 people per year.</t>
  </si>
  <si>
    <t>Malaria is considered as one of the three pandemics of low- and middle- income countries.</t>
  </si>
  <si>
    <t>Target 6.c of the Millenium development Goals is to "have halted by 2015 and begun to reverse the incidence of malaria and other major diseases". Indicator 6.6 is defined as "Incidence and death rates associated with malaria".</t>
  </si>
  <si>
    <t>The number of cases of tuberculosis (all forms) in a population at a given point in time (the middle of the calendar year), expressed as the rate per 100 000 population. Estimates include cases of TB in people with HIV.</t>
  </si>
  <si>
    <t>Tuberculosis is considered as one of the three pandemics of low- and middle- income countries.</t>
  </si>
  <si>
    <t>Target 6.c of the Millennium development Goals is to "have halted by 2015 and begun to reverse the incidence of malaria and other major diseases". Indicator 6.9 is defined as "incidence, prevalence and death rates associated with TB".</t>
  </si>
  <si>
    <t>This indicator shows the probability of death between birth and the end of the fifth year per 1000 live births.</t>
  </si>
  <si>
    <t>The Health Condition of Children Under Five component is referred to with two indicators, malnutrition and mortality of children under 5.  The mortality of children under 5 shows general health condition of the children.</t>
  </si>
  <si>
    <t>Because data on the incidences and prevalence of diseases (morbidity data) frequently are unavailable, mortality rates are often used to identify vulnerable populations. 
Under-five mortality rate is an MDG indicator (MDG 4).</t>
  </si>
  <si>
    <t>This indicator shows the ratio between weight and age of children under five.</t>
  </si>
  <si>
    <t>The Health Condition of Children Under Five component is referred to with two indicators, malnutrition and mortality of children under 5.  Malnutrition of children under 5 extract the group of children that are in a weak health condition mainly due to hunger.</t>
  </si>
  <si>
    <t>To account for increased vulnerability during the recovery period after a disaster, people affected by recent shocks in the past 3 years are considered. The affected people from the most recent year are considered fully while affected people from the previous years are scaled down with the factor 0.5 and 0.25 for the second and third year, respectively, assuming that recovery decreases vulnerability progressively.</t>
  </si>
  <si>
    <t>The population affected by recent natural disasters are considered more vulnerable than the rest of the population.
The indicator identify the countries that are recovering from humanitarian crisis situation.</t>
  </si>
  <si>
    <t>Although CRED recognises that the figures for people affected are not entirely reliable, since the definition leaves room for interpretation, it is nevertheless better to use this figure rather than the number of people killed, because it is the survivors who require emergency aid.</t>
  </si>
  <si>
    <t>The malnutrition component concerns the actual quality and type of food supplied to provide the nutritional balance necessary for healthy and active life. It captures trends in chronic hunger.</t>
  </si>
  <si>
    <t>The Government effectiveness captures perceptions of the quality of public services, the quality of the civil service and the degree of its independence from political pressures, the quality of policy formulation and implementation, and the credibility of the government's commitment to such policies.</t>
  </si>
  <si>
    <t>The indicator shows the effectiveness of the governments’ effort for building resilience across all sectors of society.</t>
  </si>
  <si>
    <t>The CPI scores and ranks countries based on how corrupt a country’s public sector is perceived to be. It is a composite index, a combination of surveys and assessments of corruption, collected by a variety of reputable institutions.</t>
  </si>
  <si>
    <t>The indicator captures the level of misuse of political power for private benefit, which is not directly considered in the construction of the government effectiveness even though interrelated.</t>
  </si>
  <si>
    <t>The indicator for the Disaster Risk Reduction (DRR) activity in the country comes from the score of Hyogo Framework for Action self-assessment progress reports of the countries. HFA progress reports assess strategic priorities in the implementation of disaster risk reduction actions and establish baselines on levels of progress achieved in implementing the HFA's five priorities for action.</t>
  </si>
  <si>
    <t>The indicator quantifies the level of implementation of DRR activity.</t>
  </si>
  <si>
    <t>Self-evaluation has a risk of being perceived as a process of presenting inflated grades and being unreliable.</t>
  </si>
  <si>
    <t>Total is the percentage of the population age 15 and above who can, with understanding, read and write a short, simple statement on their everyday life.</t>
  </si>
  <si>
    <t>The communication component aims to measure the efficiency of dissemination of early warnings through a communication network as well as coordination of preparedness and emergency activities. It is dependent on the dispersion of the communication infrastructure as well as the literacy and education level of the recipients.</t>
  </si>
  <si>
    <t>Access to electricity is the percentage of population with access to electricity. Electrification data are collected from industry, national surveys and international sources.</t>
  </si>
  <si>
    <t>Internet users are people with access to the worldwide network.</t>
  </si>
  <si>
    <t>Mobile cellular telephone subscriptions are subscriptions to a public mobile telephone service using cellular technology, which provide access to the public switched telephone network. Post-paid and prepaid subscriptions are included.</t>
  </si>
  <si>
    <t>Access to improved sanitation facilities refers to the percentage of the population using improved sanitation facilities. The improved sanitation facilities include flush/pour flush (to piped sewer system, septic tank, pit latrine), ventilated improved pit (VIP) latrine, pit latrine with slab, and composting toilet.</t>
  </si>
  <si>
    <t xml:space="preserve">The physical infrastructure component tries to assess the accessibility as well as the redundancy of the systems which are two crucial characteristics in a crisis situation. 
For MDG monitoring, an improved sanitation facility is defined as one that hygienically separates human excreta from human contact. People without improved sanitation are susceptible to diseases and can become more vulnerable following a hazard.
</t>
  </si>
  <si>
    <t>Target 7.c of the Millenium development Goals is to "halve, by 2015, the proportion of the population without sustainable access to safe drinking water and basic sanitation". Indicator 7.9 is defined as “Proportion of population using an improved sanitation facility".</t>
  </si>
  <si>
    <t>The indicator defines the percentage of population with reasonable access (within one km) to an adequate amount of water (20 litres per person) through a household connection, public standpipe well or spring, or rain water system.
An improved drinking-water source is defined as one that, by nature of its construction or through active intervention, is protected from outside contamination, in particular from contamination with faecal matter.</t>
  </si>
  <si>
    <t>The physical infrastructure component tries to assess the accessibility as well as the redundancy of the systems which are two crucial characteristics in a crisis situation.
Use of an improved drinking water source is a proxy for access to safe drinking water. Improved drinking water sources are more likely to be protected from external contaminants than unimproved sources either by intervention or through their design and construction. People without improved water sources are vulnerable to diseases caused by unclean water and could become more vulnerable in the aftermath of a hazard, due to their existing ailments.</t>
  </si>
  <si>
    <t>Target 7.c of the Millennium development Goals is to "halve, by 2015, the proportion of the population without sustainable access to safe drinking water and basic sanitation". Indicator 7.8 is defined as "Proportion of population using an improved drinking water source".</t>
  </si>
  <si>
    <t>The physical infrastructure component tries to assess the accessibility as well as the redundancy of the systems which are two crucial characteristics in a crisis situation.</t>
  </si>
  <si>
    <t>Per capita total expenditure on health (THE) expressed in Purchasing Power Parities (PPP) international dollar.</t>
  </si>
  <si>
    <t>The percentage of children under one year of age who have received at least one dose of measles-containing vaccine in a given year.</t>
  </si>
  <si>
    <t xml:space="preserve">The physical infrastructure component tries to assess the accessibility as well as the redundancy of the systems which are two crucial characteristics in a crisis situation.
Measles immunization coverage is a good proxy of health system performance.
</t>
  </si>
  <si>
    <t>Number of medical doctors (physicians), including generalist and specialist medical practitioners, per 10,000 population.</t>
  </si>
  <si>
    <t>The physical infrastructure component tries to assess the accessibility as well as the redundancy of the systems which are two crucial characteristics in a crisis situation.
Preparing the health workforce to work towards the attainment of a country's health objectives represents one of the most important challenges for its health system.</t>
  </si>
  <si>
    <t>Description</t>
  </si>
  <si>
    <t>Relevance</t>
  </si>
  <si>
    <t>Validity / Limitation of indicator</t>
  </si>
  <si>
    <t>Indicator Data</t>
  </si>
  <si>
    <t>Indicator Metadata</t>
  </si>
  <si>
    <t>Regions</t>
  </si>
  <si>
    <t>USD Million</t>
  </si>
  <si>
    <t>http://data.worldbank.org/indicator/SP.POP.TOTL</t>
  </si>
  <si>
    <t>Previous Releases:</t>
  </si>
  <si>
    <t>2009-2012</t>
  </si>
  <si>
    <t>http://data.worldbank.org/indicator/SI.POV.GINI</t>
  </si>
  <si>
    <t>km of road per 100 sq.km</t>
  </si>
  <si>
    <t>(a-z)</t>
  </si>
  <si>
    <t>(0-10)</t>
  </si>
  <si>
    <t>LACK OF COPING CAPACITY</t>
  </si>
  <si>
    <t>ISO-ADM1</t>
  </si>
  <si>
    <t>ADMIN1</t>
  </si>
  <si>
    <t>Boucle du Mouhoun</t>
  </si>
  <si>
    <t>Cascades</t>
  </si>
  <si>
    <t>Centre</t>
  </si>
  <si>
    <t>Centre Est</t>
  </si>
  <si>
    <t>Centre Nord</t>
  </si>
  <si>
    <t>Centre Ouest</t>
  </si>
  <si>
    <t>Centre Sud</t>
  </si>
  <si>
    <t>Est</t>
  </si>
  <si>
    <t>Hauts Bassins</t>
  </si>
  <si>
    <t>Plateau Central</t>
  </si>
  <si>
    <t>Sahel</t>
  </si>
  <si>
    <t>Sud-Ouest</t>
  </si>
  <si>
    <t>Adamaoua</t>
  </si>
  <si>
    <t>Extreme-Nord</t>
  </si>
  <si>
    <t>Littoral</t>
  </si>
  <si>
    <t>Nord</t>
  </si>
  <si>
    <t>Nord-Ouest</t>
  </si>
  <si>
    <t>Ouest</t>
  </si>
  <si>
    <t>Sud</t>
  </si>
  <si>
    <t>Banjul</t>
  </si>
  <si>
    <t>Kayes</t>
  </si>
  <si>
    <t>Koulikoro</t>
  </si>
  <si>
    <t>Sikasso</t>
  </si>
  <si>
    <t>Segou</t>
  </si>
  <si>
    <t>Mopti</t>
  </si>
  <si>
    <t>Timbuktu</t>
  </si>
  <si>
    <t>Gao</t>
  </si>
  <si>
    <t>Kidal</t>
  </si>
  <si>
    <t>Bamako</t>
  </si>
  <si>
    <t>Hodh ech Chargui</t>
  </si>
  <si>
    <t>Hodh el Gharbi</t>
  </si>
  <si>
    <t>Assaba</t>
  </si>
  <si>
    <t>Gorgol</t>
  </si>
  <si>
    <t>Brakna</t>
  </si>
  <si>
    <t>Trarza</t>
  </si>
  <si>
    <t>Adrar</t>
  </si>
  <si>
    <t>Dakhlet Nouadhibou</t>
  </si>
  <si>
    <t>Tagant</t>
  </si>
  <si>
    <t>Guidimaka</t>
  </si>
  <si>
    <t>Tiris Zemmour</t>
  </si>
  <si>
    <t>Inchiri</t>
  </si>
  <si>
    <t>Nouakchott</t>
  </si>
  <si>
    <t>Agadez</t>
  </si>
  <si>
    <t>Diffa</t>
  </si>
  <si>
    <t>Dosso</t>
  </si>
  <si>
    <t>Maradi</t>
  </si>
  <si>
    <t>Tahoua</t>
  </si>
  <si>
    <t>Tillabery</t>
  </si>
  <si>
    <t>Zinder</t>
  </si>
  <si>
    <t>Niamey</t>
  </si>
  <si>
    <t>Abia</t>
  </si>
  <si>
    <t>Adamawa</t>
  </si>
  <si>
    <t>Akwa Ibom</t>
  </si>
  <si>
    <t>Anambra</t>
  </si>
  <si>
    <t>Bauchi</t>
  </si>
  <si>
    <t>Benue</t>
  </si>
  <si>
    <t>Borno</t>
  </si>
  <si>
    <t>Bayelsa</t>
  </si>
  <si>
    <t>Cross River</t>
  </si>
  <si>
    <t>Delta</t>
  </si>
  <si>
    <t>Ebonyi</t>
  </si>
  <si>
    <t>Edo</t>
  </si>
  <si>
    <t>Ekiti</t>
  </si>
  <si>
    <t>Enugu</t>
  </si>
  <si>
    <t>Federal Capital Territory</t>
  </si>
  <si>
    <t>Gombe</t>
  </si>
  <si>
    <t>Imo</t>
  </si>
  <si>
    <t>Jigawa</t>
  </si>
  <si>
    <t>Kaduna</t>
  </si>
  <si>
    <t>Kebbi</t>
  </si>
  <si>
    <t>Kano</t>
  </si>
  <si>
    <t>Kogi</t>
  </si>
  <si>
    <t>Katsina</t>
  </si>
  <si>
    <t>Kwara</t>
  </si>
  <si>
    <t>Lagos</t>
  </si>
  <si>
    <t>Nassarawa</t>
  </si>
  <si>
    <t>Ogun</t>
  </si>
  <si>
    <t>Ondo</t>
  </si>
  <si>
    <t>Osun</t>
  </si>
  <si>
    <t>Oyo</t>
  </si>
  <si>
    <t>Plateau</t>
  </si>
  <si>
    <t>Rivers</t>
  </si>
  <si>
    <t>Sokoto</t>
  </si>
  <si>
    <t>Taraba</t>
  </si>
  <si>
    <t>Yobe</t>
  </si>
  <si>
    <t>Zamfara</t>
  </si>
  <si>
    <t>Diourbel</t>
  </si>
  <si>
    <t>Dakar</t>
  </si>
  <si>
    <t>Fatick</t>
  </si>
  <si>
    <t>Kaffrine</t>
  </si>
  <si>
    <t>Kolda</t>
  </si>
  <si>
    <t>Kedougou</t>
  </si>
  <si>
    <t>Kaolack</t>
  </si>
  <si>
    <t>Louga</t>
  </si>
  <si>
    <t>Matam</t>
  </si>
  <si>
    <t>Sedhiou</t>
  </si>
  <si>
    <t>Saint-Louis</t>
  </si>
  <si>
    <t>Tambacounda</t>
  </si>
  <si>
    <t>Thies</t>
  </si>
  <si>
    <t>Ziguinchor</t>
  </si>
  <si>
    <t>Batha</t>
  </si>
  <si>
    <t>Barh el Ghazel</t>
  </si>
  <si>
    <t>Borkou</t>
  </si>
  <si>
    <t>Chari-Baguirmi</t>
  </si>
  <si>
    <t>Guera</t>
  </si>
  <si>
    <t>Hadjer-Lamis</t>
  </si>
  <si>
    <t>Kanem</t>
  </si>
  <si>
    <t>Lac</t>
  </si>
  <si>
    <t>Logone Occidental</t>
  </si>
  <si>
    <t>Logone Oriental</t>
  </si>
  <si>
    <t>Mandoul</t>
  </si>
  <si>
    <t>Moyen-Chari</t>
  </si>
  <si>
    <t>Mayo-Kebbi Est</t>
  </si>
  <si>
    <t>Mayo-Kebbi Ouest</t>
  </si>
  <si>
    <t>Ville de N'Djamena</t>
  </si>
  <si>
    <t>Ouaddai</t>
  </si>
  <si>
    <t>Salamat</t>
  </si>
  <si>
    <t>Sila</t>
  </si>
  <si>
    <t>Tandjile</t>
  </si>
  <si>
    <t>Tibesti</t>
  </si>
  <si>
    <t>Wadi Fira</t>
  </si>
  <si>
    <t>BF-02</t>
  </si>
  <si>
    <t>BF-03</t>
  </si>
  <si>
    <t>BF-04</t>
  </si>
  <si>
    <t>BF-05</t>
  </si>
  <si>
    <t>BF-06</t>
  </si>
  <si>
    <t>BF-07</t>
  </si>
  <si>
    <t>BF-08</t>
  </si>
  <si>
    <t>BF-09</t>
  </si>
  <si>
    <t>BF-11</t>
  </si>
  <si>
    <t>BF-12</t>
  </si>
  <si>
    <t>BF-13</t>
  </si>
  <si>
    <t>CM-AD</t>
  </si>
  <si>
    <t>CM-CE</t>
  </si>
  <si>
    <t>CM-EN</t>
  </si>
  <si>
    <t>CM-ES</t>
  </si>
  <si>
    <t>CM-LT</t>
  </si>
  <si>
    <t>CM-NO</t>
  </si>
  <si>
    <t>CM-NW</t>
  </si>
  <si>
    <t>CM-OU</t>
  </si>
  <si>
    <t>CM-SU</t>
  </si>
  <si>
    <t>CM-SW</t>
  </si>
  <si>
    <t>GM-B</t>
  </si>
  <si>
    <t>GM-L</t>
  </si>
  <si>
    <t>GM-M</t>
  </si>
  <si>
    <t>GM-N</t>
  </si>
  <si>
    <t>GM-U</t>
  </si>
  <si>
    <t>GM-W</t>
  </si>
  <si>
    <t>ML-1</t>
  </si>
  <si>
    <t>ML-2</t>
  </si>
  <si>
    <t>ML-3</t>
  </si>
  <si>
    <t>ML-4</t>
  </si>
  <si>
    <t>ML-5</t>
  </si>
  <si>
    <t>ML-6</t>
  </si>
  <si>
    <t>ML-7</t>
  </si>
  <si>
    <t>ML-8</t>
  </si>
  <si>
    <t>ML-BKO</t>
  </si>
  <si>
    <t>MR-01</t>
  </si>
  <si>
    <t>MR-02</t>
  </si>
  <si>
    <t>MR-03</t>
  </si>
  <si>
    <t>MR-04</t>
  </si>
  <si>
    <t>MR-05</t>
  </si>
  <si>
    <t>MR-06</t>
  </si>
  <si>
    <t>MR-07</t>
  </si>
  <si>
    <t>MR-08</t>
  </si>
  <si>
    <t>MR-09</t>
  </si>
  <si>
    <t>MR-10</t>
  </si>
  <si>
    <t>MR-11</t>
  </si>
  <si>
    <t>MR-12</t>
  </si>
  <si>
    <t>MR-NKC</t>
  </si>
  <si>
    <t>NE-1</t>
  </si>
  <si>
    <t>NE-2</t>
  </si>
  <si>
    <t>NE-3</t>
  </si>
  <si>
    <t>NE-4</t>
  </si>
  <si>
    <t>NE-5</t>
  </si>
  <si>
    <t>NE-6</t>
  </si>
  <si>
    <t>NE-7</t>
  </si>
  <si>
    <t>NE-8</t>
  </si>
  <si>
    <t>NG-AB</t>
  </si>
  <si>
    <t>NG-AD</t>
  </si>
  <si>
    <t>NG-AK</t>
  </si>
  <si>
    <t>NG-AN</t>
  </si>
  <si>
    <t>NG-BA</t>
  </si>
  <si>
    <t>NG-BE</t>
  </si>
  <si>
    <t>NG-BO</t>
  </si>
  <si>
    <t>NG-BY</t>
  </si>
  <si>
    <t>NG-CR</t>
  </si>
  <si>
    <t>NG-DE</t>
  </si>
  <si>
    <t>NG-EB</t>
  </si>
  <si>
    <t>NG-ED</t>
  </si>
  <si>
    <t>NG-EK</t>
  </si>
  <si>
    <t>NG-EN</t>
  </si>
  <si>
    <t>NG-FC</t>
  </si>
  <si>
    <t>NG-GO</t>
  </si>
  <si>
    <t>NG-IM</t>
  </si>
  <si>
    <t>NG-JI</t>
  </si>
  <si>
    <t>NG-KD</t>
  </si>
  <si>
    <t>NG-KE</t>
  </si>
  <si>
    <t>NG-KN</t>
  </si>
  <si>
    <t>NG-KO</t>
  </si>
  <si>
    <t>NG-KT</t>
  </si>
  <si>
    <t>NG-KW</t>
  </si>
  <si>
    <t>NG-LA</t>
  </si>
  <si>
    <t>NG-NA</t>
  </si>
  <si>
    <t>NG-NI</t>
  </si>
  <si>
    <t>NG-OG</t>
  </si>
  <si>
    <t>NG-ON</t>
  </si>
  <si>
    <t>NG-OS</t>
  </si>
  <si>
    <t>NG-OY</t>
  </si>
  <si>
    <t>NG-PL</t>
  </si>
  <si>
    <t>NG-RI</t>
  </si>
  <si>
    <t>NG-SO</t>
  </si>
  <si>
    <t>NG-TA</t>
  </si>
  <si>
    <t>NG-YO</t>
  </si>
  <si>
    <t>NG-ZA</t>
  </si>
  <si>
    <t>SN-DB</t>
  </si>
  <si>
    <t>SN-DK</t>
  </si>
  <si>
    <t>SN-FK</t>
  </si>
  <si>
    <t>SN-KA</t>
  </si>
  <si>
    <t>SN-KD</t>
  </si>
  <si>
    <t>SN-KE</t>
  </si>
  <si>
    <t>SN-KL</t>
  </si>
  <si>
    <t>SN-LG</t>
  </si>
  <si>
    <t>SN-MT</t>
  </si>
  <si>
    <t>SN-SE</t>
  </si>
  <si>
    <t>SN-SL</t>
  </si>
  <si>
    <t>SN-TC</t>
  </si>
  <si>
    <t>SN-TH</t>
  </si>
  <si>
    <t>SN-ZG</t>
  </si>
  <si>
    <t>TD-BA</t>
  </si>
  <si>
    <t>TD-BG</t>
  </si>
  <si>
    <t>TD-BO</t>
  </si>
  <si>
    <t>TD-CB</t>
  </si>
  <si>
    <t>TD-GR</t>
  </si>
  <si>
    <t>TD-HL</t>
  </si>
  <si>
    <t>TD-KA</t>
  </si>
  <si>
    <t>TD-LC</t>
  </si>
  <si>
    <t>TD-LO</t>
  </si>
  <si>
    <t>TD-LR</t>
  </si>
  <si>
    <t>TD-MA</t>
  </si>
  <si>
    <t>TD-MC</t>
  </si>
  <si>
    <t>TD-ME</t>
  </si>
  <si>
    <t>TD-MO</t>
  </si>
  <si>
    <t>TD-ND</t>
  </si>
  <si>
    <t>TD-OD</t>
  </si>
  <si>
    <t>TD-SA</t>
  </si>
  <si>
    <t>TD-SI</t>
  </si>
  <si>
    <t>TD-TA</t>
  </si>
  <si>
    <t>TD-TI</t>
  </si>
  <si>
    <t>TD-WF</t>
  </si>
  <si>
    <t>BF-01</t>
  </si>
  <si>
    <t>ISO-ADMIN1</t>
  </si>
  <si>
    <t>ACLED</t>
  </si>
  <si>
    <t>BF-10</t>
  </si>
  <si>
    <t>Remittances</t>
  </si>
  <si>
    <t>Prevalence of DTP/DTC vaccination</t>
  </si>
  <si>
    <t>Agriculture Droughts</t>
  </si>
  <si>
    <t>Agriculture Droughts probability</t>
  </si>
  <si>
    <t>Political violence</t>
  </si>
  <si>
    <t>Prevalence of Underweight in children 0-59 months of age</t>
  </si>
  <si>
    <t>Prevalence of low body mass index (BMI) in Women</t>
  </si>
  <si>
    <t>Malnutrition</t>
  </si>
  <si>
    <t>BCPR  DRR &amp; recovery recips</t>
  </si>
  <si>
    <t>GFDRR recipients</t>
  </si>
  <si>
    <t>Disaster prevention and preparedness</t>
  </si>
  <si>
    <t>International Investments in risk reduction</t>
  </si>
  <si>
    <t>Total Investments in risk reduction per capita (GHA)</t>
  </si>
  <si>
    <t>Public Aid per capita (USD)</t>
  </si>
  <si>
    <t>Public Aid per capita</t>
  </si>
  <si>
    <t>Remittances per capita</t>
  </si>
  <si>
    <t>Remittances per capita (USD)</t>
  </si>
  <si>
    <t>Economic Dependency Index</t>
  </si>
  <si>
    <t>Inequality Index</t>
  </si>
  <si>
    <t>Development &amp; Deprivation Index</t>
  </si>
  <si>
    <t>Health Conditions Index</t>
  </si>
  <si>
    <t>Children Under 5 Index</t>
  </si>
  <si>
    <t>Malnutrition Index</t>
  </si>
  <si>
    <t>Recent Shocks Index</t>
  </si>
  <si>
    <t>Food Insecurity Index</t>
  </si>
  <si>
    <t>http://www.inform-index.org/sahel/</t>
  </si>
  <si>
    <t>Food Insecurity Probability</t>
  </si>
  <si>
    <t>Agriculture drought probability</t>
  </si>
  <si>
    <t>Annual empirical probability to have more than 30% of agriculture area affected by drought</t>
  </si>
  <si>
    <t>The indicator is based on the FAO Agriculture Stress Index (ASI) that highlights anomalous vegetation growth and potential drought in arable land. It is defined as the annual probability to have more than 30% of agriculture area affected by drought.</t>
  </si>
  <si>
    <t>The Human Hazard component of INFORM refers to risk of conflicts, unrest or crime in the country. The Conflict Barometer describes the conflict intensity component.</t>
  </si>
  <si>
    <t>INFORM Id</t>
  </si>
  <si>
    <t>Although the weight/height ratio indicating acute malnutrition (wasting) is a better indicator for emergency situations and the weight/age ratio does not distinguish between acute malnutrition (wasting) and chronic malnutrition (stunting), it was nevertheless decided to use the weight/age ratio in the Vulnerability component of INFORM for two reasons: the weight/height ratio figures are not collected systematically for all countries, and by their very nature they rapidly become obsolete. (DG-ECHO GNA Methodology: http://ec.europa.eu/echo/files/policies/strategy/methodology_2011_2012.pdf)
Children Underweight is an MDG indicator (MDG 4).</t>
  </si>
  <si>
    <t>UNDP National Human Development Report</t>
  </si>
  <si>
    <t>Oxford Poverty and Human Development Initiative (2014), Global Multidimensional Poverty Index (MPI) Databank. OPHI, University of Oxford.</t>
  </si>
  <si>
    <t>http://www.ophi.org.uk/multidimensional-poverty-index</t>
  </si>
  <si>
    <t>Disaster prevention and preparedness funds</t>
  </si>
  <si>
    <t>Cadre Harmonisé</t>
  </si>
  <si>
    <t>CILSS</t>
  </si>
  <si>
    <t>Source</t>
  </si>
  <si>
    <t>The historical data from the Cadre Harmonisé have been used for assessing the structural risk of food insecurity. Food insecurity is used as proxy for all the natural hazards that have impact to food production (locust, drought, …).</t>
  </si>
  <si>
    <t>It would be better to use the figures of the population potentially affected to food insecurity (IPC Phase 3-5).</t>
  </si>
  <si>
    <t>Resolution</t>
  </si>
  <si>
    <t>Subnational</t>
  </si>
  <si>
    <t>National</t>
  </si>
  <si>
    <t>Partially subnational</t>
  </si>
  <si>
    <t>ACLED (Armed Conflict Location &amp; Event Data Project) is the most comprehensive public collection of political violence data for developing states. This dataset contains information on the specific dates and locations of political violence, the types of event, the groups involved, fatalities and changes in territorial control. Information is recorded on the battles, killings, riots, and recruitment activities of rebels, governments, militias, armed groups, protesters and civilians.</t>
  </si>
  <si>
    <t>The Human Hazard component of INFORM refers to risk of conflicts, unrest or crime in the country. The Political Violence measures the consequences of low performance of the security system.</t>
  </si>
  <si>
    <t>Raleigh, Clionadh, Andrew Linke, Håvard Hegre and Joakim Karlsen. 2010. Introducing ACLED-Armed Conflict Location and Event Data. Journal of Peace Research 47(5) 1-10.</t>
  </si>
  <si>
    <t>http://www.acleddata.com/</t>
  </si>
  <si>
    <t>Agricultural Stress Index (ASI), FAO</t>
  </si>
  <si>
    <t>http://www.fao.org/giews/earthobservation/asis/index_1.jsp?lang=en</t>
  </si>
  <si>
    <t>ACLED (Armed Conflict Location &amp; Event Data Project)</t>
  </si>
  <si>
    <t>Global Humanitarian Assistance</t>
  </si>
  <si>
    <t>http://www.globalhumanitarianassistance.org/</t>
  </si>
  <si>
    <t>Global Humanitarian Assistance report (GHA), Development Initiatives (DI). Development Initiatives based on OECD DAC, OECD DAC CRS, United Nations Development Programme (UNDP) Bureau for Crisis Prevention and Recovery (BCPR) and Global Facility for Disaster Reduction and Recovery (GFDRR) data.</t>
  </si>
  <si>
    <t>The indicator quantifies the level of investiment in DRR activity.</t>
  </si>
  <si>
    <t>What resources do governments have to respond to crises within their own countries? What investments have been made in risk reduction?</t>
  </si>
  <si>
    <t>NutritionInfo, UNICEF</t>
  </si>
  <si>
    <t>http://www.devinfolive.info/nutritioninfo/test/</t>
  </si>
  <si>
    <t>WHO</t>
  </si>
  <si>
    <t>Cholera Reported Cases</t>
  </si>
  <si>
    <t>Clinically confirmed measles case</t>
  </si>
  <si>
    <t>Cholera prevalence</t>
  </si>
  <si>
    <t>Measles prevalence</t>
  </si>
  <si>
    <t>VU.VGR.OG.HE.CHOL</t>
  </si>
  <si>
    <t>VU.VGR.OG.HE.MEAS</t>
  </si>
  <si>
    <t>WHO. Data extracted from WHO IVB database as of 3 November 2014</t>
  </si>
  <si>
    <t>MEACLIM - clinically confirmed measles case</t>
  </si>
  <si>
    <t>Measles is considered as one of the most significant desease in the Sahel countries.</t>
  </si>
  <si>
    <t>Cholera is considered as one of the most significant desease in the Sahel countries.</t>
  </si>
  <si>
    <t>Prevalence of GAM (WHZ) in children 6-59 months of age</t>
  </si>
  <si>
    <t>Land Degradation</t>
  </si>
  <si>
    <t>Land degradation includes most of the hazards related to desertification (wind and water erosion, pyshical and chemical deterioration).</t>
  </si>
  <si>
    <t>Which areas receive most remittances shows lack of local employment and family separation, possibly Woman Headed Household.</t>
  </si>
  <si>
    <t>http://www.fao.org/nr/lada/gladis/glad_ind/</t>
  </si>
  <si>
    <t>Land degradation assessment in drylands LADA, FAO/ISRIC/LADA/IIASA/IFPRI</t>
  </si>
  <si>
    <t>Land degradation has been defined by LADA as the reduction in the capacity of the land to provide ecosystem goods and services over a period of time for its beneficiaries. Ecosystem goods refer to absolute quantities of land produce having an economic or social value for human beings. The land degradation classes‘ map describes the overall status in provision of biophysical ecosystem services and the processes of declining biophysical ecosystem services.</t>
  </si>
  <si>
    <t>Personal transfers consist of all current transfers in cash or in kind made or received by resident households to or from nonresident households. Personal transfers thus include all current transfers between resident and nonresident individuals. Compensation of employees refers to the income of border, seasonal, and other short-term workers who are employed in an economy where they are not resident and of residents employed by nonresident entities. Data are the sum of two items defined in the sixth edition of the IMF's Balance of Payments Manual: personal transfers and compensation of employees. Data are in current U.S. dollars.</t>
  </si>
  <si>
    <t>Personal remittances, received (current US$)</t>
  </si>
  <si>
    <t>Personal remittances</t>
  </si>
  <si>
    <t>World Bank staff estimates based on IMF balance of payments data.</t>
  </si>
  <si>
    <t>http://data.worldbank.org/indicator/BX.TRF.PWKR.CD.DT</t>
  </si>
  <si>
    <t>Land Degradation (Low Status, Medium to Storng degradation)</t>
  </si>
  <si>
    <t>Land Degradation High Status, Medium to Storng degradation)</t>
  </si>
  <si>
    <t>Land Degradation Score</t>
  </si>
  <si>
    <t>INFORM Natural Hazard</t>
  </si>
  <si>
    <t>INFORM Human Hazard</t>
  </si>
  <si>
    <t>D. Guha-Sapir, R. Below, Ph. Hoyois - EM-DAT: International Disaster Database – www.emdat.be – Université Catholique de Louvain – Brussels – Belgium.</t>
  </si>
  <si>
    <t>Online Reporting System (ORS), OCHA</t>
  </si>
  <si>
    <t>http://ors.ocharowca.info/KeyFigures/KeyFiguresListingPublic.aspx</t>
  </si>
  <si>
    <t>Opération Sahel, UNHCR; Online Reporting System (ORS), OCHA</t>
  </si>
  <si>
    <t>http://data.unhcr.org/SahelSituation/region.php; http://ors.ocharowca.info/KeyFigures/KeyFiguresListingPublic.aspx</t>
  </si>
  <si>
    <t>2012-14</t>
  </si>
  <si>
    <t>2005-13</t>
  </si>
  <si>
    <t>2001-11</t>
  </si>
  <si>
    <t>2007-15</t>
  </si>
  <si>
    <t>2008-11</t>
  </si>
  <si>
    <t>2009-13</t>
  </si>
  <si>
    <t>Index for Risk Management (INFORM) - SAHEL</t>
  </si>
  <si>
    <t>The regional INFORM Sahel model was initiated by Emergency Response and Preparedness Group of regional Inter-Agency Standing Committee (IASC) and is managed by OCHA. The INFORM model is being used to support the Humanitarian Programme Cycle and coordinated preparedness actions. Partners hope to use the model to improve cooperation between humanitarian and development actors in managing risk and building resilience across the region.</t>
  </si>
  <si>
    <t>INFORM Vulnerable Groups</t>
  </si>
  <si>
    <t>INFORM Socio-Economic Vulnerability</t>
  </si>
  <si>
    <t>INFORM Institutional</t>
  </si>
  <si>
    <t>INFORM Infrastructure</t>
  </si>
  <si>
    <t>Population (population density, GHSL-POP)</t>
  </si>
  <si>
    <t>Immunization rate (or 1-year-olds immunized against): DTC</t>
  </si>
  <si>
    <t>Average of DTC1 and DTC3</t>
  </si>
  <si>
    <t>This dataset was generated using other global datasets; it should not be used for local applications (such as land use planning). The main purpose of GAR 2015 datasets is to broadly identify high risk areas at global level and for identification of areas where more detailed data should be collected. Some areas may be underestimated or overestimated.</t>
  </si>
  <si>
    <t>UNISDR Global Risk Assessment 2015: GVM and IAVCEI, UNEP, CIMNE and associates and INGENIAR, FEWS NET and CIMA Foundation.</t>
  </si>
  <si>
    <t>http://risk.preventionweb.net/capraviewer/download.jsp</t>
  </si>
  <si>
    <t>Frequency of Drought events</t>
  </si>
  <si>
    <t>People affected by droughts (absolute)</t>
  </si>
  <si>
    <t>People affected by droughts</t>
  </si>
  <si>
    <t>People affected by droughts and Frequency of events</t>
  </si>
  <si>
    <t>Droughts probability and historical impact</t>
  </si>
  <si>
    <t>GCRI Violent Conflict probability</t>
  </si>
  <si>
    <t>GCRI Highly Violent Conflict probability</t>
  </si>
  <si>
    <t>GCRI Violent Internal Conflict probability</t>
  </si>
  <si>
    <t>GCRI Highly Violent Internal Conflict probability</t>
  </si>
  <si>
    <t>GCRI Internal Conflict Score</t>
  </si>
  <si>
    <t>Conflict probability</t>
  </si>
  <si>
    <t>Drought (absolute)</t>
  </si>
  <si>
    <t>HA.NAT.DR-ABS</t>
  </si>
  <si>
    <t>The indicator is based on the total number of people affected by droughts per year per country. It thus indicates how many people per year are at risk.</t>
  </si>
  <si>
    <t>D. Guha-Sapir, R. Below, Ph. Hoyois - EM-DAT: International Disaster Database – www.emdat.be – Université Catholique de Louvain – Brussels – Belgium.</t>
  </si>
  <si>
    <t>Drought (relative)</t>
  </si>
  <si>
    <t>HA.NAT.DR-REL</t>
  </si>
  <si>
    <t>Drought (frequency)</t>
  </si>
  <si>
    <t>HA.NAT.DR-FRQ</t>
  </si>
  <si>
    <t>Frequency of droughts events</t>
  </si>
  <si>
    <t>The indicator shows the frequency of droughts events on the period from 1990 to 2013.</t>
  </si>
  <si>
    <t>Conflict Risk</t>
  </si>
  <si>
    <t>The Human Hazard component of InfoRM refers to risk of conflicts in the country.</t>
  </si>
  <si>
    <t>Internal Conflict Probability</t>
  </si>
  <si>
    <t>HA.HUM.GCRI-VC</t>
  </si>
  <si>
    <t>The Global Conflict Risk Index (GCRI) is an indicator that assess the states' risk for violent internal conflicts.</t>
  </si>
  <si>
    <t>JRC</t>
  </si>
  <si>
    <t>http://conflictrisk.gdacs.org/</t>
  </si>
  <si>
    <t>HA.HUM.GCRI-HVC</t>
  </si>
  <si>
    <t>GCRI High Violent Internal Conflict probability</t>
  </si>
  <si>
    <t>1984-2014</t>
  </si>
  <si>
    <t xml:space="preserve">INFORM SAHEL </t>
  </si>
  <si>
    <t>http://apps.who.int/ghodata
http://www.unaids.org/en/dataanalysis/knowyourresponse/countryprogressreports/2016countries</t>
  </si>
  <si>
    <t>% of population in Food insecurity</t>
  </si>
  <si>
    <t>Basse</t>
  </si>
  <si>
    <t>Brikama</t>
  </si>
  <si>
    <t>Janjanbureh</t>
  </si>
  <si>
    <t>Mansa Konko</t>
  </si>
  <si>
    <t>Kanifing</t>
  </si>
  <si>
    <t>Kerewan</t>
  </si>
  <si>
    <t>Kuntaur</t>
  </si>
  <si>
    <t>GM-B1</t>
  </si>
  <si>
    <t>GM-M1</t>
  </si>
  <si>
    <t>Ennedi Est</t>
  </si>
  <si>
    <t>Ennedi Ouest</t>
  </si>
  <si>
    <t>TD-EN1</t>
  </si>
  <si>
    <t>TD-EN2</t>
  </si>
  <si>
    <r>
      <t>Prevalence of g</t>
    </r>
    <r>
      <rPr>
        <sz val="12"/>
        <color rgb="FFFF0000"/>
        <rFont val="Arial"/>
        <family val="2"/>
      </rPr>
      <t>lobale acute</t>
    </r>
    <r>
      <rPr>
        <sz val="12"/>
        <rFont val="Arial"/>
        <family val="2"/>
      </rPr>
      <t xml:space="preserve"> malnutrition in children </t>
    </r>
    <r>
      <rPr>
        <sz val="12"/>
        <color rgb="FFFF0000"/>
        <rFont val="Arial"/>
        <family val="2"/>
      </rPr>
      <t>0-59 months</t>
    </r>
  </si>
  <si>
    <r>
      <t>Prevalence of</t>
    </r>
    <r>
      <rPr>
        <sz val="12"/>
        <color rgb="FFFF0000"/>
        <rFont val="Arial"/>
        <family val="2"/>
      </rPr>
      <t xml:space="preserve"> global acute </t>
    </r>
    <r>
      <rPr>
        <sz val="12"/>
        <rFont val="Arial"/>
        <family val="2"/>
      </rPr>
      <t>malnutrition in children</t>
    </r>
    <r>
      <rPr>
        <sz val="12"/>
        <color rgb="FFFF0000"/>
        <rFont val="Arial"/>
        <family val="2"/>
      </rPr>
      <t xml:space="preserve"> 0-59 months</t>
    </r>
  </si>
  <si>
    <t>http://apps.who.int/ghodata 
http://www.aho.afro.who.int/fr/atlas/programmes-specifiques-et-services/5.2-tuberculose</t>
  </si>
  <si>
    <t>http://data.worldbank.org/indicator/DT.ODA.ODAT.GN.ZS
http://data.worldbank.org/indicator</t>
  </si>
  <si>
    <t>http://data.worldbank.org/indicator/SH.H2O.SAFE.ZS
https://www.wssinfo.org/documents/?tx_displaycontroller[type]=country_files</t>
  </si>
  <si>
    <t>http://data.worldbank.org/indicator/SH.STA.ACSN
https://www.wssinfo.org/documents/?tx_displaycontroller[type]=country_files</t>
  </si>
  <si>
    <t>National
Subnational (if available)</t>
  </si>
  <si>
    <t>Population (national)-Projection</t>
  </si>
  <si>
    <t>The indicator is based on the last Cadre Harmonisé available. It assess the current risk of food insecurity. The indicator is the total severe food Insecure people (IPC 3+) and for Cameroon we take data from EFSA.</t>
  </si>
  <si>
    <t>Requirement</t>
  </si>
  <si>
    <t>1984-2017</t>
  </si>
  <si>
    <t>http://apps.who.int/ghodata
http://apps.who.int/nha/database/Select/Indicators/en</t>
  </si>
  <si>
    <t>http://apps.who.int/ghodata
http://www.aho.afro.who.int/sites/default/files/Final%20for%20sharing_2.pdf</t>
  </si>
  <si>
    <t>2013-17</t>
  </si>
  <si>
    <t>2012-17</t>
  </si>
  <si>
    <t>2012-2019</t>
  </si>
  <si>
    <t>The indicator is based on the Cadre Harmonisé from 2012 to 2019. For each year, the highest phase values has been used for each admin1 unit. The yearly IPC level values are normalized between 0-10 and then the indicator is the mean of the 8 years scores.</t>
  </si>
  <si>
    <t>Only 8 years of time series for assessing the risk of future events is very limited. The coverage of the Sahel countries is also not complete, where Nigeria and Cameroon (and Gambia fro 2012) don't have data.</t>
  </si>
  <si>
    <t>1984-2018</t>
  </si>
  <si>
    <t>People affected by droughts 1984-2018 - average annual population affected (inhabitants)</t>
  </si>
  <si>
    <t>The indicator shows the average annual affected population by droughts per country on the period from 1984 to 2018.</t>
  </si>
  <si>
    <t>The indicator shows the percentage of the average annual affected population per country by droughts on the period from 1984to 2018.</t>
  </si>
  <si>
    <t>People affected by droughts 1984-2019 - average annual population affected (percentage of the total population)</t>
  </si>
  <si>
    <t>2018-19</t>
  </si>
  <si>
    <t>2015/18</t>
  </si>
  <si>
    <t>2010/17</t>
  </si>
  <si>
    <t>2016-19</t>
  </si>
  <si>
    <t>2010/18</t>
  </si>
  <si>
    <t>2013/18</t>
  </si>
  <si>
    <t xml:space="preserve">http://info.worldbank.org/governance/wgi
</t>
  </si>
  <si>
    <t>2012-18</t>
  </si>
  <si>
    <t>2008-13</t>
  </si>
  <si>
    <t>INFORM SAHEL September 2019 (a-z)</t>
  </si>
  <si>
    <r>
      <t xml:space="preserve">(release: 15 Aout </t>
    </r>
    <r>
      <rPr>
        <b/>
        <sz val="11"/>
        <color rgb="FF323232"/>
        <rFont val="Calibri"/>
        <family val="2"/>
        <scheme val="minor"/>
      </rPr>
      <t>2019 v 1.0.0</t>
    </r>
    <r>
      <rPr>
        <sz val="11"/>
        <color rgb="FF323232"/>
        <rFont val="Calibri"/>
        <family val="2"/>
        <scheme val="minor"/>
      </rPr>
      <t>)</t>
    </r>
  </si>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</sst>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 &quot;€&quot;_-;\-* #,##0.00\ &quot;€&quot;_-;_-* &quot;-&quot;??\ &quot;€&quot;_-;_-@_-"/>
    <numFmt numFmtId="165" formatCode="_-* #,##0.00\ _€_-;\-* #,##0.00\ _€_-;_-* &quot;-&quot;??\ _€_-;_-@_-"/>
    <numFmt numFmtId="166" formatCode="_-* #,##0.00_-;\-* #,##0.00_-;_-* &quot;-&quot;??_-;_-@_-"/>
    <numFmt numFmtId="167" formatCode="0.0"/>
    <numFmt numFmtId="168" formatCode="0.000%"/>
    <numFmt numFmtId="169" formatCode="_-* #,##0_-;\-* #,##0_-;_-* &quot;-&quot;??_-;_-@_-"/>
    <numFmt numFmtId="170" formatCode="0.0%"/>
    <numFmt numFmtId="171" formatCode="_-* #,##0.00_-;_-* #,##0.00\-;_-* &quot;-&quot;??_-;_-@_-"/>
    <numFmt numFmtId="172" formatCode="&quot;$&quot;#,##0\ ;\(&quot;$&quot;#,##0\)"/>
    <numFmt numFmtId="173" formatCode="_-* #,##0\ _F_B_-;\-* #,##0\ _F_B_-;_-* &quot;-&quot;\ _F_B_-;_-@_-"/>
    <numFmt numFmtId="174" formatCode="_-* #,##0.00\ _F_B_-;\-* #,##0.00\ _F_B_-;_-* &quot;-&quot;??\ _F_B_-;_-@_-"/>
    <numFmt numFmtId="175" formatCode="_(&quot;€&quot;* #,##0.00_);_(&quot;€&quot;* \(#,##0.00\);_(&quot;€&quot;* &quot;-&quot;??_);_(@_)"/>
    <numFmt numFmtId="176" formatCode="##0.0"/>
    <numFmt numFmtId="177" formatCode="##0.0\ \|"/>
    <numFmt numFmtId="178" formatCode="_-* #,##0\ &quot;FB&quot;_-;\-* #,##0\ &quot;FB&quot;_-;_-* &quot;-&quot;\ &quot;FB&quot;_-;_-@_-"/>
    <numFmt numFmtId="179" formatCode="_-* #,##0.00\ &quot;FB&quot;_-;\-* #,##0.00\ &quot;FB&quot;_-;_-* &quot;-&quot;??\ &quot;FB&quot;_-;_-@_-"/>
  </numFmts>
  <fonts count="1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0" tint="-0.499984740745262"/>
      <name val="Calibri"/>
      <family val="2"/>
      <scheme val="minor"/>
    </font>
    <font>
      <sz val="11"/>
      <color indexed="8"/>
      <name val="Calibri"/>
      <family val="2"/>
    </font>
    <font>
      <sz val="11"/>
      <color indexed="2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b/>
      <sz val="18"/>
      <color indexed="56"/>
      <name val="Cambria"/>
      <family val="2"/>
      <scheme val="major"/>
    </font>
    <font>
      <sz val="11"/>
      <color indexed="8"/>
      <name val="Calibri"/>
      <family val="2"/>
      <scheme val="minor"/>
    </font>
    <font>
      <b/>
      <sz val="11"/>
      <name val="Calibri"/>
      <family val="2"/>
      <scheme val="minor"/>
    </font>
    <font>
      <b/>
      <sz val="13"/>
      <name val="Calibri"/>
      <family val="2"/>
      <scheme val="minor"/>
    </font>
    <font>
      <b/>
      <sz val="15"/>
      <color theme="5" tint="-0.249977111117893"/>
      <name val="Calibri"/>
      <family val="2"/>
      <scheme val="minor"/>
    </font>
    <font>
      <b/>
      <sz val="13"/>
      <color theme="4" tint="-0.249977111117893"/>
      <name val="Calibri"/>
      <family val="2"/>
      <scheme val="minor"/>
    </font>
    <font>
      <b/>
      <sz val="15"/>
      <color theme="3" tint="-0.249977111117893"/>
      <name val="Calibri"/>
      <family val="2"/>
      <scheme val="minor"/>
    </font>
    <font>
      <b/>
      <sz val="15"/>
      <color theme="7" tint="-0.249977111117893"/>
      <name val="Calibri"/>
      <family val="2"/>
      <scheme val="minor"/>
    </font>
    <font>
      <b/>
      <sz val="11"/>
      <color theme="1" tint="0.499984740745262"/>
      <name val="Calibri"/>
      <family val="2"/>
      <scheme val="minor"/>
    </font>
    <font>
      <sz val="10"/>
      <color theme="1"/>
      <name val="Calibri"/>
      <family val="2"/>
      <scheme val="minor"/>
    </font>
    <font>
      <sz val="13"/>
      <color theme="8" tint="-0.249977111117893"/>
      <name val="Calibri"/>
      <family val="2"/>
      <scheme val="minor"/>
    </font>
    <font>
      <sz val="10"/>
      <color indexed="8"/>
      <name val="Arial"/>
      <family val="2"/>
    </font>
    <font>
      <sz val="11"/>
      <color indexed="8"/>
      <name val="Arial"/>
      <family val="2"/>
    </font>
    <font>
      <sz val="11"/>
      <color indexed="9"/>
      <name val="Calibri"/>
      <family val="2"/>
    </font>
    <font>
      <sz val="11"/>
      <color indexed="9"/>
      <name val="Arial"/>
      <family val="2"/>
    </font>
    <font>
      <b/>
      <sz val="11"/>
      <color indexed="52"/>
      <name val="Arial"/>
      <family val="2"/>
    </font>
    <font>
      <sz val="8"/>
      <name val="Arial"/>
      <family val="2"/>
    </font>
    <font>
      <b/>
      <sz val="8"/>
      <color indexed="8"/>
      <name val="MS Sans Serif"/>
      <family val="2"/>
    </font>
    <font>
      <b/>
      <sz val="11"/>
      <color indexed="52"/>
      <name val="Calibri"/>
      <family val="2"/>
    </font>
    <font>
      <sz val="11"/>
      <color indexed="52"/>
      <name val="Calibri"/>
      <family val="2"/>
    </font>
    <font>
      <b/>
      <sz val="11"/>
      <color indexed="9"/>
      <name val="Calibri"/>
      <family val="2"/>
    </font>
    <font>
      <b/>
      <sz val="11"/>
      <color indexed="9"/>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i/>
      <sz val="11"/>
      <color indexed="23"/>
      <name val="Arial"/>
      <family val="2"/>
    </font>
    <font>
      <sz val="8"/>
      <color indexed="8"/>
      <name val="Arial"/>
      <family val="2"/>
    </font>
    <font>
      <sz val="11"/>
      <color indexed="52"/>
      <name val="Arial"/>
      <family val="2"/>
    </font>
    <font>
      <sz val="11"/>
      <color indexed="17"/>
      <name val="Arial"/>
      <family val="2"/>
    </font>
    <font>
      <u/>
      <sz val="8.25"/>
      <color indexed="12"/>
      <name val="Calibri"/>
      <family val="2"/>
    </font>
    <font>
      <sz val="11"/>
      <color indexed="62"/>
      <name val="Arial"/>
      <family val="2"/>
    </font>
    <font>
      <b/>
      <sz val="10"/>
      <name val="Arial"/>
      <family val="2"/>
    </font>
    <font>
      <b/>
      <sz val="8.5"/>
      <color indexed="8"/>
      <name val="MS Sans Serif"/>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60"/>
      <name val="Calibri"/>
      <family val="2"/>
    </font>
    <font>
      <sz val="11"/>
      <color indexed="20"/>
      <name val="Arial"/>
      <family val="2"/>
    </font>
    <font>
      <b/>
      <u/>
      <sz val="10"/>
      <color indexed="8"/>
      <name val="MS Sans Serif"/>
      <family val="2"/>
    </font>
    <font>
      <sz val="8"/>
      <color indexed="8"/>
      <name val="MS Sans Serif"/>
      <family val="2"/>
    </font>
    <font>
      <sz val="7.5"/>
      <color indexed="8"/>
      <name val="MS Sans Serif"/>
      <family val="2"/>
    </font>
    <font>
      <b/>
      <sz val="12"/>
      <name val="Arial"/>
      <family val="2"/>
    </font>
    <font>
      <i/>
      <sz val="10"/>
      <name val="Arial"/>
      <family val="2"/>
    </font>
    <font>
      <sz val="10"/>
      <name val="MS Sans Serif"/>
      <family val="2"/>
    </font>
    <font>
      <b/>
      <sz val="14"/>
      <name val="Helv"/>
    </font>
    <font>
      <b/>
      <sz val="12"/>
      <name val="Helv"/>
    </font>
    <font>
      <i/>
      <sz val="8"/>
      <name val="Arial"/>
      <family val="2"/>
    </font>
    <font>
      <sz val="11"/>
      <color indexed="10"/>
      <name val="Calibri"/>
      <family val="2"/>
    </font>
    <font>
      <i/>
      <sz val="11"/>
      <color indexed="23"/>
      <name val="Calibri"/>
      <family val="2"/>
    </font>
    <font>
      <sz val="9"/>
      <name val="Arial"/>
      <family val="2"/>
    </font>
    <font>
      <b/>
      <sz val="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Arial"/>
      <family val="2"/>
    </font>
    <font>
      <b/>
      <sz val="11"/>
      <color indexed="8"/>
      <name val="Calibri"/>
      <family val="2"/>
    </font>
    <font>
      <b/>
      <sz val="11"/>
      <color indexed="63"/>
      <name val="Arial"/>
      <family val="2"/>
    </font>
    <font>
      <sz val="11"/>
      <color indexed="20"/>
      <name val="Calibri"/>
      <family val="2"/>
    </font>
    <font>
      <sz val="11"/>
      <color indexed="17"/>
      <name val="Calibri"/>
      <family val="2"/>
    </font>
    <font>
      <sz val="11"/>
      <color indexed="10"/>
      <name val="Arial"/>
      <family val="2"/>
    </font>
    <font>
      <u/>
      <sz val="10"/>
      <color theme="10"/>
      <name val="Calibri"/>
      <family val="2"/>
    </font>
    <font>
      <i/>
      <sz val="10"/>
      <name val="Calibri"/>
      <family val="2"/>
      <scheme val="minor"/>
    </font>
    <font>
      <b/>
      <sz val="10"/>
      <name val="Calibri"/>
      <family val="2"/>
    </font>
    <font>
      <b/>
      <sz val="18"/>
      <color theme="0"/>
      <name val="Calibri"/>
      <family val="2"/>
    </font>
    <font>
      <sz val="10"/>
      <color theme="0" tint="-0.499984740745262"/>
      <name val="Calibri"/>
      <family val="2"/>
      <scheme val="minor"/>
    </font>
    <font>
      <sz val="11"/>
      <color theme="1" tint="0.499984740745262"/>
      <name val="Calibri"/>
      <family val="2"/>
      <scheme val="minor"/>
    </font>
    <font>
      <i/>
      <sz val="11"/>
      <color theme="1" tint="0.499984740745262"/>
      <name val="Calibri"/>
      <family val="2"/>
      <scheme val="minor"/>
    </font>
    <font>
      <i/>
      <sz val="11"/>
      <color theme="1"/>
      <name val="Calibri"/>
      <family val="2"/>
      <scheme val="minor"/>
    </font>
    <font>
      <i/>
      <sz val="10"/>
      <color theme="1"/>
      <name val="Calibri"/>
      <family val="2"/>
      <scheme val="minor"/>
    </font>
    <font>
      <b/>
      <i/>
      <sz val="10"/>
      <color theme="1"/>
      <name val="Calibri"/>
      <family val="2"/>
      <scheme val="minor"/>
    </font>
    <font>
      <u/>
      <sz val="11"/>
      <color theme="10"/>
      <name val="Calibri"/>
      <family val="2"/>
    </font>
    <font>
      <sz val="11"/>
      <name val="Calibri"/>
      <family val="2"/>
      <scheme val="minor"/>
    </font>
    <font>
      <u/>
      <sz val="11"/>
      <color theme="10"/>
      <name val="Calibri"/>
      <family val="2"/>
      <scheme val="minor"/>
    </font>
    <font>
      <sz val="13"/>
      <color theme="4" tint="-0.249977111117893"/>
      <name val="Calibri"/>
      <family val="2"/>
      <scheme val="minor"/>
    </font>
    <font>
      <b/>
      <sz val="18"/>
      <color rgb="FF323232"/>
      <name val="Calibri"/>
      <family val="2"/>
    </font>
    <font>
      <sz val="11"/>
      <color rgb="FF323232"/>
      <name val="Calibri"/>
      <family val="2"/>
      <scheme val="minor"/>
    </font>
    <font>
      <b/>
      <sz val="11"/>
      <color rgb="FF323232"/>
      <name val="Calibri"/>
      <family val="2"/>
      <scheme val="minor"/>
    </font>
    <font>
      <b/>
      <sz val="10"/>
      <color rgb="FF323232"/>
      <name val="Calibri"/>
      <family val="2"/>
    </font>
    <font>
      <sz val="9"/>
      <color indexed="81"/>
      <name val="Tahoma"/>
      <family val="2"/>
    </font>
    <font>
      <b/>
      <sz val="9"/>
      <color indexed="81"/>
      <name val="Tahoma"/>
      <family val="2"/>
    </font>
    <font>
      <i/>
      <sz val="13"/>
      <color theme="8" tint="-0.249977111117893"/>
      <name val="Calibri"/>
      <family val="2"/>
      <scheme val="minor"/>
    </font>
    <font>
      <b/>
      <sz val="13"/>
      <color theme="2" tint="-0.749992370372631"/>
      <name val="Calibri"/>
      <family val="2"/>
      <scheme val="minor"/>
    </font>
    <font>
      <sz val="13"/>
      <color theme="6" tint="-0.249977111117893"/>
      <name val="Calibri"/>
      <family val="2"/>
      <scheme val="minor"/>
    </font>
    <font>
      <i/>
      <sz val="10"/>
      <color theme="1"/>
      <name val="Arial"/>
      <family val="2"/>
    </font>
    <font>
      <sz val="10"/>
      <color theme="1"/>
      <name val="Arial"/>
      <family val="2"/>
    </font>
    <font>
      <sz val="10"/>
      <color theme="1" tint="0.499984740745262"/>
      <name val="Arial"/>
      <family val="2"/>
    </font>
    <font>
      <b/>
      <sz val="10"/>
      <color theme="0"/>
      <name val="Arial"/>
      <family val="2"/>
    </font>
    <font>
      <sz val="10"/>
      <color rgb="FF323232"/>
      <name val="Arial"/>
      <family val="2"/>
    </font>
    <font>
      <i/>
      <sz val="10"/>
      <color rgb="FFFF0000"/>
      <name val="Arial"/>
      <family val="2"/>
    </font>
    <font>
      <sz val="11"/>
      <color rgb="FF238B45"/>
      <name val="Calibri"/>
      <family val="2"/>
      <scheme val="minor"/>
    </font>
    <font>
      <sz val="10"/>
      <color rgb="FF238B45"/>
      <name val="Arial"/>
      <family val="2"/>
    </font>
    <font>
      <sz val="12"/>
      <color rgb="FF323232"/>
      <name val="Arial"/>
      <family val="2"/>
    </font>
    <font>
      <sz val="12"/>
      <name val="Arial"/>
      <family val="2"/>
    </font>
    <font>
      <sz val="12"/>
      <color indexed="17"/>
      <name val="Arial"/>
      <family val="2"/>
    </font>
    <font>
      <sz val="24"/>
      <color theme="0"/>
      <name val="Arial"/>
      <family val="2"/>
    </font>
    <font>
      <sz val="11"/>
      <color theme="1"/>
      <name val="Arial"/>
      <family val="2"/>
    </font>
    <font>
      <b/>
      <sz val="11"/>
      <name val="Arial"/>
      <family val="2"/>
    </font>
    <font>
      <sz val="11"/>
      <name val="Arial"/>
      <family val="2"/>
    </font>
    <font>
      <sz val="12"/>
      <color theme="1"/>
      <name val="Times New Roman"/>
      <family val="2"/>
    </font>
    <font>
      <sz val="12"/>
      <color theme="4" tint="-0.249977111117893"/>
      <name val="Calibri"/>
      <family val="2"/>
      <scheme val="minor"/>
    </font>
    <font>
      <sz val="8"/>
      <color indexed="81"/>
      <name val="Tahoma"/>
      <family val="2"/>
    </font>
    <font>
      <b/>
      <sz val="8"/>
      <color indexed="81"/>
      <name val="Tahoma"/>
      <family val="2"/>
    </font>
    <font>
      <i/>
      <sz val="11"/>
      <name val="Calibri"/>
      <family val="2"/>
      <scheme val="minor"/>
    </font>
    <font>
      <sz val="12"/>
      <color rgb="FFFF0000"/>
      <name val="Arial"/>
      <family val="2"/>
    </font>
    <font>
      <sz val="10"/>
      <color rgb="FFFF0000"/>
      <name val="Calibri"/>
      <family val="2"/>
      <scheme val="minor"/>
    </font>
    <font>
      <b/>
      <sz val="13"/>
      <color theme="6" tint="-0.249977111117893"/>
      <name val="Calibri"/>
      <family val="2"/>
      <scheme val="minor"/>
    </font>
    <font>
      <b/>
      <sz val="13"/>
      <color theme="8" tint="-0.249977111117893"/>
      <name val="Calibri"/>
      <family val="2"/>
      <scheme val="minor"/>
    </font>
    <font>
      <sz val="8"/>
      <color indexed="81"/>
      <name val="Tahoma"/>
      <charset val="1"/>
    </font>
  </fonts>
  <fills count="8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indexed="27"/>
      </patternFill>
    </fill>
    <fill>
      <patternFill patternType="solid">
        <fgColor indexed="47"/>
      </patternFill>
    </fill>
    <fill>
      <patternFill patternType="solid">
        <fgColor indexed="29"/>
      </patternFill>
    </fill>
    <fill>
      <patternFill patternType="solid">
        <fgColor indexed="49"/>
      </patternFill>
    </fill>
    <fill>
      <patternFill patternType="solid">
        <fgColor indexed="53"/>
      </patternFill>
    </fill>
    <fill>
      <patternFill patternType="solid">
        <fgColor indexed="63"/>
        <bgColor indexed="64"/>
      </patternFill>
    </fill>
    <fill>
      <patternFill patternType="solid">
        <fgColor indexed="44"/>
        <bgColor indexed="8"/>
      </patternFill>
    </fill>
    <fill>
      <patternFill patternType="solid">
        <fgColor indexed="55"/>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rgb="FFFFFF00"/>
        <bgColor indexed="64"/>
      </patternFill>
    </fill>
    <fill>
      <patternFill patternType="solid">
        <fgColor theme="7"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right/>
      <top/>
      <bottom style="thick">
        <color theme="0"/>
      </bottom>
      <diagonal/>
    </border>
    <border>
      <left style="thick">
        <color theme="0"/>
      </left>
      <right style="thick">
        <color theme="0"/>
      </right>
      <top/>
      <bottom style="thick">
        <color theme="0"/>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top/>
      <bottom style="thick">
        <color indexed="48"/>
      </bottom>
      <diagonal/>
    </border>
    <border>
      <left/>
      <right/>
      <top style="thick">
        <color indexed="48"/>
      </top>
      <bottom/>
      <diagonal/>
    </border>
    <border>
      <left/>
      <right/>
      <top style="thick">
        <color indexed="63"/>
      </top>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theme="0"/>
      </left>
      <right style="thin">
        <color theme="0"/>
      </right>
      <top style="medium">
        <color indexed="64"/>
      </top>
      <bottom style="thin">
        <color theme="0"/>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0"/>
      </left>
      <right style="thin">
        <color theme="0"/>
      </right>
      <top style="thin">
        <color theme="0"/>
      </top>
      <bottom style="medium">
        <color indexed="64"/>
      </bottom>
      <diagonal/>
    </border>
    <border>
      <left/>
      <right/>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thin">
        <color indexed="64"/>
      </top>
      <bottom/>
      <diagonal/>
    </border>
  </borders>
  <cellStyleXfs count="29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7" fillId="40" borderId="0" applyNumberFormat="0" applyBorder="0" applyAlignment="0" applyProtection="0"/>
    <xf numFmtId="0" fontId="17" fillId="38"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7" fillId="41" borderId="0" applyNumberFormat="0" applyBorder="0" applyAlignment="0" applyProtection="0"/>
    <xf numFmtId="0" fontId="21" fillId="3" borderId="0" applyNumberFormat="0" applyBorder="0" applyAlignment="0" applyProtection="0"/>
    <xf numFmtId="0" fontId="11" fillId="46" borderId="4" applyNumberFormat="0" applyAlignment="0" applyProtection="0"/>
    <xf numFmtId="0" fontId="22" fillId="0" borderId="11" applyNumberFormat="0" applyFill="0" applyAlignment="0" applyProtection="0"/>
    <xf numFmtId="0" fontId="23" fillId="0" borderId="2"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18" fillId="0" borderId="0"/>
    <xf numFmtId="0" fontId="18" fillId="0" borderId="0" applyNumberFormat="0" applyFill="0" applyBorder="0" applyAlignment="0" applyProtection="0"/>
    <xf numFmtId="0" fontId="18" fillId="0" borderId="0"/>
    <xf numFmtId="0" fontId="20" fillId="8" borderId="8" applyNumberFormat="0" applyFont="0" applyAlignment="0" applyProtection="0"/>
    <xf numFmtId="0" fontId="10" fillId="46" borderId="5" applyNumberFormat="0" applyAlignment="0" applyProtection="0"/>
    <xf numFmtId="0" fontId="25" fillId="0" borderId="0" applyNumberFormat="0" applyFill="0" applyBorder="0" applyAlignment="0" applyProtection="0"/>
    <xf numFmtId="0" fontId="16" fillId="0" borderId="13" applyNumberFormat="0" applyFill="0" applyAlignment="0" applyProtection="0"/>
    <xf numFmtId="166" fontId="18" fillId="0" borderId="0" applyFont="0" applyFill="0" applyBorder="0" applyAlignment="0" applyProtection="0"/>
    <xf numFmtId="0" fontId="1" fillId="0" borderId="0"/>
    <xf numFmtId="0" fontId="1" fillId="8" borderId="8" applyNumberFormat="0" applyFont="0" applyAlignment="0" applyProtection="0"/>
    <xf numFmtId="9" fontId="1" fillId="0" borderId="0" applyFont="0" applyFill="0" applyBorder="0" applyAlignment="0" applyProtection="0"/>
    <xf numFmtId="166" fontId="1" fillId="0" borderId="0" applyFont="0" applyFill="0" applyBorder="0" applyAlignment="0" applyProtection="0"/>
    <xf numFmtId="0" fontId="1" fillId="8" borderId="8" applyNumberFormat="0" applyFont="0" applyAlignment="0" applyProtection="0"/>
    <xf numFmtId="0" fontId="18" fillId="0" borderId="0"/>
    <xf numFmtId="43" fontId="18" fillId="0" borderId="0" applyFont="0" applyFill="0" applyBorder="0" applyAlignment="0" applyProtection="0"/>
    <xf numFmtId="0" fontId="18" fillId="0" borderId="0"/>
    <xf numFmtId="0" fontId="36" fillId="0" borderId="0">
      <alignment vertical="top"/>
    </xf>
    <xf numFmtId="0" fontId="36" fillId="0" borderId="0">
      <alignment vertical="top"/>
    </xf>
    <xf numFmtId="0" fontId="20" fillId="33"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37" fillId="52" borderId="0" applyNumberFormat="0" applyBorder="0" applyAlignment="0" applyProtection="0"/>
    <xf numFmtId="0" fontId="20" fillId="52" borderId="0" applyNumberFormat="0" applyBorder="0" applyAlignment="0" applyProtection="0"/>
    <xf numFmtId="0" fontId="37" fillId="53" borderId="0" applyNumberFormat="0" applyBorder="0" applyAlignment="0" applyProtection="0"/>
    <xf numFmtId="0" fontId="20" fillId="53"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37" fillId="54" borderId="0" applyNumberFormat="0" applyBorder="0" applyAlignment="0" applyProtection="0"/>
    <xf numFmtId="0" fontId="20" fillId="54" borderId="0" applyNumberFormat="0" applyBorder="0" applyAlignment="0" applyProtection="0"/>
    <xf numFmtId="0" fontId="20" fillId="38" borderId="0" applyNumberFormat="0" applyBorder="0" applyAlignment="0" applyProtection="0"/>
    <xf numFmtId="0" fontId="20" fillId="36" borderId="0" applyNumberFormat="0" applyBorder="0" applyAlignment="0" applyProtection="0"/>
    <xf numFmtId="0" fontId="37" fillId="37"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54" borderId="0" applyNumberFormat="0" applyBorder="0" applyAlignment="0" applyProtection="0"/>
    <xf numFmtId="0" fontId="20" fillId="38"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9" borderId="0" applyNumberFormat="0" applyBorder="0" applyAlignment="0" applyProtection="0"/>
    <xf numFmtId="0" fontId="38" fillId="40" borderId="0" applyNumberFormat="0" applyBorder="0" applyAlignment="0" applyProtection="0"/>
    <xf numFmtId="0" fontId="39" fillId="54" borderId="0" applyNumberFormat="0" applyBorder="0" applyAlignment="0" applyProtection="0"/>
    <xf numFmtId="0" fontId="38" fillId="54"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9" fillId="55" borderId="0" applyNumberFormat="0" applyBorder="0" applyAlignment="0" applyProtection="0"/>
    <xf numFmtId="0" fontId="38" fillId="55" borderId="0" applyNumberFormat="0" applyBorder="0" applyAlignment="0" applyProtection="0"/>
    <xf numFmtId="0" fontId="38" fillId="42" borderId="0" applyNumberFormat="0" applyBorder="0" applyAlignment="0" applyProtection="0"/>
    <xf numFmtId="0" fontId="38" fillId="40" borderId="0" applyNumberFormat="0" applyBorder="0" applyAlignment="0" applyProtection="0"/>
    <xf numFmtId="0" fontId="38" fillId="54"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55"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1" borderId="0" applyNumberFormat="0" applyBorder="0" applyAlignment="0" applyProtection="0"/>
    <xf numFmtId="0" fontId="39" fillId="55" borderId="0" applyNumberFormat="0" applyBorder="0" applyAlignment="0" applyProtection="0"/>
    <xf numFmtId="0" fontId="38" fillId="55" borderId="0" applyNumberFormat="0" applyBorder="0" applyAlignment="0" applyProtection="0"/>
    <xf numFmtId="0" fontId="39" fillId="56" borderId="0" applyNumberFormat="0" applyBorder="0" applyAlignment="0" applyProtection="0"/>
    <xf numFmtId="0" fontId="38" fillId="56" borderId="0" applyNumberFormat="0" applyBorder="0" applyAlignment="0" applyProtection="0"/>
    <xf numFmtId="0" fontId="18" fillId="0" borderId="0" applyNumberFormat="0" applyFill="0" applyBorder="0" applyAlignment="0" applyProtection="0"/>
    <xf numFmtId="0" fontId="40" fillId="46" borderId="20" applyNumberFormat="0" applyAlignment="0" applyProtection="0"/>
    <xf numFmtId="0" fontId="41" fillId="57" borderId="21"/>
    <xf numFmtId="0" fontId="42" fillId="58" borderId="22">
      <alignment horizontal="right" vertical="top" wrapText="1"/>
    </xf>
    <xf numFmtId="0" fontId="43" fillId="46" borderId="20" applyNumberFormat="0" applyAlignment="0" applyProtection="0"/>
    <xf numFmtId="0" fontId="41" fillId="0" borderId="19"/>
    <xf numFmtId="0" fontId="44" fillId="0" borderId="23" applyNumberFormat="0" applyFill="0" applyAlignment="0" applyProtection="0"/>
    <xf numFmtId="0" fontId="45" fillId="59" borderId="24" applyNumberFormat="0" applyAlignment="0" applyProtection="0"/>
    <xf numFmtId="0" fontId="46" fillId="59" borderId="24" applyNumberFormat="0" applyAlignment="0" applyProtection="0"/>
    <xf numFmtId="0" fontId="47" fillId="50" borderId="0">
      <alignment horizontal="center"/>
    </xf>
    <xf numFmtId="0" fontId="48" fillId="50" borderId="0">
      <alignment horizontal="center" vertical="center"/>
    </xf>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1"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18" fillId="60" borderId="0">
      <alignment horizontal="center" wrapText="1"/>
    </xf>
    <xf numFmtId="0" fontId="49" fillId="50" borderId="0">
      <alignment horizontal="center"/>
    </xf>
    <xf numFmtId="171" fontId="37"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3" fontId="18" fillId="0" borderId="0" applyFont="0" applyFill="0" applyBorder="0" applyAlignment="0" applyProtection="0"/>
    <xf numFmtId="0" fontId="46" fillId="59" borderId="24" applyNumberFormat="0" applyAlignment="0" applyProtection="0"/>
    <xf numFmtId="172" fontId="18" fillId="0" borderId="0" applyFont="0" applyFill="0" applyBorder="0" applyAlignment="0" applyProtection="0"/>
    <xf numFmtId="0" fontId="50" fillId="51" borderId="21" applyBorder="0">
      <protection locked="0"/>
    </xf>
    <xf numFmtId="0" fontId="18" fillId="0" borderId="0" applyFont="0" applyFill="0" applyBorder="0" applyAlignment="0" applyProtection="0"/>
    <xf numFmtId="173" fontId="18" fillId="0" borderId="0" applyFont="0" applyFill="0" applyBorder="0" applyAlignment="0" applyProtection="0"/>
    <xf numFmtId="174" fontId="18" fillId="0" borderId="0" applyFont="0" applyFill="0" applyBorder="0" applyAlignment="0" applyProtection="0"/>
    <xf numFmtId="0" fontId="51" fillId="51" borderId="21">
      <protection locked="0"/>
    </xf>
    <xf numFmtId="0" fontId="18" fillId="51" borderId="19"/>
    <xf numFmtId="0" fontId="18" fillId="50" borderId="0"/>
    <xf numFmtId="175" fontId="18" fillId="0" borderId="0" applyFont="0" applyFill="0" applyBorder="0" applyAlignment="0" applyProtection="0"/>
    <xf numFmtId="0" fontId="52" fillId="0" borderId="0" applyNumberFormat="0" applyFill="0" applyBorder="0" applyAlignment="0" applyProtection="0"/>
    <xf numFmtId="2" fontId="18" fillId="0" borderId="0" applyFont="0" applyFill="0" applyBorder="0" applyAlignment="0" applyProtection="0"/>
    <xf numFmtId="0" fontId="53" fillId="50" borderId="19">
      <alignment horizontal="left"/>
    </xf>
    <xf numFmtId="0" fontId="36" fillId="50" borderId="0">
      <alignment horizontal="left"/>
    </xf>
    <xf numFmtId="0" fontId="54" fillId="0" borderId="23" applyNumberFormat="0" applyFill="0" applyAlignment="0" applyProtection="0"/>
    <xf numFmtId="0" fontId="55" fillId="35" borderId="0" applyNumberFormat="0" applyBorder="0" applyAlignment="0" applyProtection="0"/>
    <xf numFmtId="0" fontId="55" fillId="35" borderId="0" applyNumberFormat="0" applyBorder="0" applyAlignment="0" applyProtection="0"/>
    <xf numFmtId="0" fontId="42" fillId="61" borderId="0">
      <alignment horizontal="right" vertical="top" wrapText="1"/>
    </xf>
    <xf numFmtId="0" fontId="56" fillId="0" borderId="0" applyNumberFormat="0" applyFill="0" applyBorder="0" applyAlignment="0" applyProtection="0">
      <alignment vertical="top"/>
      <protection locked="0"/>
    </xf>
    <xf numFmtId="0" fontId="57" fillId="53" borderId="20" applyNumberFormat="0" applyAlignment="0" applyProtection="0"/>
    <xf numFmtId="0" fontId="57" fillId="53" borderId="20" applyNumberFormat="0" applyAlignment="0" applyProtection="0"/>
    <xf numFmtId="0" fontId="58" fillId="60" borderId="0">
      <alignment horizontal="center"/>
    </xf>
    <xf numFmtId="0" fontId="18" fillId="50" borderId="19">
      <alignment horizontal="centerContinuous" wrapText="1"/>
    </xf>
    <xf numFmtId="0" fontId="59" fillId="62" borderId="0">
      <alignment horizontal="center" wrapText="1"/>
    </xf>
    <xf numFmtId="171" fontId="37" fillId="0" borderId="0" applyFont="0" applyFill="0" applyBorder="0" applyAlignment="0" applyProtection="0"/>
    <xf numFmtId="0" fontId="60" fillId="0" borderId="11" applyNumberFormat="0" applyFill="0" applyAlignment="0" applyProtection="0"/>
    <xf numFmtId="0" fontId="61" fillId="0" borderId="25" applyNumberFormat="0" applyFill="0" applyAlignment="0" applyProtection="0"/>
    <xf numFmtId="0" fontId="62" fillId="0" borderId="12" applyNumberFormat="0" applyFill="0" applyAlignment="0" applyProtection="0"/>
    <xf numFmtId="0" fontId="62" fillId="0" borderId="0" applyNumberFormat="0" applyFill="0" applyBorder="0" applyAlignment="0" applyProtection="0"/>
    <xf numFmtId="0" fontId="41" fillId="50" borderId="26">
      <alignment wrapText="1"/>
    </xf>
    <xf numFmtId="0" fontId="41" fillId="50" borderId="15"/>
    <xf numFmtId="0" fontId="41" fillId="50" borderId="27"/>
    <xf numFmtId="0" fontId="41" fillId="50" borderId="28">
      <alignment horizontal="center" wrapText="1"/>
    </xf>
    <xf numFmtId="0" fontId="54" fillId="0" borderId="23" applyNumberFormat="0" applyFill="0" applyAlignment="0" applyProtection="0"/>
    <xf numFmtId="0" fontId="18" fillId="0" borderId="0" applyFont="0" applyFill="0" applyBorder="0" applyAlignment="0" applyProtection="0"/>
    <xf numFmtId="0" fontId="63" fillId="63" borderId="0" applyNumberFormat="0" applyBorder="0" applyAlignment="0" applyProtection="0"/>
    <xf numFmtId="0" fontId="63" fillId="63" borderId="0" applyNumberFormat="0" applyBorder="0" applyAlignment="0" applyProtection="0"/>
    <xf numFmtId="0" fontId="64" fillId="63" borderId="0" applyNumberFormat="0" applyBorder="0" applyAlignment="0" applyProtection="0"/>
    <xf numFmtId="0" fontId="20"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37" fillId="0" borderId="0"/>
    <xf numFmtId="0" fontId="20" fillId="0" borderId="0"/>
    <xf numFmtId="0" fontId="37" fillId="0" borderId="0"/>
    <xf numFmtId="0" fontId="37" fillId="0" borderId="0"/>
    <xf numFmtId="0" fontId="18" fillId="0" borderId="0"/>
    <xf numFmtId="0" fontId="37" fillId="0" borderId="0"/>
    <xf numFmtId="0" fontId="20" fillId="0" borderId="0"/>
    <xf numFmtId="0" fontId="37" fillId="0" borderId="0"/>
    <xf numFmtId="0" fontId="18" fillId="0" borderId="0" applyNumberFormat="0" applyFill="0" applyBorder="0" applyAlignment="0" applyProtection="0"/>
    <xf numFmtId="0" fontId="20" fillId="0" borderId="0"/>
    <xf numFmtId="0" fontId="18" fillId="0" borderId="0"/>
    <xf numFmtId="0" fontId="18" fillId="0" borderId="0"/>
    <xf numFmtId="0" fontId="18" fillId="0" borderId="0"/>
    <xf numFmtId="0" fontId="18" fillId="0" borderId="0"/>
    <xf numFmtId="0" fontId="36" fillId="0" borderId="0"/>
    <xf numFmtId="0" fontId="20" fillId="64" borderId="29" applyNumberFormat="0" applyFont="0" applyAlignment="0" applyProtection="0"/>
    <xf numFmtId="0" fontId="20" fillId="64" borderId="29" applyNumberFormat="0" applyFont="0" applyAlignment="0" applyProtection="0"/>
    <xf numFmtId="0" fontId="37" fillId="64" borderId="29" applyNumberFormat="0" applyFont="0" applyAlignment="0" applyProtection="0"/>
    <xf numFmtId="0" fontId="65" fillId="34" borderId="0" applyNumberFormat="0" applyBorder="0" applyAlignment="0" applyProtection="0"/>
    <xf numFmtId="9" fontId="18" fillId="0" borderId="0" applyFont="0" applyFill="0" applyBorder="0" applyAlignment="0" applyProtection="0"/>
    <xf numFmtId="9" fontId="18" fillId="0" borderId="0" applyNumberFormat="0" applyFont="0" applyFill="0" applyBorder="0" applyAlignment="0" applyProtection="0"/>
    <xf numFmtId="0" fontId="41" fillId="50" borderId="19"/>
    <xf numFmtId="0" fontId="48" fillId="50" borderId="0">
      <alignment horizontal="right"/>
    </xf>
    <xf numFmtId="0" fontId="66" fillId="62" borderId="0">
      <alignment horizontal="center"/>
    </xf>
    <xf numFmtId="0" fontId="67" fillId="61" borderId="19">
      <alignment horizontal="left" vertical="top" wrapText="1"/>
    </xf>
    <xf numFmtId="0" fontId="68" fillId="61" borderId="30">
      <alignment horizontal="left" vertical="top" wrapText="1"/>
    </xf>
    <xf numFmtId="0" fontId="67" fillId="61" borderId="31">
      <alignment horizontal="left" vertical="top" wrapText="1"/>
    </xf>
    <xf numFmtId="0" fontId="67" fillId="61" borderId="30">
      <alignment horizontal="left" vertical="top"/>
    </xf>
    <xf numFmtId="0" fontId="18" fillId="65" borderId="0" applyNumberFormat="0" applyFont="0" applyBorder="0" applyProtection="0">
      <alignment horizontal="left" vertical="center"/>
    </xf>
    <xf numFmtId="0" fontId="18" fillId="0" borderId="32" applyNumberFormat="0" applyFill="0" applyProtection="0">
      <alignment horizontal="left" vertical="center" wrapText="1" indent="1"/>
    </xf>
    <xf numFmtId="176" fontId="18" fillId="0" borderId="32" applyFill="0" applyProtection="0">
      <alignment horizontal="right" vertical="center" wrapText="1"/>
    </xf>
    <xf numFmtId="0" fontId="18" fillId="0" borderId="0" applyNumberFormat="0" applyFill="0" applyBorder="0" applyProtection="0">
      <alignment horizontal="left" vertical="center" wrapText="1"/>
    </xf>
    <xf numFmtId="0" fontId="18" fillId="0" borderId="0" applyNumberFormat="0" applyFill="0" applyBorder="0" applyProtection="0">
      <alignment horizontal="left" vertical="center" wrapText="1" indent="1"/>
    </xf>
    <xf numFmtId="176" fontId="18" fillId="0" borderId="0" applyFill="0" applyBorder="0" applyProtection="0">
      <alignment horizontal="right" vertical="center" wrapText="1"/>
    </xf>
    <xf numFmtId="177" fontId="18" fillId="0" borderId="0" applyFill="0" applyBorder="0" applyProtection="0">
      <alignment horizontal="right" vertical="center" wrapText="1"/>
    </xf>
    <xf numFmtId="0" fontId="18" fillId="0" borderId="33" applyNumberFormat="0" applyFill="0" applyProtection="0">
      <alignment horizontal="left" vertical="center" wrapText="1"/>
    </xf>
    <xf numFmtId="0" fontId="18" fillId="0" borderId="33" applyNumberFormat="0" applyFill="0" applyProtection="0">
      <alignment horizontal="left" vertical="center" wrapText="1" indent="1"/>
    </xf>
    <xf numFmtId="176" fontId="18" fillId="0" borderId="33" applyFill="0" applyProtection="0">
      <alignment horizontal="right" vertical="center" wrapText="1"/>
    </xf>
    <xf numFmtId="0" fontId="18" fillId="0" borderId="0" applyNumberFormat="0" applyFill="0" applyBorder="0" applyProtection="0">
      <alignment vertical="center" wrapText="1"/>
    </xf>
    <xf numFmtId="0" fontId="18" fillId="0" borderId="0" applyNumberFormat="0" applyFill="0" applyBorder="0" applyAlignment="0" applyProtection="0"/>
    <xf numFmtId="0" fontId="18" fillId="0" borderId="0" applyNumberFormat="0" applyFill="0" applyBorder="0" applyProtection="0">
      <alignment vertical="center" wrapText="1"/>
    </xf>
    <xf numFmtId="0" fontId="18" fillId="0" borderId="0" applyNumberFormat="0" applyFill="0" applyBorder="0" applyProtection="0">
      <alignment vertical="center" wrapText="1"/>
    </xf>
    <xf numFmtId="0" fontId="18" fillId="0" borderId="0" applyNumberFormat="0" applyFont="0" applyFill="0" applyBorder="0" applyProtection="0">
      <alignment horizontal="right" vertical="center"/>
    </xf>
    <xf numFmtId="0" fontId="69" fillId="0" borderId="0" applyNumberFormat="0" applyFill="0" applyBorder="0" applyProtection="0">
      <alignment horizontal="left" vertical="center" wrapText="1"/>
    </xf>
    <xf numFmtId="0" fontId="69" fillId="0" borderId="0" applyNumberFormat="0" applyFill="0" applyBorder="0" applyProtection="0">
      <alignment horizontal="left" vertical="center" wrapText="1"/>
    </xf>
    <xf numFmtId="0" fontId="70" fillId="0" borderId="0" applyNumberFormat="0" applyFill="0" applyBorder="0" applyProtection="0">
      <alignment vertical="center" wrapText="1"/>
    </xf>
    <xf numFmtId="0" fontId="18" fillId="0" borderId="34" applyNumberFormat="0" applyFont="0" applyFill="0" applyProtection="0">
      <alignment horizontal="center" vertical="center" wrapText="1"/>
    </xf>
    <xf numFmtId="0" fontId="69" fillId="0" borderId="34" applyNumberFormat="0" applyFill="0" applyProtection="0">
      <alignment horizontal="center" vertical="center" wrapText="1"/>
    </xf>
    <xf numFmtId="0" fontId="69" fillId="0" borderId="34" applyNumberFormat="0" applyFill="0" applyProtection="0">
      <alignment horizontal="center" vertical="center" wrapText="1"/>
    </xf>
    <xf numFmtId="0" fontId="18" fillId="0" borderId="32" applyNumberFormat="0" applyFill="0" applyProtection="0">
      <alignment horizontal="left" vertical="center" wrapText="1"/>
    </xf>
    <xf numFmtId="0" fontId="37" fillId="0" borderId="0"/>
    <xf numFmtId="0" fontId="71" fillId="0" borderId="0"/>
    <xf numFmtId="0" fontId="18" fillId="0" borderId="0"/>
    <xf numFmtId="0" fontId="18" fillId="0" borderId="0">
      <alignment horizontal="left" wrapText="1"/>
    </xf>
    <xf numFmtId="0" fontId="18" fillId="0" borderId="0">
      <alignment vertical="top"/>
    </xf>
    <xf numFmtId="0" fontId="72" fillId="0" borderId="35"/>
    <xf numFmtId="0" fontId="73" fillId="0" borderId="0"/>
    <xf numFmtId="0" fontId="74" fillId="0" borderId="0">
      <alignment horizontal="left" vertical="top"/>
    </xf>
    <xf numFmtId="0" fontId="47" fillId="50" borderId="0">
      <alignment horizontal="center"/>
    </xf>
    <xf numFmtId="0" fontId="75" fillId="0" borderId="0" applyNumberFormat="0" applyFill="0" applyBorder="0" applyAlignment="0" applyProtection="0"/>
    <xf numFmtId="0" fontId="76" fillId="0" borderId="0" applyNumberFormat="0" applyFill="0" applyBorder="0" applyAlignment="0" applyProtection="0"/>
    <xf numFmtId="0" fontId="77" fillId="0" borderId="0">
      <alignment vertical="top"/>
    </xf>
    <xf numFmtId="0" fontId="78" fillId="50" borderId="0"/>
    <xf numFmtId="0" fontId="79" fillId="0" borderId="0" applyNumberFormat="0" applyFill="0" applyBorder="0" applyAlignment="0" applyProtection="0"/>
    <xf numFmtId="0" fontId="80" fillId="0" borderId="11" applyNumberFormat="0" applyFill="0" applyAlignment="0" applyProtection="0"/>
    <xf numFmtId="0" fontId="81" fillId="0" borderId="25" applyNumberFormat="0" applyFill="0" applyAlignment="0" applyProtection="0"/>
    <xf numFmtId="0" fontId="82" fillId="0" borderId="12" applyNumberFormat="0" applyFill="0" applyAlignment="0" applyProtection="0"/>
    <xf numFmtId="0" fontId="82" fillId="0" borderId="0" applyNumberFormat="0" applyFill="0" applyBorder="0" applyAlignment="0" applyProtection="0"/>
    <xf numFmtId="0" fontId="79" fillId="0" borderId="0" applyNumberFormat="0" applyFill="0" applyBorder="0" applyAlignment="0" applyProtection="0"/>
    <xf numFmtId="0" fontId="83" fillId="0" borderId="13" applyNumberFormat="0" applyFill="0" applyAlignment="0" applyProtection="0"/>
    <xf numFmtId="0" fontId="84" fillId="0" borderId="13" applyNumberFormat="0" applyFill="0" applyAlignment="0" applyProtection="0"/>
    <xf numFmtId="0" fontId="85" fillId="46" borderId="36" applyNumberFormat="0" applyAlignment="0" applyProtection="0"/>
    <xf numFmtId="0" fontId="86" fillId="34" borderId="0" applyNumberFormat="0" applyBorder="0" applyAlignment="0" applyProtection="0"/>
    <xf numFmtId="0" fontId="87" fillId="35" borderId="0" applyNumberFormat="0" applyBorder="0" applyAlignment="0" applyProtection="0"/>
    <xf numFmtId="0" fontId="52" fillId="0" borderId="0" applyNumberFormat="0" applyFill="0" applyBorder="0" applyAlignment="0" applyProtection="0"/>
    <xf numFmtId="0" fontId="88" fillId="0" borderId="0" applyNumberForma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alignment vertical="top"/>
      <protection locked="0"/>
    </xf>
    <xf numFmtId="0" fontId="101" fillId="0" borderId="0" applyNumberFormat="0" applyFill="0" applyBorder="0" applyAlignment="0" applyProtection="0"/>
    <xf numFmtId="0" fontId="127" fillId="0" borderId="0"/>
    <xf numFmtId="0" fontId="127"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1" fillId="8" borderId="8" applyNumberFormat="0" applyFont="0" applyAlignment="0" applyProtection="0"/>
    <xf numFmtId="165" fontId="18" fillId="0" borderId="0" applyFont="0" applyFill="0" applyBorder="0" applyAlignment="0" applyProtection="0"/>
    <xf numFmtId="165" fontId="20" fillId="0" borderId="0" applyFont="0" applyFill="0" applyBorder="0" applyAlignment="0" applyProtection="0"/>
    <xf numFmtId="164" fontId="18" fillId="0" borderId="0" applyFont="0" applyFill="0" applyBorder="0" applyAlignment="0" applyProtection="0"/>
    <xf numFmtId="0" fontId="89" fillId="0" borderId="0" applyNumberFormat="0" applyFill="0" applyBorder="0" applyAlignment="0" applyProtection="0">
      <alignment vertical="top"/>
      <protection locked="0"/>
    </xf>
    <xf numFmtId="166" fontId="1" fillId="0" borderId="0" applyFont="0" applyFill="0" applyBorder="0" applyAlignment="0" applyProtection="0"/>
  </cellStyleXfs>
  <cellXfs count="212">
    <xf numFmtId="0" fontId="0" fillId="0" borderId="0" xfId="0"/>
    <xf numFmtId="0" fontId="0" fillId="0" borderId="0" xfId="0" applyAlignment="1">
      <alignment horizontal="center" textRotation="90" wrapText="1"/>
    </xf>
    <xf numFmtId="167" fontId="1" fillId="23" borderId="10" xfId="31" applyNumberFormat="1" applyBorder="1" applyAlignment="1">
      <alignment horizontal="center" vertical="center"/>
    </xf>
    <xf numFmtId="167" fontId="13" fillId="24" borderId="10" xfId="32" applyNumberFormat="1" applyFont="1" applyBorder="1" applyAlignment="1">
      <alignment horizontal="center" vertical="center"/>
    </xf>
    <xf numFmtId="167" fontId="1" fillId="11" borderId="10" xfId="19" applyNumberFormat="1" applyBorder="1" applyAlignment="1">
      <alignment horizontal="center" vertical="center"/>
    </xf>
    <xf numFmtId="167" fontId="13" fillId="21" borderId="0" xfId="29" applyNumberFormat="1" applyFont="1" applyAlignment="1">
      <alignment horizontal="center" vertical="center"/>
    </xf>
    <xf numFmtId="167" fontId="17" fillId="12" borderId="0" xfId="20" applyNumberFormat="1" applyBorder="1" applyAlignment="1">
      <alignment horizontal="center" vertical="center"/>
    </xf>
    <xf numFmtId="167" fontId="17" fillId="9" borderId="10" xfId="17" applyNumberFormat="1" applyBorder="1" applyAlignment="1">
      <alignment horizontal="center"/>
    </xf>
    <xf numFmtId="0" fontId="0" fillId="48" borderId="0" xfId="0" applyFill="1" applyBorder="1"/>
    <xf numFmtId="0" fontId="4" fillId="48" borderId="0" xfId="3" applyFill="1" applyBorder="1"/>
    <xf numFmtId="0" fontId="0" fillId="48" borderId="0" xfId="0" applyFont="1" applyFill="1" applyBorder="1"/>
    <xf numFmtId="0" fontId="0" fillId="48" borderId="0" xfId="0" applyFill="1"/>
    <xf numFmtId="167" fontId="1" fillId="27" borderId="10" xfId="35" applyNumberFormat="1" applyBorder="1" applyAlignment="1">
      <alignment horizontal="center" vertical="center"/>
    </xf>
    <xf numFmtId="167" fontId="17" fillId="25" borderId="14" xfId="33" applyNumberFormat="1" applyBorder="1" applyAlignment="1">
      <alignment horizontal="center" vertical="center"/>
    </xf>
    <xf numFmtId="167" fontId="13" fillId="9" borderId="10" xfId="17" applyNumberFormat="1" applyFont="1" applyBorder="1" applyAlignment="1">
      <alignment horizontal="center"/>
    </xf>
    <xf numFmtId="0" fontId="0" fillId="0" borderId="0" xfId="0"/>
    <xf numFmtId="0" fontId="89" fillId="0" borderId="0" xfId="282" applyAlignment="1" applyProtection="1"/>
    <xf numFmtId="0" fontId="17" fillId="48" borderId="0" xfId="0" applyFont="1" applyFill="1" applyBorder="1" applyAlignment="1">
      <alignment horizontal="right" wrapText="1"/>
    </xf>
    <xf numFmtId="0" fontId="94" fillId="47" borderId="0" xfId="34" applyFont="1" applyFill="1" applyBorder="1" applyAlignment="1">
      <alignment horizontal="center" vertical="center"/>
    </xf>
    <xf numFmtId="0" fontId="94" fillId="47" borderId="0" xfId="34" applyFont="1" applyFill="1" applyBorder="1" applyAlignment="1">
      <alignment horizontal="center" vertical="center" wrapText="1"/>
    </xf>
    <xf numFmtId="169" fontId="94" fillId="47" borderId="0" xfId="74" applyNumberFormat="1" applyFont="1" applyFill="1" applyBorder="1" applyAlignment="1">
      <alignment horizontal="center" vertical="center" wrapText="1"/>
    </xf>
    <xf numFmtId="0" fontId="94" fillId="47" borderId="0" xfId="34" applyFont="1" applyFill="1" applyBorder="1" applyAlignment="1">
      <alignment horizontal="center" vertical="center" textRotation="90" wrapText="1"/>
    </xf>
    <xf numFmtId="10" fontId="94" fillId="47" borderId="0" xfId="73" applyNumberFormat="1" applyFont="1" applyFill="1" applyBorder="1" applyAlignment="1">
      <alignment horizontal="center" vertical="center" wrapText="1"/>
    </xf>
    <xf numFmtId="9" fontId="94" fillId="47" borderId="0" xfId="73" applyFont="1" applyFill="1" applyBorder="1" applyAlignment="1">
      <alignment horizontal="center" vertical="center" wrapText="1"/>
    </xf>
    <xf numFmtId="0" fontId="13" fillId="48" borderId="0" xfId="20" applyFont="1" applyFill="1" applyBorder="1"/>
    <xf numFmtId="0" fontId="19" fillId="48" borderId="0" xfId="18" applyFont="1" applyFill="1" applyBorder="1"/>
    <xf numFmtId="0" fontId="1" fillId="48" borderId="0" xfId="19" applyFill="1" applyBorder="1"/>
    <xf numFmtId="0" fontId="94" fillId="48" borderId="0" xfId="34" applyFont="1" applyFill="1" applyBorder="1" applyAlignment="1">
      <alignment horizontal="center" vertical="center"/>
    </xf>
    <xf numFmtId="0" fontId="0" fillId="48" borderId="0" xfId="0" applyFill="1" applyAlignment="1">
      <alignment horizontal="center"/>
    </xf>
    <xf numFmtId="0" fontId="0" fillId="48" borderId="0" xfId="0" applyFill="1" applyBorder="1" applyAlignment="1">
      <alignment horizontal="center" vertical="center"/>
    </xf>
    <xf numFmtId="0" fontId="0" fillId="48" borderId="0" xfId="0" applyFill="1" applyAlignment="1">
      <alignment horizontal="center" vertical="center"/>
    </xf>
    <xf numFmtId="0" fontId="0" fillId="11" borderId="37" xfId="19" applyFont="1" applyBorder="1" applyAlignment="1">
      <alignment horizontal="center" textRotation="90" wrapText="1"/>
    </xf>
    <xf numFmtId="0" fontId="0" fillId="11" borderId="38" xfId="19" applyFont="1" applyBorder="1" applyAlignment="1">
      <alignment horizontal="center" textRotation="90" wrapText="1"/>
    </xf>
    <xf numFmtId="0" fontId="13" fillId="12" borderId="38" xfId="20" applyFont="1" applyBorder="1" applyAlignment="1">
      <alignment horizontal="center" textRotation="90" wrapText="1"/>
    </xf>
    <xf numFmtId="0" fontId="13" fillId="9" borderId="38" xfId="17" applyFont="1" applyBorder="1" applyAlignment="1">
      <alignment horizontal="center" textRotation="90" wrapText="1"/>
    </xf>
    <xf numFmtId="3" fontId="1" fillId="26" borderId="10" xfId="34" applyNumberFormat="1" applyBorder="1" applyAlignment="1">
      <alignment horizontal="right" vertical="center"/>
    </xf>
    <xf numFmtId="167" fontId="17" fillId="25" borderId="0" xfId="33" applyNumberFormat="1" applyBorder="1" applyAlignment="1">
      <alignment horizontal="center" vertical="center"/>
    </xf>
    <xf numFmtId="0" fontId="94" fillId="47" borderId="0" xfId="0" applyFont="1" applyFill="1"/>
    <xf numFmtId="0" fontId="94" fillId="47" borderId="0" xfId="0" applyFont="1" applyFill="1" applyAlignment="1">
      <alignment horizontal="center" vertical="center"/>
    </xf>
    <xf numFmtId="9" fontId="94" fillId="47" borderId="0" xfId="73" applyFont="1" applyFill="1" applyAlignment="1">
      <alignment horizontal="center" vertical="center"/>
    </xf>
    <xf numFmtId="168" fontId="94" fillId="47" borderId="0" xfId="73" applyNumberFormat="1" applyFont="1" applyFill="1" applyAlignment="1">
      <alignment horizontal="center" vertical="center"/>
    </xf>
    <xf numFmtId="10" fontId="1" fillId="26" borderId="10" xfId="34" applyNumberFormat="1" applyBorder="1" applyAlignment="1">
      <alignment horizontal="right" vertical="center"/>
    </xf>
    <xf numFmtId="170" fontId="1" fillId="26" borderId="10" xfId="73" applyNumberFormat="1" applyFill="1" applyBorder="1" applyAlignment="1">
      <alignment horizontal="right" vertical="center"/>
    </xf>
    <xf numFmtId="9" fontId="94" fillId="47" borderId="0" xfId="73" applyNumberFormat="1" applyFont="1" applyFill="1" applyAlignment="1">
      <alignment horizontal="center" vertical="center"/>
    </xf>
    <xf numFmtId="0" fontId="13" fillId="48" borderId="0" xfId="17" applyFont="1" applyFill="1" applyBorder="1"/>
    <xf numFmtId="167" fontId="17" fillId="29" borderId="14" xfId="37" applyNumberFormat="1" applyBorder="1" applyAlignment="1">
      <alignment horizontal="center" vertical="center"/>
    </xf>
    <xf numFmtId="0" fontId="1" fillId="27" borderId="38" xfId="35" applyBorder="1" applyAlignment="1">
      <alignment horizontal="center" textRotation="90" wrapText="1"/>
    </xf>
    <xf numFmtId="0" fontId="17" fillId="25" borderId="37" xfId="33" applyBorder="1" applyAlignment="1">
      <alignment horizontal="center" textRotation="90" wrapText="1"/>
    </xf>
    <xf numFmtId="0" fontId="0" fillId="26" borderId="38" xfId="34" applyFont="1" applyBorder="1" applyAlignment="1">
      <alignment horizontal="center" textRotation="90" wrapText="1"/>
    </xf>
    <xf numFmtId="0" fontId="0" fillId="27" borderId="38" xfId="35" applyFont="1" applyBorder="1" applyAlignment="1">
      <alignment horizontal="center" textRotation="90" wrapText="1"/>
    </xf>
    <xf numFmtId="0" fontId="1" fillId="26" borderId="38" xfId="34" applyBorder="1" applyAlignment="1">
      <alignment horizontal="center" textRotation="90" wrapText="1"/>
    </xf>
    <xf numFmtId="0" fontId="17" fillId="28" borderId="37" xfId="36" applyBorder="1" applyAlignment="1">
      <alignment horizontal="center" textRotation="90" wrapText="1"/>
    </xf>
    <xf numFmtId="167" fontId="17" fillId="28" borderId="14" xfId="36" applyNumberFormat="1" applyBorder="1" applyAlignment="1">
      <alignment horizontal="center" vertical="center"/>
    </xf>
    <xf numFmtId="0" fontId="17" fillId="29" borderId="37" xfId="37" applyBorder="1" applyAlignment="1">
      <alignment horizontal="center" textRotation="90" wrapText="1"/>
    </xf>
    <xf numFmtId="0" fontId="13" fillId="29" borderId="39" xfId="37" applyFont="1" applyBorder="1" applyAlignment="1">
      <alignment horizontal="center" textRotation="90" wrapText="1"/>
    </xf>
    <xf numFmtId="167" fontId="13" fillId="29" borderId="0" xfId="37" applyNumberFormat="1" applyFont="1" applyBorder="1" applyAlignment="1">
      <alignment horizontal="center" vertical="center"/>
    </xf>
    <xf numFmtId="0" fontId="1" fillId="10" borderId="37" xfId="18" applyBorder="1" applyAlignment="1">
      <alignment horizontal="center" textRotation="90" wrapText="1"/>
    </xf>
    <xf numFmtId="0" fontId="1" fillId="10" borderId="38" xfId="18" applyBorder="1" applyAlignment="1">
      <alignment horizontal="center" textRotation="90" wrapText="1"/>
    </xf>
    <xf numFmtId="10" fontId="1" fillId="10" borderId="14" xfId="18" applyNumberFormat="1" applyBorder="1" applyAlignment="1">
      <alignment horizontal="center" vertical="center"/>
    </xf>
    <xf numFmtId="0" fontId="0" fillId="48" borderId="0" xfId="0" applyFill="1" applyAlignment="1">
      <alignment textRotation="90"/>
    </xf>
    <xf numFmtId="0" fontId="94" fillId="47" borderId="0" xfId="0" applyFont="1" applyFill="1" applyBorder="1"/>
    <xf numFmtId="167" fontId="95" fillId="47" borderId="0" xfId="31" applyNumberFormat="1" applyFont="1" applyFill="1" applyBorder="1" applyAlignment="1">
      <alignment horizontal="center" vertical="center" wrapText="1"/>
    </xf>
    <xf numFmtId="0" fontId="33" fillId="47" borderId="0" xfId="32" applyFont="1" applyFill="1" applyBorder="1" applyAlignment="1">
      <alignment horizontal="center" vertical="center" wrapText="1"/>
    </xf>
    <xf numFmtId="167" fontId="94" fillId="47" borderId="0" xfId="31" applyNumberFormat="1" applyFont="1" applyFill="1" applyBorder="1" applyAlignment="1">
      <alignment horizontal="center" vertical="center" wrapText="1"/>
    </xf>
    <xf numFmtId="0" fontId="94" fillId="47" borderId="0" xfId="31" applyFont="1" applyFill="1" applyBorder="1" applyAlignment="1">
      <alignment horizontal="center" vertical="center" wrapText="1"/>
    </xf>
    <xf numFmtId="1" fontId="94" fillId="47" borderId="0" xfId="31" applyNumberFormat="1" applyFont="1" applyFill="1" applyBorder="1" applyAlignment="1">
      <alignment horizontal="center" vertical="center" wrapText="1"/>
    </xf>
    <xf numFmtId="1" fontId="33" fillId="47" borderId="0" xfId="32" applyNumberFormat="1" applyFont="1" applyFill="1" applyBorder="1" applyAlignment="1">
      <alignment horizontal="center" vertical="center" wrapText="1"/>
    </xf>
    <xf numFmtId="0" fontId="0" fillId="23" borderId="38" xfId="31" applyFont="1" applyBorder="1" applyAlignment="1">
      <alignment horizontal="center" textRotation="90" wrapText="1"/>
    </xf>
    <xf numFmtId="0" fontId="13" fillId="24" borderId="38" xfId="32" applyFont="1" applyBorder="1" applyAlignment="1">
      <alignment horizontal="center" textRotation="90" wrapText="1"/>
    </xf>
    <xf numFmtId="0" fontId="13" fillId="21" borderId="39" xfId="29" applyFont="1" applyBorder="1" applyAlignment="1">
      <alignment horizontal="center" textRotation="90" wrapText="1"/>
    </xf>
    <xf numFmtId="2" fontId="93" fillId="0" borderId="0" xfId="0" applyNumberFormat="1" applyFont="1" applyAlignment="1">
      <alignment horizontal="right"/>
    </xf>
    <xf numFmtId="167" fontId="93" fillId="0" borderId="0" xfId="0" applyNumberFormat="1" applyFont="1" applyAlignment="1">
      <alignment horizontal="right"/>
    </xf>
    <xf numFmtId="1" fontId="93" fillId="0" borderId="0" xfId="0" applyNumberFormat="1" applyFont="1" applyAlignment="1">
      <alignment horizontal="right"/>
    </xf>
    <xf numFmtId="0" fontId="96" fillId="0" borderId="0" xfId="0" applyFont="1"/>
    <xf numFmtId="0" fontId="96" fillId="0" borderId="0" xfId="0" applyFont="1" applyAlignment="1">
      <alignment horizontal="center" vertical="center" wrapText="1"/>
    </xf>
    <xf numFmtId="0" fontId="94" fillId="47" borderId="0" xfId="34" applyFont="1" applyFill="1" applyBorder="1" applyAlignment="1">
      <alignment horizontal="center" wrapText="1"/>
    </xf>
    <xf numFmtId="0" fontId="0" fillId="48" borderId="0" xfId="0" applyFill="1" applyBorder="1" applyAlignment="1">
      <alignment horizontal="center"/>
    </xf>
    <xf numFmtId="0" fontId="13" fillId="48" borderId="0" xfId="32" applyFont="1" applyFill="1" applyBorder="1"/>
    <xf numFmtId="0" fontId="0" fillId="48" borderId="0" xfId="0" applyFill="1" applyAlignment="1"/>
    <xf numFmtId="0" fontId="0" fillId="48" borderId="0" xfId="0" applyFill="1" applyAlignment="1">
      <alignment horizontal="center" wrapText="1"/>
    </xf>
    <xf numFmtId="167" fontId="0" fillId="48" borderId="0" xfId="0" applyNumberFormat="1" applyFill="1"/>
    <xf numFmtId="0" fontId="0" fillId="48" borderId="0" xfId="0" applyFill="1" applyAlignment="1">
      <alignment horizontal="center" textRotation="90" wrapText="1"/>
    </xf>
    <xf numFmtId="0" fontId="34" fillId="48" borderId="0" xfId="0" applyFont="1" applyFill="1"/>
    <xf numFmtId="0" fontId="34" fillId="0" borderId="0" xfId="0" applyFont="1"/>
    <xf numFmtId="0" fontId="92" fillId="48" borderId="0" xfId="0" applyFont="1" applyFill="1" applyBorder="1" applyAlignment="1">
      <alignment vertical="center" wrapText="1"/>
    </xf>
    <xf numFmtId="0" fontId="91" fillId="48" borderId="0" xfId="0" applyFont="1" applyFill="1" applyBorder="1" applyAlignment="1">
      <alignment horizontal="center" vertical="center" wrapText="1"/>
    </xf>
    <xf numFmtId="0" fontId="99" fillId="0" borderId="0" xfId="282" applyFont="1" applyAlignment="1" applyProtection="1"/>
    <xf numFmtId="0" fontId="100" fillId="0" borderId="19" xfId="0" applyFont="1" applyFill="1" applyBorder="1" applyAlignment="1">
      <alignment vertical="top" wrapText="1"/>
    </xf>
    <xf numFmtId="0" fontId="100" fillId="48" borderId="0" xfId="0" applyFont="1" applyFill="1"/>
    <xf numFmtId="0" fontId="100" fillId="68" borderId="19" xfId="0" applyFont="1" applyFill="1" applyBorder="1" applyAlignment="1">
      <alignment vertical="top" wrapText="1"/>
    </xf>
    <xf numFmtId="0" fontId="100" fillId="47" borderId="19" xfId="0" applyFont="1" applyFill="1" applyBorder="1" applyAlignment="1">
      <alignment vertical="top" wrapText="1"/>
    </xf>
    <xf numFmtId="0" fontId="99" fillId="0" borderId="0" xfId="282" quotePrefix="1" applyFont="1" applyAlignment="1" applyProtection="1"/>
    <xf numFmtId="0" fontId="96" fillId="0" borderId="0" xfId="0" applyFont="1" applyAlignment="1">
      <alignment vertical="center"/>
    </xf>
    <xf numFmtId="0" fontId="89" fillId="0" borderId="19" xfId="282" applyFill="1" applyBorder="1" applyAlignment="1" applyProtection="1">
      <alignment vertical="top" wrapText="1"/>
    </xf>
    <xf numFmtId="0" fontId="103" fillId="47" borderId="0" xfId="0" applyFont="1" applyFill="1" applyBorder="1" applyAlignment="1">
      <alignment horizontal="left" vertical="center" wrapText="1" indent="16"/>
    </xf>
    <xf numFmtId="0" fontId="104" fillId="47" borderId="0" xfId="0" applyFont="1" applyFill="1" applyBorder="1" applyAlignment="1">
      <alignment horizontal="right" wrapText="1"/>
    </xf>
    <xf numFmtId="0" fontId="93" fillId="48" borderId="0" xfId="0" applyFont="1" applyFill="1" applyBorder="1" applyAlignment="1">
      <alignment horizontal="left" wrapText="1" indent="1"/>
    </xf>
    <xf numFmtId="0" fontId="89" fillId="0" borderId="0" xfId="282" applyFill="1" applyBorder="1" applyAlignment="1" applyProtection="1">
      <alignment horizontal="left" vertical="center" wrapText="1" indent="1"/>
    </xf>
    <xf numFmtId="0" fontId="27" fillId="48" borderId="0" xfId="0" applyFont="1" applyFill="1" applyBorder="1" applyAlignment="1">
      <alignment horizontal="left" indent="1"/>
    </xf>
    <xf numFmtId="0" fontId="0" fillId="48" borderId="0" xfId="0" applyFill="1" applyBorder="1" applyAlignment="1">
      <alignment horizontal="left" wrapText="1" indent="1"/>
    </xf>
    <xf numFmtId="0" fontId="0" fillId="48" borderId="0" xfId="0" applyFill="1" applyBorder="1" applyAlignment="1">
      <alignment horizontal="left" indent="1"/>
    </xf>
    <xf numFmtId="0" fontId="97" fillId="48" borderId="19" xfId="0" applyFont="1" applyFill="1" applyBorder="1" applyAlignment="1">
      <alignment horizontal="left" wrapText="1" indent="1"/>
    </xf>
    <xf numFmtId="0" fontId="34" fillId="48" borderId="0" xfId="0" applyFont="1" applyFill="1" applyBorder="1" applyAlignment="1">
      <alignment horizontal="left" indent="1"/>
    </xf>
    <xf numFmtId="0" fontId="89" fillId="48" borderId="0" xfId="282" applyFill="1" applyAlignment="1" applyProtection="1">
      <alignment horizontal="left" indent="1"/>
    </xf>
    <xf numFmtId="0" fontId="90" fillId="48" borderId="0" xfId="0" applyFont="1" applyFill="1" applyBorder="1" applyAlignment="1">
      <alignment horizontal="left" indent="1"/>
    </xf>
    <xf numFmtId="0" fontId="90" fillId="48" borderId="0" xfId="0" applyFont="1" applyFill="1" applyBorder="1" applyAlignment="1">
      <alignment horizontal="left" wrapText="1" indent="1"/>
    </xf>
    <xf numFmtId="0" fontId="103" fillId="47" borderId="0" xfId="0" applyFont="1" applyFill="1" applyBorder="1" applyAlignment="1">
      <alignment horizontal="center" vertical="center" wrapText="1"/>
    </xf>
    <xf numFmtId="0" fontId="103" fillId="47" borderId="0" xfId="0" applyFont="1" applyFill="1" applyBorder="1" applyAlignment="1">
      <alignment vertical="center" wrapText="1"/>
    </xf>
    <xf numFmtId="0" fontId="102" fillId="48" borderId="18" xfId="3" applyFont="1" applyFill="1" applyBorder="1" applyAlignment="1">
      <alignment horizontal="center" textRotation="90" wrapText="1"/>
    </xf>
    <xf numFmtId="0" fontId="29" fillId="48" borderId="18" xfId="2" applyFont="1" applyFill="1" applyBorder="1" applyAlignment="1">
      <alignment horizontal="center" textRotation="90" wrapText="1"/>
    </xf>
    <xf numFmtId="0" fontId="35" fillId="48" borderId="18" xfId="3" applyFont="1" applyFill="1" applyBorder="1" applyAlignment="1">
      <alignment horizontal="center" textRotation="90" wrapText="1"/>
    </xf>
    <xf numFmtId="0" fontId="32" fillId="48" borderId="18" xfId="2" applyFont="1" applyFill="1" applyBorder="1" applyAlignment="1">
      <alignment horizontal="center" textRotation="90" wrapText="1"/>
    </xf>
    <xf numFmtId="0" fontId="31" fillId="48" borderId="18" xfId="2" applyFont="1" applyFill="1" applyBorder="1" applyAlignment="1">
      <alignment horizontal="center" textRotation="90" wrapText="1"/>
    </xf>
    <xf numFmtId="0" fontId="105" fillId="48" borderId="0" xfId="3" applyFont="1" applyFill="1" applyBorder="1" applyAlignment="1">
      <alignment horizontal="left" indent="1"/>
    </xf>
    <xf numFmtId="0" fontId="105" fillId="48" borderId="0" xfId="3" applyFont="1" applyFill="1" applyBorder="1" applyAlignment="1"/>
    <xf numFmtId="0" fontId="5" fillId="48" borderId="0" xfId="3" applyFont="1" applyFill="1" applyBorder="1"/>
    <xf numFmtId="0" fontId="27" fillId="48" borderId="16" xfId="0" applyFont="1" applyFill="1" applyBorder="1" applyAlignment="1">
      <alignment horizontal="left" indent="1"/>
    </xf>
    <xf numFmtId="0" fontId="28" fillId="48" borderId="17" xfId="3" applyFont="1" applyFill="1" applyBorder="1" applyAlignment="1">
      <alignment horizontal="left" indent="1"/>
    </xf>
    <xf numFmtId="49" fontId="0" fillId="0" borderId="0" xfId="0" applyNumberFormat="1"/>
    <xf numFmtId="2" fontId="93" fillId="0" borderId="0" xfId="73" applyNumberFormat="1" applyFont="1" applyAlignment="1">
      <alignment horizontal="right"/>
    </xf>
    <xf numFmtId="2" fontId="94" fillId="47" borderId="0" xfId="73" applyNumberFormat="1" applyFont="1" applyFill="1" applyBorder="1" applyAlignment="1">
      <alignment horizontal="center" vertical="center" wrapText="1"/>
    </xf>
    <xf numFmtId="0" fontId="0" fillId="74" borderId="38" xfId="31" applyFont="1" applyFill="1" applyBorder="1" applyAlignment="1">
      <alignment horizontal="center" textRotation="90" wrapText="1"/>
    </xf>
    <xf numFmtId="2" fontId="1" fillId="74" borderId="10" xfId="31" applyNumberFormat="1" applyFill="1" applyBorder="1" applyAlignment="1">
      <alignment horizontal="right" vertical="center"/>
    </xf>
    <xf numFmtId="3" fontId="0" fillId="26" borderId="38" xfId="34" applyNumberFormat="1" applyFont="1" applyBorder="1" applyAlignment="1">
      <alignment horizontal="center" textRotation="90"/>
    </xf>
    <xf numFmtId="3" fontId="0" fillId="26" borderId="38" xfId="34" applyNumberFormat="1" applyFont="1" applyBorder="1" applyAlignment="1">
      <alignment horizontal="center" textRotation="90" wrapText="1"/>
    </xf>
    <xf numFmtId="1" fontId="1" fillId="67" borderId="10" xfId="35" applyNumberFormat="1" applyFill="1" applyBorder="1" applyAlignment="1">
      <alignment horizontal="right" vertical="center"/>
    </xf>
    <xf numFmtId="1" fontId="94" fillId="47" borderId="0" xfId="74" applyNumberFormat="1" applyFont="1" applyFill="1" applyBorder="1" applyAlignment="1">
      <alignment horizontal="right" vertical="center" wrapText="1"/>
    </xf>
    <xf numFmtId="167" fontId="1" fillId="27" borderId="14" xfId="35" applyNumberFormat="1" applyBorder="1" applyAlignment="1">
      <alignment horizontal="center" vertical="center"/>
    </xf>
    <xf numFmtId="0" fontId="0" fillId="27" borderId="37" xfId="35" applyFont="1" applyBorder="1" applyAlignment="1">
      <alignment horizontal="center" textRotation="90" wrapText="1"/>
    </xf>
    <xf numFmtId="2" fontId="1" fillId="26" borderId="10" xfId="34" applyNumberFormat="1" applyBorder="1" applyAlignment="1">
      <alignment horizontal="right" vertical="center"/>
    </xf>
    <xf numFmtId="0" fontId="0" fillId="10" borderId="38" xfId="18" applyFont="1" applyBorder="1" applyAlignment="1">
      <alignment horizontal="center" textRotation="90" wrapText="1"/>
    </xf>
    <xf numFmtId="0" fontId="35" fillId="48" borderId="18" xfId="4" applyFont="1" applyFill="1" applyBorder="1" applyAlignment="1">
      <alignment horizontal="center" textRotation="90" wrapText="1"/>
    </xf>
    <xf numFmtId="0" fontId="109" fillId="48" borderId="18" xfId="4" applyFont="1" applyFill="1" applyBorder="1" applyAlignment="1">
      <alignment horizontal="center" textRotation="90" wrapText="1"/>
    </xf>
    <xf numFmtId="0" fontId="110" fillId="48" borderId="18" xfId="2" applyFont="1" applyFill="1" applyBorder="1" applyAlignment="1">
      <alignment horizontal="center" textRotation="90" wrapText="1"/>
    </xf>
    <xf numFmtId="0" fontId="111" fillId="48" borderId="18" xfId="4" applyFont="1" applyFill="1" applyBorder="1" applyAlignment="1">
      <alignment horizontal="center" textRotation="90" wrapText="1"/>
    </xf>
    <xf numFmtId="0" fontId="0" fillId="73" borderId="0" xfId="0" applyFill="1" applyAlignment="1">
      <alignment horizontal="center" textRotation="90" wrapText="1"/>
    </xf>
    <xf numFmtId="0" fontId="112" fillId="0" borderId="0" xfId="0" applyFont="1" applyAlignment="1">
      <alignment horizontal="center" vertical="center" wrapText="1"/>
    </xf>
    <xf numFmtId="0" fontId="0" fillId="76" borderId="0" xfId="0" applyFill="1" applyAlignment="1">
      <alignment horizontal="center" textRotation="90" wrapText="1"/>
    </xf>
    <xf numFmtId="0" fontId="16" fillId="48" borderId="41" xfId="0" applyFont="1" applyFill="1" applyBorder="1"/>
    <xf numFmtId="0" fontId="27" fillId="48" borderId="42" xfId="0" applyFont="1" applyFill="1" applyBorder="1" applyAlignment="1">
      <alignment horizontal="left" indent="1"/>
    </xf>
    <xf numFmtId="0" fontId="27" fillId="48" borderId="43" xfId="0" applyFont="1" applyFill="1" applyBorder="1" applyAlignment="1">
      <alignment horizontal="left" indent="1"/>
    </xf>
    <xf numFmtId="0" fontId="16" fillId="48" borderId="44" xfId="0" applyFont="1" applyFill="1" applyBorder="1"/>
    <xf numFmtId="0" fontId="16" fillId="48" borderId="45" xfId="0" applyFont="1" applyFill="1" applyBorder="1"/>
    <xf numFmtId="0" fontId="27" fillId="48" borderId="46" xfId="0" applyFont="1" applyFill="1" applyBorder="1" applyAlignment="1">
      <alignment horizontal="left" indent="1"/>
    </xf>
    <xf numFmtId="0" fontId="27" fillId="48" borderId="47" xfId="0" applyFont="1" applyFill="1" applyBorder="1" applyAlignment="1">
      <alignment horizontal="left" indent="1"/>
    </xf>
    <xf numFmtId="0" fontId="94" fillId="73" borderId="0" xfId="0" applyFont="1" applyFill="1" applyAlignment="1">
      <alignment horizontal="center" vertical="center"/>
    </xf>
    <xf numFmtId="0" fontId="0" fillId="48" borderId="0" xfId="19" applyFont="1" applyFill="1" applyBorder="1"/>
    <xf numFmtId="0" fontId="34" fillId="0" borderId="0" xfId="0" applyFont="1" applyFill="1" applyBorder="1" applyAlignment="1">
      <alignment horizontal="left" vertical="center" wrapText="1" indent="1"/>
    </xf>
    <xf numFmtId="0" fontId="0" fillId="0" borderId="0" xfId="0" applyFill="1"/>
    <xf numFmtId="1" fontId="94" fillId="47" borderId="0" xfId="73" applyNumberFormat="1" applyFont="1" applyFill="1" applyBorder="1" applyAlignment="1">
      <alignment horizontal="center" vertical="center" wrapText="1"/>
    </xf>
    <xf numFmtId="10" fontId="114" fillId="47" borderId="0" xfId="73" applyNumberFormat="1" applyFont="1" applyFill="1" applyBorder="1" applyAlignment="1">
      <alignment horizontal="center" vertical="center" wrapText="1"/>
    </xf>
    <xf numFmtId="2" fontId="114" fillId="47" borderId="0" xfId="73" applyNumberFormat="1" applyFont="1" applyFill="1" applyBorder="1" applyAlignment="1">
      <alignment horizontal="center" vertical="center" wrapText="1"/>
    </xf>
    <xf numFmtId="0" fontId="113" fillId="11" borderId="38" xfId="19" applyFont="1" applyBorder="1" applyAlignment="1">
      <alignment horizontal="center" textRotation="90" wrapText="1"/>
    </xf>
    <xf numFmtId="167" fontId="113" fillId="11" borderId="10" xfId="19" applyNumberFormat="1" applyFont="1" applyBorder="1" applyAlignment="1">
      <alignment horizontal="center" vertical="center"/>
    </xf>
    <xf numFmtId="0" fontId="115" fillId="12" borderId="38" xfId="20" applyFont="1" applyBorder="1" applyAlignment="1">
      <alignment horizontal="center" textRotation="90" wrapText="1"/>
    </xf>
    <xf numFmtId="0" fontId="116" fillId="0" borderId="19" xfId="0" applyFont="1" applyFill="1" applyBorder="1" applyAlignment="1">
      <alignment horizontal="left" vertical="top" wrapText="1" indent="1"/>
    </xf>
    <xf numFmtId="0" fontId="117" fillId="0" borderId="0" xfId="0" applyFont="1" applyAlignment="1">
      <alignment horizontal="center" vertical="center" wrapText="1"/>
    </xf>
    <xf numFmtId="0" fontId="118" fillId="0" borderId="0" xfId="0" applyFont="1" applyAlignment="1">
      <alignment horizontal="center" textRotation="90" wrapText="1"/>
    </xf>
    <xf numFmtId="0" fontId="119" fillId="0" borderId="0" xfId="0" applyFont="1" applyFill="1" applyAlignment="1">
      <alignment horizontal="center" textRotation="90" wrapText="1"/>
    </xf>
    <xf numFmtId="0" fontId="120" fillId="0" borderId="19" xfId="0" applyFont="1" applyFill="1" applyBorder="1" applyAlignment="1">
      <alignment horizontal="left" vertical="top" wrapText="1" indent="1"/>
    </xf>
    <xf numFmtId="0" fontId="121" fillId="66" borderId="19" xfId="0" applyFont="1" applyFill="1" applyBorder="1" applyAlignment="1">
      <alignment vertical="top" wrapText="1"/>
    </xf>
    <xf numFmtId="0" fontId="121" fillId="0" borderId="19" xfId="0" applyFont="1" applyFill="1" applyBorder="1" applyAlignment="1">
      <alignment vertical="top" wrapText="1"/>
    </xf>
    <xf numFmtId="0" fontId="122" fillId="0" borderId="19" xfId="276" applyFont="1" applyFill="1" applyBorder="1" applyAlignment="1">
      <alignment vertical="top" wrapText="1"/>
    </xf>
    <xf numFmtId="0" fontId="121" fillId="67" borderId="19" xfId="0" applyFont="1" applyFill="1" applyBorder="1" applyAlignment="1">
      <alignment vertical="top" wrapText="1"/>
    </xf>
    <xf numFmtId="0" fontId="121" fillId="73" borderId="19" xfId="0" applyFont="1" applyFill="1" applyBorder="1" applyAlignment="1">
      <alignment vertical="top" wrapText="1"/>
    </xf>
    <xf numFmtId="0" fontId="121" fillId="68" borderId="19" xfId="0" applyFont="1" applyFill="1" applyBorder="1" applyAlignment="1">
      <alignment vertical="top" wrapText="1"/>
    </xf>
    <xf numFmtId="0" fontId="121" fillId="75" borderId="19" xfId="0" applyFont="1" applyFill="1" applyBorder="1" applyAlignment="1">
      <alignment vertical="top" wrapText="1"/>
    </xf>
    <xf numFmtId="0" fontId="124" fillId="48" borderId="0" xfId="0" applyFont="1" applyFill="1"/>
    <xf numFmtId="0" fontId="125" fillId="0" borderId="40" xfId="0" applyFont="1" applyFill="1" applyBorder="1" applyAlignment="1">
      <alignment horizontal="center"/>
    </xf>
    <xf numFmtId="0" fontId="126" fillId="48" borderId="0" xfId="0" applyFont="1" applyFill="1"/>
    <xf numFmtId="0" fontId="69" fillId="0" borderId="40" xfId="0" applyFont="1" applyFill="1" applyBorder="1" applyAlignment="1">
      <alignment horizontal="left" vertical="center"/>
    </xf>
    <xf numFmtId="2" fontId="93" fillId="0" borderId="0" xfId="0" applyNumberFormat="1" applyFont="1" applyFill="1" applyAlignment="1">
      <alignment horizontal="right"/>
    </xf>
    <xf numFmtId="167" fontId="93" fillId="0" borderId="0" xfId="0" applyNumberFormat="1" applyFont="1" applyFill="1" applyAlignment="1">
      <alignment horizontal="right"/>
    </xf>
    <xf numFmtId="1" fontId="93" fillId="0" borderId="0" xfId="0" applyNumberFormat="1" applyFont="1" applyFill="1" applyAlignment="1">
      <alignment horizontal="right"/>
    </xf>
    <xf numFmtId="0" fontId="14" fillId="73" borderId="0" xfId="0" applyFont="1" applyFill="1" applyAlignment="1">
      <alignment horizontal="center" vertical="center"/>
    </xf>
    <xf numFmtId="0" fontId="128" fillId="48" borderId="18" xfId="3" applyFont="1" applyFill="1" applyBorder="1" applyAlignment="1">
      <alignment horizontal="center" textRotation="90" wrapText="1"/>
    </xf>
    <xf numFmtId="167" fontId="26" fillId="77" borderId="16" xfId="0" applyNumberFormat="1" applyFont="1" applyFill="1" applyBorder="1" applyAlignment="1">
      <alignment horizontal="center" vertical="center"/>
    </xf>
    <xf numFmtId="167" fontId="26" fillId="67" borderId="16" xfId="0" applyNumberFormat="1" applyFont="1" applyFill="1" applyBorder="1" applyAlignment="1">
      <alignment horizontal="center" vertical="center"/>
    </xf>
    <xf numFmtId="167" fontId="26" fillId="78" borderId="16" xfId="0" applyNumberFormat="1" applyFont="1" applyFill="1" applyBorder="1" applyAlignment="1">
      <alignment horizontal="center" vertical="center"/>
    </xf>
    <xf numFmtId="167" fontId="26" fillId="79" borderId="16" xfId="0" applyNumberFormat="1" applyFont="1" applyFill="1" applyBorder="1" applyAlignment="1">
      <alignment horizontal="center" vertical="center"/>
    </xf>
    <xf numFmtId="0" fontId="30" fillId="0" borderId="18" xfId="3" applyFont="1" applyFill="1" applyBorder="1" applyAlignment="1">
      <alignment horizontal="center" textRotation="90" wrapText="1"/>
    </xf>
    <xf numFmtId="167" fontId="26" fillId="77" borderId="49" xfId="0" applyNumberFormat="1" applyFont="1" applyFill="1" applyBorder="1" applyAlignment="1">
      <alignment horizontal="center" vertical="center"/>
    </xf>
    <xf numFmtId="167" fontId="26" fillId="77" borderId="50" xfId="0" applyNumberFormat="1" applyFont="1" applyFill="1" applyBorder="1" applyAlignment="1">
      <alignment horizontal="center" vertical="center"/>
    </xf>
    <xf numFmtId="167" fontId="26" fillId="49" borderId="48" xfId="0" applyNumberFormat="1" applyFont="1" applyFill="1" applyBorder="1" applyAlignment="1">
      <alignment horizontal="center" vertical="center"/>
    </xf>
    <xf numFmtId="167" fontId="26" fillId="78" borderId="50" xfId="0" applyNumberFormat="1" applyFont="1" applyFill="1" applyBorder="1" applyAlignment="1">
      <alignment horizontal="center" vertical="center"/>
    </xf>
    <xf numFmtId="167" fontId="26" fillId="78" borderId="49" xfId="0" applyNumberFormat="1" applyFont="1" applyFill="1" applyBorder="1" applyAlignment="1">
      <alignment horizontal="center" vertical="center"/>
    </xf>
    <xf numFmtId="167" fontId="26" fillId="79" borderId="50" xfId="0" applyNumberFormat="1" applyFont="1" applyFill="1" applyBorder="1" applyAlignment="1">
      <alignment horizontal="center" vertical="center"/>
    </xf>
    <xf numFmtId="167" fontId="26" fillId="79" borderId="49" xfId="0" applyNumberFormat="1" applyFont="1" applyFill="1" applyBorder="1" applyAlignment="1">
      <alignment horizontal="center" vertical="center"/>
    </xf>
    <xf numFmtId="167" fontId="36" fillId="49" borderId="48" xfId="0" applyNumberFormat="1" applyFont="1" applyFill="1" applyBorder="1" applyAlignment="1">
      <alignment horizontal="center" vertical="center"/>
    </xf>
    <xf numFmtId="0" fontId="14" fillId="48" borderId="0" xfId="0" applyFont="1" applyFill="1"/>
    <xf numFmtId="0" fontId="100" fillId="48" borderId="0" xfId="0" applyFont="1" applyFill="1" applyAlignment="1">
      <alignment horizontal="center" vertical="center"/>
    </xf>
    <xf numFmtId="167" fontId="1" fillId="11" borderId="14" xfId="19" applyNumberFormat="1" applyBorder="1" applyAlignment="1">
      <alignment horizontal="center" vertical="center"/>
    </xf>
    <xf numFmtId="0" fontId="13" fillId="12" borderId="51" xfId="20" applyFont="1" applyBorder="1" applyAlignment="1">
      <alignment horizontal="center" textRotation="90" wrapText="1"/>
    </xf>
    <xf numFmtId="49" fontId="0" fillId="69" borderId="0" xfId="0" applyNumberFormat="1" applyFill="1"/>
    <xf numFmtId="0" fontId="131" fillId="0" borderId="0" xfId="0" applyFont="1" applyAlignment="1">
      <alignment horizontal="center" vertical="center" wrapText="1"/>
    </xf>
    <xf numFmtId="0" fontId="89" fillId="0" borderId="19" xfId="282" applyFill="1" applyBorder="1" applyAlignment="1" applyProtection="1">
      <alignment horizontal="left" vertical="top" wrapText="1" indent="1"/>
    </xf>
    <xf numFmtId="0" fontId="19" fillId="48" borderId="0" xfId="0" applyFont="1" applyFill="1"/>
    <xf numFmtId="1" fontId="133" fillId="0" borderId="0" xfId="0" applyNumberFormat="1" applyFont="1" applyFill="1" applyAlignment="1">
      <alignment horizontal="right"/>
    </xf>
    <xf numFmtId="0" fontId="14" fillId="0" borderId="0" xfId="0" applyFont="1" applyFill="1"/>
    <xf numFmtId="2" fontId="133" fillId="0" borderId="0" xfId="0" applyNumberFormat="1" applyFont="1" applyFill="1" applyAlignment="1">
      <alignment horizontal="right"/>
    </xf>
    <xf numFmtId="167" fontId="133" fillId="0" borderId="0" xfId="0" applyNumberFormat="1" applyFont="1" applyFill="1" applyAlignment="1">
      <alignment horizontal="right"/>
    </xf>
    <xf numFmtId="0" fontId="134" fillId="0" borderId="18" xfId="3" applyFont="1" applyFill="1" applyBorder="1" applyAlignment="1">
      <alignment horizontal="center" textRotation="90" wrapText="1"/>
    </xf>
    <xf numFmtId="0" fontId="135" fillId="0" borderId="18" xfId="3" applyFont="1" applyFill="1" applyBorder="1" applyAlignment="1">
      <alignment horizontal="center" textRotation="90" wrapText="1"/>
    </xf>
    <xf numFmtId="0" fontId="17" fillId="25" borderId="39" xfId="33" applyFont="1" applyBorder="1" applyAlignment="1">
      <alignment horizontal="center" textRotation="90" wrapText="1"/>
    </xf>
    <xf numFmtId="0" fontId="100" fillId="0" borderId="0" xfId="0" applyFont="1" applyFill="1" applyAlignment="1">
      <alignment horizontal="center" textRotation="90" wrapText="1"/>
    </xf>
    <xf numFmtId="0" fontId="106" fillId="47" borderId="27" xfId="0" applyFont="1" applyFill="1" applyBorder="1" applyAlignment="1">
      <alignment horizontal="center" vertical="center" wrapText="1"/>
    </xf>
    <xf numFmtId="0" fontId="25" fillId="69" borderId="0" xfId="68" applyFill="1" applyBorder="1" applyAlignment="1">
      <alignment horizontal="center"/>
    </xf>
    <xf numFmtId="0" fontId="0" fillId="70" borderId="0" xfId="0" applyFill="1" applyBorder="1" applyAlignment="1">
      <alignment horizontal="center"/>
    </xf>
    <xf numFmtId="0" fontId="0" fillId="72" borderId="0" xfId="0" applyFill="1" applyBorder="1" applyAlignment="1">
      <alignment horizontal="center"/>
    </xf>
    <xf numFmtId="0" fontId="0" fillId="71" borderId="0" xfId="0" applyFill="1" applyBorder="1" applyAlignment="1">
      <alignment horizontal="center"/>
    </xf>
    <xf numFmtId="0" fontId="0" fillId="69" borderId="0" xfId="0" applyFill="1" applyAlignment="1">
      <alignment horizontal="center"/>
    </xf>
    <xf numFmtId="0" fontId="123" fillId="69" borderId="27" xfId="0" applyFont="1" applyFill="1" applyBorder="1" applyAlignment="1">
      <alignment horizontal="center" vertical="center"/>
    </xf>
  </cellXfs>
  <cellStyles count="296">
    <cellStyle name="_x000d__x000a_JournalTemplate=C:\COMFO\CTALK\JOURSTD.TPL_x000d__x000a_LbStateAddress=3 3 0 251 1 89 2 311_x000d__x000a_LbStateJou" xfId="78" xr:uid="{00000000-0005-0000-0000-000000000000}"/>
    <cellStyle name="_KF08 DL 080909 raw data Part III Ch1" xfId="79" xr:uid="{00000000-0005-0000-0000-000001000000}"/>
    <cellStyle name="_KF08 DL 080909 raw data Part III Ch1_KF2010 Figure 1 1 1 World GERD 100310 (2)" xfId="80" xr:uid="{00000000-0005-0000-0000-000002000000}"/>
    <cellStyle name="20% - Accent1" xfId="18" builtinId="30" customBuiltin="1"/>
    <cellStyle name="20% - Accent1 2" xfId="41" xr:uid="{00000000-0005-0000-0000-000004000000}"/>
    <cellStyle name="20% - Accent1 3" xfId="81" xr:uid="{00000000-0005-0000-0000-000005000000}"/>
    <cellStyle name="20% - Accent2" xfId="22" builtinId="34" customBuiltin="1"/>
    <cellStyle name="20% - Accent2 2" xfId="42" xr:uid="{00000000-0005-0000-0000-000007000000}"/>
    <cellStyle name="20% - Accent2 3" xfId="82" xr:uid="{00000000-0005-0000-0000-000008000000}"/>
    <cellStyle name="20% - Accent3" xfId="26" builtinId="38" customBuiltin="1"/>
    <cellStyle name="20% - Accent3 2" xfId="43" xr:uid="{00000000-0005-0000-0000-00000A000000}"/>
    <cellStyle name="20% - Accent3 3" xfId="83" xr:uid="{00000000-0005-0000-0000-00000B000000}"/>
    <cellStyle name="20% - Accent4" xfId="30" builtinId="42" customBuiltin="1"/>
    <cellStyle name="20% - Accent4 2" xfId="44" xr:uid="{00000000-0005-0000-0000-00000D000000}"/>
    <cellStyle name="20% - Accent4 3" xfId="84" xr:uid="{00000000-0005-0000-0000-00000E000000}"/>
    <cellStyle name="20% - Accent5" xfId="34" builtinId="46" customBuiltin="1"/>
    <cellStyle name="20% - Accent5 2" xfId="85" xr:uid="{00000000-0005-0000-0000-000010000000}"/>
    <cellStyle name="20% - Accent5 3" xfId="86" xr:uid="{00000000-0005-0000-0000-000011000000}"/>
    <cellStyle name="20% - Accent6" xfId="38" builtinId="50" customBuiltin="1"/>
    <cellStyle name="20% - Accent6 2" xfId="87" xr:uid="{00000000-0005-0000-0000-000013000000}"/>
    <cellStyle name="20% - Accent6 3" xfId="88" xr:uid="{00000000-0005-0000-0000-000014000000}"/>
    <cellStyle name="20% - Colore 1" xfId="89" xr:uid="{00000000-0005-0000-0000-000015000000}"/>
    <cellStyle name="20% - Colore 2" xfId="90" xr:uid="{00000000-0005-0000-0000-000016000000}"/>
    <cellStyle name="20% - Colore 3" xfId="91" xr:uid="{00000000-0005-0000-0000-000017000000}"/>
    <cellStyle name="20% - Colore 4" xfId="92" xr:uid="{00000000-0005-0000-0000-000018000000}"/>
    <cellStyle name="20% - Colore 5" xfId="93" xr:uid="{00000000-0005-0000-0000-000019000000}"/>
    <cellStyle name="20% - Colore 6" xfId="94" xr:uid="{00000000-0005-0000-0000-00001A000000}"/>
    <cellStyle name="40% - Accent1" xfId="19" builtinId="31" customBuiltin="1"/>
    <cellStyle name="40% - Accent1 2" xfId="45" xr:uid="{00000000-0005-0000-0000-00001C000000}"/>
    <cellStyle name="40% - Accent1 3" xfId="95" xr:uid="{00000000-0005-0000-0000-00001D000000}"/>
    <cellStyle name="40% - Accent2" xfId="23" builtinId="35" customBuiltin="1"/>
    <cellStyle name="40% - Accent2 2" xfId="96" xr:uid="{00000000-0005-0000-0000-00001F000000}"/>
    <cellStyle name="40% - Accent2 3" xfId="97" xr:uid="{00000000-0005-0000-0000-000020000000}"/>
    <cellStyle name="40% - Accent3" xfId="27" builtinId="39" customBuiltin="1"/>
    <cellStyle name="40% - Accent3 2" xfId="46" xr:uid="{00000000-0005-0000-0000-000022000000}"/>
    <cellStyle name="40% - Accent3 3" xfId="98" xr:uid="{00000000-0005-0000-0000-000023000000}"/>
    <cellStyle name="40% - Accent4" xfId="31" builtinId="43" customBuiltin="1"/>
    <cellStyle name="40% - Accent4 2" xfId="47" xr:uid="{00000000-0005-0000-0000-000025000000}"/>
    <cellStyle name="40% - Accent4 3" xfId="99" xr:uid="{00000000-0005-0000-0000-000026000000}"/>
    <cellStyle name="40% - Accent5" xfId="35" builtinId="47" customBuiltin="1"/>
    <cellStyle name="40% - Accent5 2" xfId="100" xr:uid="{00000000-0005-0000-0000-000028000000}"/>
    <cellStyle name="40% - Accent5 3" xfId="101" xr:uid="{00000000-0005-0000-0000-000029000000}"/>
    <cellStyle name="40% - Accent6" xfId="39" builtinId="51" customBuiltin="1"/>
    <cellStyle name="40% - Accent6 2" xfId="48" xr:uid="{00000000-0005-0000-0000-00002B000000}"/>
    <cellStyle name="40% - Accent6 3" xfId="102" xr:uid="{00000000-0005-0000-0000-00002C000000}"/>
    <cellStyle name="40% - Colore 1" xfId="103" xr:uid="{00000000-0005-0000-0000-00002D000000}"/>
    <cellStyle name="40% - Colore 2" xfId="104" xr:uid="{00000000-0005-0000-0000-00002E000000}"/>
    <cellStyle name="40% - Colore 3" xfId="105" xr:uid="{00000000-0005-0000-0000-00002F000000}"/>
    <cellStyle name="40% - Colore 4" xfId="106" xr:uid="{00000000-0005-0000-0000-000030000000}"/>
    <cellStyle name="40% - Colore 5" xfId="107" xr:uid="{00000000-0005-0000-0000-000031000000}"/>
    <cellStyle name="40% - Colore 6" xfId="108" xr:uid="{00000000-0005-0000-0000-000032000000}"/>
    <cellStyle name="60% - Accent1" xfId="20" builtinId="32" customBuiltin="1"/>
    <cellStyle name="60% - Accent1 2" xfId="49" xr:uid="{00000000-0005-0000-0000-000034000000}"/>
    <cellStyle name="60% - Accent1 3" xfId="109" xr:uid="{00000000-0005-0000-0000-000035000000}"/>
    <cellStyle name="60% - Accent2" xfId="24" builtinId="36" customBuiltin="1"/>
    <cellStyle name="60% - Accent2 2" xfId="110" xr:uid="{00000000-0005-0000-0000-000037000000}"/>
    <cellStyle name="60% - Accent2 3" xfId="111" xr:uid="{00000000-0005-0000-0000-000038000000}"/>
    <cellStyle name="60% - Accent3" xfId="28" builtinId="40" customBuiltin="1"/>
    <cellStyle name="60% - Accent3 2" xfId="50" xr:uid="{00000000-0005-0000-0000-00003A000000}"/>
    <cellStyle name="60% - Accent3 3" xfId="112" xr:uid="{00000000-0005-0000-0000-00003B000000}"/>
    <cellStyle name="60% - Accent4" xfId="32" builtinId="44" customBuiltin="1"/>
    <cellStyle name="60% - Accent4 2" xfId="51" xr:uid="{00000000-0005-0000-0000-00003D000000}"/>
    <cellStyle name="60% - Accent4 3" xfId="113" xr:uid="{00000000-0005-0000-0000-00003E000000}"/>
    <cellStyle name="60% - Accent5" xfId="36" builtinId="48" customBuiltin="1"/>
    <cellStyle name="60% - Accent5 2" xfId="114" xr:uid="{00000000-0005-0000-0000-000040000000}"/>
    <cellStyle name="60% - Accent5 3" xfId="115" xr:uid="{00000000-0005-0000-0000-000041000000}"/>
    <cellStyle name="60% - Accent6" xfId="40" builtinId="52" customBuiltin="1"/>
    <cellStyle name="60% - Accent6 2" xfId="52" xr:uid="{00000000-0005-0000-0000-000043000000}"/>
    <cellStyle name="60% - Accent6 3" xfId="116" xr:uid="{00000000-0005-0000-0000-000044000000}"/>
    <cellStyle name="60% - Colore 1" xfId="117" xr:uid="{00000000-0005-0000-0000-000045000000}"/>
    <cellStyle name="60% - Colore 2" xfId="118" xr:uid="{00000000-0005-0000-0000-000046000000}"/>
    <cellStyle name="60% - Colore 3" xfId="119" xr:uid="{00000000-0005-0000-0000-000047000000}"/>
    <cellStyle name="60% - Colore 4" xfId="120" xr:uid="{00000000-0005-0000-0000-000048000000}"/>
    <cellStyle name="60% - Colore 5" xfId="121" xr:uid="{00000000-0005-0000-0000-000049000000}"/>
    <cellStyle name="60% - Colore 6" xfId="122" xr:uid="{00000000-0005-0000-0000-00004A000000}"/>
    <cellStyle name="Accent1" xfId="17" builtinId="29" customBuiltin="1"/>
    <cellStyle name="Accent1 2" xfId="53" xr:uid="{00000000-0005-0000-0000-00004C000000}"/>
    <cellStyle name="Accent1 3" xfId="123" xr:uid="{00000000-0005-0000-0000-00004D000000}"/>
    <cellStyle name="Accent2" xfId="21" builtinId="33" customBuiltin="1"/>
    <cellStyle name="Accent2 2" xfId="54" xr:uid="{00000000-0005-0000-0000-00004F000000}"/>
    <cellStyle name="Accent2 3" xfId="124" xr:uid="{00000000-0005-0000-0000-000050000000}"/>
    <cellStyle name="Accent3" xfId="25" builtinId="37" customBuiltin="1"/>
    <cellStyle name="Accent3 2" xfId="55" xr:uid="{00000000-0005-0000-0000-000052000000}"/>
    <cellStyle name="Accent3 3" xfId="125" xr:uid="{00000000-0005-0000-0000-000053000000}"/>
    <cellStyle name="Accent4" xfId="29" builtinId="41" customBuiltin="1"/>
    <cellStyle name="Accent4 2" xfId="56" xr:uid="{00000000-0005-0000-0000-000055000000}"/>
    <cellStyle name="Accent4 3" xfId="126" xr:uid="{00000000-0005-0000-0000-000056000000}"/>
    <cellStyle name="Accent5" xfId="33" builtinId="45" customBuiltin="1"/>
    <cellStyle name="Accent5 2" xfId="127" xr:uid="{00000000-0005-0000-0000-000058000000}"/>
    <cellStyle name="Accent5 3" xfId="128" xr:uid="{00000000-0005-0000-0000-000059000000}"/>
    <cellStyle name="Accent6" xfId="37" builtinId="49" customBuiltin="1"/>
    <cellStyle name="Accent6 2" xfId="129" xr:uid="{00000000-0005-0000-0000-00005B000000}"/>
    <cellStyle name="Accent6 3" xfId="130" xr:uid="{00000000-0005-0000-0000-00005C000000}"/>
    <cellStyle name="ANCLAS,REZONES Y SUS PARTES,DE FUNDICION,DE HIERRO O DE ACERO" xfId="131" xr:uid="{00000000-0005-0000-0000-00005D000000}"/>
    <cellStyle name="Bad" xfId="7" builtinId="27" customBuiltin="1"/>
    <cellStyle name="Bad 2" xfId="57" xr:uid="{00000000-0005-0000-0000-00005F000000}"/>
    <cellStyle name="Berekening 2" xfId="132" xr:uid="{00000000-0005-0000-0000-000060000000}"/>
    <cellStyle name="bin" xfId="133" xr:uid="{00000000-0005-0000-0000-000061000000}"/>
    <cellStyle name="blue" xfId="134" xr:uid="{00000000-0005-0000-0000-000062000000}"/>
    <cellStyle name="Calcolo" xfId="135" xr:uid="{00000000-0005-0000-0000-000063000000}"/>
    <cellStyle name="Calculation" xfId="11" builtinId="22" customBuiltin="1"/>
    <cellStyle name="Calculation 2" xfId="58" xr:uid="{00000000-0005-0000-0000-000065000000}"/>
    <cellStyle name="cell" xfId="136" xr:uid="{00000000-0005-0000-0000-000066000000}"/>
    <cellStyle name="Cella collegata" xfId="137" xr:uid="{00000000-0005-0000-0000-000067000000}"/>
    <cellStyle name="Cella da controllare" xfId="138" xr:uid="{00000000-0005-0000-0000-000068000000}"/>
    <cellStyle name="Check Cell" xfId="13" builtinId="23" customBuiltin="1"/>
    <cellStyle name="Check Cell 2" xfId="139" xr:uid="{00000000-0005-0000-0000-00006A000000}"/>
    <cellStyle name="Col&amp;RowHeadings" xfId="140" xr:uid="{00000000-0005-0000-0000-00006B000000}"/>
    <cellStyle name="ColCodes" xfId="141" xr:uid="{00000000-0005-0000-0000-00006C000000}"/>
    <cellStyle name="Colore 1" xfId="142" xr:uid="{00000000-0005-0000-0000-00006D000000}"/>
    <cellStyle name="Colore 2" xfId="143" xr:uid="{00000000-0005-0000-0000-00006E000000}"/>
    <cellStyle name="Colore 3" xfId="144" xr:uid="{00000000-0005-0000-0000-00006F000000}"/>
    <cellStyle name="Colore 4" xfId="145" xr:uid="{00000000-0005-0000-0000-000070000000}"/>
    <cellStyle name="Colore 5" xfId="146" xr:uid="{00000000-0005-0000-0000-000071000000}"/>
    <cellStyle name="Colore 6" xfId="147" xr:uid="{00000000-0005-0000-0000-000072000000}"/>
    <cellStyle name="ColTitles" xfId="148" xr:uid="{00000000-0005-0000-0000-000073000000}"/>
    <cellStyle name="column" xfId="149" xr:uid="{00000000-0005-0000-0000-000074000000}"/>
    <cellStyle name="Comma" xfId="74" builtinId="3"/>
    <cellStyle name="Comma 2" xfId="70" xr:uid="{00000000-0005-0000-0000-000076000000}"/>
    <cellStyle name="Comma 2 2" xfId="150" xr:uid="{00000000-0005-0000-0000-000077000000}"/>
    <cellStyle name="Comma 2 3" xfId="151" xr:uid="{00000000-0005-0000-0000-000078000000}"/>
    <cellStyle name="Comma 2 3 2" xfId="291" xr:uid="{00000000-0005-0000-0000-000079000000}"/>
    <cellStyle name="Comma 2_GII2013_Mika_June07" xfId="77" xr:uid="{00000000-0005-0000-0000-00007A000000}"/>
    <cellStyle name="Comma 3" xfId="152" xr:uid="{00000000-0005-0000-0000-00007B000000}"/>
    <cellStyle name="Comma 3 2" xfId="292" xr:uid="{00000000-0005-0000-0000-00007C000000}"/>
    <cellStyle name="Comma 4" xfId="289" xr:uid="{00000000-0005-0000-0000-00007D000000}"/>
    <cellStyle name="Comma 5" xfId="295" xr:uid="{00000000-0005-0000-0000-00007E000000}"/>
    <cellStyle name="Comma0" xfId="153" xr:uid="{00000000-0005-0000-0000-00007F000000}"/>
    <cellStyle name="Controlecel 2" xfId="154" xr:uid="{00000000-0005-0000-0000-000080000000}"/>
    <cellStyle name="Currency0" xfId="155" xr:uid="{00000000-0005-0000-0000-000081000000}"/>
    <cellStyle name="DataEntryCells" xfId="156" xr:uid="{00000000-0005-0000-0000-000082000000}"/>
    <cellStyle name="Date" xfId="157" xr:uid="{00000000-0005-0000-0000-000083000000}"/>
    <cellStyle name="Dezimal [0]_Germany" xfId="158" xr:uid="{00000000-0005-0000-0000-000084000000}"/>
    <cellStyle name="Dezimal_Germany" xfId="159" xr:uid="{00000000-0005-0000-0000-000085000000}"/>
    <cellStyle name="ErrRpt_DataEntryCells" xfId="160" xr:uid="{00000000-0005-0000-0000-000086000000}"/>
    <cellStyle name="ErrRpt-DataEntryCells" xfId="161" xr:uid="{00000000-0005-0000-0000-000087000000}"/>
    <cellStyle name="ErrRpt-GreyBackground" xfId="162" xr:uid="{00000000-0005-0000-0000-000088000000}"/>
    <cellStyle name="Euro" xfId="163" xr:uid="{00000000-0005-0000-0000-000089000000}"/>
    <cellStyle name="Euro 2" xfId="293" xr:uid="{00000000-0005-0000-0000-00008A000000}"/>
    <cellStyle name="Explanatory Text" xfId="15" builtinId="53" customBuiltin="1"/>
    <cellStyle name="Explanatory Text 2" xfId="164" xr:uid="{00000000-0005-0000-0000-00008C000000}"/>
    <cellStyle name="Fixed" xfId="165" xr:uid="{00000000-0005-0000-0000-00008D000000}"/>
    <cellStyle name="formula" xfId="166" xr:uid="{00000000-0005-0000-0000-00008E000000}"/>
    <cellStyle name="gap" xfId="167" xr:uid="{00000000-0005-0000-0000-00008F000000}"/>
    <cellStyle name="Gekoppelde cel 2" xfId="168" xr:uid="{00000000-0005-0000-0000-000090000000}"/>
    <cellStyle name="Goed 2" xfId="169" xr:uid="{00000000-0005-0000-0000-000091000000}"/>
    <cellStyle name="Good" xfId="6" builtinId="26" customBuiltin="1"/>
    <cellStyle name="Good 2" xfId="170" xr:uid="{00000000-0005-0000-0000-000093000000}"/>
    <cellStyle name="GreyBackground" xfId="171" xr:uid="{00000000-0005-0000-0000-000094000000}"/>
    <cellStyle name="Heading 1" xfId="2" builtinId="16" customBuiltin="1"/>
    <cellStyle name="Heading 1 2" xfId="59" xr:uid="{00000000-0005-0000-0000-000096000000}"/>
    <cellStyle name="Heading 2" xfId="3" builtinId="17" customBuiltin="1"/>
    <cellStyle name="Heading 2 2" xfId="60" xr:uid="{00000000-0005-0000-0000-000098000000}"/>
    <cellStyle name="Heading 3" xfId="4" builtinId="18" customBuiltin="1"/>
    <cellStyle name="Heading 3 2" xfId="61" xr:uid="{00000000-0005-0000-0000-00009A000000}"/>
    <cellStyle name="Heading 4" xfId="5" builtinId="19" customBuiltin="1"/>
    <cellStyle name="Heading 4 2" xfId="62" xr:uid="{00000000-0005-0000-0000-00009C000000}"/>
    <cellStyle name="Hyperlink" xfId="282" builtinId="8"/>
    <cellStyle name="Hyperlink 2" xfId="172" xr:uid="{00000000-0005-0000-0000-00009E000000}"/>
    <cellStyle name="Hyperlink 3" xfId="283" xr:uid="{00000000-0005-0000-0000-00009F000000}"/>
    <cellStyle name="Hyperlink 4" xfId="294" xr:uid="{00000000-0005-0000-0000-0000A0000000}"/>
    <cellStyle name="Input" xfId="9" builtinId="20" customBuiltin="1"/>
    <cellStyle name="Input 2" xfId="173" xr:uid="{00000000-0005-0000-0000-0000A2000000}"/>
    <cellStyle name="Invoer 2" xfId="174" xr:uid="{00000000-0005-0000-0000-0000A3000000}"/>
    <cellStyle name="ISC" xfId="175" xr:uid="{00000000-0005-0000-0000-0000A4000000}"/>
    <cellStyle name="isced" xfId="176" xr:uid="{00000000-0005-0000-0000-0000A5000000}"/>
    <cellStyle name="ISCED Titles" xfId="177" xr:uid="{00000000-0005-0000-0000-0000A6000000}"/>
    <cellStyle name="Komma 2" xfId="178" xr:uid="{00000000-0005-0000-0000-0000A7000000}"/>
    <cellStyle name="Kop 1 2" xfId="179" xr:uid="{00000000-0005-0000-0000-0000A8000000}"/>
    <cellStyle name="Kop 2 2" xfId="180" xr:uid="{00000000-0005-0000-0000-0000A9000000}"/>
    <cellStyle name="Kop 3 2" xfId="181" xr:uid="{00000000-0005-0000-0000-0000AA000000}"/>
    <cellStyle name="Kop 4 2" xfId="182" xr:uid="{00000000-0005-0000-0000-0000AB000000}"/>
    <cellStyle name="level1a" xfId="183" xr:uid="{00000000-0005-0000-0000-0000AC000000}"/>
    <cellStyle name="level2" xfId="184" xr:uid="{00000000-0005-0000-0000-0000AD000000}"/>
    <cellStyle name="level2a" xfId="185" xr:uid="{00000000-0005-0000-0000-0000AE000000}"/>
    <cellStyle name="level3" xfId="186" xr:uid="{00000000-0005-0000-0000-0000AF000000}"/>
    <cellStyle name="Linked Cell" xfId="12" builtinId="24" customBuiltin="1"/>
    <cellStyle name="Linked Cell 2" xfId="187" xr:uid="{00000000-0005-0000-0000-0000B1000000}"/>
    <cellStyle name="Migliaia (0)_conti99" xfId="188" xr:uid="{00000000-0005-0000-0000-0000B2000000}"/>
    <cellStyle name="Neutraal 2" xfId="189" xr:uid="{00000000-0005-0000-0000-0000B3000000}"/>
    <cellStyle name="Neutral" xfId="8" builtinId="28" customBuiltin="1"/>
    <cellStyle name="Neutral 2" xfId="190" xr:uid="{00000000-0005-0000-0000-0000B5000000}"/>
    <cellStyle name="Neutrale" xfId="191" xr:uid="{00000000-0005-0000-0000-0000B6000000}"/>
    <cellStyle name="Normal" xfId="0" builtinId="0"/>
    <cellStyle name="Normal 10" xfId="285" xr:uid="{00000000-0005-0000-0000-0000B8000000}"/>
    <cellStyle name="Normal 11" xfId="286" xr:uid="{00000000-0005-0000-0000-0000B9000000}"/>
    <cellStyle name="Normal 19" xfId="192" xr:uid="{00000000-0005-0000-0000-0000BA000000}"/>
    <cellStyle name="Normal 2" xfId="63" xr:uid="{00000000-0005-0000-0000-0000BB000000}"/>
    <cellStyle name="Normal 2 2" xfId="64" xr:uid="{00000000-0005-0000-0000-0000BC000000}"/>
    <cellStyle name="Normal 2 2 2" xfId="193" xr:uid="{00000000-0005-0000-0000-0000BD000000}"/>
    <cellStyle name="Normal 2 2 3" xfId="194" xr:uid="{00000000-0005-0000-0000-0000BE000000}"/>
    <cellStyle name="Normal 2 2_GII2013_Mika_June07" xfId="76" xr:uid="{00000000-0005-0000-0000-0000BF000000}"/>
    <cellStyle name="Normal 2 3" xfId="71" xr:uid="{00000000-0005-0000-0000-0000C0000000}"/>
    <cellStyle name="Normal 2 3 2" xfId="195" xr:uid="{00000000-0005-0000-0000-0000C1000000}"/>
    <cellStyle name="Normal 2 3_GII2013_Mika_June07" xfId="196" xr:uid="{00000000-0005-0000-0000-0000C2000000}"/>
    <cellStyle name="Normal 2 4" xfId="197" xr:uid="{00000000-0005-0000-0000-0000C3000000}"/>
    <cellStyle name="Normal 2 5" xfId="198" xr:uid="{00000000-0005-0000-0000-0000C4000000}"/>
    <cellStyle name="Normal 2 6" xfId="199" xr:uid="{00000000-0005-0000-0000-0000C5000000}"/>
    <cellStyle name="Normal 2 7" xfId="200" xr:uid="{00000000-0005-0000-0000-0000C6000000}"/>
    <cellStyle name="Normal 2 8" xfId="201" xr:uid="{00000000-0005-0000-0000-0000C7000000}"/>
    <cellStyle name="Normal 2_962010071P1G001" xfId="202" xr:uid="{00000000-0005-0000-0000-0000C8000000}"/>
    <cellStyle name="Normal 3" xfId="65" xr:uid="{00000000-0005-0000-0000-0000C9000000}"/>
    <cellStyle name="Normal 3 2" xfId="203" xr:uid="{00000000-0005-0000-0000-0000CA000000}"/>
    <cellStyle name="Normal 3 2 2" xfId="204" xr:uid="{00000000-0005-0000-0000-0000CB000000}"/>
    <cellStyle name="Normal 3 2_SSI2012-Finaldata_JRCresults_2003" xfId="205" xr:uid="{00000000-0005-0000-0000-0000CC000000}"/>
    <cellStyle name="Normal 3 3" xfId="206" xr:uid="{00000000-0005-0000-0000-0000CD000000}"/>
    <cellStyle name="Normal 3 3 2" xfId="207" xr:uid="{00000000-0005-0000-0000-0000CE000000}"/>
    <cellStyle name="Normal 3 3_SSI2012-Finaldata_JRCresults_2003" xfId="208" xr:uid="{00000000-0005-0000-0000-0000CF000000}"/>
    <cellStyle name="Normal 3 4" xfId="209" xr:uid="{00000000-0005-0000-0000-0000D0000000}"/>
    <cellStyle name="Normal 3_SSI2012-Finaldata_JRCresults_2003" xfId="210" xr:uid="{00000000-0005-0000-0000-0000D1000000}"/>
    <cellStyle name="Normal 4" xfId="211" xr:uid="{00000000-0005-0000-0000-0000D2000000}"/>
    <cellStyle name="Normal 5" xfId="212" xr:uid="{00000000-0005-0000-0000-0000D3000000}"/>
    <cellStyle name="Normal 6" xfId="213" xr:uid="{00000000-0005-0000-0000-0000D4000000}"/>
    <cellStyle name="Normal 6 2" xfId="214" xr:uid="{00000000-0005-0000-0000-0000D5000000}"/>
    <cellStyle name="Normal 7" xfId="215" xr:uid="{00000000-0005-0000-0000-0000D6000000}"/>
    <cellStyle name="Normal 8" xfId="216" xr:uid="{00000000-0005-0000-0000-0000D7000000}"/>
    <cellStyle name="Normal 9" xfId="284" xr:uid="{00000000-0005-0000-0000-0000D8000000}"/>
    <cellStyle name="Normale_Foglio1" xfId="217" xr:uid="{00000000-0005-0000-0000-0000D9000000}"/>
    <cellStyle name="Nota" xfId="218" xr:uid="{00000000-0005-0000-0000-0000DA000000}"/>
    <cellStyle name="Note" xfId="75" builtinId="10" customBuiltin="1"/>
    <cellStyle name="Note 2" xfId="66" xr:uid="{00000000-0005-0000-0000-0000DC000000}"/>
    <cellStyle name="Note 2 2" xfId="72" xr:uid="{00000000-0005-0000-0000-0000DD000000}"/>
    <cellStyle name="Note 2 3" xfId="219" xr:uid="{00000000-0005-0000-0000-0000DE000000}"/>
    <cellStyle name="Note 3" xfId="290" xr:uid="{00000000-0005-0000-0000-0000DF000000}"/>
    <cellStyle name="Notitie 2" xfId="220" xr:uid="{00000000-0005-0000-0000-0000E0000000}"/>
    <cellStyle name="Ongeldig 2" xfId="221" xr:uid="{00000000-0005-0000-0000-0000E1000000}"/>
    <cellStyle name="Output" xfId="10" builtinId="21" customBuiltin="1"/>
    <cellStyle name="Output 2" xfId="67" xr:uid="{00000000-0005-0000-0000-0000E3000000}"/>
    <cellStyle name="Percent" xfId="73" builtinId="5"/>
    <cellStyle name="Percent 2" xfId="222" xr:uid="{00000000-0005-0000-0000-0000E5000000}"/>
    <cellStyle name="Percent 3" xfId="288" xr:uid="{00000000-0005-0000-0000-0000E6000000}"/>
    <cellStyle name="Prozent_SubCatperStud" xfId="223" xr:uid="{00000000-0005-0000-0000-0000E7000000}"/>
    <cellStyle name="row" xfId="224" xr:uid="{00000000-0005-0000-0000-0000E8000000}"/>
    <cellStyle name="RowCodes" xfId="225" xr:uid="{00000000-0005-0000-0000-0000E9000000}"/>
    <cellStyle name="Row-Col Headings" xfId="226" xr:uid="{00000000-0005-0000-0000-0000EA000000}"/>
    <cellStyle name="RowTitles" xfId="227" xr:uid="{00000000-0005-0000-0000-0000EB000000}"/>
    <cellStyle name="RowTitles1-Detail" xfId="228" xr:uid="{00000000-0005-0000-0000-0000EC000000}"/>
    <cellStyle name="RowTitles-Col2" xfId="229" xr:uid="{00000000-0005-0000-0000-0000ED000000}"/>
    <cellStyle name="RowTitles-Detail" xfId="230" xr:uid="{00000000-0005-0000-0000-0000EE000000}"/>
    <cellStyle name="ss1" xfId="231" xr:uid="{00000000-0005-0000-0000-0000EF000000}"/>
    <cellStyle name="ss10" xfId="232" xr:uid="{00000000-0005-0000-0000-0000F0000000}"/>
    <cellStyle name="ss11" xfId="233" xr:uid="{00000000-0005-0000-0000-0000F1000000}"/>
    <cellStyle name="ss12" xfId="234" xr:uid="{00000000-0005-0000-0000-0000F2000000}"/>
    <cellStyle name="ss13" xfId="235" xr:uid="{00000000-0005-0000-0000-0000F3000000}"/>
    <cellStyle name="ss14" xfId="236" xr:uid="{00000000-0005-0000-0000-0000F4000000}"/>
    <cellStyle name="ss15" xfId="237" xr:uid="{00000000-0005-0000-0000-0000F5000000}"/>
    <cellStyle name="ss16" xfId="238" xr:uid="{00000000-0005-0000-0000-0000F6000000}"/>
    <cellStyle name="ss17" xfId="239" xr:uid="{00000000-0005-0000-0000-0000F7000000}"/>
    <cellStyle name="ss18" xfId="240" xr:uid="{00000000-0005-0000-0000-0000F8000000}"/>
    <cellStyle name="ss19" xfId="241" xr:uid="{00000000-0005-0000-0000-0000F9000000}"/>
    <cellStyle name="ss2" xfId="242" xr:uid="{00000000-0005-0000-0000-0000FA000000}"/>
    <cellStyle name="ss20" xfId="243" xr:uid="{00000000-0005-0000-0000-0000FB000000}"/>
    <cellStyle name="ss21" xfId="244" xr:uid="{00000000-0005-0000-0000-0000FC000000}"/>
    <cellStyle name="ss22" xfId="245" xr:uid="{00000000-0005-0000-0000-0000FD000000}"/>
    <cellStyle name="ss3" xfId="246" xr:uid="{00000000-0005-0000-0000-0000FE000000}"/>
    <cellStyle name="ss4" xfId="247" xr:uid="{00000000-0005-0000-0000-0000FF000000}"/>
    <cellStyle name="ss5" xfId="248" xr:uid="{00000000-0005-0000-0000-000000010000}"/>
    <cellStyle name="ss6" xfId="249" xr:uid="{00000000-0005-0000-0000-000001010000}"/>
    <cellStyle name="ss7" xfId="250" xr:uid="{00000000-0005-0000-0000-000002010000}"/>
    <cellStyle name="ss8" xfId="251" xr:uid="{00000000-0005-0000-0000-000003010000}"/>
    <cellStyle name="ss9" xfId="252" xr:uid="{00000000-0005-0000-0000-000004010000}"/>
    <cellStyle name="Standaard 2" xfId="253" xr:uid="{00000000-0005-0000-0000-000005010000}"/>
    <cellStyle name="Standaard 3" xfId="254" xr:uid="{00000000-0005-0000-0000-000006010000}"/>
    <cellStyle name="Standard_cpi-mp-be-stats" xfId="255" xr:uid="{00000000-0005-0000-0000-000007010000}"/>
    <cellStyle name="Style 1" xfId="256" xr:uid="{00000000-0005-0000-0000-000008010000}"/>
    <cellStyle name="Style 2" xfId="257" xr:uid="{00000000-0005-0000-0000-000009010000}"/>
    <cellStyle name="Table No." xfId="258" xr:uid="{00000000-0005-0000-0000-00000A010000}"/>
    <cellStyle name="Table Title" xfId="259" xr:uid="{00000000-0005-0000-0000-00000B010000}"/>
    <cellStyle name="Tagline" xfId="260" xr:uid="{00000000-0005-0000-0000-00000C010000}"/>
    <cellStyle name="temp" xfId="261" xr:uid="{00000000-0005-0000-0000-00000D010000}"/>
    <cellStyle name="Testo avviso" xfId="262" xr:uid="{00000000-0005-0000-0000-00000E010000}"/>
    <cellStyle name="Testo descrittivo" xfId="263" xr:uid="{00000000-0005-0000-0000-00000F010000}"/>
    <cellStyle name="Title" xfId="1" builtinId="15" customBuiltin="1"/>
    <cellStyle name="Title 1" xfId="264" xr:uid="{00000000-0005-0000-0000-000011010000}"/>
    <cellStyle name="Title 2" xfId="68" xr:uid="{00000000-0005-0000-0000-000012010000}"/>
    <cellStyle name="Title 3" xfId="287" xr:uid="{00000000-0005-0000-0000-000013010000}"/>
    <cellStyle name="title1" xfId="265" xr:uid="{00000000-0005-0000-0000-000014010000}"/>
    <cellStyle name="Titolo" xfId="266" xr:uid="{00000000-0005-0000-0000-000015010000}"/>
    <cellStyle name="Titolo 1" xfId="267" xr:uid="{00000000-0005-0000-0000-000016010000}"/>
    <cellStyle name="Titolo 2" xfId="268" xr:uid="{00000000-0005-0000-0000-000017010000}"/>
    <cellStyle name="Titolo 3" xfId="269" xr:uid="{00000000-0005-0000-0000-000018010000}"/>
    <cellStyle name="Titolo 4" xfId="270" xr:uid="{00000000-0005-0000-0000-000019010000}"/>
    <cellStyle name="Titolo_SSI2012-Finaldata_JRCresults_2003" xfId="271" xr:uid="{00000000-0005-0000-0000-00001A010000}"/>
    <cellStyle name="Totaal 2" xfId="272" xr:uid="{00000000-0005-0000-0000-00001B010000}"/>
    <cellStyle name="Total" xfId="16" builtinId="25" customBuiltin="1"/>
    <cellStyle name="Total 2" xfId="69" xr:uid="{00000000-0005-0000-0000-00001D010000}"/>
    <cellStyle name="Totale" xfId="273" xr:uid="{00000000-0005-0000-0000-00001E010000}"/>
    <cellStyle name="Uitvoer 2" xfId="274" xr:uid="{00000000-0005-0000-0000-00001F010000}"/>
    <cellStyle name="Valore non valido" xfId="275" xr:uid="{00000000-0005-0000-0000-000020010000}"/>
    <cellStyle name="Valore valido" xfId="276" xr:uid="{00000000-0005-0000-0000-000021010000}"/>
    <cellStyle name="Verklarende tekst 2" xfId="277" xr:uid="{00000000-0005-0000-0000-000022010000}"/>
    <cellStyle name="Waarschuwingstekst 2" xfId="278" xr:uid="{00000000-0005-0000-0000-000023010000}"/>
    <cellStyle name="Währung [0]_Germany" xfId="279" xr:uid="{00000000-0005-0000-0000-000024010000}"/>
    <cellStyle name="Währung_Germany" xfId="280" xr:uid="{00000000-0005-0000-0000-000025010000}"/>
    <cellStyle name="Warning Text" xfId="14" builtinId="11" customBuiltin="1"/>
    <cellStyle name="Warning Text 2" xfId="281" xr:uid="{00000000-0005-0000-0000-000027010000}"/>
  </cellStyles>
  <dxfs count="50">
    <dxf>
      <font>
        <b/>
        <i val="0"/>
      </font>
      <fill>
        <patternFill>
          <bgColor theme="3" tint="0.79998168889431442"/>
        </patternFill>
      </fill>
    </dxf>
    <dxf>
      <font>
        <b/>
        <i val="0"/>
      </font>
      <fill>
        <patternFill>
          <bgColor theme="3" tint="0.59996337778862885"/>
        </patternFill>
      </fill>
    </dxf>
    <dxf>
      <font>
        <b/>
        <i val="0"/>
      </font>
      <fill>
        <patternFill>
          <bgColor theme="3" tint="0.39994506668294322"/>
        </patternFill>
      </fill>
    </dxf>
    <dxf>
      <font>
        <b/>
        <i val="0"/>
        <color theme="0"/>
      </font>
      <fill>
        <patternFill>
          <bgColor theme="3" tint="-0.24994659260841701"/>
        </patternFill>
      </fill>
    </dxf>
    <dxf>
      <font>
        <b/>
        <i val="0"/>
        <color theme="0"/>
      </font>
      <fill>
        <patternFill>
          <bgColor theme="3" tint="-0.499984740745262"/>
        </patternFill>
      </fill>
    </dxf>
    <dxf>
      <font>
        <b/>
        <i val="0"/>
      </font>
      <fill>
        <patternFill>
          <bgColor theme="6" tint="0.79998168889431442"/>
        </patternFill>
      </fill>
    </dxf>
    <dxf>
      <font>
        <b/>
        <i val="0"/>
      </font>
      <fill>
        <patternFill>
          <bgColor theme="6" tint="0.59996337778862885"/>
        </patternFill>
      </fill>
    </dxf>
    <dxf>
      <font>
        <b/>
        <i val="0"/>
      </font>
      <fill>
        <patternFill>
          <bgColor theme="6" tint="0.39994506668294322"/>
        </patternFill>
      </fill>
    </dxf>
    <dxf>
      <font>
        <b/>
        <i val="0"/>
        <color theme="0"/>
      </font>
      <fill>
        <patternFill>
          <bgColor theme="6" tint="-0.24994659260841701"/>
        </patternFill>
      </fill>
    </dxf>
    <dxf>
      <font>
        <color theme="0" tint="-4.9989318521683403E-2"/>
      </font>
      <fill>
        <patternFill>
          <bgColor theme="6" tint="-0.499984740745262"/>
        </patternFill>
      </fill>
    </dxf>
    <dxf>
      <font>
        <b/>
        <i val="0"/>
      </font>
      <fill>
        <patternFill>
          <bgColor theme="6" tint="0.79998168889431442"/>
        </patternFill>
      </fill>
    </dxf>
    <dxf>
      <font>
        <b/>
        <i val="0"/>
      </font>
      <fill>
        <patternFill>
          <bgColor theme="6" tint="0.59996337778862885"/>
        </patternFill>
      </fill>
    </dxf>
    <dxf>
      <font>
        <b/>
        <i val="0"/>
      </font>
      <fill>
        <patternFill>
          <bgColor theme="6" tint="0.39994506668294322"/>
        </patternFill>
      </fill>
    </dxf>
    <dxf>
      <font>
        <b/>
        <i val="0"/>
        <color theme="0"/>
      </font>
      <fill>
        <patternFill>
          <bgColor theme="6" tint="-0.24994659260841701"/>
        </patternFill>
      </fill>
    </dxf>
    <dxf>
      <font>
        <color theme="0" tint="-4.9989318521683403E-2"/>
      </font>
      <fill>
        <patternFill>
          <bgColor theme="6" tint="-0.499984740745262"/>
        </patternFill>
      </fill>
    </dxf>
    <dxf>
      <font>
        <b/>
        <i val="0"/>
      </font>
      <fill>
        <patternFill>
          <bgColor theme="8" tint="0.79998168889431442"/>
        </patternFill>
      </fill>
    </dxf>
    <dxf>
      <font>
        <b/>
        <i val="0"/>
      </font>
      <fill>
        <patternFill>
          <bgColor theme="8" tint="0.59996337778862885"/>
        </patternFill>
      </fill>
    </dxf>
    <dxf>
      <font>
        <b/>
        <i val="0"/>
      </font>
      <fill>
        <patternFill>
          <bgColor theme="8" tint="0.39994506668294322"/>
        </patternFill>
      </fill>
    </dxf>
    <dxf>
      <font>
        <b/>
        <i val="0"/>
        <color theme="0"/>
      </font>
      <fill>
        <patternFill>
          <bgColor theme="8" tint="-0.24994659260841701"/>
        </patternFill>
      </fill>
    </dxf>
    <dxf>
      <font>
        <color theme="0"/>
      </font>
      <fill>
        <patternFill>
          <bgColor theme="8" tint="-0.499984740745262"/>
        </patternFill>
      </fill>
    </dxf>
    <dxf>
      <font>
        <b/>
        <i val="0"/>
      </font>
      <fill>
        <patternFill>
          <bgColor theme="8" tint="0.79998168889431442"/>
        </patternFill>
      </fill>
    </dxf>
    <dxf>
      <font>
        <b/>
        <i val="0"/>
      </font>
      <fill>
        <patternFill>
          <bgColor theme="8" tint="0.59996337778862885"/>
        </patternFill>
      </fill>
    </dxf>
    <dxf>
      <font>
        <b/>
        <i val="0"/>
      </font>
      <fill>
        <patternFill>
          <bgColor theme="8" tint="0.39994506668294322"/>
        </patternFill>
      </fill>
    </dxf>
    <dxf>
      <font>
        <b/>
        <i val="0"/>
        <color theme="0"/>
      </font>
      <fill>
        <patternFill>
          <bgColor theme="8" tint="-0.24994659260841701"/>
        </patternFill>
      </fill>
    </dxf>
    <dxf>
      <font>
        <color theme="0"/>
      </font>
      <fill>
        <patternFill>
          <bgColor theme="8" tint="-0.499984740745262"/>
        </patternFill>
      </fill>
    </dxf>
    <dxf>
      <font>
        <b/>
        <i val="0"/>
      </font>
      <fill>
        <patternFill>
          <bgColor theme="7" tint="0.79998168889431442"/>
        </patternFill>
      </fill>
    </dxf>
    <dxf>
      <font>
        <b/>
        <i val="0"/>
      </font>
      <fill>
        <patternFill>
          <bgColor theme="7" tint="0.59996337778862885"/>
        </patternFill>
      </fill>
    </dxf>
    <dxf>
      <font>
        <b/>
        <i val="0"/>
      </font>
      <fill>
        <patternFill>
          <bgColor theme="7" tint="0.39994506668294322"/>
        </patternFill>
      </fill>
    </dxf>
    <dxf>
      <font>
        <b/>
        <i val="0"/>
        <color theme="0"/>
      </font>
      <fill>
        <patternFill>
          <bgColor theme="7" tint="-0.24994659260841701"/>
        </patternFill>
      </fill>
    </dxf>
    <dxf>
      <font>
        <color theme="0" tint="-4.9989318521683403E-2"/>
      </font>
      <fill>
        <patternFill>
          <bgColor theme="7" tint="-0.499984740745262"/>
        </patternFill>
      </fill>
    </dxf>
    <dxf>
      <font>
        <b/>
        <i val="0"/>
      </font>
      <fill>
        <patternFill>
          <bgColor theme="9" tint="0.79998168889431442"/>
        </patternFill>
      </fill>
    </dxf>
    <dxf>
      <font>
        <b/>
        <i val="0"/>
      </font>
      <fill>
        <patternFill>
          <bgColor theme="9" tint="0.59996337778862885"/>
        </patternFill>
      </fill>
    </dxf>
    <dxf>
      <font>
        <b/>
        <i val="0"/>
      </font>
      <fill>
        <patternFill>
          <bgColor theme="9" tint="0.39994506668294322"/>
        </patternFill>
      </fill>
    </dxf>
    <dxf>
      <font>
        <b/>
        <i val="0"/>
        <color theme="0"/>
      </font>
      <fill>
        <patternFill>
          <bgColor theme="9" tint="-0.24994659260841701"/>
        </patternFill>
      </fill>
    </dxf>
    <dxf>
      <font>
        <color theme="0"/>
      </font>
      <fill>
        <patternFill>
          <bgColor theme="9" tint="-0.499984740745262"/>
        </patternFill>
      </fill>
    </dxf>
    <dxf>
      <font>
        <b/>
        <i val="0"/>
      </font>
      <fill>
        <patternFill>
          <bgColor theme="5" tint="0.79998168889431442"/>
        </patternFill>
      </fill>
    </dxf>
    <dxf>
      <font>
        <b/>
        <i val="0"/>
      </font>
      <fill>
        <patternFill>
          <bgColor theme="5" tint="0.59996337778862885"/>
        </patternFill>
      </fill>
    </dxf>
    <dxf>
      <font>
        <b/>
        <i val="0"/>
      </font>
      <fill>
        <patternFill>
          <bgColor theme="5" tint="0.39994506668294322"/>
        </patternFill>
      </fill>
    </dxf>
    <dxf>
      <font>
        <b/>
        <i val="0"/>
        <color theme="0"/>
      </font>
      <fill>
        <patternFill>
          <bgColor theme="5" tint="-0.24994659260841701"/>
        </patternFill>
      </fill>
    </dxf>
    <dxf>
      <font>
        <color theme="0"/>
      </font>
      <fill>
        <patternFill>
          <bgColor theme="5" tint="-0.499984740745262"/>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39994506668294322"/>
        </patternFill>
      </fill>
    </dxf>
    <dxf>
      <font>
        <b/>
        <i val="0"/>
        <color theme="0"/>
      </font>
      <fill>
        <patternFill>
          <bgColor theme="4" tint="-0.24994659260841701"/>
        </patternFill>
      </fill>
    </dxf>
    <dxf>
      <font>
        <color theme="0"/>
      </font>
      <fill>
        <patternFill>
          <bgColor theme="4" tint="-0.499984740745262"/>
        </patternFill>
      </fill>
    </dxf>
    <dxf>
      <font>
        <b/>
        <i val="0"/>
      </font>
      <fill>
        <patternFill>
          <bgColor theme="4" tint="0.79998168889431442"/>
        </patternFill>
      </fill>
    </dxf>
    <dxf>
      <font>
        <b/>
        <i val="0"/>
      </font>
      <fill>
        <patternFill>
          <bgColor theme="4" tint="0.59996337778862885"/>
        </patternFill>
      </fill>
    </dxf>
    <dxf>
      <font>
        <b/>
        <i val="0"/>
      </font>
      <fill>
        <patternFill>
          <bgColor theme="4" tint="0.39994506668294322"/>
        </patternFill>
      </fill>
    </dxf>
    <dxf>
      <font>
        <b/>
        <i val="0"/>
        <color theme="0"/>
      </font>
      <fill>
        <patternFill>
          <bgColor theme="4" tint="-0.24994659260841701"/>
        </patternFill>
      </fill>
    </dxf>
    <dxf>
      <font>
        <color theme="0"/>
      </font>
      <fill>
        <patternFill>
          <fgColor theme="0"/>
          <bgColor theme="4" tint="-0.499984740745262"/>
        </patternFill>
      </fill>
    </dxf>
  </dxfs>
  <tableStyles count="0" defaultTableStyle="TableStyleMedium2" defaultPivotStyle="PivotStyleLight16"/>
  <colors>
    <mruColors>
      <color rgb="FF238B45"/>
      <color rgb="FFEFF3FF"/>
      <color rgb="FFFF6600"/>
      <color rgb="FFBDD7E7"/>
      <color rgb="FF6BAED6"/>
      <color rgb="FF2171B5"/>
      <color rgb="FFEDF8E9"/>
      <color rgb="FFBAE4B3"/>
      <color rgb="FF74C476"/>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8</xdr:row>
      <xdr:rowOff>14755</xdr:rowOff>
    </xdr:from>
    <xdr:to>
      <xdr:col>1</xdr:col>
      <xdr:colOff>11989</xdr:colOff>
      <xdr:row>8</xdr:row>
      <xdr:rowOff>4552950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76200" y="2015005"/>
          <a:ext cx="6488989" cy="4538195"/>
        </a:xfrm>
        <a:prstGeom prst="rect">
          <a:avLst/>
        </a:prstGeom>
      </xdr:spPr>
    </xdr:pic>
    <xdr:clientData/>
  </xdr:twoCellAnchor>
  <xdr:twoCellAnchor editAs="oneCell">
    <xdr:from>
      <xdr:col>0</xdr:col>
      <xdr:colOff>95250</xdr:colOff>
      <xdr:row>0</xdr:row>
      <xdr:rowOff>66675</xdr:rowOff>
    </xdr:from>
    <xdr:to>
      <xdr:col>0</xdr:col>
      <xdr:colOff>923925</xdr:colOff>
      <xdr:row>1</xdr:row>
      <xdr:rowOff>151534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6675"/>
          <a:ext cx="828675" cy="380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0</xdr:col>
      <xdr:colOff>914400</xdr:colOff>
      <xdr:row>1</xdr:row>
      <xdr:rowOff>127328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8100"/>
          <a:ext cx="838200" cy="384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137583</xdr:colOff>
      <xdr:row>1</xdr:row>
      <xdr:rowOff>148166</xdr:rowOff>
    </xdr:from>
    <xdr:to>
      <xdr:col>1</xdr:col>
      <xdr:colOff>1216409</xdr:colOff>
      <xdr:row>1</xdr:row>
      <xdr:rowOff>1026583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83" y="349249"/>
          <a:ext cx="1914909" cy="878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1</xdr:row>
      <xdr:rowOff>190500</xdr:rowOff>
    </xdr:from>
    <xdr:to>
      <xdr:col>0</xdr:col>
      <xdr:colOff>2086359</xdr:colOff>
      <xdr:row>1</xdr:row>
      <xdr:rowOff>1068917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381000"/>
          <a:ext cx="1914909" cy="878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200025</xdr:rowOff>
    </xdr:from>
    <xdr:to>
      <xdr:col>0</xdr:col>
      <xdr:colOff>2114934</xdr:colOff>
      <xdr:row>1</xdr:row>
      <xdr:rowOff>1078442</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390525"/>
          <a:ext cx="1914909" cy="878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1</xdr:row>
      <xdr:rowOff>200025</xdr:rowOff>
    </xdr:from>
    <xdr:to>
      <xdr:col>0</xdr:col>
      <xdr:colOff>2114934</xdr:colOff>
      <xdr:row>1</xdr:row>
      <xdr:rowOff>1078442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390525"/>
          <a:ext cx="1914909" cy="878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1</xdr:row>
      <xdr:rowOff>133350</xdr:rowOff>
    </xdr:from>
    <xdr:to>
      <xdr:col>0</xdr:col>
      <xdr:colOff>2057784</xdr:colOff>
      <xdr:row>1</xdr:row>
      <xdr:rowOff>1011767</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323850"/>
          <a:ext cx="1914909" cy="878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123825</xdr:colOff>
      <xdr:row>1</xdr:row>
      <xdr:rowOff>219075</xdr:rowOff>
    </xdr:from>
    <xdr:to>
      <xdr:col>0</xdr:col>
      <xdr:colOff>2038734</xdr:colOff>
      <xdr:row>1</xdr:row>
      <xdr:rowOff>1097492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409575"/>
          <a:ext cx="1914909" cy="8784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assine Niang" id="{681287B9-B6AB-4BCA-B3C7-7A16122959FC}" userId="S::niang4@un.org::3edd47ea-9993-4c44-9b46-b05f0f14af2b"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2.06.11 - GFM Indicator List" connectionId="1" xr16:uid="{00000000-0016-0000-08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InfoRM OK">
      <a:dk1>
        <a:sysClr val="windowText" lastClr="000000"/>
      </a:dk1>
      <a:lt1>
        <a:sysClr val="window" lastClr="FFFFFF"/>
      </a:lt1>
      <a:dk2>
        <a:srgbClr val="C21A01"/>
      </a:dk2>
      <a:lt2>
        <a:srgbClr val="CCDDEA"/>
      </a:lt2>
      <a:accent1>
        <a:srgbClr val="FFAF44"/>
      </a:accent1>
      <a:accent2>
        <a:srgbClr val="F4833F"/>
      </a:accent2>
      <a:accent3>
        <a:srgbClr val="AFBD5E"/>
      </a:accent3>
      <a:accent4>
        <a:srgbClr val="6B8349"/>
      </a:accent4>
      <a:accent5>
        <a:srgbClr val="567EBB"/>
      </a:accent5>
      <a:accent6>
        <a:srgbClr val="2B4C7E"/>
      </a:accent6>
      <a:hlink>
        <a:srgbClr val="D83E2C"/>
      </a:hlink>
      <a:folHlink>
        <a:srgbClr val="ED7D2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 dT="2019-08-09T10:44:44.06" personId="{681287B9-B6AB-4BCA-B3C7-7A16122959FC}" id="{6FCFC373-C932-4F27-9B8E-CDD6F2A808B5}">
    <text>as of 30/06/2019</text>
  </threadedComment>
  <threadedComment ref="AN2" dT="2019-08-09T10:44:55.48" personId="{681287B9-B6AB-4BCA-B3C7-7A16122959FC}" id="{67DEDECE-BD30-4FAE-A697-EF74723D6572}">
    <text>as of 30/06/2019</text>
  </threadedComment>
  <threadedComment ref="AO2" dT="2019-08-09T10:45:08.36" personId="{681287B9-B6AB-4BCA-B3C7-7A16122959FC}" id="{AB1791EF-C522-4483-BDC5-64E81D4FFD82}">
    <text>as of 30/06/2019</text>
  </threadedComment>
  <threadedComment ref="AC3" dT="2019-08-16T08:26:14.12" personId="{681287B9-B6AB-4BCA-B3C7-7A16122959FC}" id="{8BA7D9F5-E454-4F40-A4B6-984D494482A3}">
    <text>S30 to S52 for 2018 and as od S29 for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form-index.org/sahe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data.worldbank.org/indicator/DT.ODA.ODAT.GN.ZS" TargetMode="External"/><Relationship Id="rId13" Type="http://schemas.openxmlformats.org/officeDocument/2006/relationships/hyperlink" Target="http://data.worldbank.org/indicator/SH.H2O.SAFE.ZS" TargetMode="External"/><Relationship Id="rId18" Type="http://schemas.openxmlformats.org/officeDocument/2006/relationships/hyperlink" Target="http://preview.grid.unep.ch/" TargetMode="External"/><Relationship Id="rId26" Type="http://schemas.openxmlformats.org/officeDocument/2006/relationships/hyperlink" Target="http://www.acleddata.com/" TargetMode="External"/><Relationship Id="rId39" Type="http://schemas.openxmlformats.org/officeDocument/2006/relationships/hyperlink" Target="http://www.fao.org/nr/lada/gladis/glad_ind/" TargetMode="External"/><Relationship Id="rId3" Type="http://schemas.openxmlformats.org/officeDocument/2006/relationships/hyperlink" Target="http://stats.uis.unesco.org/unesco" TargetMode="External"/><Relationship Id="rId21" Type="http://schemas.openxmlformats.org/officeDocument/2006/relationships/hyperlink" Target="http://data.unhcr.org/SahelSituation/region.php" TargetMode="External"/><Relationship Id="rId34" Type="http://schemas.openxmlformats.org/officeDocument/2006/relationships/hyperlink" Target="http://fts.unocha.org/pageloader.aspx;" TargetMode="External"/><Relationship Id="rId42" Type="http://schemas.openxmlformats.org/officeDocument/2006/relationships/queryTable" Target="../queryTables/queryTable1.xml"/><Relationship Id="rId7" Type="http://schemas.openxmlformats.org/officeDocument/2006/relationships/hyperlink" Target="http://preview.grid.unep.ch/" TargetMode="External"/><Relationship Id="rId12" Type="http://schemas.openxmlformats.org/officeDocument/2006/relationships/hyperlink" Target="http://www.emdat.be/" TargetMode="External"/><Relationship Id="rId17" Type="http://schemas.openxmlformats.org/officeDocument/2006/relationships/hyperlink" Target="http://data.worldbank.org/indicator/EG.ELC.ACCS.ZS" TargetMode="External"/><Relationship Id="rId25" Type="http://schemas.openxmlformats.org/officeDocument/2006/relationships/hyperlink" Target="http://data.worldbank.org/indicator/SP.POP.TOTL" TargetMode="External"/><Relationship Id="rId33" Type="http://schemas.openxmlformats.org/officeDocument/2006/relationships/hyperlink" Target="http://hdrstats.undp.org/en/indicators/68606.html" TargetMode="External"/><Relationship Id="rId38" Type="http://schemas.openxmlformats.org/officeDocument/2006/relationships/hyperlink" Target="http://preview.grid.unep.ch/" TargetMode="External"/><Relationship Id="rId2" Type="http://schemas.openxmlformats.org/officeDocument/2006/relationships/hyperlink" Target="http://www.ophi.org.uk/multidimensional-poverty-index" TargetMode="External"/><Relationship Id="rId16" Type="http://schemas.openxmlformats.org/officeDocument/2006/relationships/hyperlink" Target="http://data.worldbank.org/indicator/IT.CEL.SETS.P2" TargetMode="External"/><Relationship Id="rId20" Type="http://schemas.openxmlformats.org/officeDocument/2006/relationships/hyperlink" Target="http://www.ornl.gov/sci/landscan/" TargetMode="External"/><Relationship Id="rId29" Type="http://schemas.openxmlformats.org/officeDocument/2006/relationships/hyperlink" Target="http://www.emdat.be/" TargetMode="External"/><Relationship Id="rId41" Type="http://schemas.openxmlformats.org/officeDocument/2006/relationships/printerSettings" Target="../printerSettings/printerSettings8.bin"/><Relationship Id="rId1" Type="http://schemas.openxmlformats.org/officeDocument/2006/relationships/hyperlink" Target="http://hdrstats.undp.org/en/indicators/103106.html" TargetMode="External"/><Relationship Id="rId6" Type="http://schemas.openxmlformats.org/officeDocument/2006/relationships/hyperlink" Target="http://apps.who.int/ghodata" TargetMode="External"/><Relationship Id="rId11" Type="http://schemas.openxmlformats.org/officeDocument/2006/relationships/hyperlink" Target="http://preventionweb.net/applications/hfa/qbnhfa/" TargetMode="External"/><Relationship Id="rId24" Type="http://schemas.openxmlformats.org/officeDocument/2006/relationships/hyperlink" Target="http://data.worldbank.org/indicator/SI.POV.GINI" TargetMode="External"/><Relationship Id="rId32" Type="http://schemas.openxmlformats.org/officeDocument/2006/relationships/hyperlink" Target="http://www.devinfolive.info/nutritioninfo/test/" TargetMode="External"/><Relationship Id="rId37" Type="http://schemas.openxmlformats.org/officeDocument/2006/relationships/hyperlink" Target="http://www.devinfolive.info/nutritioninfo/test/" TargetMode="External"/><Relationship Id="rId40" Type="http://schemas.openxmlformats.org/officeDocument/2006/relationships/hyperlink" Target="http://info.worldbank.org/governance/wgi" TargetMode="External"/><Relationship Id="rId5" Type="http://schemas.openxmlformats.org/officeDocument/2006/relationships/hyperlink" Target="http://apps.who.int/ghodata" TargetMode="External"/><Relationship Id="rId15" Type="http://schemas.openxmlformats.org/officeDocument/2006/relationships/hyperlink" Target="http://data.worldbank.org/indicator/IT.NET.USER.P2" TargetMode="External"/><Relationship Id="rId23" Type="http://schemas.openxmlformats.org/officeDocument/2006/relationships/hyperlink" Target="http://www.unicef.org/publications/index_pubs_statistics.html" TargetMode="External"/><Relationship Id="rId28" Type="http://schemas.openxmlformats.org/officeDocument/2006/relationships/hyperlink" Target="http://www.emdat.be/" TargetMode="External"/><Relationship Id="rId36" Type="http://schemas.openxmlformats.org/officeDocument/2006/relationships/hyperlink" Target="http://www.devinfolive.info/nutritioninfo/test/" TargetMode="External"/><Relationship Id="rId10" Type="http://schemas.openxmlformats.org/officeDocument/2006/relationships/hyperlink" Target="http://www.hiik.de/en/konfliktbarometer/index.html" TargetMode="External"/><Relationship Id="rId19" Type="http://schemas.openxmlformats.org/officeDocument/2006/relationships/hyperlink" Target="http://apps.who.int/ghodata" TargetMode="External"/><Relationship Id="rId31" Type="http://schemas.openxmlformats.org/officeDocument/2006/relationships/hyperlink" Target="http://data.worldbank.org/indicator/BX.TRF.PWKR.CD.DT" TargetMode="External"/><Relationship Id="rId4" Type="http://schemas.openxmlformats.org/officeDocument/2006/relationships/hyperlink" Target="http://apps.who.int/ghodata" TargetMode="External"/><Relationship Id="rId9" Type="http://schemas.openxmlformats.org/officeDocument/2006/relationships/hyperlink" Target="http://cpi.transparency.org/cpi2012/" TargetMode="External"/><Relationship Id="rId14" Type="http://schemas.openxmlformats.org/officeDocument/2006/relationships/hyperlink" Target="http://data.worldbank.org/indicator/SH.STA.ACSN" TargetMode="External"/><Relationship Id="rId22" Type="http://schemas.openxmlformats.org/officeDocument/2006/relationships/hyperlink" Target="http://apps.who.int/ghodata" TargetMode="External"/><Relationship Id="rId27" Type="http://schemas.openxmlformats.org/officeDocument/2006/relationships/hyperlink" Target="http://www.fao.org/giews/earthobservation/asis/index_1.jsp?lang=en" TargetMode="External"/><Relationship Id="rId30" Type="http://schemas.openxmlformats.org/officeDocument/2006/relationships/hyperlink" Target="http://www.emdat.be/" TargetMode="External"/><Relationship Id="rId35" Type="http://schemas.openxmlformats.org/officeDocument/2006/relationships/hyperlink" Target="http://conflictrisk.gdac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zoomScale="70" zoomScaleNormal="70" workbookViewId="0">
      <selection activeCell="D8" sqref="D8"/>
    </sheetView>
  </sheetViews>
  <sheetFormatPr defaultColWidth="9.140625" defaultRowHeight="15" x14ac:dyDescent="0.25"/>
  <cols>
    <col min="1" max="1" width="98.28515625" style="11" customWidth="1"/>
    <col min="2" max="16384" width="9.140625" style="11"/>
  </cols>
  <sheetData>
    <row r="1" spans="1:11" ht="23.25" x14ac:dyDescent="0.25">
      <c r="A1" s="94" t="s">
        <v>684</v>
      </c>
    </row>
    <row r="2" spans="1:11" x14ac:dyDescent="0.25">
      <c r="A2" s="95" t="s">
        <v>776</v>
      </c>
    </row>
    <row r="3" spans="1:11" ht="7.5" customHeight="1" x14ac:dyDescent="0.25">
      <c r="A3" s="17"/>
    </row>
    <row r="4" spans="1:11" ht="6.75" customHeight="1" x14ac:dyDescent="0.25">
      <c r="A4" s="96"/>
    </row>
    <row r="5" spans="1:11" x14ac:dyDescent="0.25">
      <c r="A5" s="97" t="s">
        <v>80</v>
      </c>
    </row>
    <row r="6" spans="1:11" ht="19.5" customHeight="1" x14ac:dyDescent="0.25">
      <c r="A6" s="98" t="s">
        <v>142</v>
      </c>
    </row>
    <row r="7" spans="1:11" ht="63.75" x14ac:dyDescent="0.25">
      <c r="A7" s="147" t="s">
        <v>685</v>
      </c>
    </row>
    <row r="8" spans="1:11" ht="6.75" customHeight="1" x14ac:dyDescent="0.25">
      <c r="A8" s="99"/>
    </row>
    <row r="9" spans="1:11" ht="359.25" customHeight="1" x14ac:dyDescent="0.25">
      <c r="A9" s="100"/>
      <c r="K9"/>
    </row>
    <row r="10" spans="1:11" s="82" customFormat="1" ht="38.25" x14ac:dyDescent="0.2">
      <c r="A10" s="101" t="s">
        <v>143</v>
      </c>
      <c r="K10" s="83"/>
    </row>
    <row r="11" spans="1:11" ht="24" customHeight="1" x14ac:dyDescent="0.25">
      <c r="A11" s="102" t="s">
        <v>81</v>
      </c>
    </row>
    <row r="12" spans="1:11" x14ac:dyDescent="0.25">
      <c r="A12" s="103" t="s">
        <v>610</v>
      </c>
    </row>
    <row r="13" spans="1:11" ht="9" customHeight="1" x14ac:dyDescent="0.25">
      <c r="A13" s="103"/>
    </row>
    <row r="14" spans="1:11" x14ac:dyDescent="0.25">
      <c r="A14" s="104" t="s">
        <v>322</v>
      </c>
    </row>
    <row r="15" spans="1:11" x14ac:dyDescent="0.25">
      <c r="A15" s="105"/>
    </row>
    <row r="16" spans="1:11" x14ac:dyDescent="0.25">
      <c r="A16" s="105"/>
    </row>
    <row r="17" spans="1:1" x14ac:dyDescent="0.25">
      <c r="A17" s="105"/>
    </row>
    <row r="18" spans="1:1" x14ac:dyDescent="0.25">
      <c r="A18" s="105"/>
    </row>
    <row r="19" spans="1:1" x14ac:dyDescent="0.25">
      <c r="A19" s="105"/>
    </row>
    <row r="20" spans="1:1" x14ac:dyDescent="0.25">
      <c r="A20" s="105"/>
    </row>
    <row r="21" spans="1:1" x14ac:dyDescent="0.25">
      <c r="A21" s="105"/>
    </row>
    <row r="22" spans="1:1" x14ac:dyDescent="0.25">
      <c r="A22" s="105"/>
    </row>
  </sheetData>
  <hyperlinks>
    <hyperlink ref="A5" location="'Table of Contents'!A1" display="(table of Contents)" xr:uid="{00000000-0004-0000-0000-000000000000}"/>
    <hyperlink ref="A12" r:id="rId1" xr:uid="{00000000-0004-0000-0000-000001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showGridLines="0" workbookViewId="0">
      <selection activeCell="A11" sqref="A11"/>
    </sheetView>
  </sheetViews>
  <sheetFormatPr defaultColWidth="9.140625" defaultRowHeight="15" x14ac:dyDescent="0.25"/>
  <cols>
    <col min="1" max="1" width="70.42578125" bestFit="1" customWidth="1"/>
    <col min="2" max="2" width="21.85546875" bestFit="1" customWidth="1"/>
  </cols>
  <sheetData>
    <row r="1" spans="1:2" ht="23.25" x14ac:dyDescent="0.25">
      <c r="A1" s="106" t="s">
        <v>111</v>
      </c>
      <c r="B1" s="205" t="s">
        <v>83</v>
      </c>
    </row>
    <row r="2" spans="1:2" s="15" customFormat="1" ht="12" customHeight="1" x14ac:dyDescent="0.25">
      <c r="A2" s="107"/>
      <c r="B2" s="205"/>
    </row>
    <row r="3" spans="1:2" s="15" customFormat="1" ht="14.25" customHeight="1" x14ac:dyDescent="0.25">
      <c r="A3" s="84"/>
      <c r="B3" s="85"/>
    </row>
    <row r="4" spans="1:2" x14ac:dyDescent="0.25">
      <c r="A4" s="16" t="s">
        <v>82</v>
      </c>
      <c r="B4" s="15"/>
    </row>
    <row r="5" spans="1:2" ht="18.75" customHeight="1" x14ac:dyDescent="0.25">
      <c r="A5" t="s">
        <v>84</v>
      </c>
      <c r="B5" s="86" t="s">
        <v>775</v>
      </c>
    </row>
    <row r="6" spans="1:2" ht="18.75" customHeight="1" x14ac:dyDescent="0.25">
      <c r="A6" t="s">
        <v>113</v>
      </c>
      <c r="B6" s="86" t="s">
        <v>112</v>
      </c>
    </row>
    <row r="7" spans="1:2" ht="18.75" customHeight="1" x14ac:dyDescent="0.25">
      <c r="A7" s="15" t="s">
        <v>85</v>
      </c>
      <c r="B7" s="86" t="s">
        <v>35</v>
      </c>
    </row>
    <row r="8" spans="1:2" ht="18.75" customHeight="1" x14ac:dyDescent="0.25">
      <c r="A8" s="15" t="s">
        <v>86</v>
      </c>
      <c r="B8" s="86" t="s">
        <v>114</v>
      </c>
    </row>
    <row r="9" spans="1:2" s="15" customFormat="1" ht="18.75" customHeight="1" x14ac:dyDescent="0.25">
      <c r="A9" s="15" t="s">
        <v>317</v>
      </c>
      <c r="B9" s="91" t="s">
        <v>317</v>
      </c>
    </row>
    <row r="10" spans="1:2" ht="18.75" customHeight="1" x14ac:dyDescent="0.25">
      <c r="A10" t="s">
        <v>318</v>
      </c>
      <c r="B10" s="86" t="s">
        <v>318</v>
      </c>
    </row>
    <row r="11" spans="1:2" ht="18.75" customHeight="1" x14ac:dyDescent="0.25">
      <c r="A11" t="s">
        <v>319</v>
      </c>
      <c r="B11" s="86" t="s">
        <v>319</v>
      </c>
    </row>
  </sheetData>
  <mergeCells count="1">
    <mergeCell ref="B1:B2"/>
  </mergeCells>
  <hyperlinks>
    <hyperlink ref="A4" location="Home!A1" display="(home)" xr:uid="{00000000-0004-0000-0100-000000000000}"/>
    <hyperlink ref="B5" location="'InfoRM 2014 (a-z)'!A1" display="InfoRM 2014 (a-z)" xr:uid="{00000000-0004-0000-0100-000001000000}"/>
    <hyperlink ref="B6" location="'Hazard &amp; Exposure'!A1" display="Hazard &amp; Exposure" xr:uid="{00000000-0004-0000-0100-000002000000}"/>
    <hyperlink ref="B7" location="Vulnerability!A1" display="Vulnerability" xr:uid="{00000000-0004-0000-0100-000003000000}"/>
    <hyperlink ref="B8" location="'Lack of Coping Capacity'!A1" display="Lack of Coping Capacity" xr:uid="{00000000-0004-0000-0100-000004000000}"/>
    <hyperlink ref="B10" location="'Data Source'!A1" display="Data sources" xr:uid="{00000000-0004-0000-0100-000005000000}"/>
    <hyperlink ref="B9" location="'Indicator Data'!A1" display="Indicator Data" xr:uid="{00000000-0004-0000-0100-000006000000}"/>
    <hyperlink ref="B11" location="Regions!A1" display="Regions!A1" xr:uid="{00000000-0004-0000-0100-000007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38"/>
  <sheetViews>
    <sheetView showGridLines="0" tabSelected="1" zoomScale="85" zoomScaleNormal="85" workbookViewId="0">
      <pane xSplit="4" ySplit="3" topLeftCell="E112" activePane="bottomRight" state="frozen"/>
      <selection pane="topRight" activeCell="E1" sqref="E1"/>
      <selection pane="bottomLeft" activeCell="A4" sqref="A4"/>
      <selection pane="bottomRight" activeCell="AI4" sqref="AI4:AI138"/>
    </sheetView>
  </sheetViews>
  <sheetFormatPr defaultColWidth="9.140625" defaultRowHeight="15" x14ac:dyDescent="0.25"/>
  <cols>
    <col min="1" max="1" width="12.5703125" style="11" bestFit="1" customWidth="1"/>
    <col min="2" max="2" width="20.28515625" style="11" customWidth="1"/>
    <col min="3" max="3" width="8.5703125" style="11" customWidth="1"/>
    <col min="4" max="4" width="15.7109375" style="11" customWidth="1"/>
    <col min="5" max="35" width="7.7109375" style="11" customWidth="1"/>
    <col min="36" max="16384" width="9.140625" style="11"/>
  </cols>
  <sheetData>
    <row r="1" spans="1:35" ht="16.5" customHeight="1" x14ac:dyDescent="0.3">
      <c r="A1" s="206"/>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row>
    <row r="2" spans="1:35" s="9" customFormat="1" ht="102.75" customHeight="1" thickBot="1" x14ac:dyDescent="0.35">
      <c r="A2" s="117" t="s">
        <v>32</v>
      </c>
      <c r="B2" s="117" t="s">
        <v>330</v>
      </c>
      <c r="C2" s="117" t="s">
        <v>18</v>
      </c>
      <c r="D2" s="117" t="s">
        <v>582</v>
      </c>
      <c r="E2" s="108" t="s">
        <v>611</v>
      </c>
      <c r="F2" s="108" t="s">
        <v>104</v>
      </c>
      <c r="G2" s="108" t="s">
        <v>657</v>
      </c>
      <c r="H2" s="175" t="s">
        <v>700</v>
      </c>
      <c r="I2" s="180" t="s">
        <v>26</v>
      </c>
      <c r="J2" s="108" t="s">
        <v>589</v>
      </c>
      <c r="K2" s="108" t="s">
        <v>706</v>
      </c>
      <c r="L2" s="180" t="s">
        <v>27</v>
      </c>
      <c r="M2" s="109" t="s">
        <v>30</v>
      </c>
      <c r="N2" s="131" t="s">
        <v>73</v>
      </c>
      <c r="O2" s="131" t="s">
        <v>49</v>
      </c>
      <c r="P2" s="131" t="s">
        <v>70</v>
      </c>
      <c r="Q2" s="202" t="s">
        <v>141</v>
      </c>
      <c r="R2" s="131" t="s">
        <v>48</v>
      </c>
      <c r="S2" s="132" t="s">
        <v>110</v>
      </c>
      <c r="T2" s="132" t="s">
        <v>57</v>
      </c>
      <c r="U2" s="132" t="s">
        <v>592</v>
      </c>
      <c r="V2" s="132" t="s">
        <v>58</v>
      </c>
      <c r="W2" s="132" t="s">
        <v>59</v>
      </c>
      <c r="X2" s="110" t="s">
        <v>71</v>
      </c>
      <c r="Y2" s="202" t="s">
        <v>60</v>
      </c>
      <c r="Z2" s="133" t="s">
        <v>31</v>
      </c>
      <c r="AA2" s="134" t="s">
        <v>61</v>
      </c>
      <c r="AB2" s="134" t="s">
        <v>62</v>
      </c>
      <c r="AC2" s="201" t="s">
        <v>28</v>
      </c>
      <c r="AD2" s="134" t="s">
        <v>33</v>
      </c>
      <c r="AE2" s="134" t="s">
        <v>63</v>
      </c>
      <c r="AF2" s="134" t="s">
        <v>64</v>
      </c>
      <c r="AG2" s="201" t="s">
        <v>29</v>
      </c>
      <c r="AH2" s="111" t="s">
        <v>328</v>
      </c>
      <c r="AI2" s="112" t="s">
        <v>65</v>
      </c>
    </row>
    <row r="3" spans="1:35" s="115" customFormat="1" ht="12.75" customHeight="1" thickTop="1" thickBot="1" x14ac:dyDescent="0.3">
      <c r="A3" s="113" t="s">
        <v>326</v>
      </c>
      <c r="B3" s="113" t="s">
        <v>326</v>
      </c>
      <c r="C3" s="113" t="s">
        <v>326</v>
      </c>
      <c r="D3" s="113"/>
      <c r="E3" s="114" t="s">
        <v>327</v>
      </c>
      <c r="F3" s="114" t="s">
        <v>327</v>
      </c>
      <c r="G3" s="114" t="s">
        <v>327</v>
      </c>
      <c r="H3" s="114" t="s">
        <v>327</v>
      </c>
      <c r="I3" s="114" t="s">
        <v>327</v>
      </c>
      <c r="J3" s="114" t="s">
        <v>327</v>
      </c>
      <c r="K3" s="114" t="s">
        <v>327</v>
      </c>
      <c r="L3" s="114" t="s">
        <v>327</v>
      </c>
      <c r="M3" s="114" t="s">
        <v>327</v>
      </c>
      <c r="N3" s="114" t="s">
        <v>327</v>
      </c>
      <c r="O3" s="114" t="s">
        <v>327</v>
      </c>
      <c r="P3" s="114" t="s">
        <v>327</v>
      </c>
      <c r="Q3" s="114" t="s">
        <v>327</v>
      </c>
      <c r="R3" s="114" t="s">
        <v>327</v>
      </c>
      <c r="S3" s="114" t="s">
        <v>327</v>
      </c>
      <c r="T3" s="114" t="s">
        <v>327</v>
      </c>
      <c r="U3" s="114" t="s">
        <v>327</v>
      </c>
      <c r="V3" s="114" t="s">
        <v>327</v>
      </c>
      <c r="W3" s="114" t="s">
        <v>327</v>
      </c>
      <c r="X3" s="114" t="s">
        <v>327</v>
      </c>
      <c r="Y3" s="114" t="s">
        <v>327</v>
      </c>
      <c r="Z3" s="114" t="s">
        <v>327</v>
      </c>
      <c r="AA3" s="114" t="s">
        <v>327</v>
      </c>
      <c r="AB3" s="114" t="s">
        <v>327</v>
      </c>
      <c r="AC3" s="114" t="s">
        <v>327</v>
      </c>
      <c r="AD3" s="114" t="s">
        <v>327</v>
      </c>
      <c r="AE3" s="114" t="s">
        <v>327</v>
      </c>
      <c r="AF3" s="114" t="s">
        <v>327</v>
      </c>
      <c r="AG3" s="114" t="s">
        <v>327</v>
      </c>
      <c r="AH3" s="114" t="s">
        <v>327</v>
      </c>
      <c r="AI3" s="114" t="s">
        <v>327</v>
      </c>
    </row>
    <row r="4" spans="1:35" ht="16.5" customHeight="1" x14ac:dyDescent="0.25">
      <c r="A4" s="138" t="s">
        <v>1</v>
      </c>
      <c r="B4" s="139" t="s">
        <v>331</v>
      </c>
      <c r="C4" s="139" t="s">
        <v>0</v>
      </c>
      <c r="D4" s="140" t="s">
        <v>581</v>
      </c>
      <c r="E4" s="176">
        <f>'Hazard &amp; Exposure'!S3</f>
        <v>0.9</v>
      </c>
      <c r="F4" s="176">
        <f>'Hazard &amp; Exposure'!T3</f>
        <v>4.5999999999999996</v>
      </c>
      <c r="G4" s="176">
        <f>'Hazard &amp; Exposure'!U3</f>
        <v>8.1999999999999993</v>
      </c>
      <c r="H4" s="181">
        <f>'Hazard &amp; Exposure'!V3</f>
        <v>5.9</v>
      </c>
      <c r="I4" s="183">
        <f>'Hazard &amp; Exposure'!W3</f>
        <v>5.5</v>
      </c>
      <c r="J4" s="182">
        <f>'Hazard &amp; Exposure'!AC3</f>
        <v>5</v>
      </c>
      <c r="K4" s="181">
        <f>'Hazard &amp; Exposure'!Z3</f>
        <v>3.9</v>
      </c>
      <c r="L4" s="183">
        <f>'Hazard &amp; Exposure'!AD3</f>
        <v>4.5</v>
      </c>
      <c r="M4" s="183">
        <f t="shared" ref="M4" si="0">ROUND((10-GEOMEAN(((10-I4)/10*9+1),((10-L4)/10*9+1)))/9*10,1)</f>
        <v>5</v>
      </c>
      <c r="N4" s="184">
        <f>Vulnerability!F3</f>
        <v>9.3000000000000007</v>
      </c>
      <c r="O4" s="178">
        <f>Vulnerability!I3</f>
        <v>4.0999999999999996</v>
      </c>
      <c r="P4" s="185">
        <f>Vulnerability!P3</f>
        <v>3.1</v>
      </c>
      <c r="Q4" s="183">
        <f>Vulnerability!Q3</f>
        <v>6.5</v>
      </c>
      <c r="R4" s="184">
        <f>Vulnerability!V3</f>
        <v>3.9</v>
      </c>
      <c r="S4" s="177">
        <f>Vulnerability!AD3</f>
        <v>2.9</v>
      </c>
      <c r="T4" s="177">
        <f>Vulnerability!AG3</f>
        <v>6.8</v>
      </c>
      <c r="U4" s="177">
        <f>Vulnerability!AJ3</f>
        <v>2.2000000000000002</v>
      </c>
      <c r="V4" s="177">
        <f>Vulnerability!AM3</f>
        <v>0.1</v>
      </c>
      <c r="W4" s="177">
        <f>Vulnerability!AP3</f>
        <v>0.9</v>
      </c>
      <c r="X4" s="185">
        <f>Vulnerability!AQ3</f>
        <v>3</v>
      </c>
      <c r="Y4" s="183">
        <f>Vulnerability!AR3</f>
        <v>3.5</v>
      </c>
      <c r="Z4" s="183">
        <f t="shared" ref="Z4" si="1">ROUND((10-GEOMEAN(((10-Q4)/10*9+1),((10-Y4)/10*9+1)))/9*10,1)</f>
        <v>5.2</v>
      </c>
      <c r="AA4" s="186">
        <f>'Lack of Coping Capacity'!G3</f>
        <v>5.4</v>
      </c>
      <c r="AB4" s="187">
        <f>'Lack of Coping Capacity'!J3</f>
        <v>6.1</v>
      </c>
      <c r="AC4" s="183">
        <f>'Lack of Coping Capacity'!K3</f>
        <v>5.8</v>
      </c>
      <c r="AD4" s="186">
        <f>'Lack of Coping Capacity'!P3</f>
        <v>8.4</v>
      </c>
      <c r="AE4" s="179">
        <f>'Lack of Coping Capacity'!S3</f>
        <v>9.1999999999999993</v>
      </c>
      <c r="AF4" s="187">
        <f>'Lack of Coping Capacity'!X3</f>
        <v>5.2</v>
      </c>
      <c r="AG4" s="183">
        <f>'Lack of Coping Capacity'!Y3</f>
        <v>7.6</v>
      </c>
      <c r="AH4" s="183">
        <f t="shared" ref="AH4" si="2">ROUND((10-GEOMEAN(((10-AC4)/10*9+1),((10-AG4)/10*9+1)))/9*10,1)</f>
        <v>6.8</v>
      </c>
      <c r="AI4" s="188">
        <f t="shared" ref="AI4" si="3">ROUND(M4^(1/3)*Z4^(1/3)*AH4^(1/3),1)</f>
        <v>5.6</v>
      </c>
    </row>
    <row r="5" spans="1:35" ht="16.5" customHeight="1" x14ac:dyDescent="0.25">
      <c r="A5" s="141" t="s">
        <v>1</v>
      </c>
      <c r="B5" s="116" t="s">
        <v>332</v>
      </c>
      <c r="C5" s="116" t="s">
        <v>0</v>
      </c>
      <c r="D5" s="98" t="s">
        <v>452</v>
      </c>
      <c r="E5" s="176">
        <f>'Hazard &amp; Exposure'!S4</f>
        <v>0.3</v>
      </c>
      <c r="F5" s="176">
        <f>'Hazard &amp; Exposure'!T4</f>
        <v>1.8</v>
      </c>
      <c r="G5" s="176">
        <f>'Hazard &amp; Exposure'!U4</f>
        <v>1.4</v>
      </c>
      <c r="H5" s="181">
        <f>'Hazard &amp; Exposure'!V4</f>
        <v>4.0999999999999996</v>
      </c>
      <c r="I5" s="183">
        <f>'Hazard &amp; Exposure'!W4</f>
        <v>2</v>
      </c>
      <c r="J5" s="182">
        <f>'Hazard &amp; Exposure'!AC4</f>
        <v>4</v>
      </c>
      <c r="K5" s="181">
        <f>'Hazard &amp; Exposure'!Z4</f>
        <v>3.9</v>
      </c>
      <c r="L5" s="183">
        <f>'Hazard &amp; Exposure'!AD4</f>
        <v>4</v>
      </c>
      <c r="M5" s="183">
        <f t="shared" ref="M5:M68" si="4">ROUND((10-GEOMEAN(((10-I5)/10*9+1),((10-L5)/10*9+1)))/9*10,1)</f>
        <v>3.1</v>
      </c>
      <c r="N5" s="184">
        <f>Vulnerability!F4</f>
        <v>9.3000000000000007</v>
      </c>
      <c r="O5" s="178">
        <f>Vulnerability!I4</f>
        <v>5.0999999999999996</v>
      </c>
      <c r="P5" s="185">
        <f>Vulnerability!P4</f>
        <v>3.1</v>
      </c>
      <c r="Q5" s="183">
        <f>Vulnerability!Q4</f>
        <v>6.7</v>
      </c>
      <c r="R5" s="184">
        <f>Vulnerability!V4</f>
        <v>1.2</v>
      </c>
      <c r="S5" s="177">
        <f>Vulnerability!AD4</f>
        <v>2.7</v>
      </c>
      <c r="T5" s="177">
        <f>Vulnerability!AG4</f>
        <v>6.4</v>
      </c>
      <c r="U5" s="177">
        <f>Vulnerability!AJ4</f>
        <v>0.3</v>
      </c>
      <c r="V5" s="177">
        <f>Vulnerability!AM4</f>
        <v>0.1</v>
      </c>
      <c r="W5" s="177">
        <f>Vulnerability!AP4</f>
        <v>1</v>
      </c>
      <c r="X5" s="185">
        <f>Vulnerability!AQ4</f>
        <v>2.5</v>
      </c>
      <c r="Y5" s="183">
        <f>Vulnerability!AR4</f>
        <v>1.9</v>
      </c>
      <c r="Z5" s="183">
        <f t="shared" ref="Z5:Z68" si="5">ROUND((10-GEOMEAN(((10-Q5)/10*9+1),((10-Y5)/10*9+1)))/9*10,1)</f>
        <v>4.7</v>
      </c>
      <c r="AA5" s="186">
        <f>'Lack of Coping Capacity'!G4</f>
        <v>5.4</v>
      </c>
      <c r="AB5" s="187">
        <f>'Lack of Coping Capacity'!J4</f>
        <v>6.1</v>
      </c>
      <c r="AC5" s="183">
        <f>'Lack of Coping Capacity'!K4</f>
        <v>5.8</v>
      </c>
      <c r="AD5" s="186">
        <f>'Lack of Coping Capacity'!P4</f>
        <v>8.1</v>
      </c>
      <c r="AE5" s="179">
        <f>'Lack of Coping Capacity'!S4</f>
        <v>5.2</v>
      </c>
      <c r="AF5" s="187">
        <f>'Lack of Coping Capacity'!X4</f>
        <v>4.9000000000000004</v>
      </c>
      <c r="AG5" s="183">
        <f>'Lack of Coping Capacity'!Y4</f>
        <v>6.1</v>
      </c>
      <c r="AH5" s="183">
        <f t="shared" ref="AH5:AH68" si="6">ROUND((10-GEOMEAN(((10-AC5)/10*9+1),((10-AG5)/10*9+1)))/9*10,1)</f>
        <v>6</v>
      </c>
      <c r="AI5" s="188">
        <f t="shared" ref="AI5:AI68" si="7">ROUND(M5^(1/3)*Z5^(1/3)*AH5^(1/3),1)</f>
        <v>4.4000000000000004</v>
      </c>
    </row>
    <row r="6" spans="1:35" ht="16.5" customHeight="1" x14ac:dyDescent="0.25">
      <c r="A6" s="141" t="s">
        <v>1</v>
      </c>
      <c r="B6" s="116" t="s">
        <v>333</v>
      </c>
      <c r="C6" s="116" t="s">
        <v>0</v>
      </c>
      <c r="D6" s="98" t="s">
        <v>453</v>
      </c>
      <c r="E6" s="176">
        <f>'Hazard &amp; Exposure'!S5</f>
        <v>1.3</v>
      </c>
      <c r="F6" s="176">
        <f>'Hazard &amp; Exposure'!T5</f>
        <v>0.4</v>
      </c>
      <c r="G6" s="176">
        <f>'Hazard &amp; Exposure'!U5</f>
        <v>1.7</v>
      </c>
      <c r="H6" s="181">
        <f>'Hazard &amp; Exposure'!V5</f>
        <v>5.4</v>
      </c>
      <c r="I6" s="183">
        <f>'Hazard &amp; Exposure'!W5</f>
        <v>2.4</v>
      </c>
      <c r="J6" s="182">
        <f>'Hazard &amp; Exposure'!AC5</f>
        <v>5</v>
      </c>
      <c r="K6" s="181">
        <f>'Hazard &amp; Exposure'!Z5</f>
        <v>3.9</v>
      </c>
      <c r="L6" s="183">
        <f>'Hazard &amp; Exposure'!AD5</f>
        <v>4.5</v>
      </c>
      <c r="M6" s="183">
        <f t="shared" si="4"/>
        <v>3.5</v>
      </c>
      <c r="N6" s="184">
        <f>Vulnerability!F5</f>
        <v>6.3</v>
      </c>
      <c r="O6" s="178">
        <f>Vulnerability!I5</f>
        <v>4.7</v>
      </c>
      <c r="P6" s="185">
        <f>Vulnerability!P5</f>
        <v>3.1</v>
      </c>
      <c r="Q6" s="183">
        <f>Vulnerability!Q5</f>
        <v>5.0999999999999996</v>
      </c>
      <c r="R6" s="184">
        <f>Vulnerability!V5</f>
        <v>1.8</v>
      </c>
      <c r="S6" s="177">
        <f>Vulnerability!AD5</f>
        <v>3.9</v>
      </c>
      <c r="T6" s="177">
        <f>Vulnerability!AG5</f>
        <v>4.7</v>
      </c>
      <c r="U6" s="177">
        <f>Vulnerability!AJ5</f>
        <v>1.8</v>
      </c>
      <c r="V6" s="177">
        <f>Vulnerability!AM5</f>
        <v>0.1</v>
      </c>
      <c r="W6" s="177">
        <f>Vulnerability!AP5</f>
        <v>1.1000000000000001</v>
      </c>
      <c r="X6" s="185">
        <f>Vulnerability!AQ5</f>
        <v>2.5</v>
      </c>
      <c r="Y6" s="183">
        <f>Vulnerability!AR5</f>
        <v>2.2000000000000002</v>
      </c>
      <c r="Z6" s="183">
        <f t="shared" si="5"/>
        <v>3.8</v>
      </c>
      <c r="AA6" s="186">
        <f>'Lack of Coping Capacity'!G5</f>
        <v>5.4</v>
      </c>
      <c r="AB6" s="187">
        <f>'Lack of Coping Capacity'!J5</f>
        <v>6.1</v>
      </c>
      <c r="AC6" s="183">
        <f>'Lack of Coping Capacity'!K5</f>
        <v>5.8</v>
      </c>
      <c r="AD6" s="186">
        <f>'Lack of Coping Capacity'!P5</f>
        <v>6.1</v>
      </c>
      <c r="AE6" s="179">
        <f>'Lack of Coping Capacity'!S5</f>
        <v>3</v>
      </c>
      <c r="AF6" s="187">
        <f>'Lack of Coping Capacity'!X5</f>
        <v>4.9000000000000004</v>
      </c>
      <c r="AG6" s="183">
        <f>'Lack of Coping Capacity'!Y5</f>
        <v>4.7</v>
      </c>
      <c r="AH6" s="183">
        <f t="shared" si="6"/>
        <v>5.3</v>
      </c>
      <c r="AI6" s="188">
        <f t="shared" si="7"/>
        <v>4.0999999999999996</v>
      </c>
    </row>
    <row r="7" spans="1:35" ht="16.5" customHeight="1" x14ac:dyDescent="0.25">
      <c r="A7" s="141" t="s">
        <v>1</v>
      </c>
      <c r="B7" s="116" t="s">
        <v>334</v>
      </c>
      <c r="C7" s="116" t="s">
        <v>0</v>
      </c>
      <c r="D7" s="98" t="s">
        <v>454</v>
      </c>
      <c r="E7" s="176">
        <f>'Hazard &amp; Exposure'!S6</f>
        <v>1.3</v>
      </c>
      <c r="F7" s="176">
        <f>'Hazard &amp; Exposure'!T6</f>
        <v>4.8</v>
      </c>
      <c r="G7" s="176">
        <f>'Hazard &amp; Exposure'!U6</f>
        <v>4.3</v>
      </c>
      <c r="H7" s="181">
        <f>'Hazard &amp; Exposure'!V6</f>
        <v>5.4</v>
      </c>
      <c r="I7" s="183">
        <f>'Hazard &amp; Exposure'!W6</f>
        <v>4.0999999999999996</v>
      </c>
      <c r="J7" s="182">
        <f>'Hazard &amp; Exposure'!AC6</f>
        <v>5</v>
      </c>
      <c r="K7" s="181">
        <f>'Hazard &amp; Exposure'!Z6</f>
        <v>3.9</v>
      </c>
      <c r="L7" s="183">
        <f>'Hazard &amp; Exposure'!AD6</f>
        <v>4.5</v>
      </c>
      <c r="M7" s="183">
        <f t="shared" si="4"/>
        <v>4.3</v>
      </c>
      <c r="N7" s="184">
        <f>Vulnerability!F6</f>
        <v>9.3000000000000007</v>
      </c>
      <c r="O7" s="178">
        <f>Vulnerability!I6</f>
        <v>5.3</v>
      </c>
      <c r="P7" s="185">
        <f>Vulnerability!P6</f>
        <v>3.1</v>
      </c>
      <c r="Q7" s="183">
        <f>Vulnerability!Q6</f>
        <v>6.8</v>
      </c>
      <c r="R7" s="184">
        <f>Vulnerability!V6</f>
        <v>0.9</v>
      </c>
      <c r="S7" s="177">
        <f>Vulnerability!AD6</f>
        <v>4.0999999999999996</v>
      </c>
      <c r="T7" s="177">
        <f>Vulnerability!AG6</f>
        <v>5</v>
      </c>
      <c r="U7" s="177">
        <f>Vulnerability!AJ6</f>
        <v>2.4</v>
      </c>
      <c r="V7" s="177">
        <f>Vulnerability!AM6</f>
        <v>0</v>
      </c>
      <c r="W7" s="177">
        <f>Vulnerability!AP6</f>
        <v>0.2</v>
      </c>
      <c r="X7" s="185">
        <f>Vulnerability!AQ6</f>
        <v>2.6</v>
      </c>
      <c r="Y7" s="183">
        <f>Vulnerability!AR6</f>
        <v>1.8</v>
      </c>
      <c r="Z7" s="183">
        <f t="shared" si="5"/>
        <v>4.8</v>
      </c>
      <c r="AA7" s="186">
        <f>'Lack of Coping Capacity'!G6</f>
        <v>5.4</v>
      </c>
      <c r="AB7" s="187">
        <f>'Lack of Coping Capacity'!J6</f>
        <v>6.1</v>
      </c>
      <c r="AC7" s="183">
        <f>'Lack of Coping Capacity'!K6</f>
        <v>5.8</v>
      </c>
      <c r="AD7" s="186">
        <f>'Lack of Coping Capacity'!P6</f>
        <v>8.1999999999999993</v>
      </c>
      <c r="AE7" s="179">
        <f>'Lack of Coping Capacity'!S6</f>
        <v>5.9</v>
      </c>
      <c r="AF7" s="187">
        <f>'Lack of Coping Capacity'!X6</f>
        <v>6.1</v>
      </c>
      <c r="AG7" s="183">
        <f>'Lack of Coping Capacity'!Y6</f>
        <v>6.7</v>
      </c>
      <c r="AH7" s="183">
        <f t="shared" si="6"/>
        <v>6.3</v>
      </c>
      <c r="AI7" s="188">
        <f t="shared" si="7"/>
        <v>5.0999999999999996</v>
      </c>
    </row>
    <row r="8" spans="1:35" ht="16.5" customHeight="1" x14ac:dyDescent="0.25">
      <c r="A8" s="141" t="s">
        <v>1</v>
      </c>
      <c r="B8" s="116" t="s">
        <v>335</v>
      </c>
      <c r="C8" s="116" t="s">
        <v>0</v>
      </c>
      <c r="D8" s="98" t="s">
        <v>455</v>
      </c>
      <c r="E8" s="176">
        <f>'Hazard &amp; Exposure'!S7</f>
        <v>3.1</v>
      </c>
      <c r="F8" s="176">
        <f>'Hazard &amp; Exposure'!T7</f>
        <v>5.5</v>
      </c>
      <c r="G8" s="176">
        <f>'Hazard &amp; Exposure'!U7</f>
        <v>8.6</v>
      </c>
      <c r="H8" s="181">
        <f>'Hazard &amp; Exposure'!V7</f>
        <v>5.9</v>
      </c>
      <c r="I8" s="183">
        <f>'Hazard &amp; Exposure'!W7</f>
        <v>6.2</v>
      </c>
      <c r="J8" s="182">
        <f>'Hazard &amp; Exposure'!AC7</f>
        <v>7</v>
      </c>
      <c r="K8" s="181">
        <f>'Hazard &amp; Exposure'!Z7</f>
        <v>3.9</v>
      </c>
      <c r="L8" s="183">
        <f>'Hazard &amp; Exposure'!AD7</f>
        <v>5.5</v>
      </c>
      <c r="M8" s="183">
        <f t="shared" si="4"/>
        <v>5.9</v>
      </c>
      <c r="N8" s="184">
        <f>Vulnerability!F7</f>
        <v>9.3000000000000007</v>
      </c>
      <c r="O8" s="178">
        <f>Vulnerability!I7</f>
        <v>5.0999999999999996</v>
      </c>
      <c r="P8" s="185">
        <f>Vulnerability!P7</f>
        <v>3.1</v>
      </c>
      <c r="Q8" s="183">
        <f>Vulnerability!Q7</f>
        <v>6.7</v>
      </c>
      <c r="R8" s="184">
        <f>Vulnerability!V7</f>
        <v>7.4</v>
      </c>
      <c r="S8" s="177">
        <f>Vulnerability!AD7</f>
        <v>3.1</v>
      </c>
      <c r="T8" s="177">
        <f>Vulnerability!AG7</f>
        <v>6.6</v>
      </c>
      <c r="U8" s="177">
        <f>Vulnerability!AJ7</f>
        <v>2.9</v>
      </c>
      <c r="V8" s="177">
        <f>Vulnerability!AM7</f>
        <v>0.1</v>
      </c>
      <c r="W8" s="177">
        <f>Vulnerability!AP7</f>
        <v>2.8</v>
      </c>
      <c r="X8" s="185">
        <f>Vulnerability!AQ7</f>
        <v>3.4</v>
      </c>
      <c r="Y8" s="183">
        <f>Vulnerability!AR7</f>
        <v>5.8</v>
      </c>
      <c r="Z8" s="183">
        <f t="shared" si="5"/>
        <v>6.3</v>
      </c>
      <c r="AA8" s="186">
        <f>'Lack of Coping Capacity'!G7</f>
        <v>5.4</v>
      </c>
      <c r="AB8" s="187">
        <f>'Lack of Coping Capacity'!J7</f>
        <v>6.1</v>
      </c>
      <c r="AC8" s="183">
        <f>'Lack of Coping Capacity'!K7</f>
        <v>5.8</v>
      </c>
      <c r="AD8" s="186">
        <f>'Lack of Coping Capacity'!P7</f>
        <v>8.3000000000000007</v>
      </c>
      <c r="AE8" s="179">
        <f>'Lack of Coping Capacity'!S7</f>
        <v>4.9000000000000004</v>
      </c>
      <c r="AF8" s="187">
        <f>'Lack of Coping Capacity'!X7</f>
        <v>5.3</v>
      </c>
      <c r="AG8" s="183">
        <f>'Lack of Coping Capacity'!Y7</f>
        <v>6.2</v>
      </c>
      <c r="AH8" s="183">
        <f t="shared" si="6"/>
        <v>6</v>
      </c>
      <c r="AI8" s="188">
        <f t="shared" si="7"/>
        <v>6.1</v>
      </c>
    </row>
    <row r="9" spans="1:35" s="10" customFormat="1" ht="16.5" customHeight="1" x14ac:dyDescent="0.25">
      <c r="A9" s="141" t="s">
        <v>1</v>
      </c>
      <c r="B9" s="116" t="s">
        <v>336</v>
      </c>
      <c r="C9" s="116" t="s">
        <v>0</v>
      </c>
      <c r="D9" s="98" t="s">
        <v>456</v>
      </c>
      <c r="E9" s="176">
        <f>'Hazard &amp; Exposure'!S8</f>
        <v>2.2000000000000002</v>
      </c>
      <c r="F9" s="176">
        <f>'Hazard &amp; Exposure'!T8</f>
        <v>3.3</v>
      </c>
      <c r="G9" s="176">
        <f>'Hazard &amp; Exposure'!U8</f>
        <v>6.5</v>
      </c>
      <c r="H9" s="181">
        <f>'Hazard &amp; Exposure'!V8</f>
        <v>5.9</v>
      </c>
      <c r="I9" s="183">
        <f>'Hazard &amp; Exposure'!W8</f>
        <v>4.7</v>
      </c>
      <c r="J9" s="182">
        <f>'Hazard &amp; Exposure'!AC8</f>
        <v>4</v>
      </c>
      <c r="K9" s="181">
        <f>'Hazard &amp; Exposure'!Z8</f>
        <v>3.9</v>
      </c>
      <c r="L9" s="183">
        <f>'Hazard &amp; Exposure'!AD8</f>
        <v>4</v>
      </c>
      <c r="M9" s="183">
        <f t="shared" si="4"/>
        <v>4.4000000000000004</v>
      </c>
      <c r="N9" s="184">
        <f>Vulnerability!F8</f>
        <v>9.3000000000000007</v>
      </c>
      <c r="O9" s="178">
        <f>Vulnerability!I8</f>
        <v>4.0999999999999996</v>
      </c>
      <c r="P9" s="185">
        <f>Vulnerability!P8</f>
        <v>3.1</v>
      </c>
      <c r="Q9" s="183">
        <f>Vulnerability!Q8</f>
        <v>6.5</v>
      </c>
      <c r="R9" s="184">
        <f>Vulnerability!V8</f>
        <v>1.3</v>
      </c>
      <c r="S9" s="177">
        <f>Vulnerability!AD8</f>
        <v>4.0999999999999996</v>
      </c>
      <c r="T9" s="177">
        <f>Vulnerability!AG8</f>
        <v>6.8</v>
      </c>
      <c r="U9" s="177">
        <f>Vulnerability!AJ8</f>
        <v>3.2</v>
      </c>
      <c r="V9" s="177">
        <f>Vulnerability!AM8</f>
        <v>0.1</v>
      </c>
      <c r="W9" s="177">
        <f>Vulnerability!AP8</f>
        <v>0.7</v>
      </c>
      <c r="X9" s="185">
        <f>Vulnerability!AQ8</f>
        <v>3.4</v>
      </c>
      <c r="Y9" s="183">
        <f>Vulnerability!AR8</f>
        <v>2.4</v>
      </c>
      <c r="Z9" s="183">
        <f t="shared" si="5"/>
        <v>4.8</v>
      </c>
      <c r="AA9" s="186">
        <f>'Lack of Coping Capacity'!G8</f>
        <v>5.4</v>
      </c>
      <c r="AB9" s="187">
        <f>'Lack of Coping Capacity'!J8</f>
        <v>6.1</v>
      </c>
      <c r="AC9" s="183">
        <f>'Lack of Coping Capacity'!K8</f>
        <v>5.8</v>
      </c>
      <c r="AD9" s="186">
        <f>'Lack of Coping Capacity'!P8</f>
        <v>8.3000000000000007</v>
      </c>
      <c r="AE9" s="179">
        <f>'Lack of Coping Capacity'!S8</f>
        <v>6.3</v>
      </c>
      <c r="AF9" s="187">
        <f>'Lack of Coping Capacity'!X8</f>
        <v>4.9000000000000004</v>
      </c>
      <c r="AG9" s="183">
        <f>'Lack of Coping Capacity'!Y8</f>
        <v>6.5</v>
      </c>
      <c r="AH9" s="183">
        <f t="shared" si="6"/>
        <v>6.2</v>
      </c>
      <c r="AI9" s="188">
        <f t="shared" si="7"/>
        <v>5.0999999999999996</v>
      </c>
    </row>
    <row r="10" spans="1:35" ht="16.5" customHeight="1" x14ac:dyDescent="0.25">
      <c r="A10" s="141" t="s">
        <v>1</v>
      </c>
      <c r="B10" s="116" t="s">
        <v>337</v>
      </c>
      <c r="C10" s="116" t="s">
        <v>0</v>
      </c>
      <c r="D10" s="98" t="s">
        <v>457</v>
      </c>
      <c r="E10" s="176">
        <f>'Hazard &amp; Exposure'!S9</f>
        <v>0.9</v>
      </c>
      <c r="F10" s="176">
        <f>'Hazard &amp; Exposure'!T9</f>
        <v>3.9</v>
      </c>
      <c r="G10" s="176">
        <f>'Hazard &amp; Exposure'!U9</f>
        <v>5.5</v>
      </c>
      <c r="H10" s="181">
        <f>'Hazard &amp; Exposure'!V9</f>
        <v>5.0999999999999996</v>
      </c>
      <c r="I10" s="183">
        <f>'Hazard &amp; Exposure'!W9</f>
        <v>4.0999999999999996</v>
      </c>
      <c r="J10" s="182">
        <f>'Hazard &amp; Exposure'!AC9</f>
        <v>0</v>
      </c>
      <c r="K10" s="181">
        <f>'Hazard &amp; Exposure'!Z9</f>
        <v>3.9</v>
      </c>
      <c r="L10" s="183">
        <f>'Hazard &amp; Exposure'!AD9</f>
        <v>2</v>
      </c>
      <c r="M10" s="183">
        <f t="shared" si="4"/>
        <v>3.1</v>
      </c>
      <c r="N10" s="184">
        <f>Vulnerability!F9</f>
        <v>9.3000000000000007</v>
      </c>
      <c r="O10" s="178">
        <f>Vulnerability!I9</f>
        <v>5.7</v>
      </c>
      <c r="P10" s="185">
        <f>Vulnerability!P9</f>
        <v>3.1</v>
      </c>
      <c r="Q10" s="183">
        <f>Vulnerability!Q9</f>
        <v>6.9</v>
      </c>
      <c r="R10" s="184">
        <f>Vulnerability!V9</f>
        <v>1</v>
      </c>
      <c r="S10" s="177">
        <f>Vulnerability!AD9</f>
        <v>3.4</v>
      </c>
      <c r="T10" s="177">
        <f>Vulnerability!AG9</f>
        <v>6.3</v>
      </c>
      <c r="U10" s="177">
        <f>Vulnerability!AJ9</f>
        <v>1.8</v>
      </c>
      <c r="V10" s="177">
        <f>Vulnerability!AM9</f>
        <v>0</v>
      </c>
      <c r="W10" s="177">
        <f>Vulnerability!AP9</f>
        <v>0.7</v>
      </c>
      <c r="X10" s="185">
        <f>Vulnerability!AQ9</f>
        <v>2.8</v>
      </c>
      <c r="Y10" s="183">
        <f>Vulnerability!AR9</f>
        <v>1.9</v>
      </c>
      <c r="Z10" s="183">
        <f t="shared" si="5"/>
        <v>4.9000000000000004</v>
      </c>
      <c r="AA10" s="186">
        <f>'Lack of Coping Capacity'!G9</f>
        <v>5.4</v>
      </c>
      <c r="AB10" s="187">
        <f>'Lack of Coping Capacity'!J9</f>
        <v>6.1</v>
      </c>
      <c r="AC10" s="183">
        <f>'Lack of Coping Capacity'!K9</f>
        <v>5.8</v>
      </c>
      <c r="AD10" s="186">
        <f>'Lack of Coping Capacity'!P9</f>
        <v>8.3000000000000007</v>
      </c>
      <c r="AE10" s="179">
        <f>'Lack of Coping Capacity'!S9</f>
        <v>4.7</v>
      </c>
      <c r="AF10" s="187">
        <f>'Lack of Coping Capacity'!X9</f>
        <v>5.8</v>
      </c>
      <c r="AG10" s="183">
        <f>'Lack of Coping Capacity'!Y9</f>
        <v>6.3</v>
      </c>
      <c r="AH10" s="183">
        <f t="shared" si="6"/>
        <v>6.1</v>
      </c>
      <c r="AI10" s="188">
        <f t="shared" si="7"/>
        <v>4.5</v>
      </c>
    </row>
    <row r="11" spans="1:35" ht="16.5" customHeight="1" x14ac:dyDescent="0.25">
      <c r="A11" s="141" t="s">
        <v>1</v>
      </c>
      <c r="B11" s="116" t="s">
        <v>338</v>
      </c>
      <c r="C11" s="116" t="s">
        <v>0</v>
      </c>
      <c r="D11" s="98" t="s">
        <v>458</v>
      </c>
      <c r="E11" s="176">
        <f>'Hazard &amp; Exposure'!S10</f>
        <v>2.5</v>
      </c>
      <c r="F11" s="176">
        <f>'Hazard &amp; Exposure'!T10</f>
        <v>4.8</v>
      </c>
      <c r="G11" s="176">
        <f>'Hazard &amp; Exposure'!U10</f>
        <v>7.1</v>
      </c>
      <c r="H11" s="181">
        <f>'Hazard &amp; Exposure'!V10</f>
        <v>5.4</v>
      </c>
      <c r="I11" s="183">
        <f>'Hazard &amp; Exposure'!W10</f>
        <v>5.2</v>
      </c>
      <c r="J11" s="182">
        <f>'Hazard &amp; Exposure'!AC10</f>
        <v>7</v>
      </c>
      <c r="K11" s="181">
        <f>'Hazard &amp; Exposure'!Z10</f>
        <v>3.9</v>
      </c>
      <c r="L11" s="183">
        <f>'Hazard &amp; Exposure'!AD10</f>
        <v>5.5</v>
      </c>
      <c r="M11" s="183">
        <f t="shared" si="4"/>
        <v>5.4</v>
      </c>
      <c r="N11" s="184">
        <f>Vulnerability!F10</f>
        <v>9.3000000000000007</v>
      </c>
      <c r="O11" s="178">
        <f>Vulnerability!I10</f>
        <v>4.0999999999999996</v>
      </c>
      <c r="P11" s="185">
        <f>Vulnerability!P10</f>
        <v>3.1</v>
      </c>
      <c r="Q11" s="183">
        <f>Vulnerability!Q10</f>
        <v>6.5</v>
      </c>
      <c r="R11" s="184">
        <f>Vulnerability!V10</f>
        <v>2.8</v>
      </c>
      <c r="S11" s="177">
        <f>Vulnerability!AD10</f>
        <v>3.8</v>
      </c>
      <c r="T11" s="177">
        <f>Vulnerability!AG10</f>
        <v>7.4</v>
      </c>
      <c r="U11" s="177">
        <f>Vulnerability!AJ10</f>
        <v>4.7</v>
      </c>
      <c r="V11" s="177">
        <f>Vulnerability!AM10</f>
        <v>0.1</v>
      </c>
      <c r="W11" s="177">
        <f>Vulnerability!AP10</f>
        <v>1.6</v>
      </c>
      <c r="X11" s="185">
        <f>Vulnerability!AQ10</f>
        <v>4</v>
      </c>
      <c r="Y11" s="183">
        <f>Vulnerability!AR10</f>
        <v>3.4</v>
      </c>
      <c r="Z11" s="183">
        <f t="shared" si="5"/>
        <v>5.0999999999999996</v>
      </c>
      <c r="AA11" s="186">
        <f>'Lack of Coping Capacity'!G10</f>
        <v>5.4</v>
      </c>
      <c r="AB11" s="187">
        <f>'Lack of Coping Capacity'!J10</f>
        <v>6.1</v>
      </c>
      <c r="AC11" s="183">
        <f>'Lack of Coping Capacity'!K10</f>
        <v>5.8</v>
      </c>
      <c r="AD11" s="186">
        <f>'Lack of Coping Capacity'!P10</f>
        <v>8.4</v>
      </c>
      <c r="AE11" s="179">
        <f>'Lack of Coping Capacity'!S10</f>
        <v>6.7</v>
      </c>
      <c r="AF11" s="187">
        <f>'Lack of Coping Capacity'!X10</f>
        <v>4.9000000000000004</v>
      </c>
      <c r="AG11" s="183">
        <f>'Lack of Coping Capacity'!Y10</f>
        <v>6.7</v>
      </c>
      <c r="AH11" s="183">
        <f t="shared" si="6"/>
        <v>6.3</v>
      </c>
      <c r="AI11" s="188">
        <f t="shared" si="7"/>
        <v>5.6</v>
      </c>
    </row>
    <row r="12" spans="1:35" ht="16.5" customHeight="1" x14ac:dyDescent="0.25">
      <c r="A12" s="141" t="s">
        <v>1</v>
      </c>
      <c r="B12" s="116" t="s">
        <v>339</v>
      </c>
      <c r="C12" s="116" t="s">
        <v>0</v>
      </c>
      <c r="D12" s="98" t="s">
        <v>459</v>
      </c>
      <c r="E12" s="176">
        <f>'Hazard &amp; Exposure'!S11</f>
        <v>0.3</v>
      </c>
      <c r="F12" s="176">
        <f>'Hazard &amp; Exposure'!T11</f>
        <v>3.3</v>
      </c>
      <c r="G12" s="176">
        <f>'Hazard &amp; Exposure'!U11</f>
        <v>5</v>
      </c>
      <c r="H12" s="181">
        <f>'Hazard &amp; Exposure'!V11</f>
        <v>4.5999999999999996</v>
      </c>
      <c r="I12" s="183">
        <f>'Hazard &amp; Exposure'!W11</f>
        <v>3.5</v>
      </c>
      <c r="J12" s="182">
        <f>'Hazard &amp; Exposure'!AC11</f>
        <v>4</v>
      </c>
      <c r="K12" s="181">
        <f>'Hazard &amp; Exposure'!Z11</f>
        <v>3.9</v>
      </c>
      <c r="L12" s="183">
        <f>'Hazard &amp; Exposure'!AD11</f>
        <v>4</v>
      </c>
      <c r="M12" s="183">
        <f t="shared" si="4"/>
        <v>3.8</v>
      </c>
      <c r="N12" s="184">
        <f>Vulnerability!F11</f>
        <v>8.5</v>
      </c>
      <c r="O12" s="178">
        <f>Vulnerability!I11</f>
        <v>6.1</v>
      </c>
      <c r="P12" s="185">
        <f>Vulnerability!P11</f>
        <v>3.1</v>
      </c>
      <c r="Q12" s="183">
        <f>Vulnerability!Q11</f>
        <v>6.6</v>
      </c>
      <c r="R12" s="184">
        <f>Vulnerability!V11</f>
        <v>1.4</v>
      </c>
      <c r="S12" s="177">
        <f>Vulnerability!AD11</f>
        <v>3.9</v>
      </c>
      <c r="T12" s="177">
        <f>Vulnerability!AG11</f>
        <v>6.4</v>
      </c>
      <c r="U12" s="177">
        <f>Vulnerability!AJ11</f>
        <v>0.8</v>
      </c>
      <c r="V12" s="177">
        <f>Vulnerability!AM11</f>
        <v>0.1</v>
      </c>
      <c r="W12" s="177">
        <f>Vulnerability!AP11</f>
        <v>0.3</v>
      </c>
      <c r="X12" s="185">
        <f>Vulnerability!AQ11</f>
        <v>2.7</v>
      </c>
      <c r="Y12" s="183">
        <f>Vulnerability!AR11</f>
        <v>2.1</v>
      </c>
      <c r="Z12" s="183">
        <f t="shared" si="5"/>
        <v>4.7</v>
      </c>
      <c r="AA12" s="186">
        <f>'Lack of Coping Capacity'!G11</f>
        <v>5.4</v>
      </c>
      <c r="AB12" s="187">
        <f>'Lack of Coping Capacity'!J11</f>
        <v>6.1</v>
      </c>
      <c r="AC12" s="183">
        <f>'Lack of Coping Capacity'!K11</f>
        <v>5.8</v>
      </c>
      <c r="AD12" s="186">
        <f>'Lack of Coping Capacity'!P11</f>
        <v>7.5</v>
      </c>
      <c r="AE12" s="179">
        <f>'Lack of Coping Capacity'!S11</f>
        <v>5.6</v>
      </c>
      <c r="AF12" s="187">
        <f>'Lack of Coping Capacity'!X11</f>
        <v>4.9000000000000004</v>
      </c>
      <c r="AG12" s="183">
        <f>'Lack of Coping Capacity'!Y11</f>
        <v>6</v>
      </c>
      <c r="AH12" s="183">
        <f t="shared" si="6"/>
        <v>5.9</v>
      </c>
      <c r="AI12" s="188">
        <f t="shared" si="7"/>
        <v>4.7</v>
      </c>
    </row>
    <row r="13" spans="1:35" ht="16.5" customHeight="1" x14ac:dyDescent="0.25">
      <c r="A13" s="141" t="s">
        <v>1</v>
      </c>
      <c r="B13" s="116" t="s">
        <v>346</v>
      </c>
      <c r="C13" s="116" t="s">
        <v>0</v>
      </c>
      <c r="D13" s="98" t="s">
        <v>584</v>
      </c>
      <c r="E13" s="176">
        <f>'Hazard &amp; Exposure'!S12</f>
        <v>2.5</v>
      </c>
      <c r="F13" s="176">
        <f>'Hazard &amp; Exposure'!T12</f>
        <v>2.9</v>
      </c>
      <c r="G13" s="176">
        <f>'Hazard &amp; Exposure'!U12</f>
        <v>5.5</v>
      </c>
      <c r="H13" s="181">
        <f>'Hazard &amp; Exposure'!V12</f>
        <v>6.4</v>
      </c>
      <c r="I13" s="183">
        <f>'Hazard &amp; Exposure'!W12</f>
        <v>4.5</v>
      </c>
      <c r="J13" s="182">
        <f>'Hazard &amp; Exposure'!AC12</f>
        <v>7</v>
      </c>
      <c r="K13" s="181">
        <f>'Hazard &amp; Exposure'!Z12</f>
        <v>3.9</v>
      </c>
      <c r="L13" s="183">
        <f>'Hazard &amp; Exposure'!AD12</f>
        <v>5.5</v>
      </c>
      <c r="M13" s="183">
        <f t="shared" si="4"/>
        <v>5</v>
      </c>
      <c r="N13" s="184">
        <f>Vulnerability!F12</f>
        <v>9.3000000000000007</v>
      </c>
      <c r="O13" s="178">
        <f>Vulnerability!I12</f>
        <v>6.2</v>
      </c>
      <c r="P13" s="185">
        <f>Vulnerability!P12</f>
        <v>3.1</v>
      </c>
      <c r="Q13" s="183">
        <f>Vulnerability!Q12</f>
        <v>7</v>
      </c>
      <c r="R13" s="184">
        <f>Vulnerability!V12</f>
        <v>4.2</v>
      </c>
      <c r="S13" s="177">
        <f>Vulnerability!AD12</f>
        <v>4.0999999999999996</v>
      </c>
      <c r="T13" s="177">
        <f>Vulnerability!AG12</f>
        <v>7.4</v>
      </c>
      <c r="U13" s="177">
        <f>Vulnerability!AJ12</f>
        <v>3.6</v>
      </c>
      <c r="V13" s="177">
        <f>Vulnerability!AM12</f>
        <v>0.1</v>
      </c>
      <c r="W13" s="177">
        <f>Vulnerability!AP12</f>
        <v>2.7</v>
      </c>
      <c r="X13" s="185">
        <f>Vulnerability!AQ12</f>
        <v>4</v>
      </c>
      <c r="Y13" s="183">
        <f>Vulnerability!AR12</f>
        <v>4.0999999999999996</v>
      </c>
      <c r="Z13" s="183">
        <f t="shared" si="5"/>
        <v>5.7</v>
      </c>
      <c r="AA13" s="186">
        <f>'Lack of Coping Capacity'!G12</f>
        <v>5.4</v>
      </c>
      <c r="AB13" s="187">
        <f>'Lack of Coping Capacity'!J12</f>
        <v>6.1</v>
      </c>
      <c r="AC13" s="183">
        <f>'Lack of Coping Capacity'!K12</f>
        <v>5.8</v>
      </c>
      <c r="AD13" s="186">
        <f>'Lack of Coping Capacity'!P12</f>
        <v>8.1999999999999993</v>
      </c>
      <c r="AE13" s="179">
        <f>'Lack of Coping Capacity'!S12</f>
        <v>9.3000000000000007</v>
      </c>
      <c r="AF13" s="187">
        <f>'Lack of Coping Capacity'!X12</f>
        <v>4.9000000000000004</v>
      </c>
      <c r="AG13" s="183">
        <f>'Lack of Coping Capacity'!Y12</f>
        <v>7.5</v>
      </c>
      <c r="AH13" s="183">
        <f t="shared" si="6"/>
        <v>6.7</v>
      </c>
      <c r="AI13" s="188">
        <f t="shared" si="7"/>
        <v>5.8</v>
      </c>
    </row>
    <row r="14" spans="1:35" ht="16.5" customHeight="1" x14ac:dyDescent="0.25">
      <c r="A14" s="141" t="s">
        <v>1</v>
      </c>
      <c r="B14" s="116" t="s">
        <v>340</v>
      </c>
      <c r="C14" s="116" t="s">
        <v>0</v>
      </c>
      <c r="D14" s="98" t="s">
        <v>460</v>
      </c>
      <c r="E14" s="176">
        <f>'Hazard &amp; Exposure'!S13</f>
        <v>2.5</v>
      </c>
      <c r="F14" s="176">
        <f>'Hazard &amp; Exposure'!T13</f>
        <v>3.4</v>
      </c>
      <c r="G14" s="176">
        <f>'Hazard &amp; Exposure'!U13</f>
        <v>8.4</v>
      </c>
      <c r="H14" s="181">
        <f>'Hazard &amp; Exposure'!V13</f>
        <v>5.4</v>
      </c>
      <c r="I14" s="183">
        <f>'Hazard &amp; Exposure'!W13</f>
        <v>5.4</v>
      </c>
      <c r="J14" s="182">
        <f>'Hazard &amp; Exposure'!AC13</f>
        <v>4</v>
      </c>
      <c r="K14" s="181">
        <f>'Hazard &amp; Exposure'!Z13</f>
        <v>3.9</v>
      </c>
      <c r="L14" s="183">
        <f>'Hazard &amp; Exposure'!AD13</f>
        <v>4</v>
      </c>
      <c r="M14" s="183">
        <f t="shared" si="4"/>
        <v>4.7</v>
      </c>
      <c r="N14" s="184">
        <f>Vulnerability!F13</f>
        <v>9.3000000000000007</v>
      </c>
      <c r="O14" s="178">
        <f>Vulnerability!I13</f>
        <v>4.5999999999999996</v>
      </c>
      <c r="P14" s="185">
        <f>Vulnerability!P13</f>
        <v>3.1</v>
      </c>
      <c r="Q14" s="183">
        <f>Vulnerability!Q13</f>
        <v>6.6</v>
      </c>
      <c r="R14" s="184">
        <f>Vulnerability!V13</f>
        <v>2.7</v>
      </c>
      <c r="S14" s="177">
        <f>Vulnerability!AD13</f>
        <v>3.4</v>
      </c>
      <c r="T14" s="177">
        <f>Vulnerability!AG13</f>
        <v>6.9</v>
      </c>
      <c r="U14" s="177">
        <f>Vulnerability!AJ13</f>
        <v>2.2999999999999998</v>
      </c>
      <c r="V14" s="177">
        <f>Vulnerability!AM13</f>
        <v>0</v>
      </c>
      <c r="W14" s="177">
        <f>Vulnerability!AP13</f>
        <v>1.2</v>
      </c>
      <c r="X14" s="185">
        <f>Vulnerability!AQ13</f>
        <v>3.2</v>
      </c>
      <c r="Y14" s="183">
        <f>Vulnerability!AR13</f>
        <v>3</v>
      </c>
      <c r="Z14" s="183">
        <f t="shared" si="5"/>
        <v>5.0999999999999996</v>
      </c>
      <c r="AA14" s="186">
        <f>'Lack of Coping Capacity'!G13</f>
        <v>5.4</v>
      </c>
      <c r="AB14" s="187">
        <f>'Lack of Coping Capacity'!J13</f>
        <v>6.1</v>
      </c>
      <c r="AC14" s="183">
        <f>'Lack of Coping Capacity'!K13</f>
        <v>5.8</v>
      </c>
      <c r="AD14" s="186">
        <f>'Lack of Coping Capacity'!P13</f>
        <v>8.4</v>
      </c>
      <c r="AE14" s="179">
        <f>'Lack of Coping Capacity'!S13</f>
        <v>5.2</v>
      </c>
      <c r="AF14" s="187">
        <f>'Lack of Coping Capacity'!X13</f>
        <v>5.0999999999999996</v>
      </c>
      <c r="AG14" s="183">
        <f>'Lack of Coping Capacity'!Y13</f>
        <v>6.2</v>
      </c>
      <c r="AH14" s="183">
        <f t="shared" si="6"/>
        <v>6</v>
      </c>
      <c r="AI14" s="188">
        <f t="shared" si="7"/>
        <v>5.2</v>
      </c>
    </row>
    <row r="15" spans="1:35" ht="16.5" customHeight="1" x14ac:dyDescent="0.25">
      <c r="A15" s="141" t="s">
        <v>1</v>
      </c>
      <c r="B15" s="116" t="s">
        <v>341</v>
      </c>
      <c r="C15" s="116" t="s">
        <v>0</v>
      </c>
      <c r="D15" s="98" t="s">
        <v>461</v>
      </c>
      <c r="E15" s="176">
        <f>'Hazard &amp; Exposure'!S14</f>
        <v>3.8</v>
      </c>
      <c r="F15" s="176">
        <f>'Hazard &amp; Exposure'!T14</f>
        <v>5.0999999999999996</v>
      </c>
      <c r="G15" s="176">
        <f>'Hazard &amp; Exposure'!U14</f>
        <v>4.3</v>
      </c>
      <c r="H15" s="181">
        <f>'Hazard &amp; Exposure'!V14</f>
        <v>6.4</v>
      </c>
      <c r="I15" s="183">
        <f>'Hazard &amp; Exposure'!W14</f>
        <v>5</v>
      </c>
      <c r="J15" s="182">
        <f>'Hazard &amp; Exposure'!AC14</f>
        <v>9</v>
      </c>
      <c r="K15" s="181">
        <f>'Hazard &amp; Exposure'!Z14</f>
        <v>3.9</v>
      </c>
      <c r="L15" s="183">
        <f>'Hazard &amp; Exposure'!AD14</f>
        <v>9</v>
      </c>
      <c r="M15" s="183">
        <f t="shared" si="4"/>
        <v>7.5</v>
      </c>
      <c r="N15" s="184">
        <f>Vulnerability!F14</f>
        <v>9.3000000000000007</v>
      </c>
      <c r="O15" s="178">
        <f>Vulnerability!I14</f>
        <v>4.0999999999999996</v>
      </c>
      <c r="P15" s="185">
        <f>Vulnerability!P14</f>
        <v>3.1</v>
      </c>
      <c r="Q15" s="183">
        <f>Vulnerability!Q14</f>
        <v>6.5</v>
      </c>
      <c r="R15" s="184">
        <f>Vulnerability!V14</f>
        <v>8.6999999999999993</v>
      </c>
      <c r="S15" s="177">
        <f>Vulnerability!AD14</f>
        <v>3.5</v>
      </c>
      <c r="T15" s="177">
        <f>Vulnerability!AG14</f>
        <v>8.5</v>
      </c>
      <c r="U15" s="177">
        <f>Vulnerability!AJ14</f>
        <v>6.1</v>
      </c>
      <c r="V15" s="177">
        <f>Vulnerability!AM14</f>
        <v>0.1</v>
      </c>
      <c r="W15" s="177">
        <f>Vulnerability!AP14</f>
        <v>9.3000000000000007</v>
      </c>
      <c r="X15" s="185">
        <f>Vulnerability!AQ14</f>
        <v>6.5</v>
      </c>
      <c r="Y15" s="183">
        <f>Vulnerability!AR14</f>
        <v>7.8</v>
      </c>
      <c r="Z15" s="183">
        <f t="shared" si="5"/>
        <v>7.2</v>
      </c>
      <c r="AA15" s="186">
        <f>'Lack of Coping Capacity'!G14</f>
        <v>5.4</v>
      </c>
      <c r="AB15" s="187">
        <f>'Lack of Coping Capacity'!J14</f>
        <v>6.1</v>
      </c>
      <c r="AC15" s="183">
        <f>'Lack of Coping Capacity'!K14</f>
        <v>5.8</v>
      </c>
      <c r="AD15" s="186">
        <f>'Lack of Coping Capacity'!P14</f>
        <v>8.3000000000000007</v>
      </c>
      <c r="AE15" s="179">
        <f>'Lack of Coping Capacity'!S14</f>
        <v>5.7</v>
      </c>
      <c r="AF15" s="187">
        <f>'Lack of Coping Capacity'!X14</f>
        <v>4.9000000000000004</v>
      </c>
      <c r="AG15" s="183">
        <f>'Lack of Coping Capacity'!Y14</f>
        <v>6.3</v>
      </c>
      <c r="AH15" s="183">
        <f t="shared" si="6"/>
        <v>6.1</v>
      </c>
      <c r="AI15" s="188">
        <f t="shared" si="7"/>
        <v>6.9</v>
      </c>
    </row>
    <row r="16" spans="1:35" ht="16.5" customHeight="1" thickBot="1" x14ac:dyDescent="0.3">
      <c r="A16" s="142" t="s">
        <v>1</v>
      </c>
      <c r="B16" s="143" t="s">
        <v>342</v>
      </c>
      <c r="C16" s="143" t="s">
        <v>0</v>
      </c>
      <c r="D16" s="144" t="s">
        <v>462</v>
      </c>
      <c r="E16" s="176">
        <f>'Hazard &amp; Exposure'!S15</f>
        <v>1.3</v>
      </c>
      <c r="F16" s="176">
        <f>'Hazard &amp; Exposure'!T15</f>
        <v>1.4</v>
      </c>
      <c r="G16" s="176">
        <f>'Hazard &amp; Exposure'!U15</f>
        <v>1.7</v>
      </c>
      <c r="H16" s="181">
        <f>'Hazard &amp; Exposure'!V15</f>
        <v>3.6</v>
      </c>
      <c r="I16" s="183">
        <f>'Hazard &amp; Exposure'!W15</f>
        <v>2.1</v>
      </c>
      <c r="J16" s="182">
        <f>'Hazard &amp; Exposure'!AC15</f>
        <v>4</v>
      </c>
      <c r="K16" s="181">
        <f>'Hazard &amp; Exposure'!Z15</f>
        <v>3.9</v>
      </c>
      <c r="L16" s="183">
        <f>'Hazard &amp; Exposure'!AD15</f>
        <v>4</v>
      </c>
      <c r="M16" s="183">
        <f t="shared" si="4"/>
        <v>3.1</v>
      </c>
      <c r="N16" s="184">
        <f>Vulnerability!F15</f>
        <v>9.3000000000000007</v>
      </c>
      <c r="O16" s="178">
        <f>Vulnerability!I15</f>
        <v>6</v>
      </c>
      <c r="P16" s="185">
        <f>Vulnerability!P15</f>
        <v>3.1</v>
      </c>
      <c r="Q16" s="183">
        <f>Vulnerability!Q15</f>
        <v>6.9</v>
      </c>
      <c r="R16" s="184">
        <f>Vulnerability!V15</f>
        <v>1.2</v>
      </c>
      <c r="S16" s="177">
        <f>Vulnerability!AD15</f>
        <v>3.7</v>
      </c>
      <c r="T16" s="177">
        <f>Vulnerability!AG15</f>
        <v>7</v>
      </c>
      <c r="U16" s="177">
        <f>Vulnerability!AJ15</f>
        <v>2.5</v>
      </c>
      <c r="V16" s="177">
        <f>Vulnerability!AM15</f>
        <v>0</v>
      </c>
      <c r="W16" s="177">
        <f>Vulnerability!AP15</f>
        <v>1</v>
      </c>
      <c r="X16" s="185">
        <f>Vulnerability!AQ15</f>
        <v>3.3</v>
      </c>
      <c r="Y16" s="183">
        <f>Vulnerability!AR15</f>
        <v>2.2999999999999998</v>
      </c>
      <c r="Z16" s="183">
        <f t="shared" si="5"/>
        <v>5</v>
      </c>
      <c r="AA16" s="186">
        <f>'Lack of Coping Capacity'!G15</f>
        <v>5.4</v>
      </c>
      <c r="AB16" s="187">
        <f>'Lack of Coping Capacity'!J15</f>
        <v>6.1</v>
      </c>
      <c r="AC16" s="183">
        <f>'Lack of Coping Capacity'!K15</f>
        <v>5.8</v>
      </c>
      <c r="AD16" s="186">
        <f>'Lack of Coping Capacity'!P15</f>
        <v>8.4</v>
      </c>
      <c r="AE16" s="179">
        <f>'Lack of Coping Capacity'!S15</f>
        <v>7.8</v>
      </c>
      <c r="AF16" s="187">
        <f>'Lack of Coping Capacity'!X15</f>
        <v>4.9000000000000004</v>
      </c>
      <c r="AG16" s="183">
        <f>'Lack of Coping Capacity'!Y15</f>
        <v>7</v>
      </c>
      <c r="AH16" s="183">
        <f t="shared" si="6"/>
        <v>6.4</v>
      </c>
      <c r="AI16" s="188">
        <f t="shared" si="7"/>
        <v>4.5999999999999996</v>
      </c>
    </row>
    <row r="17" spans="1:35" ht="16.5" customHeight="1" x14ac:dyDescent="0.25">
      <c r="A17" s="138" t="s">
        <v>3</v>
      </c>
      <c r="B17" s="139" t="s">
        <v>343</v>
      </c>
      <c r="C17" s="139" t="s">
        <v>2</v>
      </c>
      <c r="D17" s="140" t="s">
        <v>463</v>
      </c>
      <c r="E17" s="176">
        <f>'Hazard &amp; Exposure'!S16</f>
        <v>0</v>
      </c>
      <c r="F17" s="176">
        <f>'Hazard &amp; Exposure'!T16</f>
        <v>5.0999999999999996</v>
      </c>
      <c r="G17" s="176">
        <f>'Hazard &amp; Exposure'!U16</f>
        <v>8</v>
      </c>
      <c r="H17" s="181">
        <f>'Hazard &amp; Exposure'!V16</f>
        <v>1.6</v>
      </c>
      <c r="I17" s="183">
        <f>'Hazard &amp; Exposure'!W16</f>
        <v>4.4000000000000004</v>
      </c>
      <c r="J17" s="182">
        <f>'Hazard &amp; Exposure'!AC16</f>
        <v>4</v>
      </c>
      <c r="K17" s="181">
        <f>'Hazard &amp; Exposure'!Z16</f>
        <v>9.1</v>
      </c>
      <c r="L17" s="183">
        <f>'Hazard &amp; Exposure'!AD16</f>
        <v>6.6</v>
      </c>
      <c r="M17" s="183">
        <f t="shared" si="4"/>
        <v>5.6</v>
      </c>
      <c r="N17" s="184">
        <f>Vulnerability!F16</f>
        <v>6</v>
      </c>
      <c r="O17" s="178">
        <f>Vulnerability!I16</f>
        <v>6.5</v>
      </c>
      <c r="P17" s="185">
        <f>Vulnerability!P16</f>
        <v>2</v>
      </c>
      <c r="Q17" s="183">
        <f>Vulnerability!Q16</f>
        <v>5.0999999999999996</v>
      </c>
      <c r="R17" s="184">
        <f>Vulnerability!V16</f>
        <v>7.2</v>
      </c>
      <c r="S17" s="177">
        <f>Vulnerability!AD16</f>
        <v>4.3</v>
      </c>
      <c r="T17" s="177">
        <f>Vulnerability!AG16</f>
        <v>6.3</v>
      </c>
      <c r="U17" s="177">
        <f>Vulnerability!AJ16</f>
        <v>1.2</v>
      </c>
      <c r="V17" s="177">
        <f>Vulnerability!AM16</f>
        <v>0</v>
      </c>
      <c r="W17" s="177">
        <f>Vulnerability!AP16</f>
        <v>0</v>
      </c>
      <c r="X17" s="185">
        <f>Vulnerability!AQ16</f>
        <v>2.8</v>
      </c>
      <c r="Y17" s="183">
        <f>Vulnerability!AR16</f>
        <v>5.4</v>
      </c>
      <c r="Z17" s="183">
        <f t="shared" si="5"/>
        <v>5.3</v>
      </c>
      <c r="AA17" s="186">
        <f>'Lack of Coping Capacity'!G16</f>
        <v>5.3</v>
      </c>
      <c r="AB17" s="187">
        <f>'Lack of Coping Capacity'!J16</f>
        <v>7.1</v>
      </c>
      <c r="AC17" s="183">
        <f>'Lack of Coping Capacity'!K16</f>
        <v>6.2</v>
      </c>
      <c r="AD17" s="186">
        <f>'Lack of Coping Capacity'!P16</f>
        <v>6.8</v>
      </c>
      <c r="AE17" s="179">
        <f>'Lack of Coping Capacity'!S16</f>
        <v>5.6</v>
      </c>
      <c r="AF17" s="187">
        <f>'Lack of Coping Capacity'!X16</f>
        <v>8.3000000000000007</v>
      </c>
      <c r="AG17" s="183">
        <f>'Lack of Coping Capacity'!Y16</f>
        <v>6.9</v>
      </c>
      <c r="AH17" s="183">
        <f t="shared" si="6"/>
        <v>6.6</v>
      </c>
      <c r="AI17" s="188">
        <f t="shared" si="7"/>
        <v>5.8</v>
      </c>
    </row>
    <row r="18" spans="1:35" ht="16.5" customHeight="1" x14ac:dyDescent="0.25">
      <c r="A18" s="141" t="s">
        <v>3</v>
      </c>
      <c r="B18" s="116" t="s">
        <v>333</v>
      </c>
      <c r="C18" s="116" t="s">
        <v>2</v>
      </c>
      <c r="D18" s="98" t="s">
        <v>464</v>
      </c>
      <c r="E18" s="176" t="str">
        <f>'Hazard &amp; Exposure'!S17</f>
        <v>x</v>
      </c>
      <c r="F18" s="176">
        <f>'Hazard &amp; Exposure'!T17</f>
        <v>3.7</v>
      </c>
      <c r="G18" s="176">
        <f>'Hazard &amp; Exposure'!U17</f>
        <v>2</v>
      </c>
      <c r="H18" s="181">
        <f>'Hazard &amp; Exposure'!V17</f>
        <v>2.6</v>
      </c>
      <c r="I18" s="183">
        <f>'Hazard &amp; Exposure'!W17</f>
        <v>2.8</v>
      </c>
      <c r="J18" s="182">
        <f>'Hazard &amp; Exposure'!AC17</f>
        <v>4</v>
      </c>
      <c r="K18" s="181">
        <f>'Hazard &amp; Exposure'!Z17</f>
        <v>9.1</v>
      </c>
      <c r="L18" s="183">
        <f>'Hazard &amp; Exposure'!AD17</f>
        <v>6.6</v>
      </c>
      <c r="M18" s="183">
        <f t="shared" si="4"/>
        <v>5</v>
      </c>
      <c r="N18" s="184">
        <f>Vulnerability!F17</f>
        <v>3.9</v>
      </c>
      <c r="O18" s="178">
        <f>Vulnerability!I17</f>
        <v>6.5</v>
      </c>
      <c r="P18" s="185">
        <f>Vulnerability!P17</f>
        <v>2</v>
      </c>
      <c r="Q18" s="183">
        <f>Vulnerability!Q17</f>
        <v>4.0999999999999996</v>
      </c>
      <c r="R18" s="184">
        <f>Vulnerability!V17</f>
        <v>4.0999999999999996</v>
      </c>
      <c r="S18" s="177">
        <f>Vulnerability!AD17</f>
        <v>5.0999999999999996</v>
      </c>
      <c r="T18" s="177">
        <f>Vulnerability!AG17</f>
        <v>7.4</v>
      </c>
      <c r="U18" s="177">
        <f>Vulnerability!AJ17</f>
        <v>0</v>
      </c>
      <c r="V18" s="177">
        <f>Vulnerability!AM17</f>
        <v>0</v>
      </c>
      <c r="W18" s="177" t="str">
        <f>Vulnerability!AP17</f>
        <v>x</v>
      </c>
      <c r="X18" s="185">
        <f>Vulnerability!AQ17</f>
        <v>3.9</v>
      </c>
      <c r="Y18" s="183">
        <f>Vulnerability!AR17</f>
        <v>4</v>
      </c>
      <c r="Z18" s="183">
        <f t="shared" si="5"/>
        <v>4.0999999999999996</v>
      </c>
      <c r="AA18" s="186">
        <f>'Lack of Coping Capacity'!G17</f>
        <v>5.3</v>
      </c>
      <c r="AB18" s="187">
        <f>'Lack of Coping Capacity'!J17</f>
        <v>7.1</v>
      </c>
      <c r="AC18" s="183">
        <f>'Lack of Coping Capacity'!K17</f>
        <v>6.2</v>
      </c>
      <c r="AD18" s="186">
        <f>'Lack of Coping Capacity'!P17</f>
        <v>4.8</v>
      </c>
      <c r="AE18" s="179">
        <f>'Lack of Coping Capacity'!S17</f>
        <v>4.3</v>
      </c>
      <c r="AF18" s="187">
        <f>'Lack of Coping Capacity'!X17</f>
        <v>7</v>
      </c>
      <c r="AG18" s="183">
        <f>'Lack of Coping Capacity'!Y17</f>
        <v>5.4</v>
      </c>
      <c r="AH18" s="183">
        <f t="shared" si="6"/>
        <v>5.8</v>
      </c>
      <c r="AI18" s="188">
        <f t="shared" si="7"/>
        <v>4.9000000000000004</v>
      </c>
    </row>
    <row r="19" spans="1:35" ht="16.5" customHeight="1" x14ac:dyDescent="0.25">
      <c r="A19" s="141" t="s">
        <v>3</v>
      </c>
      <c r="B19" s="116" t="s">
        <v>338</v>
      </c>
      <c r="C19" s="116" t="s">
        <v>2</v>
      </c>
      <c r="D19" s="98" t="s">
        <v>466</v>
      </c>
      <c r="E19" s="176">
        <f>'Hazard &amp; Exposure'!S18</f>
        <v>1.3</v>
      </c>
      <c r="F19" s="176">
        <f>'Hazard &amp; Exposure'!T18</f>
        <v>5.5</v>
      </c>
      <c r="G19" s="176">
        <f>'Hazard &amp; Exposure'!U18</f>
        <v>8.6</v>
      </c>
      <c r="H19" s="181">
        <f>'Hazard &amp; Exposure'!V18</f>
        <v>2.1</v>
      </c>
      <c r="I19" s="183">
        <f>'Hazard &amp; Exposure'!W18</f>
        <v>5.2</v>
      </c>
      <c r="J19" s="182">
        <f>'Hazard &amp; Exposure'!AC18</f>
        <v>0</v>
      </c>
      <c r="K19" s="181">
        <f>'Hazard &amp; Exposure'!Z18</f>
        <v>9.1</v>
      </c>
      <c r="L19" s="183">
        <f>'Hazard &amp; Exposure'!AD18</f>
        <v>4.5999999999999996</v>
      </c>
      <c r="M19" s="183">
        <f t="shared" si="4"/>
        <v>4.9000000000000004</v>
      </c>
      <c r="N19" s="184">
        <f>Vulnerability!F18</f>
        <v>5.9</v>
      </c>
      <c r="O19" s="178">
        <f>Vulnerability!I18</f>
        <v>6.5</v>
      </c>
      <c r="P19" s="185">
        <f>Vulnerability!P18</f>
        <v>2</v>
      </c>
      <c r="Q19" s="183">
        <f>Vulnerability!Q18</f>
        <v>5.0999999999999996</v>
      </c>
      <c r="R19" s="184">
        <f>Vulnerability!V18</f>
        <v>8.8000000000000007</v>
      </c>
      <c r="S19" s="177">
        <f>Vulnerability!AD18</f>
        <v>5.0999999999999996</v>
      </c>
      <c r="T19" s="177">
        <f>Vulnerability!AG18</f>
        <v>6.4</v>
      </c>
      <c r="U19" s="177">
        <f>Vulnerability!AJ18</f>
        <v>0.1</v>
      </c>
      <c r="V19" s="177">
        <f>Vulnerability!AM18</f>
        <v>0</v>
      </c>
      <c r="W19" s="177">
        <f>Vulnerability!AP18</f>
        <v>1.5</v>
      </c>
      <c r="X19" s="185">
        <f>Vulnerability!AQ18</f>
        <v>3.1</v>
      </c>
      <c r="Y19" s="183">
        <f>Vulnerability!AR18</f>
        <v>6.8</v>
      </c>
      <c r="Z19" s="183">
        <f t="shared" si="5"/>
        <v>6</v>
      </c>
      <c r="AA19" s="186">
        <f>'Lack of Coping Capacity'!G18</f>
        <v>5.3</v>
      </c>
      <c r="AB19" s="187">
        <f>'Lack of Coping Capacity'!J18</f>
        <v>7.1</v>
      </c>
      <c r="AC19" s="183">
        <f>'Lack of Coping Capacity'!K18</f>
        <v>6.2</v>
      </c>
      <c r="AD19" s="186">
        <f>'Lack of Coping Capacity'!P18</f>
        <v>6.4</v>
      </c>
      <c r="AE19" s="179">
        <f>'Lack of Coping Capacity'!S18</f>
        <v>7.1</v>
      </c>
      <c r="AF19" s="187">
        <f>'Lack of Coping Capacity'!X18</f>
        <v>7.8</v>
      </c>
      <c r="AG19" s="183">
        <f>'Lack of Coping Capacity'!Y18</f>
        <v>7.1</v>
      </c>
      <c r="AH19" s="183">
        <f t="shared" si="6"/>
        <v>6.7</v>
      </c>
      <c r="AI19" s="188">
        <f t="shared" si="7"/>
        <v>5.8</v>
      </c>
    </row>
    <row r="20" spans="1:35" ht="16.5" customHeight="1" x14ac:dyDescent="0.25">
      <c r="A20" s="141" t="s">
        <v>3</v>
      </c>
      <c r="B20" s="116" t="s">
        <v>344</v>
      </c>
      <c r="C20" s="116" t="s">
        <v>2</v>
      </c>
      <c r="D20" s="98" t="s">
        <v>465</v>
      </c>
      <c r="E20" s="176">
        <f>'Hazard &amp; Exposure'!S19</f>
        <v>2.5</v>
      </c>
      <c r="F20" s="176">
        <f>'Hazard &amp; Exposure'!T19</f>
        <v>7.7</v>
      </c>
      <c r="G20" s="176">
        <f>'Hazard &amp; Exposure'!U19</f>
        <v>7.5</v>
      </c>
      <c r="H20" s="181">
        <f>'Hazard &amp; Exposure'!V19</f>
        <v>3.5</v>
      </c>
      <c r="I20" s="183">
        <f>'Hazard &amp; Exposure'!W19</f>
        <v>5.8</v>
      </c>
      <c r="J20" s="182">
        <f>'Hazard &amp; Exposure'!AC19</f>
        <v>8</v>
      </c>
      <c r="K20" s="181">
        <f>'Hazard &amp; Exposure'!Z19</f>
        <v>9.1</v>
      </c>
      <c r="L20" s="183">
        <f>'Hazard &amp; Exposure'!AD19</f>
        <v>8</v>
      </c>
      <c r="M20" s="183">
        <f t="shared" si="4"/>
        <v>7</v>
      </c>
      <c r="N20" s="184">
        <f>Vulnerability!F19</f>
        <v>8.4</v>
      </c>
      <c r="O20" s="178">
        <f>Vulnerability!I19</f>
        <v>6.5</v>
      </c>
      <c r="P20" s="185">
        <f>Vulnerability!P19</f>
        <v>2</v>
      </c>
      <c r="Q20" s="183">
        <f>Vulnerability!Q19</f>
        <v>6.3</v>
      </c>
      <c r="R20" s="184">
        <f>Vulnerability!V19</f>
        <v>9</v>
      </c>
      <c r="S20" s="177">
        <f>Vulnerability!AD19</f>
        <v>4.7</v>
      </c>
      <c r="T20" s="177">
        <f>Vulnerability!AG19</f>
        <v>7.4</v>
      </c>
      <c r="U20" s="177">
        <f>Vulnerability!AJ19</f>
        <v>3.6</v>
      </c>
      <c r="V20" s="177">
        <f>Vulnerability!AM19</f>
        <v>0</v>
      </c>
      <c r="W20" s="177">
        <f>Vulnerability!AP19</f>
        <v>3.6</v>
      </c>
      <c r="X20" s="185">
        <f>Vulnerability!AQ19</f>
        <v>4.3</v>
      </c>
      <c r="Y20" s="183">
        <f>Vulnerability!AR19</f>
        <v>7.3</v>
      </c>
      <c r="Z20" s="183">
        <f t="shared" si="5"/>
        <v>6.8</v>
      </c>
      <c r="AA20" s="186">
        <f>'Lack of Coping Capacity'!G19</f>
        <v>5.3</v>
      </c>
      <c r="AB20" s="187">
        <f>'Lack of Coping Capacity'!J19</f>
        <v>7.1</v>
      </c>
      <c r="AC20" s="183">
        <f>'Lack of Coping Capacity'!K19</f>
        <v>6.2</v>
      </c>
      <c r="AD20" s="186">
        <f>'Lack of Coping Capacity'!P19</f>
        <v>8.1</v>
      </c>
      <c r="AE20" s="179">
        <f>'Lack of Coping Capacity'!S19</f>
        <v>8.6</v>
      </c>
      <c r="AF20" s="187">
        <f>'Lack of Coping Capacity'!X19</f>
        <v>8.1999999999999993</v>
      </c>
      <c r="AG20" s="183">
        <f>'Lack of Coping Capacity'!Y19</f>
        <v>8.3000000000000007</v>
      </c>
      <c r="AH20" s="183">
        <f t="shared" si="6"/>
        <v>7.4</v>
      </c>
      <c r="AI20" s="188">
        <f t="shared" si="7"/>
        <v>7.1</v>
      </c>
    </row>
    <row r="21" spans="1:35" ht="16.5" customHeight="1" x14ac:dyDescent="0.25">
      <c r="A21" s="141" t="s">
        <v>3</v>
      </c>
      <c r="B21" s="116" t="s">
        <v>345</v>
      </c>
      <c r="C21" s="116" t="s">
        <v>2</v>
      </c>
      <c r="D21" s="98" t="s">
        <v>467</v>
      </c>
      <c r="E21" s="176" t="str">
        <f>'Hazard &amp; Exposure'!S20</f>
        <v>x</v>
      </c>
      <c r="F21" s="176">
        <f>'Hazard &amp; Exposure'!T20</f>
        <v>6.1</v>
      </c>
      <c r="G21" s="176">
        <f>'Hazard &amp; Exposure'!U20</f>
        <v>1.2</v>
      </c>
      <c r="H21" s="181">
        <f>'Hazard &amp; Exposure'!V20</f>
        <v>3.5</v>
      </c>
      <c r="I21" s="183">
        <f>'Hazard &amp; Exposure'!W20</f>
        <v>3.9</v>
      </c>
      <c r="J21" s="182">
        <f>'Hazard &amp; Exposure'!AC20</f>
        <v>4</v>
      </c>
      <c r="K21" s="181">
        <f>'Hazard &amp; Exposure'!Z20</f>
        <v>9.1</v>
      </c>
      <c r="L21" s="183">
        <f>'Hazard &amp; Exposure'!AD20</f>
        <v>6.6</v>
      </c>
      <c r="M21" s="183">
        <f t="shared" si="4"/>
        <v>5.4</v>
      </c>
      <c r="N21" s="184">
        <f>Vulnerability!F20</f>
        <v>3.6</v>
      </c>
      <c r="O21" s="178">
        <f>Vulnerability!I20</f>
        <v>6.5</v>
      </c>
      <c r="P21" s="185">
        <f>Vulnerability!P20</f>
        <v>2</v>
      </c>
      <c r="Q21" s="183">
        <f>Vulnerability!Q20</f>
        <v>3.9</v>
      </c>
      <c r="R21" s="184">
        <f>Vulnerability!V20</f>
        <v>6.2</v>
      </c>
      <c r="S21" s="177">
        <f>Vulnerability!AD20</f>
        <v>4.3</v>
      </c>
      <c r="T21" s="177">
        <f>Vulnerability!AG20</f>
        <v>6.5</v>
      </c>
      <c r="U21" s="177">
        <f>Vulnerability!AJ20</f>
        <v>0</v>
      </c>
      <c r="V21" s="177">
        <f>Vulnerability!AM20</f>
        <v>0</v>
      </c>
      <c r="W21" s="177" t="str">
        <f>Vulnerability!AP20</f>
        <v>x</v>
      </c>
      <c r="X21" s="185">
        <f>Vulnerability!AQ20</f>
        <v>3.2</v>
      </c>
      <c r="Y21" s="183">
        <f>Vulnerability!AR20</f>
        <v>4.9000000000000004</v>
      </c>
      <c r="Z21" s="183">
        <f t="shared" si="5"/>
        <v>4.4000000000000004</v>
      </c>
      <c r="AA21" s="186">
        <f>'Lack of Coping Capacity'!G20</f>
        <v>5.3</v>
      </c>
      <c r="AB21" s="187">
        <f>'Lack of Coping Capacity'!J20</f>
        <v>7.1</v>
      </c>
      <c r="AC21" s="183">
        <f>'Lack of Coping Capacity'!K20</f>
        <v>6.2</v>
      </c>
      <c r="AD21" s="186">
        <f>'Lack of Coping Capacity'!P20</f>
        <v>4.0999999999999996</v>
      </c>
      <c r="AE21" s="179">
        <f>'Lack of Coping Capacity'!S20</f>
        <v>3.1</v>
      </c>
      <c r="AF21" s="187">
        <f>'Lack of Coping Capacity'!X20</f>
        <v>6.3</v>
      </c>
      <c r="AG21" s="183">
        <f>'Lack of Coping Capacity'!Y20</f>
        <v>4.5</v>
      </c>
      <c r="AH21" s="183">
        <f t="shared" si="6"/>
        <v>5.4</v>
      </c>
      <c r="AI21" s="188">
        <f t="shared" si="7"/>
        <v>5</v>
      </c>
    </row>
    <row r="22" spans="1:35" ht="16.5" customHeight="1" x14ac:dyDescent="0.25">
      <c r="A22" s="141" t="s">
        <v>3</v>
      </c>
      <c r="B22" s="116" t="s">
        <v>346</v>
      </c>
      <c r="C22" s="116" t="s">
        <v>2</v>
      </c>
      <c r="D22" s="98" t="s">
        <v>468</v>
      </c>
      <c r="E22" s="176">
        <f>'Hazard &amp; Exposure'!S21</f>
        <v>0</v>
      </c>
      <c r="F22" s="176">
        <f>'Hazard &amp; Exposure'!T21</f>
        <v>8.4</v>
      </c>
      <c r="G22" s="176">
        <f>'Hazard &amp; Exposure'!U21</f>
        <v>5</v>
      </c>
      <c r="H22" s="181">
        <f>'Hazard &amp; Exposure'!V21</f>
        <v>1.6</v>
      </c>
      <c r="I22" s="183">
        <f>'Hazard &amp; Exposure'!W21</f>
        <v>4.5999999999999996</v>
      </c>
      <c r="J22" s="182">
        <f>'Hazard &amp; Exposure'!AC21</f>
        <v>4</v>
      </c>
      <c r="K22" s="181">
        <f>'Hazard &amp; Exposure'!Z21</f>
        <v>9.1</v>
      </c>
      <c r="L22" s="183">
        <f>'Hazard &amp; Exposure'!AD21</f>
        <v>6.6</v>
      </c>
      <c r="M22" s="183">
        <f t="shared" si="4"/>
        <v>5.7</v>
      </c>
      <c r="N22" s="184">
        <f>Vulnerability!F21</f>
        <v>7.4</v>
      </c>
      <c r="O22" s="178">
        <f>Vulnerability!I21</f>
        <v>6.5</v>
      </c>
      <c r="P22" s="185">
        <f>Vulnerability!P21</f>
        <v>2</v>
      </c>
      <c r="Q22" s="183">
        <f>Vulnerability!Q21</f>
        <v>5.8</v>
      </c>
      <c r="R22" s="184">
        <f>Vulnerability!V21</f>
        <v>5</v>
      </c>
      <c r="S22" s="177">
        <f>Vulnerability!AD21</f>
        <v>5.2</v>
      </c>
      <c r="T22" s="177">
        <f>Vulnerability!AG21</f>
        <v>7</v>
      </c>
      <c r="U22" s="177">
        <f>Vulnerability!AJ21</f>
        <v>0.7</v>
      </c>
      <c r="V22" s="177">
        <f>Vulnerability!AM21</f>
        <v>0</v>
      </c>
      <c r="W22" s="177">
        <f>Vulnerability!AP21</f>
        <v>1.7</v>
      </c>
      <c r="X22" s="185">
        <f>Vulnerability!AQ21</f>
        <v>3.4</v>
      </c>
      <c r="Y22" s="183">
        <f>Vulnerability!AR21</f>
        <v>4.2</v>
      </c>
      <c r="Z22" s="183">
        <f t="shared" si="5"/>
        <v>5.0999999999999996</v>
      </c>
      <c r="AA22" s="186">
        <f>'Lack of Coping Capacity'!G21</f>
        <v>5.3</v>
      </c>
      <c r="AB22" s="187">
        <f>'Lack of Coping Capacity'!J21</f>
        <v>7.1</v>
      </c>
      <c r="AC22" s="183">
        <f>'Lack of Coping Capacity'!K21</f>
        <v>6.2</v>
      </c>
      <c r="AD22" s="186">
        <f>'Lack of Coping Capacity'!P21</f>
        <v>7.7</v>
      </c>
      <c r="AE22" s="179">
        <f>'Lack of Coping Capacity'!S21</f>
        <v>8.3000000000000007</v>
      </c>
      <c r="AF22" s="187">
        <f>'Lack of Coping Capacity'!X21</f>
        <v>8.3000000000000007</v>
      </c>
      <c r="AG22" s="183">
        <f>'Lack of Coping Capacity'!Y21</f>
        <v>8.1</v>
      </c>
      <c r="AH22" s="183">
        <f t="shared" si="6"/>
        <v>7.3</v>
      </c>
      <c r="AI22" s="188">
        <f t="shared" si="7"/>
        <v>6</v>
      </c>
    </row>
    <row r="23" spans="1:35" ht="16.5" customHeight="1" x14ac:dyDescent="0.25">
      <c r="A23" s="141" t="s">
        <v>3</v>
      </c>
      <c r="B23" s="116" t="s">
        <v>347</v>
      </c>
      <c r="C23" s="116" t="s">
        <v>2</v>
      </c>
      <c r="D23" s="98" t="s">
        <v>469</v>
      </c>
      <c r="E23" s="176">
        <f>'Hazard &amp; Exposure'!S22</f>
        <v>2.5</v>
      </c>
      <c r="F23" s="176">
        <f>'Hazard &amp; Exposure'!T22</f>
        <v>2.4</v>
      </c>
      <c r="G23" s="176">
        <f>'Hazard &amp; Exposure'!U22</f>
        <v>9</v>
      </c>
      <c r="H23" s="181">
        <f>'Hazard &amp; Exposure'!V22</f>
        <v>2.1</v>
      </c>
      <c r="I23" s="183">
        <f>'Hazard &amp; Exposure'!W22</f>
        <v>5</v>
      </c>
      <c r="J23" s="182">
        <f>'Hazard &amp; Exposure'!AC22</f>
        <v>9</v>
      </c>
      <c r="K23" s="181">
        <f>'Hazard &amp; Exposure'!Z22</f>
        <v>9.1</v>
      </c>
      <c r="L23" s="183">
        <f>'Hazard &amp; Exposure'!AD22</f>
        <v>9</v>
      </c>
      <c r="M23" s="183">
        <f t="shared" si="4"/>
        <v>7.5</v>
      </c>
      <c r="N23" s="184">
        <f>Vulnerability!F22</f>
        <v>4.5999999999999996</v>
      </c>
      <c r="O23" s="178">
        <f>Vulnerability!I22</f>
        <v>6.5</v>
      </c>
      <c r="P23" s="185">
        <f>Vulnerability!P22</f>
        <v>2</v>
      </c>
      <c r="Q23" s="183">
        <f>Vulnerability!Q22</f>
        <v>4.4000000000000004</v>
      </c>
      <c r="R23" s="184">
        <f>Vulnerability!V22</f>
        <v>9</v>
      </c>
      <c r="S23" s="177">
        <f>Vulnerability!AD22</f>
        <v>4.4000000000000004</v>
      </c>
      <c r="T23" s="177">
        <f>Vulnerability!AG22</f>
        <v>4.9000000000000004</v>
      </c>
      <c r="U23" s="177">
        <f>Vulnerability!AJ22</f>
        <v>0</v>
      </c>
      <c r="V23" s="177">
        <f>Vulnerability!AM22</f>
        <v>0</v>
      </c>
      <c r="W23" s="177">
        <f>Vulnerability!AP22</f>
        <v>6.4</v>
      </c>
      <c r="X23" s="185">
        <f>Vulnerability!AQ22</f>
        <v>3.6</v>
      </c>
      <c r="Y23" s="183">
        <f>Vulnerability!AR22</f>
        <v>7.1</v>
      </c>
      <c r="Z23" s="183">
        <f t="shared" si="5"/>
        <v>5.9</v>
      </c>
      <c r="AA23" s="186">
        <f>'Lack of Coping Capacity'!G22</f>
        <v>5.3</v>
      </c>
      <c r="AB23" s="187">
        <f>'Lack of Coping Capacity'!J22</f>
        <v>7.1</v>
      </c>
      <c r="AC23" s="183">
        <f>'Lack of Coping Capacity'!K22</f>
        <v>6.2</v>
      </c>
      <c r="AD23" s="186">
        <f>'Lack of Coping Capacity'!P22</f>
        <v>5.9</v>
      </c>
      <c r="AE23" s="179">
        <f>'Lack of Coping Capacity'!S22</f>
        <v>6.8</v>
      </c>
      <c r="AF23" s="187">
        <f>'Lack of Coping Capacity'!X22</f>
        <v>5.9</v>
      </c>
      <c r="AG23" s="183">
        <f>'Lack of Coping Capacity'!Y22</f>
        <v>6.2</v>
      </c>
      <c r="AH23" s="183">
        <f t="shared" si="6"/>
        <v>6.2</v>
      </c>
      <c r="AI23" s="188">
        <f t="shared" si="7"/>
        <v>6.5</v>
      </c>
    </row>
    <row r="24" spans="1:35" ht="16.5" customHeight="1" x14ac:dyDescent="0.25">
      <c r="A24" s="141" t="s">
        <v>3</v>
      </c>
      <c r="B24" s="116" t="s">
        <v>348</v>
      </c>
      <c r="C24" s="116" t="s">
        <v>2</v>
      </c>
      <c r="D24" s="98" t="s">
        <v>470</v>
      </c>
      <c r="E24" s="176">
        <f>'Hazard &amp; Exposure'!S23</f>
        <v>1.3</v>
      </c>
      <c r="F24" s="176">
        <f>'Hazard &amp; Exposure'!T23</f>
        <v>3</v>
      </c>
      <c r="G24" s="176">
        <f>'Hazard &amp; Exposure'!U23</f>
        <v>8.5</v>
      </c>
      <c r="H24" s="181">
        <f>'Hazard &amp; Exposure'!V23</f>
        <v>2.1</v>
      </c>
      <c r="I24" s="183">
        <f>'Hazard &amp; Exposure'!W23</f>
        <v>4.5</v>
      </c>
      <c r="J24" s="182">
        <f>'Hazard &amp; Exposure'!AC23</f>
        <v>4</v>
      </c>
      <c r="K24" s="181">
        <f>'Hazard &amp; Exposure'!Z23</f>
        <v>9.1</v>
      </c>
      <c r="L24" s="183">
        <f>'Hazard &amp; Exposure'!AD23</f>
        <v>6.6</v>
      </c>
      <c r="M24" s="183">
        <f t="shared" si="4"/>
        <v>5.7</v>
      </c>
      <c r="N24" s="184">
        <f>Vulnerability!F23</f>
        <v>4.4000000000000004</v>
      </c>
      <c r="O24" s="178">
        <f>Vulnerability!I23</f>
        <v>6.5</v>
      </c>
      <c r="P24" s="185">
        <f>Vulnerability!P23</f>
        <v>2</v>
      </c>
      <c r="Q24" s="183">
        <f>Vulnerability!Q23</f>
        <v>4.3</v>
      </c>
      <c r="R24" s="184">
        <f>Vulnerability!V23</f>
        <v>5.7</v>
      </c>
      <c r="S24" s="177">
        <f>Vulnerability!AD23</f>
        <v>4</v>
      </c>
      <c r="T24" s="177">
        <f>Vulnerability!AG23</f>
        <v>6.4</v>
      </c>
      <c r="U24" s="177">
        <f>Vulnerability!AJ23</f>
        <v>0</v>
      </c>
      <c r="V24" s="177">
        <f>Vulnerability!AM23</f>
        <v>0.3</v>
      </c>
      <c r="W24" s="177">
        <f>Vulnerability!AP23</f>
        <v>1.2</v>
      </c>
      <c r="X24" s="185">
        <f>Vulnerability!AQ23</f>
        <v>2.8</v>
      </c>
      <c r="Y24" s="183">
        <f>Vulnerability!AR23</f>
        <v>4.4000000000000004</v>
      </c>
      <c r="Z24" s="183">
        <f t="shared" si="5"/>
        <v>4.4000000000000004</v>
      </c>
      <c r="AA24" s="186">
        <f>'Lack of Coping Capacity'!G23</f>
        <v>5.3</v>
      </c>
      <c r="AB24" s="187">
        <f>'Lack of Coping Capacity'!J23</f>
        <v>7.1</v>
      </c>
      <c r="AC24" s="183">
        <f>'Lack of Coping Capacity'!K23</f>
        <v>6.2</v>
      </c>
      <c r="AD24" s="186">
        <f>'Lack of Coping Capacity'!P23</f>
        <v>5</v>
      </c>
      <c r="AE24" s="179">
        <f>'Lack of Coping Capacity'!S23</f>
        <v>6.4</v>
      </c>
      <c r="AF24" s="187">
        <f>'Lack of Coping Capacity'!X23</f>
        <v>7.3</v>
      </c>
      <c r="AG24" s="183">
        <f>'Lack of Coping Capacity'!Y23</f>
        <v>6.2</v>
      </c>
      <c r="AH24" s="183">
        <f t="shared" si="6"/>
        <v>6.2</v>
      </c>
      <c r="AI24" s="188">
        <f t="shared" si="7"/>
        <v>5.4</v>
      </c>
    </row>
    <row r="25" spans="1:35" ht="16.5" customHeight="1" x14ac:dyDescent="0.25">
      <c r="A25" s="141" t="s">
        <v>3</v>
      </c>
      <c r="B25" s="116" t="s">
        <v>349</v>
      </c>
      <c r="C25" s="116" t="s">
        <v>2</v>
      </c>
      <c r="D25" s="98" t="s">
        <v>471</v>
      </c>
      <c r="E25" s="176" t="str">
        <f>'Hazard &amp; Exposure'!S24</f>
        <v>x</v>
      </c>
      <c r="F25" s="176">
        <f>'Hazard &amp; Exposure'!T24</f>
        <v>4.8</v>
      </c>
      <c r="G25" s="176">
        <f>'Hazard &amp; Exposure'!U24</f>
        <v>7.9</v>
      </c>
      <c r="H25" s="181">
        <f>'Hazard &amp; Exposure'!V24</f>
        <v>2.6</v>
      </c>
      <c r="I25" s="183">
        <f>'Hazard &amp; Exposure'!W24</f>
        <v>5.5</v>
      </c>
      <c r="J25" s="182">
        <f>'Hazard &amp; Exposure'!AC24</f>
        <v>0</v>
      </c>
      <c r="K25" s="181">
        <f>'Hazard &amp; Exposure'!Z24</f>
        <v>9.1</v>
      </c>
      <c r="L25" s="183">
        <f>'Hazard &amp; Exposure'!AD24</f>
        <v>4.5999999999999996</v>
      </c>
      <c r="M25" s="183">
        <f t="shared" si="4"/>
        <v>5.0999999999999996</v>
      </c>
      <c r="N25" s="184">
        <f>Vulnerability!F24</f>
        <v>4.2</v>
      </c>
      <c r="O25" s="178">
        <f>Vulnerability!I24</f>
        <v>6.5</v>
      </c>
      <c r="P25" s="185">
        <f>Vulnerability!P24</f>
        <v>2</v>
      </c>
      <c r="Q25" s="183">
        <f>Vulnerability!Q24</f>
        <v>4.2</v>
      </c>
      <c r="R25" s="184">
        <f>Vulnerability!V24</f>
        <v>0</v>
      </c>
      <c r="S25" s="177">
        <f>Vulnerability!AD24</f>
        <v>4.9000000000000004</v>
      </c>
      <c r="T25" s="177">
        <f>Vulnerability!AG24</f>
        <v>7.7</v>
      </c>
      <c r="U25" s="177">
        <f>Vulnerability!AJ24</f>
        <v>0</v>
      </c>
      <c r="V25" s="177">
        <f>Vulnerability!AM24</f>
        <v>0</v>
      </c>
      <c r="W25" s="177" t="str">
        <f>Vulnerability!AP24</f>
        <v>x</v>
      </c>
      <c r="X25" s="185">
        <f>Vulnerability!AQ24</f>
        <v>4</v>
      </c>
      <c r="Y25" s="183">
        <f>Vulnerability!AR24</f>
        <v>2.2000000000000002</v>
      </c>
      <c r="Z25" s="183">
        <f t="shared" si="5"/>
        <v>3.3</v>
      </c>
      <c r="AA25" s="186">
        <f>'Lack of Coping Capacity'!G24</f>
        <v>5.3</v>
      </c>
      <c r="AB25" s="187">
        <f>'Lack of Coping Capacity'!J24</f>
        <v>7.1</v>
      </c>
      <c r="AC25" s="183">
        <f>'Lack of Coping Capacity'!K24</f>
        <v>6.2</v>
      </c>
      <c r="AD25" s="186">
        <f>'Lack of Coping Capacity'!P24</f>
        <v>4.5</v>
      </c>
      <c r="AE25" s="179">
        <f>'Lack of Coping Capacity'!S24</f>
        <v>6.7</v>
      </c>
      <c r="AF25" s="187">
        <f>'Lack of Coping Capacity'!X24</f>
        <v>7.1</v>
      </c>
      <c r="AG25" s="183">
        <f>'Lack of Coping Capacity'!Y24</f>
        <v>6.1</v>
      </c>
      <c r="AH25" s="183">
        <f t="shared" si="6"/>
        <v>6.2</v>
      </c>
      <c r="AI25" s="188">
        <f t="shared" si="7"/>
        <v>4.7</v>
      </c>
    </row>
    <row r="26" spans="1:35" ht="16.5" customHeight="1" thickBot="1" x14ac:dyDescent="0.3">
      <c r="A26" s="142" t="s">
        <v>3</v>
      </c>
      <c r="B26" s="143" t="s">
        <v>342</v>
      </c>
      <c r="C26" s="143" t="s">
        <v>2</v>
      </c>
      <c r="D26" s="144" t="s">
        <v>472</v>
      </c>
      <c r="E26" s="176">
        <f>'Hazard &amp; Exposure'!S25</f>
        <v>3.8</v>
      </c>
      <c r="F26" s="176">
        <f>'Hazard &amp; Exposure'!T25</f>
        <v>4.5</v>
      </c>
      <c r="G26" s="176">
        <f>'Hazard &amp; Exposure'!U25</f>
        <v>5.5</v>
      </c>
      <c r="H26" s="181">
        <f>'Hazard &amp; Exposure'!V25</f>
        <v>2.6</v>
      </c>
      <c r="I26" s="183">
        <f>'Hazard &amp; Exposure'!W25</f>
        <v>4.2</v>
      </c>
      <c r="J26" s="182">
        <f>'Hazard &amp; Exposure'!AC25</f>
        <v>8</v>
      </c>
      <c r="K26" s="181">
        <f>'Hazard &amp; Exposure'!Z25</f>
        <v>9.1</v>
      </c>
      <c r="L26" s="183">
        <f>'Hazard &amp; Exposure'!AD25</f>
        <v>8</v>
      </c>
      <c r="M26" s="183">
        <f t="shared" si="4"/>
        <v>6.5</v>
      </c>
      <c r="N26" s="184">
        <f>Vulnerability!F25</f>
        <v>4.3</v>
      </c>
      <c r="O26" s="178">
        <f>Vulnerability!I25</f>
        <v>6.5</v>
      </c>
      <c r="P26" s="185">
        <f>Vulnerability!P25</f>
        <v>2</v>
      </c>
      <c r="Q26" s="183">
        <f>Vulnerability!Q25</f>
        <v>4.3</v>
      </c>
      <c r="R26" s="184">
        <f>Vulnerability!V25</f>
        <v>8.8000000000000007</v>
      </c>
      <c r="S26" s="177">
        <f>Vulnerability!AD25</f>
        <v>4.3</v>
      </c>
      <c r="T26" s="177">
        <f>Vulnerability!AG25</f>
        <v>6</v>
      </c>
      <c r="U26" s="177">
        <f>Vulnerability!AJ25</f>
        <v>0</v>
      </c>
      <c r="V26" s="177">
        <f>Vulnerability!AM25</f>
        <v>0</v>
      </c>
      <c r="W26" s="177">
        <f>Vulnerability!AP25</f>
        <v>9.3000000000000007</v>
      </c>
      <c r="X26" s="185">
        <f>Vulnerability!AQ25</f>
        <v>5.0999999999999996</v>
      </c>
      <c r="Y26" s="183">
        <f>Vulnerability!AR25</f>
        <v>7.4</v>
      </c>
      <c r="Z26" s="183">
        <f t="shared" si="5"/>
        <v>6.1</v>
      </c>
      <c r="AA26" s="186">
        <f>'Lack of Coping Capacity'!G25</f>
        <v>5.3</v>
      </c>
      <c r="AB26" s="187">
        <f>'Lack of Coping Capacity'!J25</f>
        <v>7.1</v>
      </c>
      <c r="AC26" s="183">
        <f>'Lack of Coping Capacity'!K25</f>
        <v>6.2</v>
      </c>
      <c r="AD26" s="186">
        <f>'Lack of Coping Capacity'!P25</f>
        <v>5.0999999999999996</v>
      </c>
      <c r="AE26" s="179">
        <f>'Lack of Coping Capacity'!S25</f>
        <v>6.8</v>
      </c>
      <c r="AF26" s="187">
        <f>'Lack of Coping Capacity'!X25</f>
        <v>7.6</v>
      </c>
      <c r="AG26" s="183">
        <f>'Lack of Coping Capacity'!Y25</f>
        <v>6.5</v>
      </c>
      <c r="AH26" s="183">
        <f t="shared" si="6"/>
        <v>6.4</v>
      </c>
      <c r="AI26" s="188">
        <f t="shared" si="7"/>
        <v>6.3</v>
      </c>
    </row>
    <row r="27" spans="1:35" ht="16.5" customHeight="1" x14ac:dyDescent="0.25">
      <c r="A27" s="138" t="s">
        <v>7</v>
      </c>
      <c r="B27" s="116" t="s">
        <v>350</v>
      </c>
      <c r="C27" s="116" t="s">
        <v>6</v>
      </c>
      <c r="D27" s="98" t="s">
        <v>473</v>
      </c>
      <c r="E27" s="176">
        <f>'Hazard &amp; Exposure'!S26</f>
        <v>0</v>
      </c>
      <c r="F27" s="176">
        <f>'Hazard &amp; Exposure'!T26</f>
        <v>0</v>
      </c>
      <c r="G27" s="176">
        <f>'Hazard &amp; Exposure'!U26</f>
        <v>0</v>
      </c>
      <c r="H27" s="181">
        <f>'Hazard &amp; Exposure'!V26</f>
        <v>3.9</v>
      </c>
      <c r="I27" s="183">
        <f>'Hazard &amp; Exposure'!W26</f>
        <v>1.1000000000000001</v>
      </c>
      <c r="J27" s="182">
        <f>'Hazard &amp; Exposure'!AC26</f>
        <v>5</v>
      </c>
      <c r="K27" s="181">
        <f>'Hazard &amp; Exposure'!Z26</f>
        <v>0.8</v>
      </c>
      <c r="L27" s="183">
        <f>'Hazard &amp; Exposure'!AD26</f>
        <v>2.9</v>
      </c>
      <c r="M27" s="183">
        <f t="shared" si="4"/>
        <v>2</v>
      </c>
      <c r="N27" s="184">
        <f>Vulnerability!F26</f>
        <v>4.9000000000000004</v>
      </c>
      <c r="O27" s="178">
        <f>Vulnerability!I26</f>
        <v>5.5</v>
      </c>
      <c r="P27" s="185">
        <f>Vulnerability!P26</f>
        <v>7.9</v>
      </c>
      <c r="Q27" s="183">
        <f>Vulnerability!Q26</f>
        <v>5.8</v>
      </c>
      <c r="R27" s="184">
        <f>Vulnerability!V26</f>
        <v>0</v>
      </c>
      <c r="S27" s="177">
        <f>Vulnerability!AD26</f>
        <v>1.3</v>
      </c>
      <c r="T27" s="177">
        <f>Vulnerability!AG26</f>
        <v>2.5</v>
      </c>
      <c r="U27" s="177">
        <f>Vulnerability!AJ26</f>
        <v>2.4</v>
      </c>
      <c r="V27" s="177">
        <f>Vulnerability!AM26</f>
        <v>0</v>
      </c>
      <c r="W27" s="177">
        <f>Vulnerability!AP26</f>
        <v>1.2</v>
      </c>
      <c r="X27" s="185">
        <f>Vulnerability!AQ26</f>
        <v>1.5</v>
      </c>
      <c r="Y27" s="183">
        <f>Vulnerability!AR26</f>
        <v>0.8</v>
      </c>
      <c r="Z27" s="183">
        <f t="shared" si="5"/>
        <v>3.7</v>
      </c>
      <c r="AA27" s="186">
        <f>'Lack of Coping Capacity'!G26</f>
        <v>4.8</v>
      </c>
      <c r="AB27" s="187">
        <f>'Lack of Coping Capacity'!J26</f>
        <v>6.3</v>
      </c>
      <c r="AC27" s="183">
        <f>'Lack of Coping Capacity'!K26</f>
        <v>5.6</v>
      </c>
      <c r="AD27" s="186">
        <f>'Lack of Coping Capacity'!P26</f>
        <v>4.5999999999999996</v>
      </c>
      <c r="AE27" s="179">
        <f>'Lack of Coping Capacity'!S26</f>
        <v>2.8</v>
      </c>
      <c r="AF27" s="187">
        <f>'Lack of Coping Capacity'!X26</f>
        <v>6.4</v>
      </c>
      <c r="AG27" s="183">
        <f>'Lack of Coping Capacity'!Y26</f>
        <v>4.5999999999999996</v>
      </c>
      <c r="AH27" s="183">
        <f t="shared" si="6"/>
        <v>5.0999999999999996</v>
      </c>
      <c r="AI27" s="188">
        <f t="shared" si="7"/>
        <v>3.4</v>
      </c>
    </row>
    <row r="28" spans="1:35" ht="16.5" customHeight="1" x14ac:dyDescent="0.25">
      <c r="A28" s="141" t="s">
        <v>7</v>
      </c>
      <c r="B28" s="116" t="s">
        <v>730</v>
      </c>
      <c r="C28" s="116" t="s">
        <v>6</v>
      </c>
      <c r="D28" s="98" t="s">
        <v>477</v>
      </c>
      <c r="E28" s="176">
        <f>'Hazard &amp; Exposure'!S27</f>
        <v>2.5</v>
      </c>
      <c r="F28" s="176">
        <f>'Hazard &amp; Exposure'!T27</f>
        <v>7.8</v>
      </c>
      <c r="G28" s="176">
        <f>'Hazard &amp; Exposure'!U27</f>
        <v>4.5999999999999996</v>
      </c>
      <c r="H28" s="181">
        <f>'Hazard &amp; Exposure'!V27</f>
        <v>3</v>
      </c>
      <c r="I28" s="183">
        <f>'Hazard &amp; Exposure'!W27</f>
        <v>4.9000000000000004</v>
      </c>
      <c r="J28" s="182">
        <f>'Hazard &amp; Exposure'!AC27</f>
        <v>5</v>
      </c>
      <c r="K28" s="181">
        <f>'Hazard &amp; Exposure'!Z27</f>
        <v>0.8</v>
      </c>
      <c r="L28" s="183">
        <f>'Hazard &amp; Exposure'!AD27</f>
        <v>2.9</v>
      </c>
      <c r="M28" s="183">
        <f t="shared" si="4"/>
        <v>4</v>
      </c>
      <c r="N28" s="184">
        <f>Vulnerability!F27</f>
        <v>8.4</v>
      </c>
      <c r="O28" s="178">
        <f>Vulnerability!I27</f>
        <v>5.5</v>
      </c>
      <c r="P28" s="185">
        <f>Vulnerability!P27</f>
        <v>7.9</v>
      </c>
      <c r="Q28" s="183">
        <f>Vulnerability!Q27</f>
        <v>7.6</v>
      </c>
      <c r="R28" s="184">
        <f>Vulnerability!V27</f>
        <v>0</v>
      </c>
      <c r="S28" s="177">
        <f>Vulnerability!AD27</f>
        <v>2</v>
      </c>
      <c r="T28" s="177">
        <f>Vulnerability!AG27</f>
        <v>4.7</v>
      </c>
      <c r="U28" s="177">
        <f>Vulnerability!AJ27</f>
        <v>1.5</v>
      </c>
      <c r="V28" s="177">
        <f>Vulnerability!AM27</f>
        <v>0</v>
      </c>
      <c r="W28" s="177">
        <f>Vulnerability!AP27</f>
        <v>4.3</v>
      </c>
      <c r="X28" s="185">
        <f>Vulnerability!AQ27</f>
        <v>2.7</v>
      </c>
      <c r="Y28" s="183">
        <f>Vulnerability!AR27</f>
        <v>1.4</v>
      </c>
      <c r="Z28" s="183">
        <f t="shared" si="5"/>
        <v>5.3</v>
      </c>
      <c r="AA28" s="186">
        <f>'Lack of Coping Capacity'!G27</f>
        <v>4.8</v>
      </c>
      <c r="AB28" s="187">
        <f>'Lack of Coping Capacity'!J27</f>
        <v>6.3</v>
      </c>
      <c r="AC28" s="183">
        <f>'Lack of Coping Capacity'!K27</f>
        <v>5.6</v>
      </c>
      <c r="AD28" s="186">
        <f>'Lack of Coping Capacity'!P27</f>
        <v>7.3</v>
      </c>
      <c r="AE28" s="179">
        <f>'Lack of Coping Capacity'!S27</f>
        <v>4.0999999999999996</v>
      </c>
      <c r="AF28" s="187">
        <f>'Lack of Coping Capacity'!X27</f>
        <v>5.2</v>
      </c>
      <c r="AG28" s="183">
        <f>'Lack of Coping Capacity'!Y27</f>
        <v>5.5</v>
      </c>
      <c r="AH28" s="183">
        <f t="shared" si="6"/>
        <v>5.6</v>
      </c>
      <c r="AI28" s="188">
        <f t="shared" si="7"/>
        <v>4.9000000000000004</v>
      </c>
    </row>
    <row r="29" spans="1:35" ht="16.5" customHeight="1" x14ac:dyDescent="0.25">
      <c r="A29" s="141" t="s">
        <v>7</v>
      </c>
      <c r="B29" s="116" t="s">
        <v>731</v>
      </c>
      <c r="C29" s="116" t="s">
        <v>6</v>
      </c>
      <c r="D29" s="98" t="s">
        <v>478</v>
      </c>
      <c r="E29" s="176">
        <f>'Hazard &amp; Exposure'!S28</f>
        <v>2.5</v>
      </c>
      <c r="F29" s="176">
        <f>'Hazard &amp; Exposure'!T28</f>
        <v>0</v>
      </c>
      <c r="G29" s="176">
        <f>'Hazard &amp; Exposure'!U28</f>
        <v>6.5</v>
      </c>
      <c r="H29" s="181">
        <f>'Hazard &amp; Exposure'!V28</f>
        <v>3.5</v>
      </c>
      <c r="I29" s="183">
        <f>'Hazard &amp; Exposure'!W28</f>
        <v>3.5</v>
      </c>
      <c r="J29" s="182">
        <f>'Hazard &amp; Exposure'!AC28</f>
        <v>4</v>
      </c>
      <c r="K29" s="181">
        <f>'Hazard &amp; Exposure'!Z28</f>
        <v>0.8</v>
      </c>
      <c r="L29" s="183">
        <f>'Hazard &amp; Exposure'!AD28</f>
        <v>2.4</v>
      </c>
      <c r="M29" s="183">
        <f t="shared" si="4"/>
        <v>3</v>
      </c>
      <c r="N29" s="184">
        <f>Vulnerability!F28</f>
        <v>5.8</v>
      </c>
      <c r="O29" s="178">
        <f>Vulnerability!I28</f>
        <v>5.5</v>
      </c>
      <c r="P29" s="185">
        <f>Vulnerability!P28</f>
        <v>7.9</v>
      </c>
      <c r="Q29" s="183">
        <f>Vulnerability!Q28</f>
        <v>6.3</v>
      </c>
      <c r="R29" s="184">
        <f>Vulnerability!V28</f>
        <v>3.5</v>
      </c>
      <c r="S29" s="177">
        <f>Vulnerability!AD28</f>
        <v>2.2000000000000002</v>
      </c>
      <c r="T29" s="177">
        <f>Vulnerability!AG28</f>
        <v>3.1</v>
      </c>
      <c r="U29" s="177">
        <f>Vulnerability!AJ28</f>
        <v>0.7</v>
      </c>
      <c r="V29" s="177">
        <f>Vulnerability!AM28</f>
        <v>0</v>
      </c>
      <c r="W29" s="177">
        <f>Vulnerability!AP28</f>
        <v>1.9</v>
      </c>
      <c r="X29" s="185">
        <f>Vulnerability!AQ28</f>
        <v>1.6</v>
      </c>
      <c r="Y29" s="183">
        <f>Vulnerability!AR28</f>
        <v>2.6</v>
      </c>
      <c r="Z29" s="183">
        <f t="shared" si="5"/>
        <v>4.7</v>
      </c>
      <c r="AA29" s="186">
        <f>'Lack of Coping Capacity'!G28</f>
        <v>4.8</v>
      </c>
      <c r="AB29" s="187">
        <f>'Lack of Coping Capacity'!J28</f>
        <v>6.3</v>
      </c>
      <c r="AC29" s="183">
        <f>'Lack of Coping Capacity'!K28</f>
        <v>5.6</v>
      </c>
      <c r="AD29" s="186">
        <f>'Lack of Coping Capacity'!P28</f>
        <v>5.9</v>
      </c>
      <c r="AE29" s="179">
        <f>'Lack of Coping Capacity'!S28</f>
        <v>4.7</v>
      </c>
      <c r="AF29" s="187">
        <f>'Lack of Coping Capacity'!X28</f>
        <v>6.1</v>
      </c>
      <c r="AG29" s="183">
        <f>'Lack of Coping Capacity'!Y28</f>
        <v>5.6</v>
      </c>
      <c r="AH29" s="183">
        <f t="shared" si="6"/>
        <v>5.6</v>
      </c>
      <c r="AI29" s="188">
        <f t="shared" si="7"/>
        <v>4.3</v>
      </c>
    </row>
    <row r="30" spans="1:35" ht="16.5" customHeight="1" x14ac:dyDescent="0.25">
      <c r="A30" s="141" t="s">
        <v>7</v>
      </c>
      <c r="B30" s="116" t="s">
        <v>732</v>
      </c>
      <c r="C30" s="116" t="s">
        <v>6</v>
      </c>
      <c r="D30" s="98" t="s">
        <v>475</v>
      </c>
      <c r="E30" s="176">
        <f>'Hazard &amp; Exposure'!S29</f>
        <v>3.2</v>
      </c>
      <c r="F30" s="176">
        <f>'Hazard &amp; Exposure'!T29</f>
        <v>3</v>
      </c>
      <c r="G30" s="176">
        <f>'Hazard &amp; Exposure'!U29</f>
        <v>2.1</v>
      </c>
      <c r="H30" s="181">
        <f>'Hazard &amp; Exposure'!V29</f>
        <v>3</v>
      </c>
      <c r="I30" s="183">
        <f>'Hazard &amp; Exposure'!W29</f>
        <v>2.8</v>
      </c>
      <c r="J30" s="182">
        <f>'Hazard &amp; Exposure'!AC29</f>
        <v>0</v>
      </c>
      <c r="K30" s="181">
        <f>'Hazard &amp; Exposure'!Z29</f>
        <v>0.8</v>
      </c>
      <c r="L30" s="183">
        <f>'Hazard &amp; Exposure'!AD29</f>
        <v>0.4</v>
      </c>
      <c r="M30" s="183">
        <f t="shared" si="4"/>
        <v>1.7</v>
      </c>
      <c r="N30" s="184">
        <f>Vulnerability!F29</f>
        <v>8</v>
      </c>
      <c r="O30" s="178">
        <f>Vulnerability!I29</f>
        <v>5.5</v>
      </c>
      <c r="P30" s="185">
        <f>Vulnerability!P29</f>
        <v>7.9</v>
      </c>
      <c r="Q30" s="183">
        <f>Vulnerability!Q29</f>
        <v>7.4</v>
      </c>
      <c r="R30" s="184">
        <f>Vulnerability!V29</f>
        <v>0</v>
      </c>
      <c r="S30" s="177">
        <f>Vulnerability!AD29</f>
        <v>1.9</v>
      </c>
      <c r="T30" s="177">
        <f>Vulnerability!AG29</f>
        <v>3.7</v>
      </c>
      <c r="U30" s="177">
        <f>Vulnerability!AJ29</f>
        <v>3.1</v>
      </c>
      <c r="V30" s="177">
        <f>Vulnerability!AM29</f>
        <v>0</v>
      </c>
      <c r="W30" s="177">
        <f>Vulnerability!AP29</f>
        <v>6.2</v>
      </c>
      <c r="X30" s="185">
        <f>Vulnerability!AQ29</f>
        <v>3.3</v>
      </c>
      <c r="Y30" s="183">
        <f>Vulnerability!AR29</f>
        <v>1.8</v>
      </c>
      <c r="Z30" s="183">
        <f t="shared" si="5"/>
        <v>5.2</v>
      </c>
      <c r="AA30" s="186">
        <f>'Lack of Coping Capacity'!G29</f>
        <v>4.8</v>
      </c>
      <c r="AB30" s="187">
        <f>'Lack of Coping Capacity'!J29</f>
        <v>6.3</v>
      </c>
      <c r="AC30" s="183">
        <f>'Lack of Coping Capacity'!K29</f>
        <v>5.6</v>
      </c>
      <c r="AD30" s="186">
        <f>'Lack of Coping Capacity'!P29</f>
        <v>7.3</v>
      </c>
      <c r="AE30" s="179">
        <f>'Lack of Coping Capacity'!S29</f>
        <v>5.2</v>
      </c>
      <c r="AF30" s="187">
        <f>'Lack of Coping Capacity'!X29</f>
        <v>5.9</v>
      </c>
      <c r="AG30" s="183">
        <f>'Lack of Coping Capacity'!Y29</f>
        <v>6.1</v>
      </c>
      <c r="AH30" s="183">
        <f t="shared" si="6"/>
        <v>5.9</v>
      </c>
      <c r="AI30" s="188">
        <f t="shared" si="7"/>
        <v>3.7</v>
      </c>
    </row>
    <row r="31" spans="1:35" ht="16.5" customHeight="1" x14ac:dyDescent="0.25">
      <c r="A31" s="141" t="s">
        <v>7</v>
      </c>
      <c r="B31" s="116" t="s">
        <v>734</v>
      </c>
      <c r="C31" s="116" t="s">
        <v>6</v>
      </c>
      <c r="D31" s="98" t="s">
        <v>737</v>
      </c>
      <c r="E31" s="176">
        <f>'Hazard &amp; Exposure'!S30</f>
        <v>0</v>
      </c>
      <c r="F31" s="176">
        <f>'Hazard &amp; Exposure'!T30</f>
        <v>0</v>
      </c>
      <c r="G31" s="176">
        <f>'Hazard &amp; Exposure'!U30</f>
        <v>2.5</v>
      </c>
      <c r="H31" s="181">
        <f>'Hazard &amp; Exposure'!V30</f>
        <v>3.5</v>
      </c>
      <c r="I31" s="183">
        <f>'Hazard &amp; Exposure'!W30</f>
        <v>1.6</v>
      </c>
      <c r="J31" s="182">
        <f>'Hazard &amp; Exposure'!AC30</f>
        <v>0</v>
      </c>
      <c r="K31" s="181">
        <f>'Hazard &amp; Exposure'!Z30</f>
        <v>0.8</v>
      </c>
      <c r="L31" s="183">
        <f>'Hazard &amp; Exposure'!AD30</f>
        <v>0.4</v>
      </c>
      <c r="M31" s="183">
        <f t="shared" si="4"/>
        <v>1</v>
      </c>
      <c r="N31" s="184">
        <f>Vulnerability!F30</f>
        <v>5.3</v>
      </c>
      <c r="O31" s="178">
        <f>Vulnerability!I30</f>
        <v>5.5</v>
      </c>
      <c r="P31" s="185">
        <f>Vulnerability!P30</f>
        <v>7.9</v>
      </c>
      <c r="Q31" s="183">
        <f>Vulnerability!Q30</f>
        <v>6</v>
      </c>
      <c r="R31" s="184">
        <f>Vulnerability!V30</f>
        <v>0</v>
      </c>
      <c r="S31" s="177">
        <f>Vulnerability!AD30</f>
        <v>2.2000000000000002</v>
      </c>
      <c r="T31" s="177">
        <f>Vulnerability!AG30</f>
        <v>2.7</v>
      </c>
      <c r="U31" s="177">
        <f>Vulnerability!AJ30</f>
        <v>1.3</v>
      </c>
      <c r="V31" s="177">
        <f>Vulnerability!AM30</f>
        <v>0</v>
      </c>
      <c r="W31" s="177">
        <f>Vulnerability!AP30</f>
        <v>0.4</v>
      </c>
      <c r="X31" s="185">
        <f>Vulnerability!AQ30</f>
        <v>1.4</v>
      </c>
      <c r="Y31" s="183">
        <f>Vulnerability!AR30</f>
        <v>0.7</v>
      </c>
      <c r="Z31" s="183">
        <f t="shared" si="5"/>
        <v>3.8</v>
      </c>
      <c r="AA31" s="186">
        <f>'Lack of Coping Capacity'!G30</f>
        <v>4.8</v>
      </c>
      <c r="AB31" s="187">
        <f>'Lack of Coping Capacity'!J30</f>
        <v>6.3</v>
      </c>
      <c r="AC31" s="183">
        <f>'Lack of Coping Capacity'!K30</f>
        <v>5.6</v>
      </c>
      <c r="AD31" s="186">
        <f>'Lack of Coping Capacity'!P30</f>
        <v>4.8</v>
      </c>
      <c r="AE31" s="179">
        <f>'Lack of Coping Capacity'!S30</f>
        <v>2.9</v>
      </c>
      <c r="AF31" s="187">
        <f>'Lack of Coping Capacity'!X30</f>
        <v>6.2</v>
      </c>
      <c r="AG31" s="183">
        <f>'Lack of Coping Capacity'!Y30</f>
        <v>4.5999999999999996</v>
      </c>
      <c r="AH31" s="183">
        <f t="shared" si="6"/>
        <v>5.0999999999999996</v>
      </c>
      <c r="AI31" s="188">
        <f t="shared" si="7"/>
        <v>2.7</v>
      </c>
    </row>
    <row r="32" spans="1:35" ht="16.5" customHeight="1" x14ac:dyDescent="0.25">
      <c r="A32" s="141" t="s">
        <v>7</v>
      </c>
      <c r="B32" s="116" t="s">
        <v>735</v>
      </c>
      <c r="C32" s="116" t="s">
        <v>6</v>
      </c>
      <c r="D32" s="98" t="s">
        <v>476</v>
      </c>
      <c r="E32" s="176">
        <f>'Hazard &amp; Exposure'!S31</f>
        <v>2.5</v>
      </c>
      <c r="F32" s="176">
        <f>'Hazard &amp; Exposure'!T31</f>
        <v>1</v>
      </c>
      <c r="G32" s="176">
        <f>'Hazard &amp; Exposure'!U31</f>
        <v>2.6</v>
      </c>
      <c r="H32" s="181">
        <f>'Hazard &amp; Exposure'!V31</f>
        <v>3</v>
      </c>
      <c r="I32" s="183">
        <f>'Hazard &amp; Exposure'!W31</f>
        <v>2.2999999999999998</v>
      </c>
      <c r="J32" s="182">
        <f>'Hazard &amp; Exposure'!AC31</f>
        <v>0</v>
      </c>
      <c r="K32" s="181">
        <f>'Hazard &amp; Exposure'!Z31</f>
        <v>0.8</v>
      </c>
      <c r="L32" s="183">
        <f>'Hazard &amp; Exposure'!AD31</f>
        <v>0.4</v>
      </c>
      <c r="M32" s="183">
        <f t="shared" si="4"/>
        <v>1.4</v>
      </c>
      <c r="N32" s="184">
        <f>Vulnerability!F31</f>
        <v>7.2</v>
      </c>
      <c r="O32" s="178">
        <f>Vulnerability!I31</f>
        <v>5.5</v>
      </c>
      <c r="P32" s="185">
        <f>Vulnerability!P31</f>
        <v>7.9</v>
      </c>
      <c r="Q32" s="183">
        <f>Vulnerability!Q31</f>
        <v>7</v>
      </c>
      <c r="R32" s="184">
        <f>Vulnerability!V31</f>
        <v>0</v>
      </c>
      <c r="S32" s="177">
        <f>Vulnerability!AD31</f>
        <v>1.5</v>
      </c>
      <c r="T32" s="177">
        <f>Vulnerability!AG31</f>
        <v>3.5</v>
      </c>
      <c r="U32" s="177">
        <f>Vulnerability!AJ31</f>
        <v>3.8</v>
      </c>
      <c r="V32" s="177">
        <f>Vulnerability!AM31</f>
        <v>0</v>
      </c>
      <c r="W32" s="177">
        <f>Vulnerability!AP31</f>
        <v>0.7</v>
      </c>
      <c r="X32" s="185">
        <f>Vulnerability!AQ31</f>
        <v>2</v>
      </c>
      <c r="Y32" s="183">
        <f>Vulnerability!AR31</f>
        <v>1</v>
      </c>
      <c r="Z32" s="183">
        <f t="shared" si="5"/>
        <v>4.7</v>
      </c>
      <c r="AA32" s="186">
        <f>'Lack of Coping Capacity'!G31</f>
        <v>4.8</v>
      </c>
      <c r="AB32" s="187">
        <f>'Lack of Coping Capacity'!J31</f>
        <v>6.3</v>
      </c>
      <c r="AC32" s="183">
        <f>'Lack of Coping Capacity'!K31</f>
        <v>5.6</v>
      </c>
      <c r="AD32" s="186">
        <f>'Lack of Coping Capacity'!P31</f>
        <v>6.9</v>
      </c>
      <c r="AE32" s="179">
        <f>'Lack of Coping Capacity'!S31</f>
        <v>4.8</v>
      </c>
      <c r="AF32" s="187">
        <f>'Lack of Coping Capacity'!X31</f>
        <v>5.4</v>
      </c>
      <c r="AG32" s="183">
        <f>'Lack of Coping Capacity'!Y31</f>
        <v>5.7</v>
      </c>
      <c r="AH32" s="183">
        <f t="shared" si="6"/>
        <v>5.7</v>
      </c>
      <c r="AI32" s="188">
        <f t="shared" si="7"/>
        <v>3.3</v>
      </c>
    </row>
    <row r="33" spans="1:35" ht="16.5" customHeight="1" x14ac:dyDescent="0.25">
      <c r="A33" s="141" t="s">
        <v>7</v>
      </c>
      <c r="B33" s="116" t="s">
        <v>736</v>
      </c>
      <c r="C33" s="116" t="s">
        <v>6</v>
      </c>
      <c r="D33" s="98" t="s">
        <v>738</v>
      </c>
      <c r="E33" s="176">
        <f>'Hazard &amp; Exposure'!S32</f>
        <v>3.2</v>
      </c>
      <c r="F33" s="176">
        <f>'Hazard &amp; Exposure'!T32</f>
        <v>8.3000000000000007</v>
      </c>
      <c r="G33" s="176">
        <f>'Hazard &amp; Exposure'!U32</f>
        <v>3.4</v>
      </c>
      <c r="H33" s="181">
        <f>'Hazard &amp; Exposure'!V32</f>
        <v>3</v>
      </c>
      <c r="I33" s="183">
        <f>'Hazard &amp; Exposure'!W32</f>
        <v>5</v>
      </c>
      <c r="J33" s="182">
        <f>'Hazard &amp; Exposure'!AC32</f>
        <v>0</v>
      </c>
      <c r="K33" s="181">
        <f>'Hazard &amp; Exposure'!Z32</f>
        <v>0.8</v>
      </c>
      <c r="L33" s="183">
        <f>'Hazard &amp; Exposure'!AD32</f>
        <v>0.4</v>
      </c>
      <c r="M33" s="183">
        <f t="shared" si="4"/>
        <v>3</v>
      </c>
      <c r="N33" s="184">
        <f>Vulnerability!F32</f>
        <v>9.1</v>
      </c>
      <c r="O33" s="178">
        <f>Vulnerability!I32</f>
        <v>5.5</v>
      </c>
      <c r="P33" s="185">
        <f>Vulnerability!P32</f>
        <v>7.9</v>
      </c>
      <c r="Q33" s="183">
        <f>Vulnerability!Q32</f>
        <v>7.9</v>
      </c>
      <c r="R33" s="184">
        <f>Vulnerability!V32</f>
        <v>0</v>
      </c>
      <c r="S33" s="177">
        <f>Vulnerability!AD32</f>
        <v>2.1</v>
      </c>
      <c r="T33" s="177">
        <f>Vulnerability!AG32</f>
        <v>5.4</v>
      </c>
      <c r="U33" s="177">
        <f>Vulnerability!AJ32</f>
        <v>4.8</v>
      </c>
      <c r="V33" s="177">
        <f>Vulnerability!AM32</f>
        <v>0</v>
      </c>
      <c r="W33" s="177">
        <f>Vulnerability!AP32</f>
        <v>5.8</v>
      </c>
      <c r="X33" s="185">
        <f>Vulnerability!AQ32</f>
        <v>3.9</v>
      </c>
      <c r="Y33" s="183">
        <f>Vulnerability!AR32</f>
        <v>2.2000000000000002</v>
      </c>
      <c r="Z33" s="183">
        <f t="shared" si="5"/>
        <v>5.8</v>
      </c>
      <c r="AA33" s="186">
        <f>'Lack of Coping Capacity'!G32</f>
        <v>4.8</v>
      </c>
      <c r="AB33" s="187">
        <f>'Lack of Coping Capacity'!J32</f>
        <v>6.3</v>
      </c>
      <c r="AC33" s="183">
        <f>'Lack of Coping Capacity'!K32</f>
        <v>5.6</v>
      </c>
      <c r="AD33" s="186">
        <f>'Lack of Coping Capacity'!P32</f>
        <v>7.5</v>
      </c>
      <c r="AE33" s="179">
        <f>'Lack of Coping Capacity'!S32</f>
        <v>6.4</v>
      </c>
      <c r="AF33" s="187">
        <f>'Lack of Coping Capacity'!X32</f>
        <v>5.4</v>
      </c>
      <c r="AG33" s="183">
        <f>'Lack of Coping Capacity'!Y32</f>
        <v>6.4</v>
      </c>
      <c r="AH33" s="183">
        <f t="shared" si="6"/>
        <v>6</v>
      </c>
      <c r="AI33" s="188">
        <f t="shared" si="7"/>
        <v>4.7</v>
      </c>
    </row>
    <row r="34" spans="1:35" ht="16.5" customHeight="1" thickBot="1" x14ac:dyDescent="0.3">
      <c r="A34" s="141" t="s">
        <v>7</v>
      </c>
      <c r="B34" s="116" t="s">
        <v>733</v>
      </c>
      <c r="C34" s="116" t="s">
        <v>6</v>
      </c>
      <c r="D34" s="98" t="s">
        <v>474</v>
      </c>
      <c r="E34" s="176">
        <f>'Hazard &amp; Exposure'!S33</f>
        <v>2.5</v>
      </c>
      <c r="F34" s="176">
        <f>'Hazard &amp; Exposure'!T33</f>
        <v>3</v>
      </c>
      <c r="G34" s="176">
        <f>'Hazard &amp; Exposure'!U33</f>
        <v>6</v>
      </c>
      <c r="H34" s="181">
        <f>'Hazard &amp; Exposure'!V33</f>
        <v>2.5</v>
      </c>
      <c r="I34" s="183">
        <f>'Hazard &amp; Exposure'!W33</f>
        <v>3.7</v>
      </c>
      <c r="J34" s="182">
        <f>'Hazard &amp; Exposure'!AC33</f>
        <v>0</v>
      </c>
      <c r="K34" s="181">
        <f>'Hazard &amp; Exposure'!Z33</f>
        <v>0.8</v>
      </c>
      <c r="L34" s="183">
        <f>'Hazard &amp; Exposure'!AD33</f>
        <v>0.4</v>
      </c>
      <c r="M34" s="183">
        <f t="shared" si="4"/>
        <v>2.2000000000000002</v>
      </c>
      <c r="N34" s="184">
        <f>Vulnerability!F33</f>
        <v>6.9</v>
      </c>
      <c r="O34" s="178">
        <f>Vulnerability!I33</f>
        <v>5.5</v>
      </c>
      <c r="P34" s="185">
        <f>Vulnerability!P33</f>
        <v>7.9</v>
      </c>
      <c r="Q34" s="183">
        <f>Vulnerability!Q33</f>
        <v>6.8</v>
      </c>
      <c r="R34" s="184">
        <f>Vulnerability!V33</f>
        <v>0</v>
      </c>
      <c r="S34" s="177">
        <f>Vulnerability!AD33</f>
        <v>1.3</v>
      </c>
      <c r="T34" s="177">
        <f>Vulnerability!AG33</f>
        <v>4.2</v>
      </c>
      <c r="U34" s="177">
        <f>Vulnerability!AJ33</f>
        <v>1.4</v>
      </c>
      <c r="V34" s="177">
        <f>Vulnerability!AM33</f>
        <v>0</v>
      </c>
      <c r="W34" s="177">
        <f>Vulnerability!AP33</f>
        <v>3.7</v>
      </c>
      <c r="X34" s="185">
        <f>Vulnerability!AQ33</f>
        <v>2.2999999999999998</v>
      </c>
      <c r="Y34" s="183">
        <f>Vulnerability!AR33</f>
        <v>1.2</v>
      </c>
      <c r="Z34" s="183">
        <f t="shared" si="5"/>
        <v>4.5999999999999996</v>
      </c>
      <c r="AA34" s="186">
        <f>'Lack of Coping Capacity'!G33</f>
        <v>4.8</v>
      </c>
      <c r="AB34" s="187">
        <f>'Lack of Coping Capacity'!J33</f>
        <v>6.3</v>
      </c>
      <c r="AC34" s="183">
        <f>'Lack of Coping Capacity'!K33</f>
        <v>5.6</v>
      </c>
      <c r="AD34" s="186">
        <f>'Lack of Coping Capacity'!P33</f>
        <v>6.8</v>
      </c>
      <c r="AE34" s="179">
        <f>'Lack of Coping Capacity'!S33</f>
        <v>5.0999999999999996</v>
      </c>
      <c r="AF34" s="187">
        <f>'Lack of Coping Capacity'!X33</f>
        <v>5.4</v>
      </c>
      <c r="AG34" s="183">
        <f>'Lack of Coping Capacity'!Y33</f>
        <v>5.8</v>
      </c>
      <c r="AH34" s="183">
        <f t="shared" si="6"/>
        <v>5.7</v>
      </c>
      <c r="AI34" s="188">
        <f t="shared" si="7"/>
        <v>3.9</v>
      </c>
    </row>
    <row r="35" spans="1:35" ht="16.5" customHeight="1" x14ac:dyDescent="0.25">
      <c r="A35" s="138" t="s">
        <v>9</v>
      </c>
      <c r="B35" s="139" t="s">
        <v>359</v>
      </c>
      <c r="C35" s="139" t="s">
        <v>8</v>
      </c>
      <c r="D35" s="140" t="s">
        <v>487</v>
      </c>
      <c r="E35" s="176">
        <f>'Hazard &amp; Exposure'!S34</f>
        <v>0.7</v>
      </c>
      <c r="F35" s="176">
        <f>'Hazard &amp; Exposure'!T34</f>
        <v>5</v>
      </c>
      <c r="G35" s="176">
        <f>'Hazard &amp; Exposure'!U34</f>
        <v>0.5</v>
      </c>
      <c r="H35" s="181">
        <f>'Hazard &amp; Exposure'!V34</f>
        <v>6.1</v>
      </c>
      <c r="I35" s="183">
        <f>'Hazard &amp; Exposure'!W34</f>
        <v>3.5</v>
      </c>
      <c r="J35" s="182">
        <f>'Hazard &amp; Exposure'!AC34</f>
        <v>4</v>
      </c>
      <c r="K35" s="181">
        <f>'Hazard &amp; Exposure'!Z34</f>
        <v>9.4</v>
      </c>
      <c r="L35" s="183">
        <f>'Hazard &amp; Exposure'!AD34</f>
        <v>6.7</v>
      </c>
      <c r="M35" s="183">
        <f t="shared" si="4"/>
        <v>5.3</v>
      </c>
      <c r="N35" s="184">
        <f>Vulnerability!F34</f>
        <v>5.7</v>
      </c>
      <c r="O35" s="178">
        <f>Vulnerability!I34</f>
        <v>5.2</v>
      </c>
      <c r="P35" s="185">
        <f>Vulnerability!P34</f>
        <v>4.7</v>
      </c>
      <c r="Q35" s="183">
        <f>Vulnerability!Q34</f>
        <v>5.3</v>
      </c>
      <c r="R35" s="184">
        <f>Vulnerability!V34</f>
        <v>2.9</v>
      </c>
      <c r="S35" s="177">
        <f>Vulnerability!AD34</f>
        <v>3</v>
      </c>
      <c r="T35" s="177">
        <f>Vulnerability!AG34</f>
        <v>2.7</v>
      </c>
      <c r="U35" s="177">
        <f>Vulnerability!AJ34</f>
        <v>2.8</v>
      </c>
      <c r="V35" s="177">
        <f>Vulnerability!AM34</f>
        <v>0</v>
      </c>
      <c r="W35" s="177">
        <f>Vulnerability!AP34</f>
        <v>0.2</v>
      </c>
      <c r="X35" s="185">
        <f>Vulnerability!AQ34</f>
        <v>1.8</v>
      </c>
      <c r="Y35" s="183">
        <f>Vulnerability!AR34</f>
        <v>2.4</v>
      </c>
      <c r="Z35" s="183">
        <f t="shared" si="5"/>
        <v>4</v>
      </c>
      <c r="AA35" s="186">
        <f>'Lack of Coping Capacity'!G34</f>
        <v>6.7</v>
      </c>
      <c r="AB35" s="187">
        <f>'Lack of Coping Capacity'!J34</f>
        <v>6.9</v>
      </c>
      <c r="AC35" s="183">
        <f>'Lack of Coping Capacity'!K34</f>
        <v>6.8</v>
      </c>
      <c r="AD35" s="186">
        <f>'Lack of Coping Capacity'!P34</f>
        <v>5.2</v>
      </c>
      <c r="AE35" s="179">
        <f>'Lack of Coping Capacity'!S34</f>
        <v>2.2999999999999998</v>
      </c>
      <c r="AF35" s="187">
        <f>'Lack of Coping Capacity'!X34</f>
        <v>6.3</v>
      </c>
      <c r="AG35" s="183">
        <f>'Lack of Coping Capacity'!Y34</f>
        <v>4.5999999999999996</v>
      </c>
      <c r="AH35" s="183">
        <f t="shared" si="6"/>
        <v>5.8</v>
      </c>
      <c r="AI35" s="188">
        <f t="shared" si="7"/>
        <v>5</v>
      </c>
    </row>
    <row r="36" spans="1:35" ht="16.5" customHeight="1" x14ac:dyDescent="0.25">
      <c r="A36" s="141" t="s">
        <v>9</v>
      </c>
      <c r="B36" s="116" t="s">
        <v>357</v>
      </c>
      <c r="C36" s="116" t="s">
        <v>8</v>
      </c>
      <c r="D36" s="98" t="s">
        <v>485</v>
      </c>
      <c r="E36" s="176">
        <f>'Hazard &amp; Exposure'!S35</f>
        <v>4.7</v>
      </c>
      <c r="F36" s="176">
        <f>'Hazard &amp; Exposure'!T35</f>
        <v>9</v>
      </c>
      <c r="G36" s="176">
        <f>'Hazard &amp; Exposure'!U35</f>
        <v>2.8</v>
      </c>
      <c r="H36" s="181">
        <f>'Hazard &amp; Exposure'!V35</f>
        <v>7.6</v>
      </c>
      <c r="I36" s="183">
        <f>'Hazard &amp; Exposure'!W35</f>
        <v>6.7</v>
      </c>
      <c r="J36" s="182">
        <f>'Hazard &amp; Exposure'!AC35</f>
        <v>8</v>
      </c>
      <c r="K36" s="181">
        <f>'Hazard &amp; Exposure'!Z35</f>
        <v>9.4</v>
      </c>
      <c r="L36" s="183">
        <f>'Hazard &amp; Exposure'!AD35</f>
        <v>8</v>
      </c>
      <c r="M36" s="183">
        <f t="shared" si="4"/>
        <v>7.4</v>
      </c>
      <c r="N36" s="184">
        <f>Vulnerability!F35</f>
        <v>9.3000000000000007</v>
      </c>
      <c r="O36" s="178">
        <f>Vulnerability!I35</f>
        <v>4.7</v>
      </c>
      <c r="P36" s="185">
        <f>Vulnerability!P35</f>
        <v>4.7</v>
      </c>
      <c r="Q36" s="183">
        <f>Vulnerability!Q35</f>
        <v>7</v>
      </c>
      <c r="R36" s="184">
        <f>Vulnerability!V35</f>
        <v>8.1999999999999993</v>
      </c>
      <c r="S36" s="177">
        <f>Vulnerability!AD35</f>
        <v>4.3</v>
      </c>
      <c r="T36" s="177">
        <f>Vulnerability!AG35</f>
        <v>4.9000000000000004</v>
      </c>
      <c r="U36" s="177">
        <f>Vulnerability!AJ35</f>
        <v>4.7</v>
      </c>
      <c r="V36" s="177">
        <f>Vulnerability!AM35</f>
        <v>0.1</v>
      </c>
      <c r="W36" s="177">
        <f>Vulnerability!AP35</f>
        <v>5.9</v>
      </c>
      <c r="X36" s="185">
        <f>Vulnerability!AQ35</f>
        <v>4.2</v>
      </c>
      <c r="Y36" s="183">
        <f>Vulnerability!AR35</f>
        <v>6.6</v>
      </c>
      <c r="Z36" s="183">
        <f t="shared" si="5"/>
        <v>6.8</v>
      </c>
      <c r="AA36" s="186">
        <f>'Lack of Coping Capacity'!G35</f>
        <v>6.7</v>
      </c>
      <c r="AB36" s="187">
        <f>'Lack of Coping Capacity'!J35</f>
        <v>6.9</v>
      </c>
      <c r="AC36" s="183">
        <f>'Lack of Coping Capacity'!K35</f>
        <v>6.8</v>
      </c>
      <c r="AD36" s="186">
        <f>'Lack of Coping Capacity'!P35</f>
        <v>7.3</v>
      </c>
      <c r="AE36" s="179">
        <f>'Lack of Coping Capacity'!S35</f>
        <v>5.7</v>
      </c>
      <c r="AF36" s="187">
        <f>'Lack of Coping Capacity'!X35</f>
        <v>8.9</v>
      </c>
      <c r="AG36" s="183">
        <f>'Lack of Coping Capacity'!Y35</f>
        <v>7.3</v>
      </c>
      <c r="AH36" s="183">
        <f t="shared" si="6"/>
        <v>7.1</v>
      </c>
      <c r="AI36" s="188">
        <f t="shared" si="7"/>
        <v>7.1</v>
      </c>
    </row>
    <row r="37" spans="1:35" ht="16.5" customHeight="1" x14ac:dyDescent="0.25">
      <c r="A37" s="141" t="s">
        <v>9</v>
      </c>
      <c r="B37" s="116" t="s">
        <v>351</v>
      </c>
      <c r="C37" s="116" t="s">
        <v>8</v>
      </c>
      <c r="D37" s="98" t="s">
        <v>479</v>
      </c>
      <c r="E37" s="176">
        <f>'Hazard &amp; Exposure'!S36</f>
        <v>1.6</v>
      </c>
      <c r="F37" s="176">
        <f>'Hazard &amp; Exposure'!T36</f>
        <v>6.5</v>
      </c>
      <c r="G37" s="176">
        <f>'Hazard &amp; Exposure'!U36</f>
        <v>5.2</v>
      </c>
      <c r="H37" s="181">
        <f>'Hazard &amp; Exposure'!V36</f>
        <v>4.8</v>
      </c>
      <c r="I37" s="183">
        <f>'Hazard &amp; Exposure'!W36</f>
        <v>4.8</v>
      </c>
      <c r="J37" s="182">
        <f>'Hazard &amp; Exposure'!AC36</f>
        <v>4</v>
      </c>
      <c r="K37" s="181">
        <f>'Hazard &amp; Exposure'!Z36</f>
        <v>9.4</v>
      </c>
      <c r="L37" s="183">
        <f>'Hazard &amp; Exposure'!AD36</f>
        <v>6.7</v>
      </c>
      <c r="M37" s="183">
        <f t="shared" si="4"/>
        <v>5.8</v>
      </c>
      <c r="N37" s="184">
        <f>Vulnerability!F36</f>
        <v>8.6999999999999993</v>
      </c>
      <c r="O37" s="178">
        <f>Vulnerability!I36</f>
        <v>5.4</v>
      </c>
      <c r="P37" s="185">
        <f>Vulnerability!P36</f>
        <v>4.7</v>
      </c>
      <c r="Q37" s="183">
        <f>Vulnerability!Q36</f>
        <v>6.9</v>
      </c>
      <c r="R37" s="184">
        <f>Vulnerability!V36</f>
        <v>4.5</v>
      </c>
      <c r="S37" s="177">
        <f>Vulnerability!AD36</f>
        <v>2.8</v>
      </c>
      <c r="T37" s="177">
        <f>Vulnerability!AG36</f>
        <v>5.9</v>
      </c>
      <c r="U37" s="177">
        <f>Vulnerability!AJ36</f>
        <v>2.6</v>
      </c>
      <c r="V37" s="177">
        <f>Vulnerability!AM36</f>
        <v>0.1</v>
      </c>
      <c r="W37" s="177">
        <f>Vulnerability!AP36</f>
        <v>0.1</v>
      </c>
      <c r="X37" s="185">
        <f>Vulnerability!AQ36</f>
        <v>2.6</v>
      </c>
      <c r="Y37" s="183">
        <f>Vulnerability!AR36</f>
        <v>3.6</v>
      </c>
      <c r="Z37" s="183">
        <f t="shared" si="5"/>
        <v>5.5</v>
      </c>
      <c r="AA37" s="186">
        <f>'Lack of Coping Capacity'!G36</f>
        <v>6.7</v>
      </c>
      <c r="AB37" s="187">
        <f>'Lack of Coping Capacity'!J36</f>
        <v>6.9</v>
      </c>
      <c r="AC37" s="183">
        <f>'Lack of Coping Capacity'!K36</f>
        <v>6.8</v>
      </c>
      <c r="AD37" s="186">
        <f>'Lack of Coping Capacity'!P36</f>
        <v>7</v>
      </c>
      <c r="AE37" s="179">
        <f>'Lack of Coping Capacity'!S36</f>
        <v>4.7</v>
      </c>
      <c r="AF37" s="187">
        <f>'Lack of Coping Capacity'!X36</f>
        <v>8.1</v>
      </c>
      <c r="AG37" s="183">
        <f>'Lack of Coping Capacity'!Y36</f>
        <v>6.6</v>
      </c>
      <c r="AH37" s="183">
        <f t="shared" si="6"/>
        <v>6.7</v>
      </c>
      <c r="AI37" s="188">
        <f t="shared" si="7"/>
        <v>6</v>
      </c>
    </row>
    <row r="38" spans="1:35" ht="16.5" customHeight="1" x14ac:dyDescent="0.25">
      <c r="A38" s="141" t="s">
        <v>9</v>
      </c>
      <c r="B38" s="116" t="s">
        <v>358</v>
      </c>
      <c r="C38" s="116" t="s">
        <v>8</v>
      </c>
      <c r="D38" s="98" t="s">
        <v>486</v>
      </c>
      <c r="E38" s="176">
        <f>'Hazard &amp; Exposure'!S37</f>
        <v>4.0999999999999996</v>
      </c>
      <c r="F38" s="176">
        <f>'Hazard &amp; Exposure'!T37</f>
        <v>1</v>
      </c>
      <c r="G38" s="176">
        <f>'Hazard &amp; Exposure'!U37</f>
        <v>0</v>
      </c>
      <c r="H38" s="181">
        <f>'Hazard &amp; Exposure'!V37</f>
        <v>6.5</v>
      </c>
      <c r="I38" s="183">
        <f>'Hazard &amp; Exposure'!W37</f>
        <v>3.3</v>
      </c>
      <c r="J38" s="182">
        <f>'Hazard &amp; Exposure'!AC37</f>
        <v>8</v>
      </c>
      <c r="K38" s="181">
        <f>'Hazard &amp; Exposure'!Z37</f>
        <v>9.4</v>
      </c>
      <c r="L38" s="183">
        <f>'Hazard &amp; Exposure'!AD37</f>
        <v>8</v>
      </c>
      <c r="M38" s="183">
        <f t="shared" si="4"/>
        <v>6.2</v>
      </c>
      <c r="N38" s="184">
        <f>Vulnerability!F37</f>
        <v>8.5</v>
      </c>
      <c r="O38" s="178">
        <f>Vulnerability!I37</f>
        <v>5.7</v>
      </c>
      <c r="P38" s="185">
        <f>Vulnerability!P37</f>
        <v>4.7</v>
      </c>
      <c r="Q38" s="183">
        <f>Vulnerability!Q37</f>
        <v>6.9</v>
      </c>
      <c r="R38" s="184">
        <f>Vulnerability!V37</f>
        <v>4.5999999999999996</v>
      </c>
      <c r="S38" s="177">
        <f>Vulnerability!AD37</f>
        <v>2.9</v>
      </c>
      <c r="T38" s="177">
        <f>Vulnerability!AG37</f>
        <v>1.5</v>
      </c>
      <c r="U38" s="177">
        <f>Vulnerability!AJ37</f>
        <v>0</v>
      </c>
      <c r="V38" s="177">
        <f>Vulnerability!AM37</f>
        <v>0.1</v>
      </c>
      <c r="W38" s="177">
        <f>Vulnerability!AP37</f>
        <v>5.6</v>
      </c>
      <c r="X38" s="185">
        <f>Vulnerability!AQ37</f>
        <v>2.2999999999999998</v>
      </c>
      <c r="Y38" s="183">
        <f>Vulnerability!AR37</f>
        <v>3.5</v>
      </c>
      <c r="Z38" s="183">
        <f t="shared" si="5"/>
        <v>5.4</v>
      </c>
      <c r="AA38" s="186">
        <f>'Lack of Coping Capacity'!G37</f>
        <v>6.7</v>
      </c>
      <c r="AB38" s="187">
        <f>'Lack of Coping Capacity'!J37</f>
        <v>6.9</v>
      </c>
      <c r="AC38" s="183">
        <f>'Lack of Coping Capacity'!K37</f>
        <v>6.8</v>
      </c>
      <c r="AD38" s="186">
        <f>'Lack of Coping Capacity'!P37</f>
        <v>6.6</v>
      </c>
      <c r="AE38" s="179">
        <f>'Lack of Coping Capacity'!S37</f>
        <v>5.0999999999999996</v>
      </c>
      <c r="AF38" s="187">
        <f>'Lack of Coping Capacity'!X37</f>
        <v>9.9</v>
      </c>
      <c r="AG38" s="183">
        <f>'Lack of Coping Capacity'!Y37</f>
        <v>7.2</v>
      </c>
      <c r="AH38" s="183">
        <f t="shared" si="6"/>
        <v>7</v>
      </c>
      <c r="AI38" s="188">
        <f t="shared" si="7"/>
        <v>6.2</v>
      </c>
    </row>
    <row r="39" spans="1:35" ht="16.5" customHeight="1" x14ac:dyDescent="0.25">
      <c r="A39" s="141" t="s">
        <v>9</v>
      </c>
      <c r="B39" s="116" t="s">
        <v>352</v>
      </c>
      <c r="C39" s="116" t="s">
        <v>8</v>
      </c>
      <c r="D39" s="98" t="s">
        <v>480</v>
      </c>
      <c r="E39" s="176">
        <f>'Hazard &amp; Exposure'!S38</f>
        <v>2.5</v>
      </c>
      <c r="F39" s="176">
        <f>'Hazard &amp; Exposure'!T38</f>
        <v>5.7</v>
      </c>
      <c r="G39" s="176">
        <f>'Hazard &amp; Exposure'!U38</f>
        <v>5.6</v>
      </c>
      <c r="H39" s="181">
        <f>'Hazard &amp; Exposure'!V38</f>
        <v>5.0999999999999996</v>
      </c>
      <c r="I39" s="183">
        <f>'Hazard &amp; Exposure'!W38</f>
        <v>4.8</v>
      </c>
      <c r="J39" s="182">
        <f>'Hazard &amp; Exposure'!AC38</f>
        <v>5</v>
      </c>
      <c r="K39" s="181">
        <f>'Hazard &amp; Exposure'!Z38</f>
        <v>9.4</v>
      </c>
      <c r="L39" s="183">
        <f>'Hazard &amp; Exposure'!AD38</f>
        <v>7.2</v>
      </c>
      <c r="M39" s="183">
        <f t="shared" si="4"/>
        <v>6.1</v>
      </c>
      <c r="N39" s="184">
        <f>Vulnerability!F38</f>
        <v>8.6</v>
      </c>
      <c r="O39" s="178">
        <f>Vulnerability!I38</f>
        <v>5.2</v>
      </c>
      <c r="P39" s="185">
        <f>Vulnerability!P38</f>
        <v>4.7</v>
      </c>
      <c r="Q39" s="183">
        <f>Vulnerability!Q38</f>
        <v>6.8</v>
      </c>
      <c r="R39" s="184">
        <f>Vulnerability!V38</f>
        <v>2.1</v>
      </c>
      <c r="S39" s="177">
        <f>Vulnerability!AD38</f>
        <v>3.2</v>
      </c>
      <c r="T39" s="177">
        <f>Vulnerability!AG38</f>
        <v>6.2</v>
      </c>
      <c r="U39" s="177">
        <f>Vulnerability!AJ38</f>
        <v>2.1</v>
      </c>
      <c r="V39" s="177">
        <f>Vulnerability!AM38</f>
        <v>0.1</v>
      </c>
      <c r="W39" s="177">
        <f>Vulnerability!AP38</f>
        <v>0.5</v>
      </c>
      <c r="X39" s="185">
        <f>Vulnerability!AQ38</f>
        <v>2.7</v>
      </c>
      <c r="Y39" s="183">
        <f>Vulnerability!AR38</f>
        <v>2.4</v>
      </c>
      <c r="Z39" s="183">
        <f t="shared" si="5"/>
        <v>5</v>
      </c>
      <c r="AA39" s="186">
        <f>'Lack of Coping Capacity'!G38</f>
        <v>6.7</v>
      </c>
      <c r="AB39" s="187">
        <f>'Lack of Coping Capacity'!J38</f>
        <v>6.9</v>
      </c>
      <c r="AC39" s="183">
        <f>'Lack of Coping Capacity'!K38</f>
        <v>6.8</v>
      </c>
      <c r="AD39" s="186">
        <f>'Lack of Coping Capacity'!P38</f>
        <v>6.4</v>
      </c>
      <c r="AE39" s="179">
        <f>'Lack of Coping Capacity'!S38</f>
        <v>5.6</v>
      </c>
      <c r="AF39" s="187">
        <f>'Lack of Coping Capacity'!X38</f>
        <v>7.6</v>
      </c>
      <c r="AG39" s="183">
        <f>'Lack of Coping Capacity'!Y38</f>
        <v>6.5</v>
      </c>
      <c r="AH39" s="183">
        <f t="shared" si="6"/>
        <v>6.7</v>
      </c>
      <c r="AI39" s="188">
        <f t="shared" si="7"/>
        <v>5.9</v>
      </c>
    </row>
    <row r="40" spans="1:35" ht="16.5" customHeight="1" x14ac:dyDescent="0.25">
      <c r="A40" s="141" t="s">
        <v>9</v>
      </c>
      <c r="B40" s="116" t="s">
        <v>355</v>
      </c>
      <c r="C40" s="116" t="s">
        <v>8</v>
      </c>
      <c r="D40" s="98" t="s">
        <v>483</v>
      </c>
      <c r="E40" s="176">
        <f>'Hazard &amp; Exposure'!S39</f>
        <v>3.8</v>
      </c>
      <c r="F40" s="176">
        <f>'Hazard &amp; Exposure'!T39</f>
        <v>9.4</v>
      </c>
      <c r="G40" s="176">
        <f>'Hazard &amp; Exposure'!U39</f>
        <v>4.9000000000000004</v>
      </c>
      <c r="H40" s="181">
        <f>'Hazard &amp; Exposure'!V39</f>
        <v>6.6</v>
      </c>
      <c r="I40" s="183">
        <f>'Hazard &amp; Exposure'!W39</f>
        <v>6.8</v>
      </c>
      <c r="J40" s="182">
        <f>'Hazard &amp; Exposure'!AC39</f>
        <v>10</v>
      </c>
      <c r="K40" s="181">
        <f>'Hazard &amp; Exposure'!Z39</f>
        <v>9.4</v>
      </c>
      <c r="L40" s="183">
        <f>'Hazard &amp; Exposure'!AD39</f>
        <v>10</v>
      </c>
      <c r="M40" s="183">
        <f t="shared" si="4"/>
        <v>8.9</v>
      </c>
      <c r="N40" s="184">
        <f>Vulnerability!F39</f>
        <v>9.3000000000000007</v>
      </c>
      <c r="O40" s="178">
        <f>Vulnerability!I39</f>
        <v>5.2</v>
      </c>
      <c r="P40" s="185">
        <f>Vulnerability!P39</f>
        <v>4.7</v>
      </c>
      <c r="Q40" s="183">
        <f>Vulnerability!Q39</f>
        <v>7.1</v>
      </c>
      <c r="R40" s="184">
        <f>Vulnerability!V39</f>
        <v>6.3</v>
      </c>
      <c r="S40" s="177">
        <f>Vulnerability!AD39</f>
        <v>3</v>
      </c>
      <c r="T40" s="177">
        <f>Vulnerability!AG39</f>
        <v>4.5</v>
      </c>
      <c r="U40" s="177">
        <f>Vulnerability!AJ39</f>
        <v>2</v>
      </c>
      <c r="V40" s="177">
        <f>Vulnerability!AM39</f>
        <v>0</v>
      </c>
      <c r="W40" s="177">
        <f>Vulnerability!AP39</f>
        <v>5.0999999999999996</v>
      </c>
      <c r="X40" s="185">
        <f>Vulnerability!AQ39</f>
        <v>3.1</v>
      </c>
      <c r="Y40" s="183">
        <f>Vulnerability!AR39</f>
        <v>4.9000000000000004</v>
      </c>
      <c r="Z40" s="183">
        <f t="shared" si="5"/>
        <v>6.1</v>
      </c>
      <c r="AA40" s="186">
        <f>'Lack of Coping Capacity'!G39</f>
        <v>6.7</v>
      </c>
      <c r="AB40" s="187">
        <f>'Lack of Coping Capacity'!J39</f>
        <v>6.9</v>
      </c>
      <c r="AC40" s="183">
        <f>'Lack of Coping Capacity'!K39</f>
        <v>6.8</v>
      </c>
      <c r="AD40" s="186">
        <f>'Lack of Coping Capacity'!P39</f>
        <v>6.9</v>
      </c>
      <c r="AE40" s="179">
        <f>'Lack of Coping Capacity'!S39</f>
        <v>5.9</v>
      </c>
      <c r="AF40" s="187">
        <f>'Lack of Coping Capacity'!X39</f>
        <v>7.7</v>
      </c>
      <c r="AG40" s="183">
        <f>'Lack of Coping Capacity'!Y39</f>
        <v>6.8</v>
      </c>
      <c r="AH40" s="183">
        <f t="shared" si="6"/>
        <v>6.8</v>
      </c>
      <c r="AI40" s="188">
        <f t="shared" si="7"/>
        <v>7.2</v>
      </c>
    </row>
    <row r="41" spans="1:35" ht="16.5" customHeight="1" x14ac:dyDescent="0.25">
      <c r="A41" s="141" t="s">
        <v>9</v>
      </c>
      <c r="B41" s="116" t="s">
        <v>354</v>
      </c>
      <c r="C41" s="116" t="s">
        <v>8</v>
      </c>
      <c r="D41" s="98" t="s">
        <v>482</v>
      </c>
      <c r="E41" s="176">
        <f>'Hazard &amp; Exposure'!S40</f>
        <v>1.3</v>
      </c>
      <c r="F41" s="176">
        <f>'Hazard &amp; Exposure'!T40</f>
        <v>8.4</v>
      </c>
      <c r="G41" s="176">
        <f>'Hazard &amp; Exposure'!U40</f>
        <v>9</v>
      </c>
      <c r="H41" s="181">
        <f>'Hazard &amp; Exposure'!V40</f>
        <v>5.6</v>
      </c>
      <c r="I41" s="183">
        <f>'Hazard &amp; Exposure'!W40</f>
        <v>6.9</v>
      </c>
      <c r="J41" s="182">
        <f>'Hazard &amp; Exposure'!AC40</f>
        <v>6</v>
      </c>
      <c r="K41" s="181">
        <f>'Hazard &amp; Exposure'!Z40</f>
        <v>9.4</v>
      </c>
      <c r="L41" s="183">
        <f>'Hazard &amp; Exposure'!AD40</f>
        <v>7.7</v>
      </c>
      <c r="M41" s="183">
        <f t="shared" si="4"/>
        <v>7.3</v>
      </c>
      <c r="N41" s="184">
        <f>Vulnerability!F40</f>
        <v>8.5</v>
      </c>
      <c r="O41" s="178">
        <f>Vulnerability!I40</f>
        <v>5.4</v>
      </c>
      <c r="P41" s="185">
        <f>Vulnerability!P40</f>
        <v>4.7</v>
      </c>
      <c r="Q41" s="183">
        <f>Vulnerability!Q40</f>
        <v>6.8</v>
      </c>
      <c r="R41" s="184">
        <f>Vulnerability!V40</f>
        <v>4.9000000000000004</v>
      </c>
      <c r="S41" s="177">
        <f>Vulnerability!AD40</f>
        <v>2.9</v>
      </c>
      <c r="T41" s="177">
        <f>Vulnerability!AG40</f>
        <v>7.4</v>
      </c>
      <c r="U41" s="177">
        <f>Vulnerability!AJ40</f>
        <v>3.1</v>
      </c>
      <c r="V41" s="177">
        <f>Vulnerability!AM40</f>
        <v>0</v>
      </c>
      <c r="W41" s="177">
        <f>Vulnerability!AP40</f>
        <v>0.9</v>
      </c>
      <c r="X41" s="185">
        <f>Vulnerability!AQ40</f>
        <v>3.4</v>
      </c>
      <c r="Y41" s="183">
        <f>Vulnerability!AR40</f>
        <v>4.2</v>
      </c>
      <c r="Z41" s="183">
        <f t="shared" si="5"/>
        <v>5.7</v>
      </c>
      <c r="AA41" s="186">
        <f>'Lack of Coping Capacity'!G40</f>
        <v>6.7</v>
      </c>
      <c r="AB41" s="187">
        <f>'Lack of Coping Capacity'!J40</f>
        <v>6.9</v>
      </c>
      <c r="AC41" s="183">
        <f>'Lack of Coping Capacity'!K40</f>
        <v>6.8</v>
      </c>
      <c r="AD41" s="186">
        <f>'Lack of Coping Capacity'!P40</f>
        <v>6.3</v>
      </c>
      <c r="AE41" s="179">
        <f>'Lack of Coping Capacity'!S40</f>
        <v>6</v>
      </c>
      <c r="AF41" s="187">
        <f>'Lack of Coping Capacity'!X40</f>
        <v>6.8</v>
      </c>
      <c r="AG41" s="183">
        <f>'Lack of Coping Capacity'!Y40</f>
        <v>6.4</v>
      </c>
      <c r="AH41" s="183">
        <f t="shared" si="6"/>
        <v>6.6</v>
      </c>
      <c r="AI41" s="188">
        <f t="shared" si="7"/>
        <v>6.5</v>
      </c>
    </row>
    <row r="42" spans="1:35" ht="16.5" customHeight="1" x14ac:dyDescent="0.25">
      <c r="A42" s="141" t="s">
        <v>9</v>
      </c>
      <c r="B42" s="116" t="s">
        <v>353</v>
      </c>
      <c r="C42" s="116" t="s">
        <v>8</v>
      </c>
      <c r="D42" s="98" t="s">
        <v>481</v>
      </c>
      <c r="E42" s="176">
        <f>'Hazard &amp; Exposure'!S41</f>
        <v>0.6</v>
      </c>
      <c r="F42" s="176">
        <f>'Hazard &amp; Exposure'!T41</f>
        <v>4.0999999999999996</v>
      </c>
      <c r="G42" s="176">
        <f>'Hazard &amp; Exposure'!U41</f>
        <v>4.4000000000000004</v>
      </c>
      <c r="H42" s="181">
        <f>'Hazard &amp; Exposure'!V41</f>
        <v>4.8</v>
      </c>
      <c r="I42" s="183">
        <f>'Hazard &amp; Exposure'!W41</f>
        <v>3.6</v>
      </c>
      <c r="J42" s="182">
        <f>'Hazard &amp; Exposure'!AC41</f>
        <v>4</v>
      </c>
      <c r="K42" s="181">
        <f>'Hazard &amp; Exposure'!Z41</f>
        <v>9.4</v>
      </c>
      <c r="L42" s="183">
        <f>'Hazard &amp; Exposure'!AD41</f>
        <v>6.7</v>
      </c>
      <c r="M42" s="183">
        <f t="shared" si="4"/>
        <v>5.4</v>
      </c>
      <c r="N42" s="184">
        <f>Vulnerability!F41</f>
        <v>8.9</v>
      </c>
      <c r="O42" s="178">
        <f>Vulnerability!I41</f>
        <v>5.8</v>
      </c>
      <c r="P42" s="185">
        <f>Vulnerability!P41</f>
        <v>4.7</v>
      </c>
      <c r="Q42" s="183">
        <f>Vulnerability!Q41</f>
        <v>7.1</v>
      </c>
      <c r="R42" s="184">
        <f>Vulnerability!V41</f>
        <v>2.2999999999999998</v>
      </c>
      <c r="S42" s="177">
        <f>Vulnerability!AD41</f>
        <v>2.7</v>
      </c>
      <c r="T42" s="177">
        <f>Vulnerability!AG41</f>
        <v>6.6</v>
      </c>
      <c r="U42" s="177">
        <f>Vulnerability!AJ41</f>
        <v>1.3</v>
      </c>
      <c r="V42" s="177">
        <f>Vulnerability!AM41</f>
        <v>0.1</v>
      </c>
      <c r="W42" s="177">
        <f>Vulnerability!AP41</f>
        <v>0.3</v>
      </c>
      <c r="X42" s="185">
        <f>Vulnerability!AQ41</f>
        <v>2.6</v>
      </c>
      <c r="Y42" s="183">
        <f>Vulnerability!AR41</f>
        <v>2.5</v>
      </c>
      <c r="Z42" s="183">
        <f t="shared" si="5"/>
        <v>5.2</v>
      </c>
      <c r="AA42" s="186">
        <f>'Lack of Coping Capacity'!G41</f>
        <v>6.7</v>
      </c>
      <c r="AB42" s="187">
        <f>'Lack of Coping Capacity'!J41</f>
        <v>6.9</v>
      </c>
      <c r="AC42" s="183">
        <f>'Lack of Coping Capacity'!K41</f>
        <v>6.8</v>
      </c>
      <c r="AD42" s="186">
        <f>'Lack of Coping Capacity'!P41</f>
        <v>6.1</v>
      </c>
      <c r="AE42" s="179">
        <f>'Lack of Coping Capacity'!S41</f>
        <v>6.2</v>
      </c>
      <c r="AF42" s="187">
        <f>'Lack of Coping Capacity'!X41</f>
        <v>7.6</v>
      </c>
      <c r="AG42" s="183">
        <f>'Lack of Coping Capacity'!Y41</f>
        <v>6.6</v>
      </c>
      <c r="AH42" s="183">
        <f t="shared" si="6"/>
        <v>6.7</v>
      </c>
      <c r="AI42" s="188">
        <f t="shared" si="7"/>
        <v>5.7</v>
      </c>
    </row>
    <row r="43" spans="1:35" ht="16.5" customHeight="1" thickBot="1" x14ac:dyDescent="0.3">
      <c r="A43" s="142" t="s">
        <v>9</v>
      </c>
      <c r="B43" s="116" t="s">
        <v>356</v>
      </c>
      <c r="C43" s="143" t="s">
        <v>8</v>
      </c>
      <c r="D43" s="144" t="s">
        <v>484</v>
      </c>
      <c r="E43" s="176">
        <f>'Hazard &amp; Exposure'!S42</f>
        <v>4.4000000000000004</v>
      </c>
      <c r="F43" s="176">
        <f>'Hazard &amp; Exposure'!T42</f>
        <v>9.1</v>
      </c>
      <c r="G43" s="176">
        <f>'Hazard &amp; Exposure'!U42</f>
        <v>5</v>
      </c>
      <c r="H43" s="181">
        <f>'Hazard &amp; Exposure'!V42</f>
        <v>6.6</v>
      </c>
      <c r="I43" s="183">
        <f>'Hazard &amp; Exposure'!W42</f>
        <v>6.7</v>
      </c>
      <c r="J43" s="182">
        <f>'Hazard &amp; Exposure'!AC42</f>
        <v>8</v>
      </c>
      <c r="K43" s="181">
        <f>'Hazard &amp; Exposure'!Z42</f>
        <v>9.4</v>
      </c>
      <c r="L43" s="183">
        <f>'Hazard &amp; Exposure'!AD42</f>
        <v>8</v>
      </c>
      <c r="M43" s="183">
        <f t="shared" si="4"/>
        <v>7.4</v>
      </c>
      <c r="N43" s="184">
        <f>Vulnerability!F42</f>
        <v>9.3000000000000007</v>
      </c>
      <c r="O43" s="178">
        <f>Vulnerability!I42</f>
        <v>4.5</v>
      </c>
      <c r="P43" s="185">
        <f>Vulnerability!P42</f>
        <v>4.7</v>
      </c>
      <c r="Q43" s="183">
        <f>Vulnerability!Q42</f>
        <v>7</v>
      </c>
      <c r="R43" s="184">
        <f>Vulnerability!V42</f>
        <v>7.6</v>
      </c>
      <c r="S43" s="177">
        <f>Vulnerability!AD42</f>
        <v>2.9</v>
      </c>
      <c r="T43" s="177">
        <f>Vulnerability!AG42</f>
        <v>6.7</v>
      </c>
      <c r="U43" s="177">
        <f>Vulnerability!AJ42</f>
        <v>3.2</v>
      </c>
      <c r="V43" s="177">
        <f>Vulnerability!AM42</f>
        <v>0.1</v>
      </c>
      <c r="W43" s="177">
        <f>Vulnerability!AP42</f>
        <v>4.0999999999999996</v>
      </c>
      <c r="X43" s="185">
        <f>Vulnerability!AQ42</f>
        <v>3.7</v>
      </c>
      <c r="Y43" s="183">
        <f>Vulnerability!AR42</f>
        <v>6</v>
      </c>
      <c r="Z43" s="183">
        <f t="shared" si="5"/>
        <v>6.5</v>
      </c>
      <c r="AA43" s="186">
        <f>'Lack of Coping Capacity'!G42</f>
        <v>6.7</v>
      </c>
      <c r="AB43" s="187">
        <f>'Lack of Coping Capacity'!J42</f>
        <v>6.9</v>
      </c>
      <c r="AC43" s="183">
        <f>'Lack of Coping Capacity'!K42</f>
        <v>6.8</v>
      </c>
      <c r="AD43" s="186">
        <f>'Lack of Coping Capacity'!P42</f>
        <v>6.9</v>
      </c>
      <c r="AE43" s="179">
        <f>'Lack of Coping Capacity'!S42</f>
        <v>4.3</v>
      </c>
      <c r="AF43" s="187">
        <f>'Lack of Coping Capacity'!X42</f>
        <v>8.5</v>
      </c>
      <c r="AG43" s="183">
        <f>'Lack of Coping Capacity'!Y42</f>
        <v>6.6</v>
      </c>
      <c r="AH43" s="183">
        <f t="shared" si="6"/>
        <v>6.7</v>
      </c>
      <c r="AI43" s="188">
        <f t="shared" si="7"/>
        <v>6.9</v>
      </c>
    </row>
    <row r="44" spans="1:35" ht="16.5" customHeight="1" x14ac:dyDescent="0.25">
      <c r="A44" s="138" t="s">
        <v>11</v>
      </c>
      <c r="B44" s="139" t="s">
        <v>366</v>
      </c>
      <c r="C44" s="139" t="s">
        <v>10</v>
      </c>
      <c r="D44" s="140" t="s">
        <v>494</v>
      </c>
      <c r="E44" s="176">
        <f>'Hazard &amp; Exposure'!S43</f>
        <v>2.8</v>
      </c>
      <c r="F44" s="176">
        <f>'Hazard &amp; Exposure'!T43</f>
        <v>2</v>
      </c>
      <c r="G44" s="176">
        <f>'Hazard &amp; Exposure'!U43</f>
        <v>0.2</v>
      </c>
      <c r="H44" s="181">
        <f>'Hazard &amp; Exposure'!V43</f>
        <v>8.4</v>
      </c>
      <c r="I44" s="183">
        <f>'Hazard &amp; Exposure'!W43</f>
        <v>4.2</v>
      </c>
      <c r="J44" s="182">
        <f>'Hazard &amp; Exposure'!AC43</f>
        <v>0</v>
      </c>
      <c r="K44" s="181">
        <f>'Hazard &amp; Exposure'!Z43</f>
        <v>3.2</v>
      </c>
      <c r="L44" s="183">
        <f>'Hazard &amp; Exposure'!AD43</f>
        <v>1.6</v>
      </c>
      <c r="M44" s="183">
        <f t="shared" si="4"/>
        <v>3</v>
      </c>
      <c r="N44" s="184">
        <f>Vulnerability!F43</f>
        <v>4.9000000000000004</v>
      </c>
      <c r="O44" s="178">
        <f>Vulnerability!I43</f>
        <v>5.0999999999999996</v>
      </c>
      <c r="P44" s="185">
        <f>Vulnerability!P43</f>
        <v>2.6</v>
      </c>
      <c r="Q44" s="183">
        <f>Vulnerability!Q43</f>
        <v>4.4000000000000004</v>
      </c>
      <c r="R44" s="184">
        <f>Vulnerability!V43</f>
        <v>0</v>
      </c>
      <c r="S44" s="177">
        <f>Vulnerability!AD43</f>
        <v>1.6</v>
      </c>
      <c r="T44" s="177">
        <f>Vulnerability!AG43</f>
        <v>3.6</v>
      </c>
      <c r="U44" s="177">
        <f>Vulnerability!AJ43</f>
        <v>0.8</v>
      </c>
      <c r="V44" s="177">
        <f>Vulnerability!AM43</f>
        <v>10</v>
      </c>
      <c r="W44" s="177">
        <f>Vulnerability!AP43</f>
        <v>2.5</v>
      </c>
      <c r="X44" s="185">
        <f>Vulnerability!AQ43</f>
        <v>5.2</v>
      </c>
      <c r="Y44" s="183">
        <f>Vulnerability!AR43</f>
        <v>3</v>
      </c>
      <c r="Z44" s="183">
        <f t="shared" si="5"/>
        <v>3.7</v>
      </c>
      <c r="AA44" s="186">
        <f>'Lack of Coping Capacity'!G43</f>
        <v>5.4</v>
      </c>
      <c r="AB44" s="187">
        <f>'Lack of Coping Capacity'!J43</f>
        <v>6.9</v>
      </c>
      <c r="AC44" s="183">
        <f>'Lack of Coping Capacity'!K43</f>
        <v>6.2</v>
      </c>
      <c r="AD44" s="186">
        <f>'Lack of Coping Capacity'!P43</f>
        <v>5.9</v>
      </c>
      <c r="AE44" s="179">
        <f>'Lack of Coping Capacity'!S43</f>
        <v>7.3</v>
      </c>
      <c r="AF44" s="187">
        <f>'Lack of Coping Capacity'!X43</f>
        <v>6.5</v>
      </c>
      <c r="AG44" s="183">
        <f>'Lack of Coping Capacity'!Y43</f>
        <v>6.6</v>
      </c>
      <c r="AH44" s="183">
        <f t="shared" si="6"/>
        <v>6.4</v>
      </c>
      <c r="AI44" s="188">
        <f t="shared" si="7"/>
        <v>4.0999999999999996</v>
      </c>
    </row>
    <row r="45" spans="1:35" ht="16.5" customHeight="1" x14ac:dyDescent="0.25">
      <c r="A45" s="141" t="s">
        <v>11</v>
      </c>
      <c r="B45" s="116" t="s">
        <v>362</v>
      </c>
      <c r="C45" s="116" t="s">
        <v>10</v>
      </c>
      <c r="D45" s="98" t="s">
        <v>490</v>
      </c>
      <c r="E45" s="176">
        <f>'Hazard &amp; Exposure'!S44</f>
        <v>4.4000000000000004</v>
      </c>
      <c r="F45" s="176">
        <f>'Hazard &amp; Exposure'!T44</f>
        <v>8.6999999999999993</v>
      </c>
      <c r="G45" s="176">
        <f>'Hazard &amp; Exposure'!U44</f>
        <v>6.8</v>
      </c>
      <c r="H45" s="181">
        <f>'Hazard &amp; Exposure'!V44</f>
        <v>8.6</v>
      </c>
      <c r="I45" s="183">
        <f>'Hazard &amp; Exposure'!W44</f>
        <v>7.5</v>
      </c>
      <c r="J45" s="182">
        <f>'Hazard &amp; Exposure'!AC44</f>
        <v>0</v>
      </c>
      <c r="K45" s="181">
        <f>'Hazard &amp; Exposure'!Z44</f>
        <v>3.2</v>
      </c>
      <c r="L45" s="183">
        <f>'Hazard &amp; Exposure'!AD44</f>
        <v>1.6</v>
      </c>
      <c r="M45" s="183">
        <f t="shared" si="4"/>
        <v>5.3</v>
      </c>
      <c r="N45" s="184">
        <f>Vulnerability!F44</f>
        <v>6.8</v>
      </c>
      <c r="O45" s="178">
        <f>Vulnerability!I44</f>
        <v>5.0999999999999996</v>
      </c>
      <c r="P45" s="185">
        <f>Vulnerability!P44</f>
        <v>2.6</v>
      </c>
      <c r="Q45" s="183">
        <f>Vulnerability!Q44</f>
        <v>5.3</v>
      </c>
      <c r="R45" s="184">
        <f>Vulnerability!V44</f>
        <v>0</v>
      </c>
      <c r="S45" s="177">
        <f>Vulnerability!AD44</f>
        <v>1.6</v>
      </c>
      <c r="T45" s="177">
        <f>Vulnerability!AG44</f>
        <v>5.8</v>
      </c>
      <c r="U45" s="177">
        <f>Vulnerability!AJ44</f>
        <v>5</v>
      </c>
      <c r="V45" s="177">
        <f>Vulnerability!AM44</f>
        <v>10</v>
      </c>
      <c r="W45" s="177">
        <f>Vulnerability!AP44</f>
        <v>10</v>
      </c>
      <c r="X45" s="185">
        <f>Vulnerability!AQ44</f>
        <v>7.8</v>
      </c>
      <c r="Y45" s="183">
        <f>Vulnerability!AR44</f>
        <v>5</v>
      </c>
      <c r="Z45" s="183">
        <f t="shared" si="5"/>
        <v>5.2</v>
      </c>
      <c r="AA45" s="186">
        <f>'Lack of Coping Capacity'!G44</f>
        <v>5.4</v>
      </c>
      <c r="AB45" s="187">
        <f>'Lack of Coping Capacity'!J44</f>
        <v>6.9</v>
      </c>
      <c r="AC45" s="183">
        <f>'Lack of Coping Capacity'!K44</f>
        <v>6.2</v>
      </c>
      <c r="AD45" s="186">
        <f>'Lack of Coping Capacity'!P44</f>
        <v>7.1</v>
      </c>
      <c r="AE45" s="179">
        <f>'Lack of Coping Capacity'!S44</f>
        <v>8.3000000000000007</v>
      </c>
      <c r="AF45" s="187">
        <f>'Lack of Coping Capacity'!X44</f>
        <v>7.7</v>
      </c>
      <c r="AG45" s="183">
        <f>'Lack of Coping Capacity'!Y44</f>
        <v>7.7</v>
      </c>
      <c r="AH45" s="183">
        <f t="shared" si="6"/>
        <v>7</v>
      </c>
      <c r="AI45" s="188">
        <f t="shared" si="7"/>
        <v>5.8</v>
      </c>
    </row>
    <row r="46" spans="1:35" ht="16.5" customHeight="1" x14ac:dyDescent="0.25">
      <c r="A46" s="141" t="s">
        <v>11</v>
      </c>
      <c r="B46" s="116" t="s">
        <v>364</v>
      </c>
      <c r="C46" s="116" t="s">
        <v>10</v>
      </c>
      <c r="D46" s="98" t="s">
        <v>492</v>
      </c>
      <c r="E46" s="176">
        <f>'Hazard &amp; Exposure'!S45</f>
        <v>4.0999999999999996</v>
      </c>
      <c r="F46" s="176">
        <f>'Hazard &amp; Exposure'!T45</f>
        <v>8.8000000000000007</v>
      </c>
      <c r="G46" s="176">
        <f>'Hazard &amp; Exposure'!U45</f>
        <v>3.5</v>
      </c>
      <c r="H46" s="181">
        <f>'Hazard &amp; Exposure'!V45</f>
        <v>9.1999999999999993</v>
      </c>
      <c r="I46" s="183">
        <f>'Hazard &amp; Exposure'!W45</f>
        <v>7.2</v>
      </c>
      <c r="J46" s="182">
        <f>'Hazard &amp; Exposure'!AC45</f>
        <v>0</v>
      </c>
      <c r="K46" s="181">
        <f>'Hazard &amp; Exposure'!Z45</f>
        <v>3.2</v>
      </c>
      <c r="L46" s="183">
        <f>'Hazard &amp; Exposure'!AD45</f>
        <v>1.6</v>
      </c>
      <c r="M46" s="183">
        <f t="shared" si="4"/>
        <v>5</v>
      </c>
      <c r="N46" s="184">
        <f>Vulnerability!F45</f>
        <v>6.5</v>
      </c>
      <c r="O46" s="178">
        <f>Vulnerability!I45</f>
        <v>5.0999999999999996</v>
      </c>
      <c r="P46" s="185">
        <f>Vulnerability!P45</f>
        <v>2.6</v>
      </c>
      <c r="Q46" s="183">
        <f>Vulnerability!Q45</f>
        <v>5.2</v>
      </c>
      <c r="R46" s="184">
        <f>Vulnerability!V45</f>
        <v>0</v>
      </c>
      <c r="S46" s="177">
        <f>Vulnerability!AD45</f>
        <v>1.6</v>
      </c>
      <c r="T46" s="177">
        <f>Vulnerability!AG45</f>
        <v>3.3</v>
      </c>
      <c r="U46" s="177">
        <f>Vulnerability!AJ45</f>
        <v>5.3</v>
      </c>
      <c r="V46" s="177">
        <f>Vulnerability!AM45</f>
        <v>10</v>
      </c>
      <c r="W46" s="177">
        <f>Vulnerability!AP45</f>
        <v>10</v>
      </c>
      <c r="X46" s="185">
        <f>Vulnerability!AQ45</f>
        <v>7.6</v>
      </c>
      <c r="Y46" s="183">
        <f>Vulnerability!AR45</f>
        <v>4.9000000000000004</v>
      </c>
      <c r="Z46" s="183">
        <f t="shared" si="5"/>
        <v>5.0999999999999996</v>
      </c>
      <c r="AA46" s="186">
        <f>'Lack of Coping Capacity'!G45</f>
        <v>5.4</v>
      </c>
      <c r="AB46" s="187">
        <f>'Lack of Coping Capacity'!J45</f>
        <v>6.9</v>
      </c>
      <c r="AC46" s="183">
        <f>'Lack of Coping Capacity'!K45</f>
        <v>6.2</v>
      </c>
      <c r="AD46" s="186">
        <f>'Lack of Coping Capacity'!P45</f>
        <v>7.2</v>
      </c>
      <c r="AE46" s="179">
        <f>'Lack of Coping Capacity'!S45</f>
        <v>6.2</v>
      </c>
      <c r="AF46" s="187">
        <f>'Lack of Coping Capacity'!X45</f>
        <v>6.6</v>
      </c>
      <c r="AG46" s="183">
        <f>'Lack of Coping Capacity'!Y45</f>
        <v>6.7</v>
      </c>
      <c r="AH46" s="183">
        <f t="shared" si="6"/>
        <v>6.5</v>
      </c>
      <c r="AI46" s="188">
        <f t="shared" si="7"/>
        <v>5.5</v>
      </c>
    </row>
    <row r="47" spans="1:35" ht="16.5" customHeight="1" x14ac:dyDescent="0.25">
      <c r="A47" s="141" t="s">
        <v>11</v>
      </c>
      <c r="B47" s="116" t="s">
        <v>367</v>
      </c>
      <c r="C47" s="116" t="s">
        <v>10</v>
      </c>
      <c r="D47" s="98" t="s">
        <v>495</v>
      </c>
      <c r="E47" s="176">
        <f>'Hazard &amp; Exposure'!S46</f>
        <v>0.9</v>
      </c>
      <c r="F47" s="176">
        <f>'Hazard &amp; Exposure'!T46</f>
        <v>0</v>
      </c>
      <c r="G47" s="176">
        <f>'Hazard &amp; Exposure'!U46</f>
        <v>0</v>
      </c>
      <c r="H47" s="181">
        <f>'Hazard &amp; Exposure'!V46</f>
        <v>8.4</v>
      </c>
      <c r="I47" s="183">
        <f>'Hazard &amp; Exposure'!W46</f>
        <v>3.5</v>
      </c>
      <c r="J47" s="182">
        <f>'Hazard &amp; Exposure'!AC46</f>
        <v>0</v>
      </c>
      <c r="K47" s="181">
        <f>'Hazard &amp; Exposure'!Z46</f>
        <v>3.2</v>
      </c>
      <c r="L47" s="183">
        <f>'Hazard &amp; Exposure'!AD46</f>
        <v>1.6</v>
      </c>
      <c r="M47" s="183">
        <f t="shared" si="4"/>
        <v>2.6</v>
      </c>
      <c r="N47" s="184">
        <f>Vulnerability!F46</f>
        <v>4</v>
      </c>
      <c r="O47" s="178">
        <f>Vulnerability!I46</f>
        <v>5.0999999999999996</v>
      </c>
      <c r="P47" s="185">
        <f>Vulnerability!P46</f>
        <v>2.6</v>
      </c>
      <c r="Q47" s="183">
        <f>Vulnerability!Q46</f>
        <v>3.9</v>
      </c>
      <c r="R47" s="184">
        <f>Vulnerability!V46</f>
        <v>0</v>
      </c>
      <c r="S47" s="177">
        <f>Vulnerability!AD46</f>
        <v>1.6</v>
      </c>
      <c r="T47" s="177">
        <f>Vulnerability!AG46</f>
        <v>2.5</v>
      </c>
      <c r="U47" s="177">
        <f>Vulnerability!AJ46</f>
        <v>0</v>
      </c>
      <c r="V47" s="177">
        <f>Vulnerability!AM46</f>
        <v>10</v>
      </c>
      <c r="W47" s="177">
        <f>Vulnerability!AP46</f>
        <v>0.5</v>
      </c>
      <c r="X47" s="185">
        <f>Vulnerability!AQ46</f>
        <v>4.7</v>
      </c>
      <c r="Y47" s="183">
        <f>Vulnerability!AR46</f>
        <v>2.7</v>
      </c>
      <c r="Z47" s="183">
        <f t="shared" si="5"/>
        <v>3.3</v>
      </c>
      <c r="AA47" s="186">
        <f>'Lack of Coping Capacity'!G46</f>
        <v>5.4</v>
      </c>
      <c r="AB47" s="187">
        <f>'Lack of Coping Capacity'!J46</f>
        <v>6.9</v>
      </c>
      <c r="AC47" s="183">
        <f>'Lack of Coping Capacity'!K46</f>
        <v>6.2</v>
      </c>
      <c r="AD47" s="186">
        <f>'Lack of Coping Capacity'!P46</f>
        <v>4.5</v>
      </c>
      <c r="AE47" s="179">
        <f>'Lack of Coping Capacity'!S46</f>
        <v>0.7</v>
      </c>
      <c r="AF47" s="187">
        <f>'Lack of Coping Capacity'!X46</f>
        <v>5.0999999999999996</v>
      </c>
      <c r="AG47" s="183">
        <f>'Lack of Coping Capacity'!Y46</f>
        <v>3.4</v>
      </c>
      <c r="AH47" s="183">
        <f t="shared" si="6"/>
        <v>5</v>
      </c>
      <c r="AI47" s="188">
        <f t="shared" si="7"/>
        <v>3.5</v>
      </c>
    </row>
    <row r="48" spans="1:35" ht="16.5" customHeight="1" x14ac:dyDescent="0.25">
      <c r="A48" s="141" t="s">
        <v>11</v>
      </c>
      <c r="B48" s="116" t="s">
        <v>363</v>
      </c>
      <c r="C48" s="116" t="s">
        <v>10</v>
      </c>
      <c r="D48" s="98" t="s">
        <v>491</v>
      </c>
      <c r="E48" s="176">
        <f>'Hazard &amp; Exposure'!S47</f>
        <v>4.4000000000000004</v>
      </c>
      <c r="F48" s="176">
        <f>'Hazard &amp; Exposure'!T47</f>
        <v>8.8000000000000007</v>
      </c>
      <c r="G48" s="176">
        <f>'Hazard &amp; Exposure'!U47</f>
        <v>5.8</v>
      </c>
      <c r="H48" s="181">
        <f>'Hazard &amp; Exposure'!V47</f>
        <v>7.1</v>
      </c>
      <c r="I48" s="183">
        <f>'Hazard &amp; Exposure'!W47</f>
        <v>6.8</v>
      </c>
      <c r="J48" s="182">
        <f>'Hazard &amp; Exposure'!AC47</f>
        <v>0</v>
      </c>
      <c r="K48" s="181">
        <f>'Hazard &amp; Exposure'!Z47</f>
        <v>3.2</v>
      </c>
      <c r="L48" s="183">
        <f>'Hazard &amp; Exposure'!AD47</f>
        <v>1.6</v>
      </c>
      <c r="M48" s="183">
        <f t="shared" si="4"/>
        <v>4.7</v>
      </c>
      <c r="N48" s="184">
        <f>Vulnerability!F47</f>
        <v>6.8</v>
      </c>
      <c r="O48" s="178">
        <f>Vulnerability!I47</f>
        <v>5.0999999999999996</v>
      </c>
      <c r="P48" s="185">
        <f>Vulnerability!P47</f>
        <v>2.6</v>
      </c>
      <c r="Q48" s="183">
        <f>Vulnerability!Q47</f>
        <v>5.3</v>
      </c>
      <c r="R48" s="184">
        <f>Vulnerability!V47</f>
        <v>0</v>
      </c>
      <c r="S48" s="177">
        <f>Vulnerability!AD47</f>
        <v>1.6</v>
      </c>
      <c r="T48" s="177">
        <f>Vulnerability!AG47</f>
        <v>4.5</v>
      </c>
      <c r="U48" s="177">
        <f>Vulnerability!AJ47</f>
        <v>4.5</v>
      </c>
      <c r="V48" s="177">
        <f>Vulnerability!AM47</f>
        <v>10</v>
      </c>
      <c r="W48" s="177">
        <f>Vulnerability!AP47</f>
        <v>10</v>
      </c>
      <c r="X48" s="185">
        <f>Vulnerability!AQ47</f>
        <v>7.6</v>
      </c>
      <c r="Y48" s="183">
        <f>Vulnerability!AR47</f>
        <v>4.9000000000000004</v>
      </c>
      <c r="Z48" s="183">
        <f t="shared" si="5"/>
        <v>5.0999999999999996</v>
      </c>
      <c r="AA48" s="186">
        <f>'Lack of Coping Capacity'!G47</f>
        <v>5.4</v>
      </c>
      <c r="AB48" s="187">
        <f>'Lack of Coping Capacity'!J47</f>
        <v>6.9</v>
      </c>
      <c r="AC48" s="183">
        <f>'Lack of Coping Capacity'!K47</f>
        <v>6.2</v>
      </c>
      <c r="AD48" s="186">
        <f>'Lack of Coping Capacity'!P47</f>
        <v>7.7</v>
      </c>
      <c r="AE48" s="179">
        <f>'Lack of Coping Capacity'!S47</f>
        <v>9</v>
      </c>
      <c r="AF48" s="187">
        <f>'Lack of Coping Capacity'!X47</f>
        <v>7.9</v>
      </c>
      <c r="AG48" s="183">
        <f>'Lack of Coping Capacity'!Y47</f>
        <v>8.1999999999999993</v>
      </c>
      <c r="AH48" s="183">
        <f t="shared" si="6"/>
        <v>7.3</v>
      </c>
      <c r="AI48" s="188">
        <f t="shared" si="7"/>
        <v>5.6</v>
      </c>
    </row>
    <row r="49" spans="1:35" ht="16.5" customHeight="1" x14ac:dyDescent="0.25">
      <c r="A49" s="141" t="s">
        <v>11</v>
      </c>
      <c r="B49" s="116" t="s">
        <v>369</v>
      </c>
      <c r="C49" s="116" t="s">
        <v>10</v>
      </c>
      <c r="D49" s="98" t="s">
        <v>497</v>
      </c>
      <c r="E49" s="176">
        <f>'Hazard &amp; Exposure'!S48</f>
        <v>5</v>
      </c>
      <c r="F49" s="176">
        <f>'Hazard &amp; Exposure'!T48</f>
        <v>8.6999999999999993</v>
      </c>
      <c r="G49" s="176">
        <f>'Hazard &amp; Exposure'!U48</f>
        <v>6.9</v>
      </c>
      <c r="H49" s="181">
        <f>'Hazard &amp; Exposure'!V48</f>
        <v>8.4</v>
      </c>
      <c r="I49" s="183">
        <f>'Hazard &amp; Exposure'!W48</f>
        <v>7.5</v>
      </c>
      <c r="J49" s="182">
        <f>'Hazard &amp; Exposure'!AC48</f>
        <v>0</v>
      </c>
      <c r="K49" s="181">
        <f>'Hazard &amp; Exposure'!Z48</f>
        <v>3.2</v>
      </c>
      <c r="L49" s="183">
        <f>'Hazard &amp; Exposure'!AD48</f>
        <v>1.6</v>
      </c>
      <c r="M49" s="183">
        <f t="shared" si="4"/>
        <v>5.3</v>
      </c>
      <c r="N49" s="184">
        <f>Vulnerability!F48</f>
        <v>7.5</v>
      </c>
      <c r="O49" s="178">
        <f>Vulnerability!I48</f>
        <v>5.0999999999999996</v>
      </c>
      <c r="P49" s="185">
        <f>Vulnerability!P48</f>
        <v>2.6</v>
      </c>
      <c r="Q49" s="183">
        <f>Vulnerability!Q48</f>
        <v>5.7</v>
      </c>
      <c r="R49" s="184">
        <f>Vulnerability!V48</f>
        <v>0</v>
      </c>
      <c r="S49" s="177">
        <f>Vulnerability!AD48</f>
        <v>1.6</v>
      </c>
      <c r="T49" s="177">
        <f>Vulnerability!AG48</f>
        <v>5.4</v>
      </c>
      <c r="U49" s="177">
        <f>Vulnerability!AJ48</f>
        <v>5.2</v>
      </c>
      <c r="V49" s="177">
        <f>Vulnerability!AM48</f>
        <v>10</v>
      </c>
      <c r="W49" s="177">
        <f>Vulnerability!AP48</f>
        <v>10</v>
      </c>
      <c r="X49" s="185">
        <f>Vulnerability!AQ48</f>
        <v>7.8</v>
      </c>
      <c r="Y49" s="183">
        <f>Vulnerability!AR48</f>
        <v>5</v>
      </c>
      <c r="Z49" s="183">
        <f t="shared" si="5"/>
        <v>5.4</v>
      </c>
      <c r="AA49" s="186">
        <f>'Lack of Coping Capacity'!G48</f>
        <v>5.4</v>
      </c>
      <c r="AB49" s="187">
        <f>'Lack of Coping Capacity'!J48</f>
        <v>6.9</v>
      </c>
      <c r="AC49" s="183">
        <f>'Lack of Coping Capacity'!K48</f>
        <v>6.2</v>
      </c>
      <c r="AD49" s="186">
        <f>'Lack of Coping Capacity'!P48</f>
        <v>7.8</v>
      </c>
      <c r="AE49" s="179">
        <f>'Lack of Coping Capacity'!S48</f>
        <v>8.3000000000000007</v>
      </c>
      <c r="AF49" s="187">
        <f>'Lack of Coping Capacity'!X48</f>
        <v>8.5</v>
      </c>
      <c r="AG49" s="183">
        <f>'Lack of Coping Capacity'!Y48</f>
        <v>8.1999999999999993</v>
      </c>
      <c r="AH49" s="183">
        <f t="shared" si="6"/>
        <v>7.3</v>
      </c>
      <c r="AI49" s="188">
        <f t="shared" si="7"/>
        <v>5.9</v>
      </c>
    </row>
    <row r="50" spans="1:35" ht="16.5" customHeight="1" x14ac:dyDescent="0.25">
      <c r="A50" s="141" t="s">
        <v>11</v>
      </c>
      <c r="B50" s="116" t="s">
        <v>360</v>
      </c>
      <c r="C50" s="116" t="s">
        <v>10</v>
      </c>
      <c r="D50" s="98" t="s">
        <v>488</v>
      </c>
      <c r="E50" s="176">
        <f>'Hazard &amp; Exposure'!S49</f>
        <v>4.4000000000000004</v>
      </c>
      <c r="F50" s="176">
        <f>'Hazard &amp; Exposure'!T49</f>
        <v>4.0999999999999996</v>
      </c>
      <c r="G50" s="176">
        <f>'Hazard &amp; Exposure'!U49</f>
        <v>4.5</v>
      </c>
      <c r="H50" s="181">
        <f>'Hazard &amp; Exposure'!V49</f>
        <v>6.1</v>
      </c>
      <c r="I50" s="183">
        <f>'Hazard &amp; Exposure'!W49</f>
        <v>4.8</v>
      </c>
      <c r="J50" s="182">
        <f>'Hazard &amp; Exposure'!AC49</f>
        <v>4</v>
      </c>
      <c r="K50" s="181">
        <f>'Hazard &amp; Exposure'!Z49</f>
        <v>3.2</v>
      </c>
      <c r="L50" s="183">
        <f>'Hazard &amp; Exposure'!AD49</f>
        <v>3.6</v>
      </c>
      <c r="M50" s="183">
        <f t="shared" si="4"/>
        <v>4.2</v>
      </c>
      <c r="N50" s="184">
        <f>Vulnerability!F49</f>
        <v>7.1</v>
      </c>
      <c r="O50" s="178">
        <f>Vulnerability!I49</f>
        <v>5.0999999999999996</v>
      </c>
      <c r="P50" s="185">
        <f>Vulnerability!P49</f>
        <v>2.6</v>
      </c>
      <c r="Q50" s="183">
        <f>Vulnerability!Q49</f>
        <v>5.5</v>
      </c>
      <c r="R50" s="184">
        <f>Vulnerability!V49</f>
        <v>8</v>
      </c>
      <c r="S50" s="177">
        <f>Vulnerability!AD49</f>
        <v>1.6</v>
      </c>
      <c r="T50" s="177">
        <f>Vulnerability!AG49</f>
        <v>6.4</v>
      </c>
      <c r="U50" s="177">
        <f>Vulnerability!AJ49</f>
        <v>5</v>
      </c>
      <c r="V50" s="177">
        <f>Vulnerability!AM49</f>
        <v>10</v>
      </c>
      <c r="W50" s="177">
        <f>Vulnerability!AP49</f>
        <v>10</v>
      </c>
      <c r="X50" s="185">
        <f>Vulnerability!AQ49</f>
        <v>7.9</v>
      </c>
      <c r="Y50" s="183">
        <f>Vulnerability!AR49</f>
        <v>8</v>
      </c>
      <c r="Z50" s="183">
        <f t="shared" si="5"/>
        <v>6.9</v>
      </c>
      <c r="AA50" s="186">
        <f>'Lack of Coping Capacity'!G49</f>
        <v>5.4</v>
      </c>
      <c r="AB50" s="187">
        <f>'Lack of Coping Capacity'!J49</f>
        <v>6.9</v>
      </c>
      <c r="AC50" s="183">
        <f>'Lack of Coping Capacity'!K49</f>
        <v>6.2</v>
      </c>
      <c r="AD50" s="186">
        <f>'Lack of Coping Capacity'!P49</f>
        <v>7.3</v>
      </c>
      <c r="AE50" s="179">
        <f>'Lack of Coping Capacity'!S49</f>
        <v>9.9</v>
      </c>
      <c r="AF50" s="187">
        <f>'Lack of Coping Capacity'!X49</f>
        <v>8.1</v>
      </c>
      <c r="AG50" s="183">
        <f>'Lack of Coping Capacity'!Y49</f>
        <v>8.4</v>
      </c>
      <c r="AH50" s="183">
        <f t="shared" si="6"/>
        <v>7.5</v>
      </c>
      <c r="AI50" s="188">
        <f t="shared" si="7"/>
        <v>6</v>
      </c>
    </row>
    <row r="51" spans="1:35" ht="16.5" customHeight="1" x14ac:dyDescent="0.25">
      <c r="A51" s="141" t="s">
        <v>11</v>
      </c>
      <c r="B51" s="116" t="s">
        <v>361</v>
      </c>
      <c r="C51" s="116" t="s">
        <v>10</v>
      </c>
      <c r="D51" s="98" t="s">
        <v>489</v>
      </c>
      <c r="E51" s="176">
        <f>'Hazard &amp; Exposure'!S50</f>
        <v>4.0999999999999996</v>
      </c>
      <c r="F51" s="176">
        <f>'Hazard &amp; Exposure'!T50</f>
        <v>5.9</v>
      </c>
      <c r="G51" s="176">
        <f>'Hazard &amp; Exposure'!U50</f>
        <v>5.4</v>
      </c>
      <c r="H51" s="181">
        <f>'Hazard &amp; Exposure'!V50</f>
        <v>8.1</v>
      </c>
      <c r="I51" s="183">
        <f>'Hazard &amp; Exposure'!W50</f>
        <v>6.1</v>
      </c>
      <c r="J51" s="182">
        <f>'Hazard &amp; Exposure'!AC50</f>
        <v>0</v>
      </c>
      <c r="K51" s="181">
        <f>'Hazard &amp; Exposure'!Z50</f>
        <v>3.2</v>
      </c>
      <c r="L51" s="183">
        <f>'Hazard &amp; Exposure'!AD50</f>
        <v>1.6</v>
      </c>
      <c r="M51" s="183">
        <f t="shared" si="4"/>
        <v>4.2</v>
      </c>
      <c r="N51" s="184">
        <f>Vulnerability!F50</f>
        <v>6.5</v>
      </c>
      <c r="O51" s="178">
        <f>Vulnerability!I50</f>
        <v>5.0999999999999996</v>
      </c>
      <c r="P51" s="185">
        <f>Vulnerability!P50</f>
        <v>2.6</v>
      </c>
      <c r="Q51" s="183">
        <f>Vulnerability!Q50</f>
        <v>5.2</v>
      </c>
      <c r="R51" s="184">
        <f>Vulnerability!V50</f>
        <v>0</v>
      </c>
      <c r="S51" s="177">
        <f>Vulnerability!AD50</f>
        <v>1.6</v>
      </c>
      <c r="T51" s="177">
        <f>Vulnerability!AG50</f>
        <v>5</v>
      </c>
      <c r="U51" s="177">
        <f>Vulnerability!AJ50</f>
        <v>4</v>
      </c>
      <c r="V51" s="177">
        <f>Vulnerability!AM50</f>
        <v>10</v>
      </c>
      <c r="W51" s="177">
        <f>Vulnerability!AP50</f>
        <v>10</v>
      </c>
      <c r="X51" s="185">
        <f>Vulnerability!AQ50</f>
        <v>7.6</v>
      </c>
      <c r="Y51" s="183">
        <f>Vulnerability!AR50</f>
        <v>4.9000000000000004</v>
      </c>
      <c r="Z51" s="183">
        <f t="shared" si="5"/>
        <v>5.0999999999999996</v>
      </c>
      <c r="AA51" s="186">
        <f>'Lack of Coping Capacity'!G50</f>
        <v>5.4</v>
      </c>
      <c r="AB51" s="187">
        <f>'Lack of Coping Capacity'!J50</f>
        <v>6.9</v>
      </c>
      <c r="AC51" s="183">
        <f>'Lack of Coping Capacity'!K50</f>
        <v>6.2</v>
      </c>
      <c r="AD51" s="186">
        <f>'Lack of Coping Capacity'!P50</f>
        <v>7.6</v>
      </c>
      <c r="AE51" s="179">
        <f>'Lack of Coping Capacity'!S50</f>
        <v>9.5</v>
      </c>
      <c r="AF51" s="187">
        <f>'Lack of Coping Capacity'!X50</f>
        <v>7.3</v>
      </c>
      <c r="AG51" s="183">
        <f>'Lack of Coping Capacity'!Y50</f>
        <v>8.1</v>
      </c>
      <c r="AH51" s="183">
        <f t="shared" si="6"/>
        <v>7.3</v>
      </c>
      <c r="AI51" s="188">
        <f t="shared" si="7"/>
        <v>5.4</v>
      </c>
    </row>
    <row r="52" spans="1:35" ht="16.5" customHeight="1" x14ac:dyDescent="0.25">
      <c r="A52" s="141" t="s">
        <v>11</v>
      </c>
      <c r="B52" s="116" t="s">
        <v>371</v>
      </c>
      <c r="C52" s="116" t="s">
        <v>10</v>
      </c>
      <c r="D52" s="98" t="s">
        <v>499</v>
      </c>
      <c r="E52" s="176">
        <f>'Hazard &amp; Exposure'!S51</f>
        <v>2.2000000000000002</v>
      </c>
      <c r="F52" s="176">
        <f>'Hazard &amp; Exposure'!T51</f>
        <v>0.1</v>
      </c>
      <c r="G52" s="176">
        <f>'Hazard &amp; Exposure'!U51</f>
        <v>0</v>
      </c>
      <c r="H52" s="181">
        <f>'Hazard &amp; Exposure'!V51</f>
        <v>8.4</v>
      </c>
      <c r="I52" s="183">
        <f>'Hazard &amp; Exposure'!W51</f>
        <v>3.7</v>
      </c>
      <c r="J52" s="182">
        <f>'Hazard &amp; Exposure'!AC51</f>
        <v>0</v>
      </c>
      <c r="K52" s="181">
        <f>'Hazard &amp; Exposure'!Z51</f>
        <v>3.2</v>
      </c>
      <c r="L52" s="183">
        <f>'Hazard &amp; Exposure'!AD51</f>
        <v>1.6</v>
      </c>
      <c r="M52" s="183">
        <f t="shared" si="4"/>
        <v>2.7</v>
      </c>
      <c r="N52" s="184">
        <f>Vulnerability!F51</f>
        <v>4.2</v>
      </c>
      <c r="O52" s="178">
        <f>Vulnerability!I51</f>
        <v>5.0999999999999996</v>
      </c>
      <c r="P52" s="185">
        <f>Vulnerability!P51</f>
        <v>2.6</v>
      </c>
      <c r="Q52" s="183">
        <f>Vulnerability!Q51</f>
        <v>4</v>
      </c>
      <c r="R52" s="184">
        <f>Vulnerability!V51</f>
        <v>0</v>
      </c>
      <c r="S52" s="177">
        <f>Vulnerability!AD51</f>
        <v>1.6</v>
      </c>
      <c r="T52" s="177">
        <f>Vulnerability!AG51</f>
        <v>3.6</v>
      </c>
      <c r="U52" s="177">
        <f>Vulnerability!AJ51</f>
        <v>0.8</v>
      </c>
      <c r="V52" s="177">
        <f>Vulnerability!AM51</f>
        <v>10</v>
      </c>
      <c r="W52" s="177">
        <f>Vulnerability!AP51</f>
        <v>1.6</v>
      </c>
      <c r="X52" s="185">
        <f>Vulnerability!AQ51</f>
        <v>5.0999999999999996</v>
      </c>
      <c r="Y52" s="183">
        <f>Vulnerability!AR51</f>
        <v>2.9</v>
      </c>
      <c r="Z52" s="183">
        <f t="shared" si="5"/>
        <v>3.5</v>
      </c>
      <c r="AA52" s="186">
        <f>'Lack of Coping Capacity'!G51</f>
        <v>5.4</v>
      </c>
      <c r="AB52" s="187">
        <f>'Lack of Coping Capacity'!J51</f>
        <v>6.9</v>
      </c>
      <c r="AC52" s="183">
        <f>'Lack of Coping Capacity'!K51</f>
        <v>6.2</v>
      </c>
      <c r="AD52" s="186">
        <f>'Lack of Coping Capacity'!P51</f>
        <v>4.8</v>
      </c>
      <c r="AE52" s="179">
        <f>'Lack of Coping Capacity'!S51</f>
        <v>3.4</v>
      </c>
      <c r="AF52" s="187">
        <f>'Lack of Coping Capacity'!X51</f>
        <v>5.6</v>
      </c>
      <c r="AG52" s="183">
        <f>'Lack of Coping Capacity'!Y51</f>
        <v>4.5999999999999996</v>
      </c>
      <c r="AH52" s="183">
        <f t="shared" si="6"/>
        <v>5.5</v>
      </c>
      <c r="AI52" s="188">
        <f t="shared" si="7"/>
        <v>3.7</v>
      </c>
    </row>
    <row r="53" spans="1:35" ht="16.5" customHeight="1" x14ac:dyDescent="0.25">
      <c r="A53" s="141" t="s">
        <v>11</v>
      </c>
      <c r="B53" s="116" t="s">
        <v>372</v>
      </c>
      <c r="C53" s="116" t="s">
        <v>10</v>
      </c>
      <c r="D53" s="98" t="s">
        <v>500</v>
      </c>
      <c r="E53" s="176">
        <f>'Hazard &amp; Exposure'!S52</f>
        <v>2.8</v>
      </c>
      <c r="F53" s="176">
        <f>'Hazard &amp; Exposure'!T52</f>
        <v>6.1</v>
      </c>
      <c r="G53" s="176">
        <f>'Hazard &amp; Exposure'!U52</f>
        <v>0</v>
      </c>
      <c r="H53" s="181">
        <f>'Hazard &amp; Exposure'!V52</f>
        <v>8.4</v>
      </c>
      <c r="I53" s="183">
        <f>'Hazard &amp; Exposure'!W52</f>
        <v>5.2</v>
      </c>
      <c r="J53" s="182">
        <f>'Hazard &amp; Exposure'!AC52</f>
        <v>5</v>
      </c>
      <c r="K53" s="181">
        <f>'Hazard &amp; Exposure'!Z52</f>
        <v>3.2</v>
      </c>
      <c r="L53" s="183">
        <f>'Hazard &amp; Exposure'!AD52</f>
        <v>4.0999999999999996</v>
      </c>
      <c r="M53" s="183">
        <f t="shared" si="4"/>
        <v>4.7</v>
      </c>
      <c r="N53" s="184">
        <f>Vulnerability!F52</f>
        <v>4.2</v>
      </c>
      <c r="O53" s="178">
        <f>Vulnerability!I52</f>
        <v>5.0999999999999996</v>
      </c>
      <c r="P53" s="185">
        <f>Vulnerability!P52</f>
        <v>2.6</v>
      </c>
      <c r="Q53" s="183">
        <f>Vulnerability!Q52</f>
        <v>4</v>
      </c>
      <c r="R53" s="184">
        <f>Vulnerability!V52</f>
        <v>2</v>
      </c>
      <c r="S53" s="177">
        <f>Vulnerability!AD52</f>
        <v>1.6</v>
      </c>
      <c r="T53" s="177">
        <f>Vulnerability!AG52</f>
        <v>2.6</v>
      </c>
      <c r="U53" s="177">
        <f>Vulnerability!AJ52</f>
        <v>0.2</v>
      </c>
      <c r="V53" s="177">
        <f>Vulnerability!AM52</f>
        <v>10</v>
      </c>
      <c r="W53" s="177">
        <f>Vulnerability!AP52</f>
        <v>2.7</v>
      </c>
      <c r="X53" s="185">
        <f>Vulnerability!AQ52</f>
        <v>5</v>
      </c>
      <c r="Y53" s="183">
        <f>Vulnerability!AR52</f>
        <v>3.6</v>
      </c>
      <c r="Z53" s="183">
        <f t="shared" si="5"/>
        <v>3.8</v>
      </c>
      <c r="AA53" s="186">
        <f>'Lack of Coping Capacity'!G52</f>
        <v>5.4</v>
      </c>
      <c r="AB53" s="187">
        <f>'Lack of Coping Capacity'!J52</f>
        <v>6.9</v>
      </c>
      <c r="AC53" s="183">
        <f>'Lack of Coping Capacity'!K52</f>
        <v>6.2</v>
      </c>
      <c r="AD53" s="186">
        <f>'Lack of Coping Capacity'!P52</f>
        <v>4.5999999999999996</v>
      </c>
      <c r="AE53" s="179">
        <f>'Lack of Coping Capacity'!S52</f>
        <v>5.2</v>
      </c>
      <c r="AF53" s="187">
        <f>'Lack of Coping Capacity'!X52</f>
        <v>6.4</v>
      </c>
      <c r="AG53" s="183">
        <f>'Lack of Coping Capacity'!Y52</f>
        <v>5.4</v>
      </c>
      <c r="AH53" s="183">
        <f t="shared" si="6"/>
        <v>5.8</v>
      </c>
      <c r="AI53" s="188">
        <f t="shared" si="7"/>
        <v>4.7</v>
      </c>
    </row>
    <row r="54" spans="1:35" ht="16.5" customHeight="1" x14ac:dyDescent="0.25">
      <c r="A54" s="141" t="s">
        <v>11</v>
      </c>
      <c r="B54" s="116" t="s">
        <v>368</v>
      </c>
      <c r="C54" s="116" t="s">
        <v>10</v>
      </c>
      <c r="D54" s="98" t="s">
        <v>496</v>
      </c>
      <c r="E54" s="176">
        <f>'Hazard &amp; Exposure'!S53</f>
        <v>4.0999999999999996</v>
      </c>
      <c r="F54" s="176">
        <f>'Hazard &amp; Exposure'!T53</f>
        <v>6.1</v>
      </c>
      <c r="G54" s="176">
        <f>'Hazard &amp; Exposure'!U53</f>
        <v>2.7</v>
      </c>
      <c r="H54" s="181">
        <f>'Hazard &amp; Exposure'!V53</f>
        <v>9.1999999999999993</v>
      </c>
      <c r="I54" s="183">
        <f>'Hazard &amp; Exposure'!W53</f>
        <v>6.2</v>
      </c>
      <c r="J54" s="182">
        <f>'Hazard &amp; Exposure'!AC53</f>
        <v>0</v>
      </c>
      <c r="K54" s="181">
        <f>'Hazard &amp; Exposure'!Z53</f>
        <v>3.2</v>
      </c>
      <c r="L54" s="183">
        <f>'Hazard &amp; Exposure'!AD53</f>
        <v>1.6</v>
      </c>
      <c r="M54" s="183">
        <f t="shared" si="4"/>
        <v>4.3</v>
      </c>
      <c r="N54" s="184">
        <f>Vulnerability!F53</f>
        <v>5.7</v>
      </c>
      <c r="O54" s="178">
        <f>Vulnerability!I53</f>
        <v>5.0999999999999996</v>
      </c>
      <c r="P54" s="185">
        <f>Vulnerability!P53</f>
        <v>2.6</v>
      </c>
      <c r="Q54" s="183">
        <f>Vulnerability!Q53</f>
        <v>4.8</v>
      </c>
      <c r="R54" s="184">
        <f>Vulnerability!V53</f>
        <v>0</v>
      </c>
      <c r="S54" s="177">
        <f>Vulnerability!AD53</f>
        <v>1.6</v>
      </c>
      <c r="T54" s="177">
        <f>Vulnerability!AG53</f>
        <v>5</v>
      </c>
      <c r="U54" s="177">
        <f>Vulnerability!AJ53</f>
        <v>4.5999999999999996</v>
      </c>
      <c r="V54" s="177">
        <f>Vulnerability!AM53</f>
        <v>10</v>
      </c>
      <c r="W54" s="177">
        <f>Vulnerability!AP53</f>
        <v>10</v>
      </c>
      <c r="X54" s="185">
        <f>Vulnerability!AQ53</f>
        <v>7.7</v>
      </c>
      <c r="Y54" s="183">
        <f>Vulnerability!AR53</f>
        <v>5</v>
      </c>
      <c r="Z54" s="183">
        <f t="shared" si="5"/>
        <v>4.9000000000000004</v>
      </c>
      <c r="AA54" s="186">
        <f>'Lack of Coping Capacity'!G53</f>
        <v>5.4</v>
      </c>
      <c r="AB54" s="187">
        <f>'Lack of Coping Capacity'!J53</f>
        <v>6.9</v>
      </c>
      <c r="AC54" s="183">
        <f>'Lack of Coping Capacity'!K53</f>
        <v>6.2</v>
      </c>
      <c r="AD54" s="186">
        <f>'Lack of Coping Capacity'!P53</f>
        <v>6.6</v>
      </c>
      <c r="AE54" s="179">
        <f>'Lack of Coping Capacity'!S53</f>
        <v>6.6</v>
      </c>
      <c r="AF54" s="187">
        <f>'Lack of Coping Capacity'!X53</f>
        <v>6.8</v>
      </c>
      <c r="AG54" s="183">
        <f>'Lack of Coping Capacity'!Y53</f>
        <v>6.7</v>
      </c>
      <c r="AH54" s="183">
        <f t="shared" si="6"/>
        <v>6.5</v>
      </c>
      <c r="AI54" s="188">
        <f t="shared" si="7"/>
        <v>5.2</v>
      </c>
    </row>
    <row r="55" spans="1:35" ht="16.5" customHeight="1" x14ac:dyDescent="0.25">
      <c r="A55" s="141" t="s">
        <v>11</v>
      </c>
      <c r="B55" s="116" t="s">
        <v>370</v>
      </c>
      <c r="C55" s="116" t="s">
        <v>10</v>
      </c>
      <c r="D55" s="98" t="s">
        <v>498</v>
      </c>
      <c r="E55" s="176">
        <f>'Hazard &amp; Exposure'!S54</f>
        <v>1.9</v>
      </c>
      <c r="F55" s="176">
        <f>'Hazard &amp; Exposure'!T54</f>
        <v>0</v>
      </c>
      <c r="G55" s="176">
        <f>'Hazard &amp; Exposure'!U54</f>
        <v>0</v>
      </c>
      <c r="H55" s="181">
        <f>'Hazard &amp; Exposure'!V54</f>
        <v>8.4</v>
      </c>
      <c r="I55" s="183">
        <f>'Hazard &amp; Exposure'!W54</f>
        <v>3.7</v>
      </c>
      <c r="J55" s="182">
        <f>'Hazard &amp; Exposure'!AC54</f>
        <v>4</v>
      </c>
      <c r="K55" s="181">
        <f>'Hazard &amp; Exposure'!Z54</f>
        <v>3.2</v>
      </c>
      <c r="L55" s="183">
        <f>'Hazard &amp; Exposure'!AD54</f>
        <v>3.6</v>
      </c>
      <c r="M55" s="183">
        <f t="shared" si="4"/>
        <v>3.7</v>
      </c>
      <c r="N55" s="184">
        <f>Vulnerability!F54</f>
        <v>4</v>
      </c>
      <c r="O55" s="178">
        <f>Vulnerability!I54</f>
        <v>5.0999999999999996</v>
      </c>
      <c r="P55" s="185">
        <f>Vulnerability!P54</f>
        <v>2.6</v>
      </c>
      <c r="Q55" s="183">
        <f>Vulnerability!Q54</f>
        <v>3.9</v>
      </c>
      <c r="R55" s="184">
        <f>Vulnerability!V54</f>
        <v>0</v>
      </c>
      <c r="S55" s="177">
        <f>Vulnerability!AD54</f>
        <v>1.6</v>
      </c>
      <c r="T55" s="177">
        <f>Vulnerability!AG54</f>
        <v>3.6</v>
      </c>
      <c r="U55" s="177">
        <f>Vulnerability!AJ54</f>
        <v>0.8</v>
      </c>
      <c r="V55" s="177">
        <f>Vulnerability!AM54</f>
        <v>10</v>
      </c>
      <c r="W55" s="177">
        <f>Vulnerability!AP54</f>
        <v>1</v>
      </c>
      <c r="X55" s="185">
        <f>Vulnerability!AQ54</f>
        <v>5</v>
      </c>
      <c r="Y55" s="183">
        <f>Vulnerability!AR54</f>
        <v>2.9</v>
      </c>
      <c r="Z55" s="183">
        <f t="shared" si="5"/>
        <v>3.4</v>
      </c>
      <c r="AA55" s="186">
        <f>'Lack of Coping Capacity'!G54</f>
        <v>5.4</v>
      </c>
      <c r="AB55" s="187">
        <f>'Lack of Coping Capacity'!J54</f>
        <v>6.9</v>
      </c>
      <c r="AC55" s="183">
        <f>'Lack of Coping Capacity'!K54</f>
        <v>6.2</v>
      </c>
      <c r="AD55" s="186">
        <f>'Lack of Coping Capacity'!P54</f>
        <v>4.0999999999999996</v>
      </c>
      <c r="AE55" s="179">
        <f>'Lack of Coping Capacity'!S54</f>
        <v>5.5</v>
      </c>
      <c r="AF55" s="187">
        <f>'Lack of Coping Capacity'!X54</f>
        <v>6.3</v>
      </c>
      <c r="AG55" s="183">
        <f>'Lack of Coping Capacity'!Y54</f>
        <v>5.3</v>
      </c>
      <c r="AH55" s="183">
        <f t="shared" si="6"/>
        <v>5.8</v>
      </c>
      <c r="AI55" s="188">
        <f t="shared" si="7"/>
        <v>4.2</v>
      </c>
    </row>
    <row r="56" spans="1:35" ht="16.5" customHeight="1" thickBot="1" x14ac:dyDescent="0.3">
      <c r="A56" s="142" t="s">
        <v>11</v>
      </c>
      <c r="B56" s="143" t="s">
        <v>365</v>
      </c>
      <c r="C56" s="143" t="s">
        <v>10</v>
      </c>
      <c r="D56" s="144" t="s">
        <v>493</v>
      </c>
      <c r="E56" s="176">
        <f>'Hazard &amp; Exposure'!S55</f>
        <v>2.2000000000000002</v>
      </c>
      <c r="F56" s="176">
        <f>'Hazard &amp; Exposure'!T55</f>
        <v>8.6999999999999993</v>
      </c>
      <c r="G56" s="176">
        <f>'Hazard &amp; Exposure'!U55</f>
        <v>0.8</v>
      </c>
      <c r="H56" s="181">
        <f>'Hazard &amp; Exposure'!V55</f>
        <v>8.1</v>
      </c>
      <c r="I56" s="183">
        <f>'Hazard &amp; Exposure'!W55</f>
        <v>6</v>
      </c>
      <c r="J56" s="182">
        <f>'Hazard &amp; Exposure'!AC55</f>
        <v>4</v>
      </c>
      <c r="K56" s="181">
        <f>'Hazard &amp; Exposure'!Z55</f>
        <v>3.2</v>
      </c>
      <c r="L56" s="183">
        <f>'Hazard &amp; Exposure'!AD55</f>
        <v>3.6</v>
      </c>
      <c r="M56" s="183">
        <f t="shared" si="4"/>
        <v>4.9000000000000004</v>
      </c>
      <c r="N56" s="184">
        <f>Vulnerability!F55</f>
        <v>5.0999999999999996</v>
      </c>
      <c r="O56" s="178">
        <f>Vulnerability!I55</f>
        <v>5.0999999999999996</v>
      </c>
      <c r="P56" s="185">
        <f>Vulnerability!P55</f>
        <v>2.6</v>
      </c>
      <c r="Q56" s="183">
        <f>Vulnerability!Q55</f>
        <v>4.5</v>
      </c>
      <c r="R56" s="184">
        <f>Vulnerability!V55</f>
        <v>0</v>
      </c>
      <c r="S56" s="177">
        <f>Vulnerability!AD55</f>
        <v>1.6</v>
      </c>
      <c r="T56" s="177">
        <f>Vulnerability!AG55</f>
        <v>2.9</v>
      </c>
      <c r="U56" s="177">
        <f>Vulnerability!AJ55</f>
        <v>2.2000000000000002</v>
      </c>
      <c r="V56" s="177">
        <f>Vulnerability!AM55</f>
        <v>10</v>
      </c>
      <c r="W56" s="177">
        <f>Vulnerability!AP55</f>
        <v>4.0999999999999996</v>
      </c>
      <c r="X56" s="185">
        <f>Vulnerability!AQ55</f>
        <v>5.5</v>
      </c>
      <c r="Y56" s="183">
        <f>Vulnerability!AR55</f>
        <v>3.2</v>
      </c>
      <c r="Z56" s="183">
        <f t="shared" si="5"/>
        <v>3.9</v>
      </c>
      <c r="AA56" s="186">
        <f>'Lack of Coping Capacity'!G55</f>
        <v>5.4</v>
      </c>
      <c r="AB56" s="187">
        <f>'Lack of Coping Capacity'!J55</f>
        <v>6.9</v>
      </c>
      <c r="AC56" s="183">
        <f>'Lack of Coping Capacity'!K55</f>
        <v>6.2</v>
      </c>
      <c r="AD56" s="186">
        <f>'Lack of Coping Capacity'!P55</f>
        <v>6.2</v>
      </c>
      <c r="AE56" s="179">
        <f>'Lack of Coping Capacity'!S55</f>
        <v>4.4000000000000004</v>
      </c>
      <c r="AF56" s="187">
        <f>'Lack of Coping Capacity'!X55</f>
        <v>6.4</v>
      </c>
      <c r="AG56" s="183">
        <f>'Lack of Coping Capacity'!Y55</f>
        <v>5.7</v>
      </c>
      <c r="AH56" s="183">
        <f t="shared" si="6"/>
        <v>6</v>
      </c>
      <c r="AI56" s="188">
        <f t="shared" si="7"/>
        <v>4.9000000000000004</v>
      </c>
    </row>
    <row r="57" spans="1:35" ht="16.5" customHeight="1" x14ac:dyDescent="0.25">
      <c r="A57" s="138" t="s">
        <v>13</v>
      </c>
      <c r="B57" s="139" t="s">
        <v>373</v>
      </c>
      <c r="C57" s="139" t="s">
        <v>12</v>
      </c>
      <c r="D57" s="140" t="s">
        <v>501</v>
      </c>
      <c r="E57" s="176">
        <f>'Hazard &amp; Exposure'!S56</f>
        <v>3.4</v>
      </c>
      <c r="F57" s="176">
        <f>'Hazard &amp; Exposure'!T56</f>
        <v>0.1</v>
      </c>
      <c r="G57" s="176">
        <f>'Hazard &amp; Exposure'!U56</f>
        <v>0.4</v>
      </c>
      <c r="H57" s="181">
        <f>'Hazard &amp; Exposure'!V56</f>
        <v>9.6999999999999993</v>
      </c>
      <c r="I57" s="183">
        <f>'Hazard &amp; Exposure'!W56</f>
        <v>5.0999999999999996</v>
      </c>
      <c r="J57" s="182">
        <f>'Hazard &amp; Exposure'!AC56</f>
        <v>4</v>
      </c>
      <c r="K57" s="181">
        <f>'Hazard &amp; Exposure'!Z56</f>
        <v>9.1999999999999993</v>
      </c>
      <c r="L57" s="183">
        <f>'Hazard &amp; Exposure'!AD56</f>
        <v>6.6</v>
      </c>
      <c r="M57" s="183">
        <f t="shared" si="4"/>
        <v>5.9</v>
      </c>
      <c r="N57" s="184">
        <f>Vulnerability!F56</f>
        <v>8.6999999999999993</v>
      </c>
      <c r="O57" s="178">
        <f>Vulnerability!I56</f>
        <v>5.5</v>
      </c>
      <c r="P57" s="185">
        <f>Vulnerability!P56</f>
        <v>4.8</v>
      </c>
      <c r="Q57" s="183">
        <f>Vulnerability!Q56</f>
        <v>6.9</v>
      </c>
      <c r="R57" s="184">
        <f>Vulnerability!V56</f>
        <v>0</v>
      </c>
      <c r="S57" s="177">
        <f>Vulnerability!AD56</f>
        <v>2.2000000000000002</v>
      </c>
      <c r="T57" s="177">
        <f>Vulnerability!AG56</f>
        <v>4.4000000000000004</v>
      </c>
      <c r="U57" s="177">
        <f>Vulnerability!AJ56</f>
        <v>2.6</v>
      </c>
      <c r="V57" s="177">
        <f>Vulnerability!AM56</f>
        <v>2</v>
      </c>
      <c r="W57" s="177">
        <f>Vulnerability!AP56</f>
        <v>3.2</v>
      </c>
      <c r="X57" s="185">
        <f>Vulnerability!AQ56</f>
        <v>2.9</v>
      </c>
      <c r="Y57" s="183">
        <f>Vulnerability!AR56</f>
        <v>1.6</v>
      </c>
      <c r="Z57" s="183">
        <f t="shared" si="5"/>
        <v>4.8</v>
      </c>
      <c r="AA57" s="186">
        <f>'Lack of Coping Capacity'!G56</f>
        <v>7</v>
      </c>
      <c r="AB57" s="187">
        <f>'Lack of Coping Capacity'!J56</f>
        <v>6.5</v>
      </c>
      <c r="AC57" s="183">
        <f>'Lack of Coping Capacity'!K56</f>
        <v>6.8</v>
      </c>
      <c r="AD57" s="186">
        <f>'Lack of Coping Capacity'!P56</f>
        <v>8.6</v>
      </c>
      <c r="AE57" s="179">
        <f>'Lack of Coping Capacity'!S56</f>
        <v>6.4</v>
      </c>
      <c r="AF57" s="187">
        <f>'Lack of Coping Capacity'!X56</f>
        <v>5.9</v>
      </c>
      <c r="AG57" s="183">
        <f>'Lack of Coping Capacity'!Y56</f>
        <v>7</v>
      </c>
      <c r="AH57" s="183">
        <f t="shared" si="6"/>
        <v>6.9</v>
      </c>
      <c r="AI57" s="188">
        <f t="shared" si="7"/>
        <v>5.8</v>
      </c>
    </row>
    <row r="58" spans="1:35" ht="16.5" customHeight="1" x14ac:dyDescent="0.25">
      <c r="A58" s="141" t="s">
        <v>13</v>
      </c>
      <c r="B58" s="116" t="s">
        <v>374</v>
      </c>
      <c r="C58" s="116" t="s">
        <v>12</v>
      </c>
      <c r="D58" s="98" t="s">
        <v>502</v>
      </c>
      <c r="E58" s="176">
        <f>'Hazard &amp; Exposure'!S57</f>
        <v>4.0999999999999996</v>
      </c>
      <c r="F58" s="176">
        <f>'Hazard &amp; Exposure'!T57</f>
        <v>9.1</v>
      </c>
      <c r="G58" s="176">
        <f>'Hazard &amp; Exposure'!U57</f>
        <v>7.8</v>
      </c>
      <c r="H58" s="181">
        <f>'Hazard &amp; Exposure'!V57</f>
        <v>7.5</v>
      </c>
      <c r="I58" s="183">
        <f>'Hazard &amp; Exposure'!W57</f>
        <v>7.5</v>
      </c>
      <c r="J58" s="182">
        <f>'Hazard &amp; Exposure'!AC57</f>
        <v>9</v>
      </c>
      <c r="K58" s="181">
        <f>'Hazard &amp; Exposure'!Z57</f>
        <v>9.1999999999999993</v>
      </c>
      <c r="L58" s="183">
        <f>'Hazard &amp; Exposure'!AD57</f>
        <v>9</v>
      </c>
      <c r="M58" s="183">
        <f t="shared" si="4"/>
        <v>8.4</v>
      </c>
      <c r="N58" s="184">
        <f>Vulnerability!F57</f>
        <v>9.6999999999999993</v>
      </c>
      <c r="O58" s="178">
        <f>Vulnerability!I57</f>
        <v>5.5</v>
      </c>
      <c r="P58" s="185">
        <f>Vulnerability!P57</f>
        <v>4.8</v>
      </c>
      <c r="Q58" s="183">
        <f>Vulnerability!Q57</f>
        <v>7.4</v>
      </c>
      <c r="R58" s="184">
        <f>Vulnerability!V57</f>
        <v>9</v>
      </c>
      <c r="S58" s="177">
        <f>Vulnerability!AD57</f>
        <v>4.0999999999999996</v>
      </c>
      <c r="T58" s="177">
        <f>Vulnerability!AG57</f>
        <v>7.6</v>
      </c>
      <c r="U58" s="177">
        <f>Vulnerability!AJ57</f>
        <v>4.5</v>
      </c>
      <c r="V58" s="177">
        <f>Vulnerability!AM57</f>
        <v>5.9</v>
      </c>
      <c r="W58" s="177">
        <f>Vulnerability!AP57</f>
        <v>8.8000000000000007</v>
      </c>
      <c r="X58" s="185">
        <f>Vulnerability!AQ57</f>
        <v>6.6</v>
      </c>
      <c r="Y58" s="183">
        <f>Vulnerability!AR57</f>
        <v>8</v>
      </c>
      <c r="Z58" s="183">
        <f t="shared" si="5"/>
        <v>7.7</v>
      </c>
      <c r="AA58" s="186">
        <f>'Lack of Coping Capacity'!G57</f>
        <v>7</v>
      </c>
      <c r="AB58" s="187">
        <f>'Lack of Coping Capacity'!J57</f>
        <v>6.5</v>
      </c>
      <c r="AC58" s="183">
        <f>'Lack of Coping Capacity'!K57</f>
        <v>6.8</v>
      </c>
      <c r="AD58" s="186">
        <f>'Lack of Coping Capacity'!P57</f>
        <v>8.9</v>
      </c>
      <c r="AE58" s="179">
        <f>'Lack of Coping Capacity'!S57</f>
        <v>6.9</v>
      </c>
      <c r="AF58" s="187">
        <f>'Lack of Coping Capacity'!X57</f>
        <v>6.5</v>
      </c>
      <c r="AG58" s="183">
        <f>'Lack of Coping Capacity'!Y57</f>
        <v>7.4</v>
      </c>
      <c r="AH58" s="183">
        <f t="shared" si="6"/>
        <v>7.1</v>
      </c>
      <c r="AI58" s="188">
        <f t="shared" si="7"/>
        <v>7.7</v>
      </c>
    </row>
    <row r="59" spans="1:35" ht="16.5" customHeight="1" x14ac:dyDescent="0.25">
      <c r="A59" s="141" t="s">
        <v>13</v>
      </c>
      <c r="B59" s="116" t="s">
        <v>375</v>
      </c>
      <c r="C59" s="116" t="s">
        <v>12</v>
      </c>
      <c r="D59" s="98" t="s">
        <v>503</v>
      </c>
      <c r="E59" s="176">
        <f>'Hazard &amp; Exposure'!S58</f>
        <v>2.8</v>
      </c>
      <c r="F59" s="176">
        <f>'Hazard &amp; Exposure'!T58</f>
        <v>6.9</v>
      </c>
      <c r="G59" s="176">
        <f>'Hazard &amp; Exposure'!U58</f>
        <v>5.9</v>
      </c>
      <c r="H59" s="181">
        <f>'Hazard &amp; Exposure'!V58</f>
        <v>5.7</v>
      </c>
      <c r="I59" s="183">
        <f>'Hazard &amp; Exposure'!W58</f>
        <v>5.5</v>
      </c>
      <c r="J59" s="182">
        <f>'Hazard &amp; Exposure'!AC58</f>
        <v>4</v>
      </c>
      <c r="K59" s="181">
        <f>'Hazard &amp; Exposure'!Z58</f>
        <v>9.1999999999999993</v>
      </c>
      <c r="L59" s="183">
        <f>'Hazard &amp; Exposure'!AD58</f>
        <v>6.6</v>
      </c>
      <c r="M59" s="183">
        <f t="shared" si="4"/>
        <v>6.1</v>
      </c>
      <c r="N59" s="184">
        <f>Vulnerability!F58</f>
        <v>9.6999999999999993</v>
      </c>
      <c r="O59" s="178">
        <f>Vulnerability!I58</f>
        <v>5.5</v>
      </c>
      <c r="P59" s="185">
        <f>Vulnerability!P58</f>
        <v>4.8</v>
      </c>
      <c r="Q59" s="183">
        <f>Vulnerability!Q58</f>
        <v>7.4</v>
      </c>
      <c r="R59" s="184">
        <f>Vulnerability!V58</f>
        <v>0</v>
      </c>
      <c r="S59" s="177">
        <f>Vulnerability!AD58</f>
        <v>4.8</v>
      </c>
      <c r="T59" s="177">
        <f>Vulnerability!AG58</f>
        <v>8.1999999999999993</v>
      </c>
      <c r="U59" s="177">
        <f>Vulnerability!AJ58</f>
        <v>2.9</v>
      </c>
      <c r="V59" s="177">
        <f>Vulnerability!AM58</f>
        <v>4.5</v>
      </c>
      <c r="W59" s="177">
        <f>Vulnerability!AP58</f>
        <v>2</v>
      </c>
      <c r="X59" s="185">
        <f>Vulnerability!AQ58</f>
        <v>4.9000000000000004</v>
      </c>
      <c r="Y59" s="183">
        <f>Vulnerability!AR58</f>
        <v>2.8</v>
      </c>
      <c r="Z59" s="183">
        <f t="shared" si="5"/>
        <v>5.6</v>
      </c>
      <c r="AA59" s="186">
        <f>'Lack of Coping Capacity'!G58</f>
        <v>7</v>
      </c>
      <c r="AB59" s="187">
        <f>'Lack of Coping Capacity'!J58</f>
        <v>6.5</v>
      </c>
      <c r="AC59" s="183">
        <f>'Lack of Coping Capacity'!K58</f>
        <v>6.8</v>
      </c>
      <c r="AD59" s="186">
        <f>'Lack of Coping Capacity'!P58</f>
        <v>9.1</v>
      </c>
      <c r="AE59" s="179">
        <f>'Lack of Coping Capacity'!S58</f>
        <v>10</v>
      </c>
      <c r="AF59" s="187">
        <f>'Lack of Coping Capacity'!X58</f>
        <v>5.8</v>
      </c>
      <c r="AG59" s="183">
        <f>'Lack of Coping Capacity'!Y58</f>
        <v>8.3000000000000007</v>
      </c>
      <c r="AH59" s="183">
        <f t="shared" si="6"/>
        <v>7.6</v>
      </c>
      <c r="AI59" s="188">
        <f t="shared" si="7"/>
        <v>6.4</v>
      </c>
    </row>
    <row r="60" spans="1:35" ht="15" customHeight="1" x14ac:dyDescent="0.25">
      <c r="A60" s="141" t="s">
        <v>13</v>
      </c>
      <c r="B60" s="116" t="s">
        <v>376</v>
      </c>
      <c r="C60" s="116" t="s">
        <v>12</v>
      </c>
      <c r="D60" s="98" t="s">
        <v>504</v>
      </c>
      <c r="E60" s="176">
        <f>'Hazard &amp; Exposure'!S59</f>
        <v>3.4</v>
      </c>
      <c r="F60" s="176">
        <f>'Hazard &amp; Exposure'!T59</f>
        <v>6.7</v>
      </c>
      <c r="G60" s="176">
        <f>'Hazard &amp; Exposure'!U59</f>
        <v>6</v>
      </c>
      <c r="H60" s="181">
        <f>'Hazard &amp; Exposure'!V59</f>
        <v>6.5</v>
      </c>
      <c r="I60" s="183">
        <f>'Hazard &amp; Exposure'!W59</f>
        <v>5.8</v>
      </c>
      <c r="J60" s="182">
        <f>'Hazard &amp; Exposure'!AC59</f>
        <v>4</v>
      </c>
      <c r="K60" s="181">
        <f>'Hazard &amp; Exposure'!Z59</f>
        <v>9.1999999999999993</v>
      </c>
      <c r="L60" s="183">
        <f>'Hazard &amp; Exposure'!AD59</f>
        <v>6.6</v>
      </c>
      <c r="M60" s="183">
        <f t="shared" si="4"/>
        <v>6.2</v>
      </c>
      <c r="N60" s="184">
        <f>Vulnerability!F59</f>
        <v>9.6999999999999993</v>
      </c>
      <c r="O60" s="178">
        <f>Vulnerability!I59</f>
        <v>5.5</v>
      </c>
      <c r="P60" s="185">
        <f>Vulnerability!P59</f>
        <v>4.8</v>
      </c>
      <c r="Q60" s="183">
        <f>Vulnerability!Q59</f>
        <v>7.4</v>
      </c>
      <c r="R60" s="184">
        <f>Vulnerability!V59</f>
        <v>0</v>
      </c>
      <c r="S60" s="177">
        <f>Vulnerability!AD59</f>
        <v>5.3</v>
      </c>
      <c r="T60" s="177">
        <f>Vulnerability!AG59</f>
        <v>9.4</v>
      </c>
      <c r="U60" s="177">
        <f>Vulnerability!AJ59</f>
        <v>6.3</v>
      </c>
      <c r="V60" s="177">
        <f>Vulnerability!AM59</f>
        <v>5.8</v>
      </c>
      <c r="W60" s="177">
        <f>Vulnerability!AP59</f>
        <v>1.9</v>
      </c>
      <c r="X60" s="185">
        <f>Vulnerability!AQ59</f>
        <v>6.4</v>
      </c>
      <c r="Y60" s="183">
        <f>Vulnerability!AR59</f>
        <v>3.9</v>
      </c>
      <c r="Z60" s="183">
        <f t="shared" si="5"/>
        <v>5.9</v>
      </c>
      <c r="AA60" s="186">
        <f>'Lack of Coping Capacity'!G59</f>
        <v>7</v>
      </c>
      <c r="AB60" s="187">
        <f>'Lack of Coping Capacity'!J59</f>
        <v>6.5</v>
      </c>
      <c r="AC60" s="183">
        <f>'Lack of Coping Capacity'!K59</f>
        <v>6.8</v>
      </c>
      <c r="AD60" s="186">
        <f>'Lack of Coping Capacity'!P59</f>
        <v>9.3000000000000007</v>
      </c>
      <c r="AE60" s="179">
        <f>'Lack of Coping Capacity'!S59</f>
        <v>7.7</v>
      </c>
      <c r="AF60" s="187">
        <f>'Lack of Coping Capacity'!X59</f>
        <v>5.9</v>
      </c>
      <c r="AG60" s="183">
        <f>'Lack of Coping Capacity'!Y59</f>
        <v>7.6</v>
      </c>
      <c r="AH60" s="183">
        <f t="shared" si="6"/>
        <v>7.2</v>
      </c>
      <c r="AI60" s="188">
        <f t="shared" si="7"/>
        <v>6.4</v>
      </c>
    </row>
    <row r="61" spans="1:35" ht="15.75" customHeight="1" x14ac:dyDescent="0.25">
      <c r="A61" s="141" t="s">
        <v>13</v>
      </c>
      <c r="B61" s="116" t="s">
        <v>380</v>
      </c>
      <c r="C61" s="116" t="s">
        <v>12</v>
      </c>
      <c r="D61" s="98" t="s">
        <v>508</v>
      </c>
      <c r="E61" s="176">
        <f>'Hazard &amp; Exposure'!S60</f>
        <v>1.3</v>
      </c>
      <c r="F61" s="176">
        <f>'Hazard &amp; Exposure'!T60</f>
        <v>5.3</v>
      </c>
      <c r="G61" s="176">
        <f>'Hazard &amp; Exposure'!U60</f>
        <v>1.1000000000000001</v>
      </c>
      <c r="H61" s="181">
        <f>'Hazard &amp; Exposure'!V60</f>
        <v>6.2</v>
      </c>
      <c r="I61" s="183">
        <f>'Hazard &amp; Exposure'!W60</f>
        <v>3.8</v>
      </c>
      <c r="J61" s="182">
        <f>'Hazard &amp; Exposure'!AC60</f>
        <v>4</v>
      </c>
      <c r="K61" s="181">
        <f>'Hazard &amp; Exposure'!Z60</f>
        <v>9.1999999999999993</v>
      </c>
      <c r="L61" s="183">
        <f>'Hazard &amp; Exposure'!AD60</f>
        <v>6.6</v>
      </c>
      <c r="M61" s="183">
        <f t="shared" si="4"/>
        <v>5.4</v>
      </c>
      <c r="N61" s="184">
        <f>Vulnerability!F60</f>
        <v>7.4</v>
      </c>
      <c r="O61" s="178">
        <f>Vulnerability!I60</f>
        <v>5.5</v>
      </c>
      <c r="P61" s="185">
        <f>Vulnerability!P60</f>
        <v>4.8</v>
      </c>
      <c r="Q61" s="183">
        <f>Vulnerability!Q60</f>
        <v>6.3</v>
      </c>
      <c r="R61" s="184">
        <f>Vulnerability!V60</f>
        <v>3.2</v>
      </c>
      <c r="S61" s="177">
        <f>Vulnerability!AD60</f>
        <v>3.6</v>
      </c>
      <c r="T61" s="177">
        <f>Vulnerability!AG60</f>
        <v>3.7</v>
      </c>
      <c r="U61" s="177">
        <f>Vulnerability!AJ60</f>
        <v>2.1</v>
      </c>
      <c r="V61" s="177">
        <f>Vulnerability!AM60</f>
        <v>0.7</v>
      </c>
      <c r="W61" s="177">
        <f>Vulnerability!AP60</f>
        <v>0</v>
      </c>
      <c r="X61" s="185">
        <f>Vulnerability!AQ60</f>
        <v>2.1</v>
      </c>
      <c r="Y61" s="183">
        <f>Vulnerability!AR60</f>
        <v>2.7</v>
      </c>
      <c r="Z61" s="183">
        <f t="shared" si="5"/>
        <v>4.7</v>
      </c>
      <c r="AA61" s="186">
        <f>'Lack of Coping Capacity'!G60</f>
        <v>7</v>
      </c>
      <c r="AB61" s="187">
        <f>'Lack of Coping Capacity'!J60</f>
        <v>6.5</v>
      </c>
      <c r="AC61" s="183">
        <f>'Lack of Coping Capacity'!K60</f>
        <v>6.8</v>
      </c>
      <c r="AD61" s="186">
        <f>'Lack of Coping Capacity'!P60</f>
        <v>7.5</v>
      </c>
      <c r="AE61" s="179">
        <f>'Lack of Coping Capacity'!S60</f>
        <v>4</v>
      </c>
      <c r="AF61" s="187">
        <f>'Lack of Coping Capacity'!X60</f>
        <v>6.1</v>
      </c>
      <c r="AG61" s="183">
        <f>'Lack of Coping Capacity'!Y60</f>
        <v>5.9</v>
      </c>
      <c r="AH61" s="183">
        <f t="shared" si="6"/>
        <v>6.4</v>
      </c>
      <c r="AI61" s="188">
        <f t="shared" si="7"/>
        <v>5.5</v>
      </c>
    </row>
    <row r="62" spans="1:35" ht="15" customHeight="1" x14ac:dyDescent="0.25">
      <c r="A62" s="141" t="s">
        <v>13</v>
      </c>
      <c r="B62" s="116" t="s">
        <v>377</v>
      </c>
      <c r="C62" s="116" t="s">
        <v>12</v>
      </c>
      <c r="D62" s="98" t="s">
        <v>505</v>
      </c>
      <c r="E62" s="176">
        <f>'Hazard &amp; Exposure'!S61</f>
        <v>4.0999999999999996</v>
      </c>
      <c r="F62" s="176">
        <f>'Hazard &amp; Exposure'!T61</f>
        <v>8.1</v>
      </c>
      <c r="G62" s="176">
        <f>'Hazard &amp; Exposure'!U61</f>
        <v>4.4000000000000004</v>
      </c>
      <c r="H62" s="181">
        <f>'Hazard &amp; Exposure'!V61</f>
        <v>6.5</v>
      </c>
      <c r="I62" s="183">
        <f>'Hazard &amp; Exposure'!W61</f>
        <v>6.1</v>
      </c>
      <c r="J62" s="182">
        <f>'Hazard &amp; Exposure'!AC61</f>
        <v>4</v>
      </c>
      <c r="K62" s="181">
        <f>'Hazard &amp; Exposure'!Z61</f>
        <v>9.1999999999999993</v>
      </c>
      <c r="L62" s="183">
        <f>'Hazard &amp; Exposure'!AD61</f>
        <v>6.6</v>
      </c>
      <c r="M62" s="183">
        <f t="shared" si="4"/>
        <v>6.4</v>
      </c>
      <c r="N62" s="184">
        <f>Vulnerability!F61</f>
        <v>9.6999999999999993</v>
      </c>
      <c r="O62" s="178">
        <f>Vulnerability!I61</f>
        <v>5.5</v>
      </c>
      <c r="P62" s="185">
        <f>Vulnerability!P61</f>
        <v>4.8</v>
      </c>
      <c r="Q62" s="183">
        <f>Vulnerability!Q61</f>
        <v>7.4</v>
      </c>
      <c r="R62" s="184">
        <f>Vulnerability!V61</f>
        <v>4.5</v>
      </c>
      <c r="S62" s="177">
        <f>Vulnerability!AD61</f>
        <v>4.5999999999999996</v>
      </c>
      <c r="T62" s="177">
        <f>Vulnerability!AG61</f>
        <v>6.6</v>
      </c>
      <c r="U62" s="177">
        <f>Vulnerability!AJ61</f>
        <v>5.5</v>
      </c>
      <c r="V62" s="177">
        <f>Vulnerability!AM61</f>
        <v>0.7</v>
      </c>
      <c r="W62" s="177">
        <f>Vulnerability!AP61</f>
        <v>2.1</v>
      </c>
      <c r="X62" s="185">
        <f>Vulnerability!AQ61</f>
        <v>4.2</v>
      </c>
      <c r="Y62" s="183">
        <f>Vulnerability!AR61</f>
        <v>4.4000000000000004</v>
      </c>
      <c r="Z62" s="183">
        <f t="shared" si="5"/>
        <v>6.1</v>
      </c>
      <c r="AA62" s="186">
        <f>'Lack of Coping Capacity'!G61</f>
        <v>7</v>
      </c>
      <c r="AB62" s="187">
        <f>'Lack of Coping Capacity'!J61</f>
        <v>6.5</v>
      </c>
      <c r="AC62" s="183">
        <f>'Lack of Coping Capacity'!K61</f>
        <v>6.8</v>
      </c>
      <c r="AD62" s="186">
        <f>'Lack of Coping Capacity'!P61</f>
        <v>9.1</v>
      </c>
      <c r="AE62" s="179">
        <f>'Lack of Coping Capacity'!S61</f>
        <v>9.4</v>
      </c>
      <c r="AF62" s="187">
        <f>'Lack of Coping Capacity'!X61</f>
        <v>5.4</v>
      </c>
      <c r="AG62" s="183">
        <f>'Lack of Coping Capacity'!Y61</f>
        <v>8</v>
      </c>
      <c r="AH62" s="183">
        <f t="shared" si="6"/>
        <v>7.4</v>
      </c>
      <c r="AI62" s="188">
        <f t="shared" si="7"/>
        <v>6.6</v>
      </c>
    </row>
    <row r="63" spans="1:35" ht="16.5" customHeight="1" x14ac:dyDescent="0.25">
      <c r="A63" s="141" t="s">
        <v>13</v>
      </c>
      <c r="B63" s="116" t="s">
        <v>378</v>
      </c>
      <c r="C63" s="116" t="s">
        <v>12</v>
      </c>
      <c r="D63" s="98" t="s">
        <v>506</v>
      </c>
      <c r="E63" s="176">
        <f>'Hazard &amp; Exposure'!S62</f>
        <v>3.4</v>
      </c>
      <c r="F63" s="176">
        <f>'Hazard &amp; Exposure'!T62</f>
        <v>7.9</v>
      </c>
      <c r="G63" s="176">
        <f>'Hazard &amp; Exposure'!U62</f>
        <v>7</v>
      </c>
      <c r="H63" s="181">
        <f>'Hazard &amp; Exposure'!V62</f>
        <v>6.5</v>
      </c>
      <c r="I63" s="183">
        <f>'Hazard &amp; Exposure'!W62</f>
        <v>6.5</v>
      </c>
      <c r="J63" s="182">
        <f>'Hazard &amp; Exposure'!AC62</f>
        <v>7</v>
      </c>
      <c r="K63" s="181">
        <f>'Hazard &amp; Exposure'!Z62</f>
        <v>9.1999999999999993</v>
      </c>
      <c r="L63" s="183">
        <f>'Hazard &amp; Exposure'!AD62</f>
        <v>8.1</v>
      </c>
      <c r="M63" s="183">
        <f t="shared" si="4"/>
        <v>7.4</v>
      </c>
      <c r="N63" s="184">
        <f>Vulnerability!F62</f>
        <v>9.6999999999999993</v>
      </c>
      <c r="O63" s="178">
        <f>Vulnerability!I62</f>
        <v>5.5</v>
      </c>
      <c r="P63" s="185">
        <f>Vulnerability!P62</f>
        <v>4.8</v>
      </c>
      <c r="Q63" s="183">
        <f>Vulnerability!Q62</f>
        <v>7.4</v>
      </c>
      <c r="R63" s="184">
        <f>Vulnerability!V62</f>
        <v>5.4</v>
      </c>
      <c r="S63" s="177">
        <f>Vulnerability!AD62</f>
        <v>2.8</v>
      </c>
      <c r="T63" s="177">
        <f>Vulnerability!AG62</f>
        <v>8</v>
      </c>
      <c r="U63" s="177">
        <f>Vulnerability!AJ62</f>
        <v>4.0999999999999996</v>
      </c>
      <c r="V63" s="177">
        <f>Vulnerability!AM62</f>
        <v>4.5</v>
      </c>
      <c r="W63" s="177">
        <f>Vulnerability!AP62</f>
        <v>5.9</v>
      </c>
      <c r="X63" s="185">
        <f>Vulnerability!AQ62</f>
        <v>5.4</v>
      </c>
      <c r="Y63" s="183">
        <f>Vulnerability!AR62</f>
        <v>5.4</v>
      </c>
      <c r="Z63" s="183">
        <f t="shared" si="5"/>
        <v>6.5</v>
      </c>
      <c r="AA63" s="186">
        <f>'Lack of Coping Capacity'!G62</f>
        <v>7</v>
      </c>
      <c r="AB63" s="187">
        <f>'Lack of Coping Capacity'!J62</f>
        <v>6.5</v>
      </c>
      <c r="AC63" s="183">
        <f>'Lack of Coping Capacity'!K62</f>
        <v>6.8</v>
      </c>
      <c r="AD63" s="186">
        <f>'Lack of Coping Capacity'!P62</f>
        <v>9.1999999999999993</v>
      </c>
      <c r="AE63" s="179">
        <f>'Lack of Coping Capacity'!S62</f>
        <v>7.7</v>
      </c>
      <c r="AF63" s="187">
        <f>'Lack of Coping Capacity'!X62</f>
        <v>5</v>
      </c>
      <c r="AG63" s="183">
        <f>'Lack of Coping Capacity'!Y62</f>
        <v>7.3</v>
      </c>
      <c r="AH63" s="183">
        <f t="shared" si="6"/>
        <v>7.1</v>
      </c>
      <c r="AI63" s="188">
        <f t="shared" si="7"/>
        <v>7</v>
      </c>
    </row>
    <row r="64" spans="1:35" ht="16.5" customHeight="1" thickBot="1" x14ac:dyDescent="0.3">
      <c r="A64" s="142" t="s">
        <v>13</v>
      </c>
      <c r="B64" s="143" t="s">
        <v>379</v>
      </c>
      <c r="C64" s="143" t="s">
        <v>12</v>
      </c>
      <c r="D64" s="144" t="s">
        <v>507</v>
      </c>
      <c r="E64" s="176">
        <f>'Hazard &amp; Exposure'!S63</f>
        <v>3.8</v>
      </c>
      <c r="F64" s="176">
        <f>'Hazard &amp; Exposure'!T63</f>
        <v>5.9</v>
      </c>
      <c r="G64" s="176">
        <f>'Hazard &amp; Exposure'!U63</f>
        <v>6.5</v>
      </c>
      <c r="H64" s="181">
        <f>'Hazard &amp; Exposure'!V63</f>
        <v>7.5</v>
      </c>
      <c r="I64" s="183">
        <f>'Hazard &amp; Exposure'!W63</f>
        <v>6.1</v>
      </c>
      <c r="J64" s="182">
        <f>'Hazard &amp; Exposure'!AC63</f>
        <v>0</v>
      </c>
      <c r="K64" s="181">
        <f>'Hazard &amp; Exposure'!Z63</f>
        <v>9.1999999999999993</v>
      </c>
      <c r="L64" s="183">
        <f>'Hazard &amp; Exposure'!AD63</f>
        <v>4.5999999999999996</v>
      </c>
      <c r="M64" s="183">
        <f t="shared" si="4"/>
        <v>5.4</v>
      </c>
      <c r="N64" s="184">
        <f>Vulnerability!F63</f>
        <v>9.6999999999999993</v>
      </c>
      <c r="O64" s="178">
        <f>Vulnerability!I63</f>
        <v>5.5</v>
      </c>
      <c r="P64" s="185">
        <f>Vulnerability!P63</f>
        <v>4.8</v>
      </c>
      <c r="Q64" s="183">
        <f>Vulnerability!Q63</f>
        <v>7.4</v>
      </c>
      <c r="R64" s="184">
        <f>Vulnerability!V63</f>
        <v>0</v>
      </c>
      <c r="S64" s="177">
        <f>Vulnerability!AD63</f>
        <v>3.8</v>
      </c>
      <c r="T64" s="177">
        <f>Vulnerability!AG63</f>
        <v>8.6</v>
      </c>
      <c r="U64" s="177">
        <f>Vulnerability!AJ63</f>
        <v>7.3</v>
      </c>
      <c r="V64" s="177">
        <f>Vulnerability!AM63</f>
        <v>5.8</v>
      </c>
      <c r="W64" s="177">
        <f>Vulnerability!AP63</f>
        <v>2.2999999999999998</v>
      </c>
      <c r="X64" s="185">
        <f>Vulnerability!AQ63</f>
        <v>6.1</v>
      </c>
      <c r="Y64" s="183">
        <f>Vulnerability!AR63</f>
        <v>3.6</v>
      </c>
      <c r="Z64" s="183">
        <f t="shared" si="5"/>
        <v>5.8</v>
      </c>
      <c r="AA64" s="186">
        <f>'Lack of Coping Capacity'!G63</f>
        <v>7</v>
      </c>
      <c r="AB64" s="187">
        <f>'Lack of Coping Capacity'!J63</f>
        <v>6.5</v>
      </c>
      <c r="AC64" s="183">
        <f>'Lack of Coping Capacity'!K63</f>
        <v>6.8</v>
      </c>
      <c r="AD64" s="186">
        <f>'Lack of Coping Capacity'!P63</f>
        <v>9.1999999999999993</v>
      </c>
      <c r="AE64" s="179">
        <f>'Lack of Coping Capacity'!S63</f>
        <v>8.1999999999999993</v>
      </c>
      <c r="AF64" s="187">
        <f>'Lack of Coping Capacity'!X63</f>
        <v>5.4</v>
      </c>
      <c r="AG64" s="183">
        <f>'Lack of Coping Capacity'!Y63</f>
        <v>7.6</v>
      </c>
      <c r="AH64" s="183">
        <f t="shared" si="6"/>
        <v>7.2</v>
      </c>
      <c r="AI64" s="188">
        <f t="shared" si="7"/>
        <v>6.1</v>
      </c>
    </row>
    <row r="65" spans="1:35" ht="16.5" customHeight="1" x14ac:dyDescent="0.25">
      <c r="A65" s="138" t="s">
        <v>15</v>
      </c>
      <c r="B65" s="139" t="s">
        <v>381</v>
      </c>
      <c r="C65" s="139" t="s">
        <v>14</v>
      </c>
      <c r="D65" s="140" t="s">
        <v>509</v>
      </c>
      <c r="E65" s="176" t="str">
        <f>'Hazard &amp; Exposure'!S64</f>
        <v>x</v>
      </c>
      <c r="F65" s="176">
        <f>'Hazard &amp; Exposure'!T64</f>
        <v>3.7</v>
      </c>
      <c r="G65" s="176">
        <f>'Hazard &amp; Exposure'!U64</f>
        <v>7.2</v>
      </c>
      <c r="H65" s="181">
        <f>'Hazard &amp; Exposure'!V64</f>
        <v>1.5</v>
      </c>
      <c r="I65" s="183">
        <f>'Hazard &amp; Exposure'!W64</f>
        <v>4.5999999999999996</v>
      </c>
      <c r="J65" s="182">
        <f>'Hazard &amp; Exposure'!AC64</f>
        <v>5</v>
      </c>
      <c r="K65" s="181">
        <f>'Hazard &amp; Exposure'!Z64</f>
        <v>9.8000000000000007</v>
      </c>
      <c r="L65" s="183">
        <f>'Hazard &amp; Exposure'!AD64</f>
        <v>7.4</v>
      </c>
      <c r="M65" s="183">
        <f t="shared" si="4"/>
        <v>6.2</v>
      </c>
      <c r="N65" s="184">
        <f>Vulnerability!F64</f>
        <v>3.8</v>
      </c>
      <c r="O65" s="178">
        <f>Vulnerability!I64</f>
        <v>3.7</v>
      </c>
      <c r="P65" s="185">
        <f>Vulnerability!P64</f>
        <v>3.8</v>
      </c>
      <c r="Q65" s="183">
        <f>Vulnerability!Q64</f>
        <v>3.8</v>
      </c>
      <c r="R65" s="184">
        <f>Vulnerability!V64</f>
        <v>0</v>
      </c>
      <c r="S65" s="177">
        <f>Vulnerability!AD64</f>
        <v>5.7</v>
      </c>
      <c r="T65" s="177">
        <f>Vulnerability!AG64</f>
        <v>5.2</v>
      </c>
      <c r="U65" s="177">
        <f>Vulnerability!AJ64</f>
        <v>0</v>
      </c>
      <c r="V65" s="177">
        <f>Vulnerability!AM64</f>
        <v>0</v>
      </c>
      <c r="W65" s="177" t="str">
        <f>Vulnerability!AP64</f>
        <v>x</v>
      </c>
      <c r="X65" s="185">
        <f>Vulnerability!AQ64</f>
        <v>3.2</v>
      </c>
      <c r="Y65" s="183">
        <f>Vulnerability!AR64</f>
        <v>1.7</v>
      </c>
      <c r="Z65" s="183">
        <f t="shared" si="5"/>
        <v>2.8</v>
      </c>
      <c r="AA65" s="186">
        <f>'Lack of Coping Capacity'!G64</f>
        <v>6.3</v>
      </c>
      <c r="AB65" s="187">
        <f>'Lack of Coping Capacity'!J64</f>
        <v>7.1</v>
      </c>
      <c r="AC65" s="183">
        <f>'Lack of Coping Capacity'!K64</f>
        <v>6.7</v>
      </c>
      <c r="AD65" s="186">
        <f>'Lack of Coping Capacity'!P64</f>
        <v>4.3</v>
      </c>
      <c r="AE65" s="179">
        <f>'Lack of Coping Capacity'!S64</f>
        <v>4.3</v>
      </c>
      <c r="AF65" s="187">
        <f>'Lack of Coping Capacity'!X64</f>
        <v>6.3</v>
      </c>
      <c r="AG65" s="183">
        <f>'Lack of Coping Capacity'!Y64</f>
        <v>5</v>
      </c>
      <c r="AH65" s="183">
        <f t="shared" si="6"/>
        <v>5.9</v>
      </c>
      <c r="AI65" s="188">
        <f t="shared" si="7"/>
        <v>4.7</v>
      </c>
    </row>
    <row r="66" spans="1:35" ht="16.5" customHeight="1" x14ac:dyDescent="0.25">
      <c r="A66" s="141" t="s">
        <v>15</v>
      </c>
      <c r="B66" s="116" t="s">
        <v>382</v>
      </c>
      <c r="C66" s="116" t="s">
        <v>14</v>
      </c>
      <c r="D66" s="98" t="s">
        <v>510</v>
      </c>
      <c r="E66" s="176">
        <f>'Hazard &amp; Exposure'!S65</f>
        <v>3.8</v>
      </c>
      <c r="F66" s="176">
        <f>'Hazard &amp; Exposure'!T65</f>
        <v>7.4</v>
      </c>
      <c r="G66" s="176">
        <f>'Hazard &amp; Exposure'!U65</f>
        <v>6.7</v>
      </c>
      <c r="H66" s="181">
        <f>'Hazard &amp; Exposure'!V65</f>
        <v>0.5</v>
      </c>
      <c r="I66" s="183">
        <f>'Hazard &amp; Exposure'!W65</f>
        <v>5.0999999999999996</v>
      </c>
      <c r="J66" s="182">
        <f>'Hazard &amp; Exposure'!AC65</f>
        <v>7</v>
      </c>
      <c r="K66" s="181">
        <f>'Hazard &amp; Exposure'!Z65</f>
        <v>9.8000000000000007</v>
      </c>
      <c r="L66" s="183">
        <f>'Hazard &amp; Exposure'!AD65</f>
        <v>8.4</v>
      </c>
      <c r="M66" s="183">
        <f t="shared" si="4"/>
        <v>7.1</v>
      </c>
      <c r="N66" s="184">
        <f>Vulnerability!F65</f>
        <v>7.1</v>
      </c>
      <c r="O66" s="178">
        <f>Vulnerability!I65</f>
        <v>5.7</v>
      </c>
      <c r="P66" s="185">
        <f>Vulnerability!P65</f>
        <v>3.8</v>
      </c>
      <c r="Q66" s="183">
        <f>Vulnerability!Q65</f>
        <v>5.9</v>
      </c>
      <c r="R66" s="184">
        <f>Vulnerability!V65</f>
        <v>8.6</v>
      </c>
      <c r="S66" s="177">
        <f>Vulnerability!AD65</f>
        <v>6.6</v>
      </c>
      <c r="T66" s="177">
        <f>Vulnerability!AG65</f>
        <v>5.2</v>
      </c>
      <c r="U66" s="177">
        <f>Vulnerability!AJ65</f>
        <v>2.9</v>
      </c>
      <c r="V66" s="177">
        <f>Vulnerability!AM65</f>
        <v>0</v>
      </c>
      <c r="W66" s="177">
        <f>Vulnerability!AP65</f>
        <v>7.5</v>
      </c>
      <c r="X66" s="185">
        <f>Vulnerability!AQ65</f>
        <v>5</v>
      </c>
      <c r="Y66" s="183">
        <f>Vulnerability!AR65</f>
        <v>7.2</v>
      </c>
      <c r="Z66" s="183">
        <f t="shared" si="5"/>
        <v>6.6</v>
      </c>
      <c r="AA66" s="186">
        <f>'Lack of Coping Capacity'!G65</f>
        <v>6.3</v>
      </c>
      <c r="AB66" s="187">
        <f>'Lack of Coping Capacity'!J65</f>
        <v>7.1</v>
      </c>
      <c r="AC66" s="183">
        <f>'Lack of Coping Capacity'!K65</f>
        <v>6.7</v>
      </c>
      <c r="AD66" s="186">
        <f>'Lack of Coping Capacity'!P65</f>
        <v>6.9</v>
      </c>
      <c r="AE66" s="179">
        <f>'Lack of Coping Capacity'!S65</f>
        <v>8</v>
      </c>
      <c r="AF66" s="187">
        <f>'Lack of Coping Capacity'!X65</f>
        <v>7.5</v>
      </c>
      <c r="AG66" s="183">
        <f>'Lack of Coping Capacity'!Y65</f>
        <v>7.5</v>
      </c>
      <c r="AH66" s="183">
        <f t="shared" si="6"/>
        <v>7.1</v>
      </c>
      <c r="AI66" s="188">
        <f t="shared" si="7"/>
        <v>6.9</v>
      </c>
    </row>
    <row r="67" spans="1:35" ht="16.5" customHeight="1" x14ac:dyDescent="0.25">
      <c r="A67" s="141" t="s">
        <v>15</v>
      </c>
      <c r="B67" s="116" t="s">
        <v>383</v>
      </c>
      <c r="C67" s="116" t="s">
        <v>14</v>
      </c>
      <c r="D67" s="98" t="s">
        <v>511</v>
      </c>
      <c r="E67" s="176" t="str">
        <f>'Hazard &amp; Exposure'!S66</f>
        <v>x</v>
      </c>
      <c r="F67" s="176">
        <f>'Hazard &amp; Exposure'!T66</f>
        <v>5.4</v>
      </c>
      <c r="G67" s="176">
        <f>'Hazard &amp; Exposure'!U66</f>
        <v>9.1999999999999993</v>
      </c>
      <c r="H67" s="181">
        <f>'Hazard &amp; Exposure'!V66</f>
        <v>2.4</v>
      </c>
      <c r="I67" s="183">
        <f>'Hazard &amp; Exposure'!W66</f>
        <v>6.5</v>
      </c>
      <c r="J67" s="182">
        <f>'Hazard &amp; Exposure'!AC66</f>
        <v>5</v>
      </c>
      <c r="K67" s="181">
        <f>'Hazard &amp; Exposure'!Z66</f>
        <v>9.8000000000000007</v>
      </c>
      <c r="L67" s="183">
        <f>'Hazard &amp; Exposure'!AD66</f>
        <v>7.4</v>
      </c>
      <c r="M67" s="183">
        <f t="shared" si="4"/>
        <v>7</v>
      </c>
      <c r="N67" s="184">
        <f>Vulnerability!F66</f>
        <v>3.8</v>
      </c>
      <c r="O67" s="178">
        <f>Vulnerability!I66</f>
        <v>3.9</v>
      </c>
      <c r="P67" s="185">
        <f>Vulnerability!P66</f>
        <v>3.8</v>
      </c>
      <c r="Q67" s="183">
        <f>Vulnerability!Q66</f>
        <v>3.8</v>
      </c>
      <c r="R67" s="184">
        <f>Vulnerability!V66</f>
        <v>0.9</v>
      </c>
      <c r="S67" s="177">
        <f>Vulnerability!AD66</f>
        <v>5.8</v>
      </c>
      <c r="T67" s="177">
        <f>Vulnerability!AG66</f>
        <v>5</v>
      </c>
      <c r="U67" s="177">
        <f>Vulnerability!AJ66</f>
        <v>1.5</v>
      </c>
      <c r="V67" s="177">
        <f>Vulnerability!AM66</f>
        <v>0</v>
      </c>
      <c r="W67" s="177" t="str">
        <f>Vulnerability!AP66</f>
        <v>x</v>
      </c>
      <c r="X67" s="185">
        <f>Vulnerability!AQ66</f>
        <v>3.4</v>
      </c>
      <c r="Y67" s="183">
        <f>Vulnerability!AR66</f>
        <v>2.2000000000000002</v>
      </c>
      <c r="Z67" s="183">
        <f t="shared" si="5"/>
        <v>3</v>
      </c>
      <c r="AA67" s="186">
        <f>'Lack of Coping Capacity'!G66</f>
        <v>6.3</v>
      </c>
      <c r="AB67" s="187">
        <f>'Lack of Coping Capacity'!J66</f>
        <v>7.1</v>
      </c>
      <c r="AC67" s="183">
        <f>'Lack of Coping Capacity'!K66</f>
        <v>6.7</v>
      </c>
      <c r="AD67" s="186">
        <f>'Lack of Coping Capacity'!P66</f>
        <v>4.8</v>
      </c>
      <c r="AE67" s="179">
        <f>'Lack of Coping Capacity'!S66</f>
        <v>5</v>
      </c>
      <c r="AF67" s="187">
        <f>'Lack of Coping Capacity'!X66</f>
        <v>7.6</v>
      </c>
      <c r="AG67" s="183">
        <f>'Lack of Coping Capacity'!Y66</f>
        <v>5.8</v>
      </c>
      <c r="AH67" s="183">
        <f t="shared" si="6"/>
        <v>6.3</v>
      </c>
      <c r="AI67" s="188">
        <f t="shared" si="7"/>
        <v>5.0999999999999996</v>
      </c>
    </row>
    <row r="68" spans="1:35" ht="16.5" customHeight="1" x14ac:dyDescent="0.25">
      <c r="A68" s="141" t="s">
        <v>15</v>
      </c>
      <c r="B68" s="116" t="s">
        <v>384</v>
      </c>
      <c r="C68" s="116" t="s">
        <v>14</v>
      </c>
      <c r="D68" s="98" t="s">
        <v>512</v>
      </c>
      <c r="E68" s="176" t="str">
        <f>'Hazard &amp; Exposure'!S67</f>
        <v>x</v>
      </c>
      <c r="F68" s="176">
        <f>'Hazard &amp; Exposure'!T67</f>
        <v>5.2</v>
      </c>
      <c r="G68" s="176">
        <f>'Hazard &amp; Exposure'!U67</f>
        <v>7.9</v>
      </c>
      <c r="H68" s="181">
        <f>'Hazard &amp; Exposure'!V67</f>
        <v>1.5</v>
      </c>
      <c r="I68" s="183">
        <f>'Hazard &amp; Exposure'!W67</f>
        <v>5.4</v>
      </c>
      <c r="J68" s="182">
        <f>'Hazard &amp; Exposure'!AC67</f>
        <v>5</v>
      </c>
      <c r="K68" s="181">
        <f>'Hazard &amp; Exposure'!Z67</f>
        <v>9.8000000000000007</v>
      </c>
      <c r="L68" s="183">
        <f>'Hazard &amp; Exposure'!AD67</f>
        <v>7.4</v>
      </c>
      <c r="M68" s="183">
        <f t="shared" si="4"/>
        <v>6.5</v>
      </c>
      <c r="N68" s="184">
        <f>Vulnerability!F67</f>
        <v>4.7</v>
      </c>
      <c r="O68" s="178">
        <f>Vulnerability!I67</f>
        <v>3.2</v>
      </c>
      <c r="P68" s="185">
        <f>Vulnerability!P67</f>
        <v>3.8</v>
      </c>
      <c r="Q68" s="183">
        <f>Vulnerability!Q67</f>
        <v>4.0999999999999996</v>
      </c>
      <c r="R68" s="184">
        <f>Vulnerability!V67</f>
        <v>0</v>
      </c>
      <c r="S68" s="177">
        <f>Vulnerability!AD67</f>
        <v>4.9000000000000004</v>
      </c>
      <c r="T68" s="177">
        <f>Vulnerability!AG67</f>
        <v>2.7</v>
      </c>
      <c r="U68" s="177">
        <f>Vulnerability!AJ67</f>
        <v>0</v>
      </c>
      <c r="V68" s="177">
        <f>Vulnerability!AM67</f>
        <v>9.8000000000000007</v>
      </c>
      <c r="W68" s="177" t="str">
        <f>Vulnerability!AP67</f>
        <v>x</v>
      </c>
      <c r="X68" s="185">
        <f>Vulnerability!AQ67</f>
        <v>5.9</v>
      </c>
      <c r="Y68" s="183">
        <f>Vulnerability!AR67</f>
        <v>3.5</v>
      </c>
      <c r="Z68" s="183">
        <f t="shared" si="5"/>
        <v>3.8</v>
      </c>
      <c r="AA68" s="186">
        <f>'Lack of Coping Capacity'!G67</f>
        <v>6.3</v>
      </c>
      <c r="AB68" s="187">
        <f>'Lack of Coping Capacity'!J67</f>
        <v>7.1</v>
      </c>
      <c r="AC68" s="183">
        <f>'Lack of Coping Capacity'!K67</f>
        <v>6.7</v>
      </c>
      <c r="AD68" s="186">
        <f>'Lack of Coping Capacity'!P67</f>
        <v>4.5999999999999996</v>
      </c>
      <c r="AE68" s="179">
        <f>'Lack of Coping Capacity'!S67</f>
        <v>4</v>
      </c>
      <c r="AF68" s="187">
        <f>'Lack of Coping Capacity'!X67</f>
        <v>6.1</v>
      </c>
      <c r="AG68" s="183">
        <f>'Lack of Coping Capacity'!Y67</f>
        <v>4.9000000000000004</v>
      </c>
      <c r="AH68" s="183">
        <f t="shared" si="6"/>
        <v>5.9</v>
      </c>
      <c r="AI68" s="188">
        <f t="shared" si="7"/>
        <v>5.3</v>
      </c>
    </row>
    <row r="69" spans="1:35" ht="16.5" customHeight="1" x14ac:dyDescent="0.25">
      <c r="A69" s="141" t="s">
        <v>15</v>
      </c>
      <c r="B69" s="116" t="s">
        <v>385</v>
      </c>
      <c r="C69" s="116" t="s">
        <v>14</v>
      </c>
      <c r="D69" s="98" t="s">
        <v>513</v>
      </c>
      <c r="E69" s="176">
        <f>'Hazard &amp; Exposure'!S68</f>
        <v>1.7</v>
      </c>
      <c r="F69" s="176">
        <f>'Hazard &amp; Exposure'!T68</f>
        <v>7.3</v>
      </c>
      <c r="G69" s="176">
        <f>'Hazard &amp; Exposure'!U68</f>
        <v>8.1</v>
      </c>
      <c r="H69" s="181">
        <f>'Hazard &amp; Exposure'!V68</f>
        <v>0.5</v>
      </c>
      <c r="I69" s="183">
        <f>'Hazard &amp; Exposure'!W68</f>
        <v>5.3</v>
      </c>
      <c r="J69" s="182">
        <f>'Hazard &amp; Exposure'!AC68</f>
        <v>4</v>
      </c>
      <c r="K69" s="181">
        <f>'Hazard &amp; Exposure'!Z68</f>
        <v>9.8000000000000007</v>
      </c>
      <c r="L69" s="183">
        <f>'Hazard &amp; Exposure'!AD68</f>
        <v>6.9</v>
      </c>
      <c r="M69" s="183">
        <f t="shared" ref="M69:M132" si="8">ROUND((10-GEOMEAN(((10-I69)/10*9+1),((10-L69)/10*9+1)))/9*10,1)</f>
        <v>6.2</v>
      </c>
      <c r="N69" s="184">
        <f>Vulnerability!F68</f>
        <v>9.8000000000000007</v>
      </c>
      <c r="O69" s="178">
        <f>Vulnerability!I68</f>
        <v>5.4</v>
      </c>
      <c r="P69" s="185">
        <f>Vulnerability!P68</f>
        <v>3.8</v>
      </c>
      <c r="Q69" s="183">
        <f>Vulnerability!Q68</f>
        <v>7.2</v>
      </c>
      <c r="R69" s="184">
        <f>Vulnerability!V68</f>
        <v>5.9</v>
      </c>
      <c r="S69" s="177">
        <f>Vulnerability!AD68</f>
        <v>5.4</v>
      </c>
      <c r="T69" s="177">
        <f>Vulnerability!AG68</f>
        <v>8.1999999999999993</v>
      </c>
      <c r="U69" s="177">
        <f>Vulnerability!AJ68</f>
        <v>4</v>
      </c>
      <c r="V69" s="177">
        <f>Vulnerability!AM68</f>
        <v>0</v>
      </c>
      <c r="W69" s="177">
        <f>Vulnerability!AP68</f>
        <v>1.2</v>
      </c>
      <c r="X69" s="185">
        <f>Vulnerability!AQ68</f>
        <v>4.5</v>
      </c>
      <c r="Y69" s="183">
        <f>Vulnerability!AR68</f>
        <v>5.2</v>
      </c>
      <c r="Z69" s="183">
        <f t="shared" ref="Z69:Z132" si="9">ROUND((10-GEOMEAN(((10-Q69)/10*9+1),((10-Y69)/10*9+1)))/9*10,1)</f>
        <v>6.3</v>
      </c>
      <c r="AA69" s="186">
        <f>'Lack of Coping Capacity'!G68</f>
        <v>6.3</v>
      </c>
      <c r="AB69" s="187">
        <f>'Lack of Coping Capacity'!J68</f>
        <v>7.1</v>
      </c>
      <c r="AC69" s="183">
        <f>'Lack of Coping Capacity'!K68</f>
        <v>6.7</v>
      </c>
      <c r="AD69" s="186">
        <f>'Lack of Coping Capacity'!P68</f>
        <v>7.7</v>
      </c>
      <c r="AE69" s="179">
        <f>'Lack of Coping Capacity'!S68</f>
        <v>7.5</v>
      </c>
      <c r="AF69" s="187">
        <f>'Lack of Coping Capacity'!X68</f>
        <v>8.8000000000000007</v>
      </c>
      <c r="AG69" s="183">
        <f>'Lack of Coping Capacity'!Y68</f>
        <v>8</v>
      </c>
      <c r="AH69" s="183">
        <f t="shared" ref="AH69:AH132" si="10">ROUND((10-GEOMEAN(((10-AC69)/10*9+1),((10-AG69)/10*9+1)))/9*10,1)</f>
        <v>7.4</v>
      </c>
      <c r="AI69" s="188">
        <f t="shared" ref="AI69:AI132" si="11">ROUND(M69^(1/3)*Z69^(1/3)*AH69^(1/3),1)</f>
        <v>6.6</v>
      </c>
    </row>
    <row r="70" spans="1:35" ht="16.5" customHeight="1" x14ac:dyDescent="0.25">
      <c r="A70" s="141" t="s">
        <v>15</v>
      </c>
      <c r="B70" s="116" t="s">
        <v>388</v>
      </c>
      <c r="C70" s="116" t="s">
        <v>14</v>
      </c>
      <c r="D70" s="98" t="s">
        <v>516</v>
      </c>
      <c r="E70" s="176" t="str">
        <f>'Hazard &amp; Exposure'!S69</f>
        <v>x</v>
      </c>
      <c r="F70" s="176">
        <f>'Hazard &amp; Exposure'!T69</f>
        <v>5.6</v>
      </c>
      <c r="G70" s="176">
        <f>'Hazard &amp; Exposure'!U69</f>
        <v>5.7</v>
      </c>
      <c r="H70" s="181">
        <f>'Hazard &amp; Exposure'!V69</f>
        <v>2.9</v>
      </c>
      <c r="I70" s="183">
        <f>'Hazard &amp; Exposure'!W69</f>
        <v>4.9000000000000004</v>
      </c>
      <c r="J70" s="182">
        <f>'Hazard &amp; Exposure'!AC69</f>
        <v>5</v>
      </c>
      <c r="K70" s="181">
        <f>'Hazard &amp; Exposure'!Z69</f>
        <v>9.8000000000000007</v>
      </c>
      <c r="L70" s="183">
        <f>'Hazard &amp; Exposure'!AD69</f>
        <v>7.4</v>
      </c>
      <c r="M70" s="183">
        <f t="shared" si="8"/>
        <v>6.3</v>
      </c>
      <c r="N70" s="184">
        <f>Vulnerability!F69</f>
        <v>3.6</v>
      </c>
      <c r="O70" s="178">
        <f>Vulnerability!I69</f>
        <v>5</v>
      </c>
      <c r="P70" s="185">
        <f>Vulnerability!P69</f>
        <v>3.8</v>
      </c>
      <c r="Q70" s="183">
        <f>Vulnerability!Q69</f>
        <v>4</v>
      </c>
      <c r="R70" s="184">
        <f>Vulnerability!V69</f>
        <v>0</v>
      </c>
      <c r="S70" s="177">
        <f>Vulnerability!AD69</f>
        <v>6.2</v>
      </c>
      <c r="T70" s="177">
        <f>Vulnerability!AG69</f>
        <v>5.0999999999999996</v>
      </c>
      <c r="U70" s="177">
        <f>Vulnerability!AJ69</f>
        <v>0</v>
      </c>
      <c r="V70" s="177">
        <f>Vulnerability!AM69</f>
        <v>0</v>
      </c>
      <c r="W70" s="177" t="str">
        <f>Vulnerability!AP69</f>
        <v>x</v>
      </c>
      <c r="X70" s="185">
        <f>Vulnerability!AQ69</f>
        <v>3.3</v>
      </c>
      <c r="Y70" s="183">
        <f>Vulnerability!AR69</f>
        <v>1.8</v>
      </c>
      <c r="Z70" s="183">
        <f t="shared" si="9"/>
        <v>3</v>
      </c>
      <c r="AA70" s="186">
        <f>'Lack of Coping Capacity'!G69</f>
        <v>6.3</v>
      </c>
      <c r="AB70" s="187">
        <f>'Lack of Coping Capacity'!J69</f>
        <v>7.1</v>
      </c>
      <c r="AC70" s="183">
        <f>'Lack of Coping Capacity'!K69</f>
        <v>6.7</v>
      </c>
      <c r="AD70" s="186">
        <f>'Lack of Coping Capacity'!P69</f>
        <v>5.6</v>
      </c>
      <c r="AE70" s="179">
        <f>'Lack of Coping Capacity'!S69</f>
        <v>8.4</v>
      </c>
      <c r="AF70" s="187">
        <f>'Lack of Coping Capacity'!X69</f>
        <v>7.4</v>
      </c>
      <c r="AG70" s="183">
        <f>'Lack of Coping Capacity'!Y69</f>
        <v>7.1</v>
      </c>
      <c r="AH70" s="183">
        <f t="shared" si="10"/>
        <v>6.9</v>
      </c>
      <c r="AI70" s="188">
        <f t="shared" si="11"/>
        <v>5.0999999999999996</v>
      </c>
    </row>
    <row r="71" spans="1:35" ht="16.5" customHeight="1" x14ac:dyDescent="0.25">
      <c r="A71" s="141" t="s">
        <v>15</v>
      </c>
      <c r="B71" s="116" t="s">
        <v>386</v>
      </c>
      <c r="C71" s="116" t="s">
        <v>14</v>
      </c>
      <c r="D71" s="98" t="s">
        <v>514</v>
      </c>
      <c r="E71" s="176">
        <f>'Hazard &amp; Exposure'!S70</f>
        <v>0.6</v>
      </c>
      <c r="F71" s="176">
        <f>'Hazard &amp; Exposure'!T70</f>
        <v>6.6</v>
      </c>
      <c r="G71" s="176">
        <f>'Hazard &amp; Exposure'!U70</f>
        <v>4.9000000000000004</v>
      </c>
      <c r="H71" s="181">
        <f>'Hazard &amp; Exposure'!V70</f>
        <v>2.4</v>
      </c>
      <c r="I71" s="183">
        <f>'Hazard &amp; Exposure'!W70</f>
        <v>4</v>
      </c>
      <c r="J71" s="182">
        <f>'Hazard &amp; Exposure'!AC70</f>
        <v>10</v>
      </c>
      <c r="K71" s="181">
        <f>'Hazard &amp; Exposure'!Z70</f>
        <v>9.8000000000000007</v>
      </c>
      <c r="L71" s="183">
        <f>'Hazard &amp; Exposure'!AD70</f>
        <v>10</v>
      </c>
      <c r="M71" s="183">
        <f t="shared" si="8"/>
        <v>8.3000000000000007</v>
      </c>
      <c r="N71" s="184">
        <f>Vulnerability!F70</f>
        <v>5.7</v>
      </c>
      <c r="O71" s="178">
        <f>Vulnerability!I70</f>
        <v>5.7</v>
      </c>
      <c r="P71" s="185">
        <f>Vulnerability!P70</f>
        <v>3.8</v>
      </c>
      <c r="Q71" s="183">
        <f>Vulnerability!Q70</f>
        <v>5.2</v>
      </c>
      <c r="R71" s="184">
        <f>Vulnerability!V70</f>
        <v>2.7</v>
      </c>
      <c r="S71" s="177">
        <f>Vulnerability!AD70</f>
        <v>5.6</v>
      </c>
      <c r="T71" s="177">
        <f>Vulnerability!AG70</f>
        <v>4.7</v>
      </c>
      <c r="U71" s="177">
        <f>Vulnerability!AJ70</f>
        <v>0</v>
      </c>
      <c r="V71" s="177">
        <f>Vulnerability!AM70</f>
        <v>0.1</v>
      </c>
      <c r="W71" s="177">
        <f>Vulnerability!AP70</f>
        <v>1</v>
      </c>
      <c r="X71" s="185">
        <f>Vulnerability!AQ70</f>
        <v>2.6</v>
      </c>
      <c r="Y71" s="183">
        <f>Vulnerability!AR70</f>
        <v>2.7</v>
      </c>
      <c r="Z71" s="183">
        <f t="shared" si="9"/>
        <v>4.0999999999999996</v>
      </c>
      <c r="AA71" s="186">
        <f>'Lack of Coping Capacity'!G70</f>
        <v>6.3</v>
      </c>
      <c r="AB71" s="187">
        <f>'Lack of Coping Capacity'!J70</f>
        <v>7.1</v>
      </c>
      <c r="AC71" s="183">
        <f>'Lack of Coping Capacity'!K70</f>
        <v>6.7</v>
      </c>
      <c r="AD71" s="186">
        <f>'Lack of Coping Capacity'!P70</f>
        <v>6.7</v>
      </c>
      <c r="AE71" s="179">
        <f>'Lack of Coping Capacity'!S70</f>
        <v>7.9</v>
      </c>
      <c r="AF71" s="187">
        <f>'Lack of Coping Capacity'!X70</f>
        <v>7.7</v>
      </c>
      <c r="AG71" s="183">
        <f>'Lack of Coping Capacity'!Y70</f>
        <v>7.4</v>
      </c>
      <c r="AH71" s="183">
        <f t="shared" si="10"/>
        <v>7.1</v>
      </c>
      <c r="AI71" s="188">
        <f t="shared" si="11"/>
        <v>6.2</v>
      </c>
    </row>
    <row r="72" spans="1:35" ht="16.5" customHeight="1" x14ac:dyDescent="0.25">
      <c r="A72" s="141" t="s">
        <v>15</v>
      </c>
      <c r="B72" s="116" t="s">
        <v>387</v>
      </c>
      <c r="C72" s="116" t="s">
        <v>14</v>
      </c>
      <c r="D72" s="98" t="s">
        <v>515</v>
      </c>
      <c r="E72" s="176">
        <f>'Hazard &amp; Exposure'!S71</f>
        <v>5.6</v>
      </c>
      <c r="F72" s="176">
        <f>'Hazard &amp; Exposure'!T71</f>
        <v>8.8000000000000007</v>
      </c>
      <c r="G72" s="176">
        <f>'Hazard &amp; Exposure'!U71</f>
        <v>5.7</v>
      </c>
      <c r="H72" s="181">
        <f>'Hazard &amp; Exposure'!V71</f>
        <v>1.5</v>
      </c>
      <c r="I72" s="183">
        <f>'Hazard &amp; Exposure'!W71</f>
        <v>6</v>
      </c>
      <c r="J72" s="182">
        <f>'Hazard &amp; Exposure'!AC71</f>
        <v>10</v>
      </c>
      <c r="K72" s="181">
        <f>'Hazard &amp; Exposure'!Z71</f>
        <v>9.8000000000000007</v>
      </c>
      <c r="L72" s="183">
        <f>'Hazard &amp; Exposure'!AD71</f>
        <v>10</v>
      </c>
      <c r="M72" s="183">
        <f t="shared" si="8"/>
        <v>8.6999999999999993</v>
      </c>
      <c r="N72" s="184">
        <f>Vulnerability!F71</f>
        <v>8.4</v>
      </c>
      <c r="O72" s="178">
        <f>Vulnerability!I71</f>
        <v>5.2</v>
      </c>
      <c r="P72" s="185">
        <f>Vulnerability!P71</f>
        <v>3.8</v>
      </c>
      <c r="Q72" s="183">
        <f>Vulnerability!Q71</f>
        <v>6.5</v>
      </c>
      <c r="R72" s="184">
        <f>Vulnerability!V71</f>
        <v>10</v>
      </c>
      <c r="S72" s="177">
        <f>Vulnerability!AD71</f>
        <v>6.8</v>
      </c>
      <c r="T72" s="177">
        <f>Vulnerability!AG71</f>
        <v>6.2</v>
      </c>
      <c r="U72" s="177">
        <f>Vulnerability!AJ71</f>
        <v>4.5999999999999996</v>
      </c>
      <c r="V72" s="177">
        <f>Vulnerability!AM71</f>
        <v>0</v>
      </c>
      <c r="W72" s="177">
        <f>Vulnerability!AP71</f>
        <v>10</v>
      </c>
      <c r="X72" s="185">
        <f>Vulnerability!AQ71</f>
        <v>6.7</v>
      </c>
      <c r="Y72" s="183">
        <f>Vulnerability!AR71</f>
        <v>8.9</v>
      </c>
      <c r="Z72" s="183">
        <f t="shared" si="9"/>
        <v>7.9</v>
      </c>
      <c r="AA72" s="186">
        <f>'Lack of Coping Capacity'!G71</f>
        <v>6.3</v>
      </c>
      <c r="AB72" s="187">
        <f>'Lack of Coping Capacity'!J71</f>
        <v>7.1</v>
      </c>
      <c r="AC72" s="183">
        <f>'Lack of Coping Capacity'!K71</f>
        <v>6.7</v>
      </c>
      <c r="AD72" s="186">
        <f>'Lack of Coping Capacity'!P71</f>
        <v>6.9</v>
      </c>
      <c r="AE72" s="179">
        <f>'Lack of Coping Capacity'!S71</f>
        <v>7.7</v>
      </c>
      <c r="AF72" s="187">
        <f>'Lack of Coping Capacity'!X71</f>
        <v>8.6</v>
      </c>
      <c r="AG72" s="183">
        <f>'Lack of Coping Capacity'!Y71</f>
        <v>7.7</v>
      </c>
      <c r="AH72" s="183">
        <f t="shared" si="10"/>
        <v>7.2</v>
      </c>
      <c r="AI72" s="188">
        <f t="shared" si="11"/>
        <v>7.9</v>
      </c>
    </row>
    <row r="73" spans="1:35" ht="16.5" customHeight="1" x14ac:dyDescent="0.25">
      <c r="A73" s="141" t="s">
        <v>15</v>
      </c>
      <c r="B73" s="116" t="s">
        <v>389</v>
      </c>
      <c r="C73" s="116" t="s">
        <v>14</v>
      </c>
      <c r="D73" s="98" t="s">
        <v>517</v>
      </c>
      <c r="E73" s="176" t="str">
        <f>'Hazard &amp; Exposure'!S72</f>
        <v>x</v>
      </c>
      <c r="F73" s="176">
        <f>'Hazard &amp; Exposure'!T72</f>
        <v>7.5</v>
      </c>
      <c r="G73" s="176">
        <f>'Hazard &amp; Exposure'!U72</f>
        <v>6.8</v>
      </c>
      <c r="H73" s="181">
        <f>'Hazard &amp; Exposure'!V72</f>
        <v>1.9</v>
      </c>
      <c r="I73" s="183">
        <f>'Hazard &amp; Exposure'!W72</f>
        <v>5.9</v>
      </c>
      <c r="J73" s="182">
        <f>'Hazard &amp; Exposure'!AC72</f>
        <v>6</v>
      </c>
      <c r="K73" s="181">
        <f>'Hazard &amp; Exposure'!Z72</f>
        <v>9.8000000000000007</v>
      </c>
      <c r="L73" s="183">
        <f>'Hazard &amp; Exposure'!AD72</f>
        <v>7.9</v>
      </c>
      <c r="M73" s="183">
        <f t="shared" si="8"/>
        <v>7</v>
      </c>
      <c r="N73" s="184">
        <f>Vulnerability!F72</f>
        <v>4.2</v>
      </c>
      <c r="O73" s="178">
        <f>Vulnerability!I72</f>
        <v>4.7</v>
      </c>
      <c r="P73" s="185">
        <f>Vulnerability!P72</f>
        <v>3.8</v>
      </c>
      <c r="Q73" s="183">
        <f>Vulnerability!Q72</f>
        <v>4.2</v>
      </c>
      <c r="R73" s="184">
        <f>Vulnerability!V72</f>
        <v>5.0999999999999996</v>
      </c>
      <c r="S73" s="177">
        <f>Vulnerability!AD72</f>
        <v>5.7</v>
      </c>
      <c r="T73" s="177">
        <f>Vulnerability!AG72</f>
        <v>3.5</v>
      </c>
      <c r="U73" s="177">
        <f>Vulnerability!AJ72</f>
        <v>0</v>
      </c>
      <c r="V73" s="177">
        <f>Vulnerability!AM72</f>
        <v>0</v>
      </c>
      <c r="W73" s="177" t="str">
        <f>Vulnerability!AP72</f>
        <v>x</v>
      </c>
      <c r="X73" s="185">
        <f>Vulnerability!AQ72</f>
        <v>2.7</v>
      </c>
      <c r="Y73" s="183">
        <f>Vulnerability!AR72</f>
        <v>4</v>
      </c>
      <c r="Z73" s="183">
        <f t="shared" si="9"/>
        <v>4.0999999999999996</v>
      </c>
      <c r="AA73" s="186">
        <f>'Lack of Coping Capacity'!G72</f>
        <v>6.3</v>
      </c>
      <c r="AB73" s="187">
        <f>'Lack of Coping Capacity'!J72</f>
        <v>7.1</v>
      </c>
      <c r="AC73" s="183">
        <f>'Lack of Coping Capacity'!K72</f>
        <v>6.7</v>
      </c>
      <c r="AD73" s="186">
        <f>'Lack of Coping Capacity'!P72</f>
        <v>6.1</v>
      </c>
      <c r="AE73" s="179">
        <f>'Lack of Coping Capacity'!S72</f>
        <v>8.8000000000000007</v>
      </c>
      <c r="AF73" s="187">
        <f>'Lack of Coping Capacity'!X72</f>
        <v>7.4</v>
      </c>
      <c r="AG73" s="183">
        <f>'Lack of Coping Capacity'!Y72</f>
        <v>7.4</v>
      </c>
      <c r="AH73" s="183">
        <f t="shared" si="10"/>
        <v>7.1</v>
      </c>
      <c r="AI73" s="188">
        <f t="shared" si="11"/>
        <v>5.9</v>
      </c>
    </row>
    <row r="74" spans="1:35" ht="16.5" customHeight="1" x14ac:dyDescent="0.25">
      <c r="A74" s="141" t="s">
        <v>15</v>
      </c>
      <c r="B74" s="116" t="s">
        <v>390</v>
      </c>
      <c r="C74" s="116" t="s">
        <v>14</v>
      </c>
      <c r="D74" s="98" t="s">
        <v>518</v>
      </c>
      <c r="E74" s="176" t="str">
        <f>'Hazard &amp; Exposure'!S73</f>
        <v>x</v>
      </c>
      <c r="F74" s="176">
        <f>'Hazard &amp; Exposure'!T73</f>
        <v>7.7</v>
      </c>
      <c r="G74" s="176">
        <f>'Hazard &amp; Exposure'!U73</f>
        <v>6.5</v>
      </c>
      <c r="H74" s="181">
        <f>'Hazard &amp; Exposure'!V73</f>
        <v>1.5</v>
      </c>
      <c r="I74" s="183">
        <f>'Hazard &amp; Exposure'!W73</f>
        <v>5.8</v>
      </c>
      <c r="J74" s="182">
        <f>'Hazard &amp; Exposure'!AC73</f>
        <v>5</v>
      </c>
      <c r="K74" s="181">
        <f>'Hazard &amp; Exposure'!Z73</f>
        <v>9.8000000000000007</v>
      </c>
      <c r="L74" s="183">
        <f>'Hazard &amp; Exposure'!AD73</f>
        <v>7.4</v>
      </c>
      <c r="M74" s="183">
        <f t="shared" si="8"/>
        <v>6.7</v>
      </c>
      <c r="N74" s="184">
        <f>Vulnerability!F73</f>
        <v>3.6</v>
      </c>
      <c r="O74" s="178">
        <f>Vulnerability!I73</f>
        <v>3.5</v>
      </c>
      <c r="P74" s="185">
        <f>Vulnerability!P73</f>
        <v>3.8</v>
      </c>
      <c r="Q74" s="183">
        <f>Vulnerability!Q73</f>
        <v>3.6</v>
      </c>
      <c r="R74" s="184">
        <f>Vulnerability!V73</f>
        <v>0</v>
      </c>
      <c r="S74" s="177">
        <f>Vulnerability!AD73</f>
        <v>4.5</v>
      </c>
      <c r="T74" s="177">
        <f>Vulnerability!AG73</f>
        <v>4.0999999999999996</v>
      </c>
      <c r="U74" s="177">
        <f>Vulnerability!AJ73</f>
        <v>1.3</v>
      </c>
      <c r="V74" s="177">
        <f>Vulnerability!AM73</f>
        <v>9.8000000000000007</v>
      </c>
      <c r="W74" s="177" t="str">
        <f>Vulnerability!AP73</f>
        <v>x</v>
      </c>
      <c r="X74" s="185">
        <f>Vulnerability!AQ73</f>
        <v>6.2</v>
      </c>
      <c r="Y74" s="183">
        <f>Vulnerability!AR73</f>
        <v>3.7</v>
      </c>
      <c r="Z74" s="183">
        <f t="shared" si="9"/>
        <v>3.7</v>
      </c>
      <c r="AA74" s="186">
        <f>'Lack of Coping Capacity'!G73</f>
        <v>6.3</v>
      </c>
      <c r="AB74" s="187">
        <f>'Lack of Coping Capacity'!J73</f>
        <v>7.1</v>
      </c>
      <c r="AC74" s="183">
        <f>'Lack of Coping Capacity'!K73</f>
        <v>6.7</v>
      </c>
      <c r="AD74" s="186">
        <f>'Lack of Coping Capacity'!P73</f>
        <v>5</v>
      </c>
      <c r="AE74" s="179">
        <f>'Lack of Coping Capacity'!S73</f>
        <v>5.5</v>
      </c>
      <c r="AF74" s="187">
        <f>'Lack of Coping Capacity'!X73</f>
        <v>6.9</v>
      </c>
      <c r="AG74" s="183">
        <f>'Lack of Coping Capacity'!Y73</f>
        <v>5.8</v>
      </c>
      <c r="AH74" s="183">
        <f t="shared" si="10"/>
        <v>6.3</v>
      </c>
      <c r="AI74" s="188">
        <f t="shared" si="11"/>
        <v>5.4</v>
      </c>
    </row>
    <row r="75" spans="1:35" ht="16.5" customHeight="1" x14ac:dyDescent="0.25">
      <c r="A75" s="141" t="s">
        <v>15</v>
      </c>
      <c r="B75" s="116" t="s">
        <v>391</v>
      </c>
      <c r="C75" s="116" t="s">
        <v>14</v>
      </c>
      <c r="D75" s="98" t="s">
        <v>519</v>
      </c>
      <c r="E75" s="176" t="str">
        <f>'Hazard &amp; Exposure'!S74</f>
        <v>x</v>
      </c>
      <c r="F75" s="176">
        <f>'Hazard &amp; Exposure'!T74</f>
        <v>7</v>
      </c>
      <c r="G75" s="176">
        <f>'Hazard &amp; Exposure'!U74</f>
        <v>3.4</v>
      </c>
      <c r="H75" s="181">
        <f>'Hazard &amp; Exposure'!V74</f>
        <v>1.5</v>
      </c>
      <c r="I75" s="183">
        <f>'Hazard &amp; Exposure'!W74</f>
        <v>4.4000000000000004</v>
      </c>
      <c r="J75" s="182">
        <f>'Hazard &amp; Exposure'!AC74</f>
        <v>5</v>
      </c>
      <c r="K75" s="181">
        <f>'Hazard &amp; Exposure'!Z74</f>
        <v>9.8000000000000007</v>
      </c>
      <c r="L75" s="183">
        <f>'Hazard &amp; Exposure'!AD74</f>
        <v>7.4</v>
      </c>
      <c r="M75" s="183">
        <f t="shared" si="8"/>
        <v>6.1</v>
      </c>
      <c r="N75" s="184">
        <f>Vulnerability!F74</f>
        <v>5.9</v>
      </c>
      <c r="O75" s="178">
        <f>Vulnerability!I74</f>
        <v>3.6</v>
      </c>
      <c r="P75" s="185">
        <f>Vulnerability!P74</f>
        <v>3.8</v>
      </c>
      <c r="Q75" s="183">
        <f>Vulnerability!Q74</f>
        <v>4.8</v>
      </c>
      <c r="R75" s="184">
        <f>Vulnerability!V74</f>
        <v>0</v>
      </c>
      <c r="S75" s="177">
        <f>Vulnerability!AD74</f>
        <v>5.6</v>
      </c>
      <c r="T75" s="177">
        <f>Vulnerability!AG74</f>
        <v>4.7</v>
      </c>
      <c r="U75" s="177">
        <f>Vulnerability!AJ74</f>
        <v>1.1000000000000001</v>
      </c>
      <c r="V75" s="177">
        <f>Vulnerability!AM74</f>
        <v>0</v>
      </c>
      <c r="W75" s="177" t="str">
        <f>Vulnerability!AP74</f>
        <v>x</v>
      </c>
      <c r="X75" s="185">
        <f>Vulnerability!AQ74</f>
        <v>3.2</v>
      </c>
      <c r="Y75" s="183">
        <f>Vulnerability!AR74</f>
        <v>1.7</v>
      </c>
      <c r="Z75" s="183">
        <f t="shared" si="9"/>
        <v>3.4</v>
      </c>
      <c r="AA75" s="186">
        <f>'Lack of Coping Capacity'!G74</f>
        <v>6.3</v>
      </c>
      <c r="AB75" s="187">
        <f>'Lack of Coping Capacity'!J74</f>
        <v>7.1</v>
      </c>
      <c r="AC75" s="183">
        <f>'Lack of Coping Capacity'!K74</f>
        <v>6.7</v>
      </c>
      <c r="AD75" s="186">
        <f>'Lack of Coping Capacity'!P74</f>
        <v>6.4</v>
      </c>
      <c r="AE75" s="179">
        <f>'Lack of Coping Capacity'!S74</f>
        <v>7.3</v>
      </c>
      <c r="AF75" s="187">
        <f>'Lack of Coping Capacity'!X74</f>
        <v>7.1</v>
      </c>
      <c r="AG75" s="183">
        <f>'Lack of Coping Capacity'!Y74</f>
        <v>6.9</v>
      </c>
      <c r="AH75" s="183">
        <f t="shared" si="10"/>
        <v>6.8</v>
      </c>
      <c r="AI75" s="188">
        <f t="shared" si="11"/>
        <v>5.2</v>
      </c>
    </row>
    <row r="76" spans="1:35" ht="16.5" customHeight="1" x14ac:dyDescent="0.25">
      <c r="A76" s="141" t="s">
        <v>15</v>
      </c>
      <c r="B76" s="116" t="s">
        <v>392</v>
      </c>
      <c r="C76" s="116" t="s">
        <v>14</v>
      </c>
      <c r="D76" s="98" t="s">
        <v>520</v>
      </c>
      <c r="E76" s="176" t="str">
        <f>'Hazard &amp; Exposure'!S75</f>
        <v>x</v>
      </c>
      <c r="F76" s="176">
        <f>'Hazard &amp; Exposure'!T75</f>
        <v>4.7</v>
      </c>
      <c r="G76" s="176">
        <f>'Hazard &amp; Exposure'!U75</f>
        <v>7</v>
      </c>
      <c r="H76" s="181">
        <f>'Hazard &amp; Exposure'!V75</f>
        <v>1.9</v>
      </c>
      <c r="I76" s="183">
        <f>'Hazard &amp; Exposure'!W75</f>
        <v>4.9000000000000004</v>
      </c>
      <c r="J76" s="182">
        <f>'Hazard &amp; Exposure'!AC75</f>
        <v>5</v>
      </c>
      <c r="K76" s="181">
        <f>'Hazard &amp; Exposure'!Z75</f>
        <v>9.8000000000000007</v>
      </c>
      <c r="L76" s="183">
        <f>'Hazard &amp; Exposure'!AD75</f>
        <v>7.4</v>
      </c>
      <c r="M76" s="183">
        <f t="shared" si="8"/>
        <v>6.3</v>
      </c>
      <c r="N76" s="184">
        <f>Vulnerability!F75</f>
        <v>4</v>
      </c>
      <c r="O76" s="178">
        <f>Vulnerability!I75</f>
        <v>3.8</v>
      </c>
      <c r="P76" s="185">
        <f>Vulnerability!P75</f>
        <v>3.8</v>
      </c>
      <c r="Q76" s="183">
        <f>Vulnerability!Q75</f>
        <v>3.9</v>
      </c>
      <c r="R76" s="184">
        <f>Vulnerability!V75</f>
        <v>0</v>
      </c>
      <c r="S76" s="177">
        <f>Vulnerability!AD75</f>
        <v>5.0999999999999996</v>
      </c>
      <c r="T76" s="177">
        <f>Vulnerability!AG75</f>
        <v>2.9</v>
      </c>
      <c r="U76" s="177">
        <f>Vulnerability!AJ75</f>
        <v>0.1</v>
      </c>
      <c r="V76" s="177">
        <f>Vulnerability!AM75</f>
        <v>0</v>
      </c>
      <c r="W76" s="177" t="str">
        <f>Vulnerability!AP75</f>
        <v>x</v>
      </c>
      <c r="X76" s="185">
        <f>Vulnerability!AQ75</f>
        <v>2.2999999999999998</v>
      </c>
      <c r="Y76" s="183">
        <f>Vulnerability!AR75</f>
        <v>1.2</v>
      </c>
      <c r="Z76" s="183">
        <f t="shared" si="9"/>
        <v>2.7</v>
      </c>
      <c r="AA76" s="186">
        <f>'Lack of Coping Capacity'!G75</f>
        <v>6.3</v>
      </c>
      <c r="AB76" s="187">
        <f>'Lack of Coping Capacity'!J75</f>
        <v>7.1</v>
      </c>
      <c r="AC76" s="183">
        <f>'Lack of Coping Capacity'!K75</f>
        <v>6.7</v>
      </c>
      <c r="AD76" s="186">
        <f>'Lack of Coping Capacity'!P75</f>
        <v>4.5</v>
      </c>
      <c r="AE76" s="179">
        <f>'Lack of Coping Capacity'!S75</f>
        <v>3.9</v>
      </c>
      <c r="AF76" s="187">
        <f>'Lack of Coping Capacity'!X75</f>
        <v>6.1</v>
      </c>
      <c r="AG76" s="183">
        <f>'Lack of Coping Capacity'!Y75</f>
        <v>4.8</v>
      </c>
      <c r="AH76" s="183">
        <f t="shared" si="10"/>
        <v>5.8</v>
      </c>
      <c r="AI76" s="188">
        <f t="shared" si="11"/>
        <v>4.5999999999999996</v>
      </c>
    </row>
    <row r="77" spans="1:35" ht="16.5" customHeight="1" x14ac:dyDescent="0.25">
      <c r="A77" s="141" t="s">
        <v>15</v>
      </c>
      <c r="B77" s="116" t="s">
        <v>393</v>
      </c>
      <c r="C77" s="116" t="s">
        <v>14</v>
      </c>
      <c r="D77" s="98" t="s">
        <v>521</v>
      </c>
      <c r="E77" s="176" t="str">
        <f>'Hazard &amp; Exposure'!S76</f>
        <v>x</v>
      </c>
      <c r="F77" s="176">
        <f>'Hazard &amp; Exposure'!T76</f>
        <v>2.5</v>
      </c>
      <c r="G77" s="176">
        <f>'Hazard &amp; Exposure'!U76</f>
        <v>7.3</v>
      </c>
      <c r="H77" s="181">
        <f>'Hazard &amp; Exposure'!V76</f>
        <v>1</v>
      </c>
      <c r="I77" s="183">
        <f>'Hazard &amp; Exposure'!W76</f>
        <v>4.2</v>
      </c>
      <c r="J77" s="182">
        <f>'Hazard &amp; Exposure'!AC76</f>
        <v>5</v>
      </c>
      <c r="K77" s="181">
        <f>'Hazard &amp; Exposure'!Z76</f>
        <v>9.8000000000000007</v>
      </c>
      <c r="L77" s="183">
        <f>'Hazard &amp; Exposure'!AD76</f>
        <v>7.4</v>
      </c>
      <c r="M77" s="183">
        <f t="shared" si="8"/>
        <v>6</v>
      </c>
      <c r="N77" s="184">
        <f>Vulnerability!F76</f>
        <v>3.6</v>
      </c>
      <c r="O77" s="178">
        <f>Vulnerability!I76</f>
        <v>4.8</v>
      </c>
      <c r="P77" s="185">
        <f>Vulnerability!P76</f>
        <v>3.8</v>
      </c>
      <c r="Q77" s="183">
        <f>Vulnerability!Q76</f>
        <v>4</v>
      </c>
      <c r="R77" s="184">
        <f>Vulnerability!V76</f>
        <v>0</v>
      </c>
      <c r="S77" s="177">
        <f>Vulnerability!AD76</f>
        <v>5.3</v>
      </c>
      <c r="T77" s="177">
        <f>Vulnerability!AG76</f>
        <v>4.8</v>
      </c>
      <c r="U77" s="177">
        <f>Vulnerability!AJ76</f>
        <v>0.2</v>
      </c>
      <c r="V77" s="177">
        <f>Vulnerability!AM76</f>
        <v>0</v>
      </c>
      <c r="W77" s="177" t="str">
        <f>Vulnerability!AP76</f>
        <v>x</v>
      </c>
      <c r="X77" s="185">
        <f>Vulnerability!AQ76</f>
        <v>2.9</v>
      </c>
      <c r="Y77" s="183">
        <f>Vulnerability!AR76</f>
        <v>1.6</v>
      </c>
      <c r="Z77" s="183">
        <f t="shared" si="9"/>
        <v>2.9</v>
      </c>
      <c r="AA77" s="186">
        <f>'Lack of Coping Capacity'!G76</f>
        <v>6.3</v>
      </c>
      <c r="AB77" s="187">
        <f>'Lack of Coping Capacity'!J76</f>
        <v>7.1</v>
      </c>
      <c r="AC77" s="183">
        <f>'Lack of Coping Capacity'!K76</f>
        <v>6.7</v>
      </c>
      <c r="AD77" s="186">
        <f>'Lack of Coping Capacity'!P76</f>
        <v>4.5999999999999996</v>
      </c>
      <c r="AE77" s="179">
        <f>'Lack of Coping Capacity'!S76</f>
        <v>5.7</v>
      </c>
      <c r="AF77" s="187">
        <f>'Lack of Coping Capacity'!X76</f>
        <v>5.6</v>
      </c>
      <c r="AG77" s="183">
        <f>'Lack of Coping Capacity'!Y76</f>
        <v>5.3</v>
      </c>
      <c r="AH77" s="183">
        <f t="shared" si="10"/>
        <v>6</v>
      </c>
      <c r="AI77" s="188">
        <f t="shared" si="11"/>
        <v>4.7</v>
      </c>
    </row>
    <row r="78" spans="1:35" ht="16.5" customHeight="1" x14ac:dyDescent="0.25">
      <c r="A78" s="141" t="s">
        <v>15</v>
      </c>
      <c r="B78" s="116" t="s">
        <v>394</v>
      </c>
      <c r="C78" s="116" t="s">
        <v>14</v>
      </c>
      <c r="D78" s="98" t="s">
        <v>522</v>
      </c>
      <c r="E78" s="176" t="str">
        <f>'Hazard &amp; Exposure'!S77</f>
        <v>x</v>
      </c>
      <c r="F78" s="176">
        <f>'Hazard &amp; Exposure'!T77</f>
        <v>2.2999999999999998</v>
      </c>
      <c r="G78" s="176">
        <f>'Hazard &amp; Exposure'!U77</f>
        <v>6.5</v>
      </c>
      <c r="H78" s="181">
        <f>'Hazard &amp; Exposure'!V77</f>
        <v>1.9</v>
      </c>
      <c r="I78" s="183">
        <f>'Hazard &amp; Exposure'!W77</f>
        <v>3.9</v>
      </c>
      <c r="J78" s="182">
        <f>'Hazard &amp; Exposure'!AC77</f>
        <v>5</v>
      </c>
      <c r="K78" s="181">
        <f>'Hazard &amp; Exposure'!Z77</f>
        <v>9.8000000000000007</v>
      </c>
      <c r="L78" s="183">
        <f>'Hazard &amp; Exposure'!AD77</f>
        <v>7.4</v>
      </c>
      <c r="M78" s="183">
        <f t="shared" si="8"/>
        <v>5.9</v>
      </c>
      <c r="N78" s="184">
        <f>Vulnerability!F77</f>
        <v>3.8</v>
      </c>
      <c r="O78" s="178">
        <f>Vulnerability!I77</f>
        <v>3.2</v>
      </c>
      <c r="P78" s="185">
        <f>Vulnerability!P77</f>
        <v>3.8</v>
      </c>
      <c r="Q78" s="183">
        <f>Vulnerability!Q77</f>
        <v>3.7</v>
      </c>
      <c r="R78" s="184">
        <f>Vulnerability!V77</f>
        <v>0</v>
      </c>
      <c r="S78" s="177">
        <f>Vulnerability!AD77</f>
        <v>5.6</v>
      </c>
      <c r="T78" s="177">
        <f>Vulnerability!AG77</f>
        <v>2</v>
      </c>
      <c r="U78" s="177">
        <f>Vulnerability!AJ77</f>
        <v>0.3</v>
      </c>
      <c r="V78" s="177">
        <f>Vulnerability!AM77</f>
        <v>0</v>
      </c>
      <c r="W78" s="177" t="str">
        <f>Vulnerability!AP77</f>
        <v>x</v>
      </c>
      <c r="X78" s="185">
        <f>Vulnerability!AQ77</f>
        <v>2.2999999999999998</v>
      </c>
      <c r="Y78" s="183">
        <f>Vulnerability!AR77</f>
        <v>1.2</v>
      </c>
      <c r="Z78" s="183">
        <f t="shared" si="9"/>
        <v>2.5</v>
      </c>
      <c r="AA78" s="186">
        <f>'Lack of Coping Capacity'!G77</f>
        <v>6.3</v>
      </c>
      <c r="AB78" s="187">
        <f>'Lack of Coping Capacity'!J77</f>
        <v>7.1</v>
      </c>
      <c r="AC78" s="183">
        <f>'Lack of Coping Capacity'!K77</f>
        <v>6.7</v>
      </c>
      <c r="AD78" s="186">
        <f>'Lack of Coping Capacity'!P77</f>
        <v>5.0999999999999996</v>
      </c>
      <c r="AE78" s="179">
        <f>'Lack of Coping Capacity'!S77</f>
        <v>7.9</v>
      </c>
      <c r="AF78" s="187">
        <f>'Lack of Coping Capacity'!X77</f>
        <v>6.2</v>
      </c>
      <c r="AG78" s="183">
        <f>'Lack of Coping Capacity'!Y77</f>
        <v>6.4</v>
      </c>
      <c r="AH78" s="183">
        <f t="shared" si="10"/>
        <v>6.6</v>
      </c>
      <c r="AI78" s="188">
        <f t="shared" si="11"/>
        <v>4.5999999999999996</v>
      </c>
    </row>
    <row r="79" spans="1:35" ht="16.5" customHeight="1" x14ac:dyDescent="0.25">
      <c r="A79" s="141" t="s">
        <v>15</v>
      </c>
      <c r="B79" s="116" t="s">
        <v>395</v>
      </c>
      <c r="C79" s="116" t="s">
        <v>14</v>
      </c>
      <c r="D79" s="98" t="s">
        <v>523</v>
      </c>
      <c r="E79" s="176">
        <f>'Hazard &amp; Exposure'!S78</f>
        <v>0</v>
      </c>
      <c r="F79" s="176">
        <f>'Hazard &amp; Exposure'!T78</f>
        <v>3.8</v>
      </c>
      <c r="G79" s="176">
        <f>'Hazard &amp; Exposure'!U78</f>
        <v>2.2000000000000002</v>
      </c>
      <c r="H79" s="181">
        <f>'Hazard &amp; Exposure'!V78</f>
        <v>0</v>
      </c>
      <c r="I79" s="183">
        <f>'Hazard &amp; Exposure'!W78</f>
        <v>1.6</v>
      </c>
      <c r="J79" s="182">
        <f>'Hazard &amp; Exposure'!AC78</f>
        <v>5</v>
      </c>
      <c r="K79" s="181">
        <f>'Hazard &amp; Exposure'!Z78</f>
        <v>9.8000000000000007</v>
      </c>
      <c r="L79" s="183">
        <f>'Hazard &amp; Exposure'!AD78</f>
        <v>7.4</v>
      </c>
      <c r="M79" s="183">
        <f t="shared" si="8"/>
        <v>5.2</v>
      </c>
      <c r="N79" s="184">
        <f>Vulnerability!F78</f>
        <v>3.3</v>
      </c>
      <c r="O79" s="178">
        <f>Vulnerability!I78</f>
        <v>4.3</v>
      </c>
      <c r="P79" s="185">
        <f>Vulnerability!P78</f>
        <v>3.8</v>
      </c>
      <c r="Q79" s="183">
        <f>Vulnerability!Q78</f>
        <v>3.7</v>
      </c>
      <c r="R79" s="184">
        <f>Vulnerability!V78</f>
        <v>0</v>
      </c>
      <c r="S79" s="177">
        <f>Vulnerability!AD78</f>
        <v>5.2</v>
      </c>
      <c r="T79" s="177">
        <f>Vulnerability!AG78</f>
        <v>4.0999999999999996</v>
      </c>
      <c r="U79" s="177">
        <f>Vulnerability!AJ78</f>
        <v>0.3</v>
      </c>
      <c r="V79" s="177">
        <f>Vulnerability!AM78</f>
        <v>0</v>
      </c>
      <c r="W79" s="177">
        <f>Vulnerability!AP78</f>
        <v>0.6</v>
      </c>
      <c r="X79" s="185">
        <f>Vulnerability!AQ78</f>
        <v>2.2999999999999998</v>
      </c>
      <c r="Y79" s="183">
        <f>Vulnerability!AR78</f>
        <v>1.2</v>
      </c>
      <c r="Z79" s="183">
        <f t="shared" si="9"/>
        <v>2.5</v>
      </c>
      <c r="AA79" s="186">
        <f>'Lack of Coping Capacity'!G78</f>
        <v>6.3</v>
      </c>
      <c r="AB79" s="187">
        <f>'Lack of Coping Capacity'!J78</f>
        <v>7.1</v>
      </c>
      <c r="AC79" s="183">
        <f>'Lack of Coping Capacity'!K78</f>
        <v>6.7</v>
      </c>
      <c r="AD79" s="186">
        <f>'Lack of Coping Capacity'!P78</f>
        <v>4.9000000000000004</v>
      </c>
      <c r="AE79" s="179">
        <f>'Lack of Coping Capacity'!S78</f>
        <v>5.8</v>
      </c>
      <c r="AF79" s="187">
        <f>'Lack of Coping Capacity'!X78</f>
        <v>6.8</v>
      </c>
      <c r="AG79" s="183">
        <f>'Lack of Coping Capacity'!Y78</f>
        <v>5.8</v>
      </c>
      <c r="AH79" s="183">
        <f t="shared" si="10"/>
        <v>6.3</v>
      </c>
      <c r="AI79" s="188">
        <f t="shared" si="11"/>
        <v>4.3</v>
      </c>
    </row>
    <row r="80" spans="1:35" ht="16.5" customHeight="1" x14ac:dyDescent="0.25">
      <c r="A80" s="141" t="s">
        <v>15</v>
      </c>
      <c r="B80" s="116" t="s">
        <v>396</v>
      </c>
      <c r="C80" s="116" t="s">
        <v>14</v>
      </c>
      <c r="D80" s="98" t="s">
        <v>524</v>
      </c>
      <c r="E80" s="176">
        <f>'Hazard &amp; Exposure'!S79</f>
        <v>1.3</v>
      </c>
      <c r="F80" s="176">
        <f>'Hazard &amp; Exposure'!T79</f>
        <v>5.4</v>
      </c>
      <c r="G80" s="176">
        <f>'Hazard &amp; Exposure'!U79</f>
        <v>6.2</v>
      </c>
      <c r="H80" s="181">
        <f>'Hazard &amp; Exposure'!V79</f>
        <v>1.5</v>
      </c>
      <c r="I80" s="183">
        <f>'Hazard &amp; Exposure'!W79</f>
        <v>3.9</v>
      </c>
      <c r="J80" s="182">
        <f>'Hazard &amp; Exposure'!AC79</f>
        <v>4</v>
      </c>
      <c r="K80" s="181">
        <f>'Hazard &amp; Exposure'!Z79</f>
        <v>9.8000000000000007</v>
      </c>
      <c r="L80" s="183">
        <f>'Hazard &amp; Exposure'!AD79</f>
        <v>6.9</v>
      </c>
      <c r="M80" s="183">
        <f t="shared" si="8"/>
        <v>5.6</v>
      </c>
      <c r="N80" s="184">
        <f>Vulnerability!F79</f>
        <v>8.6999999999999993</v>
      </c>
      <c r="O80" s="178">
        <f>Vulnerability!I79</f>
        <v>5.4</v>
      </c>
      <c r="P80" s="185">
        <f>Vulnerability!P79</f>
        <v>3.8</v>
      </c>
      <c r="Q80" s="183">
        <f>Vulnerability!Q79</f>
        <v>6.7</v>
      </c>
      <c r="R80" s="184">
        <f>Vulnerability!V79</f>
        <v>5.6</v>
      </c>
      <c r="S80" s="177">
        <f>Vulnerability!AD79</f>
        <v>6.4</v>
      </c>
      <c r="T80" s="177">
        <f>Vulnerability!AG79</f>
        <v>8</v>
      </c>
      <c r="U80" s="177">
        <f>Vulnerability!AJ79</f>
        <v>3.1</v>
      </c>
      <c r="V80" s="177">
        <f>Vulnerability!AM79</f>
        <v>0</v>
      </c>
      <c r="W80" s="177">
        <f>Vulnerability!AP79</f>
        <v>1.1000000000000001</v>
      </c>
      <c r="X80" s="185">
        <f>Vulnerability!AQ79</f>
        <v>4.5</v>
      </c>
      <c r="Y80" s="183">
        <f>Vulnerability!AR79</f>
        <v>5.0999999999999996</v>
      </c>
      <c r="Z80" s="183">
        <f t="shared" si="9"/>
        <v>6</v>
      </c>
      <c r="AA80" s="186">
        <f>'Lack of Coping Capacity'!G79</f>
        <v>6.3</v>
      </c>
      <c r="AB80" s="187">
        <f>'Lack of Coping Capacity'!J79</f>
        <v>7.1</v>
      </c>
      <c r="AC80" s="183">
        <f>'Lack of Coping Capacity'!K79</f>
        <v>6.7</v>
      </c>
      <c r="AD80" s="186">
        <f>'Lack of Coping Capacity'!P79</f>
        <v>7.2</v>
      </c>
      <c r="AE80" s="179">
        <f>'Lack of Coping Capacity'!S79</f>
        <v>8.1999999999999993</v>
      </c>
      <c r="AF80" s="187">
        <f>'Lack of Coping Capacity'!X79</f>
        <v>9</v>
      </c>
      <c r="AG80" s="183">
        <f>'Lack of Coping Capacity'!Y79</f>
        <v>8.1</v>
      </c>
      <c r="AH80" s="183">
        <f t="shared" si="10"/>
        <v>7.5</v>
      </c>
      <c r="AI80" s="188">
        <f t="shared" si="11"/>
        <v>6.3</v>
      </c>
    </row>
    <row r="81" spans="1:35" ht="16.5" customHeight="1" x14ac:dyDescent="0.25">
      <c r="A81" s="141" t="s">
        <v>15</v>
      </c>
      <c r="B81" s="116" t="s">
        <v>397</v>
      </c>
      <c r="C81" s="116" t="s">
        <v>14</v>
      </c>
      <c r="D81" s="98" t="s">
        <v>525</v>
      </c>
      <c r="E81" s="176" t="str">
        <f>'Hazard &amp; Exposure'!S80</f>
        <v>x</v>
      </c>
      <c r="F81" s="176">
        <f>'Hazard &amp; Exposure'!T80</f>
        <v>2.8</v>
      </c>
      <c r="G81" s="176">
        <f>'Hazard &amp; Exposure'!U80</f>
        <v>7.5</v>
      </c>
      <c r="H81" s="181">
        <f>'Hazard &amp; Exposure'!V80</f>
        <v>1.5</v>
      </c>
      <c r="I81" s="183">
        <f>'Hazard &amp; Exposure'!W80</f>
        <v>4.5</v>
      </c>
      <c r="J81" s="182">
        <f>'Hazard &amp; Exposure'!AC80</f>
        <v>5</v>
      </c>
      <c r="K81" s="181">
        <f>'Hazard &amp; Exposure'!Z80</f>
        <v>9.8000000000000007</v>
      </c>
      <c r="L81" s="183">
        <f>'Hazard &amp; Exposure'!AD80</f>
        <v>7.4</v>
      </c>
      <c r="M81" s="183">
        <f t="shared" si="8"/>
        <v>6.2</v>
      </c>
      <c r="N81" s="184">
        <f>Vulnerability!F80</f>
        <v>4</v>
      </c>
      <c r="O81" s="178">
        <f>Vulnerability!I80</f>
        <v>4</v>
      </c>
      <c r="P81" s="185">
        <f>Vulnerability!P80</f>
        <v>3.8</v>
      </c>
      <c r="Q81" s="183">
        <f>Vulnerability!Q80</f>
        <v>4</v>
      </c>
      <c r="R81" s="184">
        <f>Vulnerability!V80</f>
        <v>0</v>
      </c>
      <c r="S81" s="177">
        <f>Vulnerability!AD80</f>
        <v>4.7</v>
      </c>
      <c r="T81" s="177">
        <f>Vulnerability!AG80</f>
        <v>5.3</v>
      </c>
      <c r="U81" s="177">
        <f>Vulnerability!AJ80</f>
        <v>0.4</v>
      </c>
      <c r="V81" s="177">
        <f>Vulnerability!AM80</f>
        <v>0</v>
      </c>
      <c r="W81" s="177" t="str">
        <f>Vulnerability!AP80</f>
        <v>x</v>
      </c>
      <c r="X81" s="185">
        <f>Vulnerability!AQ80</f>
        <v>3</v>
      </c>
      <c r="Y81" s="183">
        <f>Vulnerability!AR80</f>
        <v>1.6</v>
      </c>
      <c r="Z81" s="183">
        <f t="shared" si="9"/>
        <v>2.9</v>
      </c>
      <c r="AA81" s="186">
        <f>'Lack of Coping Capacity'!G80</f>
        <v>6.3</v>
      </c>
      <c r="AB81" s="187">
        <f>'Lack of Coping Capacity'!J80</f>
        <v>7.1</v>
      </c>
      <c r="AC81" s="183">
        <f>'Lack of Coping Capacity'!K80</f>
        <v>6.7</v>
      </c>
      <c r="AD81" s="186">
        <f>'Lack of Coping Capacity'!P80</f>
        <v>4.4000000000000004</v>
      </c>
      <c r="AE81" s="179">
        <f>'Lack of Coping Capacity'!S80</f>
        <v>3.2</v>
      </c>
      <c r="AF81" s="187">
        <f>'Lack of Coping Capacity'!X80</f>
        <v>6.8</v>
      </c>
      <c r="AG81" s="183">
        <f>'Lack of Coping Capacity'!Y80</f>
        <v>4.8</v>
      </c>
      <c r="AH81" s="183">
        <f t="shared" si="10"/>
        <v>5.8</v>
      </c>
      <c r="AI81" s="188">
        <f t="shared" si="11"/>
        <v>4.7</v>
      </c>
    </row>
    <row r="82" spans="1:35" ht="16.5" customHeight="1" x14ac:dyDescent="0.25">
      <c r="A82" s="141" t="s">
        <v>15</v>
      </c>
      <c r="B82" s="116" t="s">
        <v>398</v>
      </c>
      <c r="C82" s="116" t="s">
        <v>14</v>
      </c>
      <c r="D82" s="98" t="s">
        <v>526</v>
      </c>
      <c r="E82" s="176">
        <f>'Hazard &amp; Exposure'!S81</f>
        <v>1.3</v>
      </c>
      <c r="F82" s="176">
        <f>'Hazard &amp; Exposure'!T81</f>
        <v>9</v>
      </c>
      <c r="G82" s="176">
        <f>'Hazard &amp; Exposure'!U81</f>
        <v>5.3</v>
      </c>
      <c r="H82" s="181">
        <f>'Hazard &amp; Exposure'!V81</f>
        <v>1.9</v>
      </c>
      <c r="I82" s="183">
        <f>'Hazard &amp; Exposure'!W81</f>
        <v>5.3</v>
      </c>
      <c r="J82" s="182">
        <f>'Hazard &amp; Exposure'!AC81</f>
        <v>4</v>
      </c>
      <c r="K82" s="181">
        <f>'Hazard &amp; Exposure'!Z81</f>
        <v>9.8000000000000007</v>
      </c>
      <c r="L82" s="183">
        <f>'Hazard &amp; Exposure'!AD81</f>
        <v>6.9</v>
      </c>
      <c r="M82" s="183">
        <f t="shared" si="8"/>
        <v>6.2</v>
      </c>
      <c r="N82" s="184">
        <f>Vulnerability!F81</f>
        <v>9.6</v>
      </c>
      <c r="O82" s="178">
        <f>Vulnerability!I81</f>
        <v>6</v>
      </c>
      <c r="P82" s="185">
        <f>Vulnerability!P81</f>
        <v>3.8</v>
      </c>
      <c r="Q82" s="183">
        <f>Vulnerability!Q81</f>
        <v>7.3</v>
      </c>
      <c r="R82" s="184">
        <f>Vulnerability!V81</f>
        <v>0</v>
      </c>
      <c r="S82" s="177">
        <f>Vulnerability!AD81</f>
        <v>4.5</v>
      </c>
      <c r="T82" s="177">
        <f>Vulnerability!AG81</f>
        <v>9.1</v>
      </c>
      <c r="U82" s="177">
        <f>Vulnerability!AJ81</f>
        <v>6</v>
      </c>
      <c r="V82" s="177">
        <f>Vulnerability!AM81</f>
        <v>0.1</v>
      </c>
      <c r="W82" s="177">
        <f>Vulnerability!AP81</f>
        <v>1.9</v>
      </c>
      <c r="X82" s="185">
        <f>Vulnerability!AQ81</f>
        <v>5.3</v>
      </c>
      <c r="Y82" s="183">
        <f>Vulnerability!AR81</f>
        <v>3.1</v>
      </c>
      <c r="Z82" s="183">
        <f t="shared" si="9"/>
        <v>5.6</v>
      </c>
      <c r="AA82" s="186">
        <f>'Lack of Coping Capacity'!G81</f>
        <v>6.3</v>
      </c>
      <c r="AB82" s="187">
        <f>'Lack of Coping Capacity'!J81</f>
        <v>7.1</v>
      </c>
      <c r="AC82" s="183">
        <f>'Lack of Coping Capacity'!K81</f>
        <v>6.7</v>
      </c>
      <c r="AD82" s="186">
        <f>'Lack of Coping Capacity'!P81</f>
        <v>7.8</v>
      </c>
      <c r="AE82" s="179">
        <f>'Lack of Coping Capacity'!S81</f>
        <v>5.8</v>
      </c>
      <c r="AF82" s="187">
        <f>'Lack of Coping Capacity'!X81</f>
        <v>8.6</v>
      </c>
      <c r="AG82" s="183">
        <f>'Lack of Coping Capacity'!Y81</f>
        <v>7.4</v>
      </c>
      <c r="AH82" s="183">
        <f t="shared" si="10"/>
        <v>7.1</v>
      </c>
      <c r="AI82" s="188">
        <f t="shared" si="11"/>
        <v>6.3</v>
      </c>
    </row>
    <row r="83" spans="1:35" ht="16.5" customHeight="1" x14ac:dyDescent="0.25">
      <c r="A83" s="141" t="s">
        <v>15</v>
      </c>
      <c r="B83" s="116" t="s">
        <v>399</v>
      </c>
      <c r="C83" s="116" t="s">
        <v>14</v>
      </c>
      <c r="D83" s="98" t="s">
        <v>527</v>
      </c>
      <c r="E83" s="176">
        <f>'Hazard &amp; Exposure'!S82</f>
        <v>1.3</v>
      </c>
      <c r="F83" s="176">
        <f>'Hazard &amp; Exposure'!T82</f>
        <v>7</v>
      </c>
      <c r="G83" s="176">
        <f>'Hazard &amp; Exposure'!U82</f>
        <v>6.1</v>
      </c>
      <c r="H83" s="181">
        <f>'Hazard &amp; Exposure'!V82</f>
        <v>0.5</v>
      </c>
      <c r="I83" s="183">
        <f>'Hazard &amp; Exposure'!W82</f>
        <v>4.3</v>
      </c>
      <c r="J83" s="182">
        <f>'Hazard &amp; Exposure'!AC82</f>
        <v>8</v>
      </c>
      <c r="K83" s="181">
        <f>'Hazard &amp; Exposure'!Z82</f>
        <v>9.8000000000000007</v>
      </c>
      <c r="L83" s="183">
        <f>'Hazard &amp; Exposure'!AD82</f>
        <v>8</v>
      </c>
      <c r="M83" s="183">
        <f t="shared" si="8"/>
        <v>6.5</v>
      </c>
      <c r="N83" s="184">
        <f>Vulnerability!F82</f>
        <v>7.2</v>
      </c>
      <c r="O83" s="178">
        <f>Vulnerability!I82</f>
        <v>5.5</v>
      </c>
      <c r="P83" s="185">
        <f>Vulnerability!P82</f>
        <v>3.8</v>
      </c>
      <c r="Q83" s="183">
        <f>Vulnerability!Q82</f>
        <v>5.9</v>
      </c>
      <c r="R83" s="184">
        <f>Vulnerability!V82</f>
        <v>0</v>
      </c>
      <c r="S83" s="177">
        <f>Vulnerability!AD82</f>
        <v>4.5999999999999996</v>
      </c>
      <c r="T83" s="177">
        <f>Vulnerability!AG82</f>
        <v>5.6</v>
      </c>
      <c r="U83" s="177">
        <f>Vulnerability!AJ82</f>
        <v>2.2000000000000002</v>
      </c>
      <c r="V83" s="177">
        <f>Vulnerability!AM82</f>
        <v>0</v>
      </c>
      <c r="W83" s="177">
        <f>Vulnerability!AP82</f>
        <v>0.6</v>
      </c>
      <c r="X83" s="185">
        <f>Vulnerability!AQ82</f>
        <v>2.9</v>
      </c>
      <c r="Y83" s="183">
        <f>Vulnerability!AR82</f>
        <v>1.6</v>
      </c>
      <c r="Z83" s="183">
        <f t="shared" si="9"/>
        <v>4.0999999999999996</v>
      </c>
      <c r="AA83" s="186">
        <f>'Lack of Coping Capacity'!G82</f>
        <v>6.3</v>
      </c>
      <c r="AB83" s="187">
        <f>'Lack of Coping Capacity'!J82</f>
        <v>7.1</v>
      </c>
      <c r="AC83" s="183">
        <f>'Lack of Coping Capacity'!K82</f>
        <v>6.7</v>
      </c>
      <c r="AD83" s="186">
        <f>'Lack of Coping Capacity'!P82</f>
        <v>6.1</v>
      </c>
      <c r="AE83" s="179">
        <f>'Lack of Coping Capacity'!S82</f>
        <v>7.8</v>
      </c>
      <c r="AF83" s="187">
        <f>'Lack of Coping Capacity'!X82</f>
        <v>8.6999999999999993</v>
      </c>
      <c r="AG83" s="183">
        <f>'Lack of Coping Capacity'!Y82</f>
        <v>7.5</v>
      </c>
      <c r="AH83" s="183">
        <f t="shared" si="10"/>
        <v>7.1</v>
      </c>
      <c r="AI83" s="188">
        <f t="shared" si="11"/>
        <v>5.7</v>
      </c>
    </row>
    <row r="84" spans="1:35" ht="16.5" customHeight="1" x14ac:dyDescent="0.25">
      <c r="A84" s="141" t="s">
        <v>15</v>
      </c>
      <c r="B84" s="116" t="s">
        <v>401</v>
      </c>
      <c r="C84" s="116" t="s">
        <v>14</v>
      </c>
      <c r="D84" s="98" t="s">
        <v>529</v>
      </c>
      <c r="E84" s="176">
        <f>'Hazard &amp; Exposure'!S83</f>
        <v>1.9</v>
      </c>
      <c r="F84" s="176">
        <f>'Hazard &amp; Exposure'!T83</f>
        <v>6.4</v>
      </c>
      <c r="G84" s="176">
        <f>'Hazard &amp; Exposure'!U83</f>
        <v>4.4000000000000004</v>
      </c>
      <c r="H84" s="181">
        <f>'Hazard &amp; Exposure'!V83</f>
        <v>1.9</v>
      </c>
      <c r="I84" s="183">
        <f>'Hazard &amp; Exposure'!W83</f>
        <v>3.9</v>
      </c>
      <c r="J84" s="182">
        <f>'Hazard &amp; Exposure'!AC83</f>
        <v>4</v>
      </c>
      <c r="K84" s="181">
        <f>'Hazard &amp; Exposure'!Z83</f>
        <v>9.8000000000000007</v>
      </c>
      <c r="L84" s="183">
        <f>'Hazard &amp; Exposure'!AD83</f>
        <v>6.9</v>
      </c>
      <c r="M84" s="183">
        <f t="shared" si="8"/>
        <v>5.6</v>
      </c>
      <c r="N84" s="184">
        <f>Vulnerability!F83</f>
        <v>8.5</v>
      </c>
      <c r="O84" s="178">
        <f>Vulnerability!I83</f>
        <v>7.7</v>
      </c>
      <c r="P84" s="185">
        <f>Vulnerability!P83</f>
        <v>3.8</v>
      </c>
      <c r="Q84" s="183">
        <f>Vulnerability!Q83</f>
        <v>7.1</v>
      </c>
      <c r="R84" s="184">
        <f>Vulnerability!V83</f>
        <v>0</v>
      </c>
      <c r="S84" s="177">
        <f>Vulnerability!AD83</f>
        <v>5.5</v>
      </c>
      <c r="T84" s="177">
        <f>Vulnerability!AG83</f>
        <v>8</v>
      </c>
      <c r="U84" s="177">
        <f>Vulnerability!AJ83</f>
        <v>2.4</v>
      </c>
      <c r="V84" s="177">
        <f>Vulnerability!AM83</f>
        <v>0</v>
      </c>
      <c r="W84" s="177">
        <f>Vulnerability!AP83</f>
        <v>1.9</v>
      </c>
      <c r="X84" s="185">
        <f>Vulnerability!AQ83</f>
        <v>4.2</v>
      </c>
      <c r="Y84" s="183">
        <f>Vulnerability!AR83</f>
        <v>2.2999999999999998</v>
      </c>
      <c r="Z84" s="183">
        <f t="shared" si="9"/>
        <v>5.2</v>
      </c>
      <c r="AA84" s="186">
        <f>'Lack of Coping Capacity'!G83</f>
        <v>6.3</v>
      </c>
      <c r="AB84" s="187">
        <f>'Lack of Coping Capacity'!J83</f>
        <v>7.1</v>
      </c>
      <c r="AC84" s="183">
        <f>'Lack of Coping Capacity'!K83</f>
        <v>6.7</v>
      </c>
      <c r="AD84" s="186">
        <f>'Lack of Coping Capacity'!P83</f>
        <v>6.9</v>
      </c>
      <c r="AE84" s="179">
        <f>'Lack of Coping Capacity'!S83</f>
        <v>6.7</v>
      </c>
      <c r="AF84" s="187">
        <f>'Lack of Coping Capacity'!X83</f>
        <v>8.4</v>
      </c>
      <c r="AG84" s="183">
        <f>'Lack of Coping Capacity'!Y83</f>
        <v>7.3</v>
      </c>
      <c r="AH84" s="183">
        <f t="shared" si="10"/>
        <v>7</v>
      </c>
      <c r="AI84" s="188">
        <f t="shared" si="11"/>
        <v>5.9</v>
      </c>
    </row>
    <row r="85" spans="1:35" ht="16.5" customHeight="1" x14ac:dyDescent="0.25">
      <c r="A85" s="141" t="s">
        <v>15</v>
      </c>
      <c r="B85" s="116" t="s">
        <v>403</v>
      </c>
      <c r="C85" s="116" t="s">
        <v>14</v>
      </c>
      <c r="D85" s="98" t="s">
        <v>531</v>
      </c>
      <c r="E85" s="176">
        <f>'Hazard &amp; Exposure'!S84</f>
        <v>2.5</v>
      </c>
      <c r="F85" s="176">
        <f>'Hazard &amp; Exposure'!T84</f>
        <v>5.7</v>
      </c>
      <c r="G85" s="176">
        <f>'Hazard &amp; Exposure'!U84</f>
        <v>4.0999999999999996</v>
      </c>
      <c r="H85" s="181">
        <f>'Hazard &amp; Exposure'!V84</f>
        <v>1.9</v>
      </c>
      <c r="I85" s="183">
        <f>'Hazard &amp; Exposure'!W84</f>
        <v>3.7</v>
      </c>
      <c r="J85" s="182">
        <f>'Hazard &amp; Exposure'!AC84</f>
        <v>8</v>
      </c>
      <c r="K85" s="181">
        <f>'Hazard &amp; Exposure'!Z84</f>
        <v>9.8000000000000007</v>
      </c>
      <c r="L85" s="183">
        <f>'Hazard &amp; Exposure'!AD84</f>
        <v>8</v>
      </c>
      <c r="M85" s="183">
        <f t="shared" si="8"/>
        <v>6.3</v>
      </c>
      <c r="N85" s="184">
        <f>Vulnerability!F84</f>
        <v>9.6</v>
      </c>
      <c r="O85" s="178">
        <f>Vulnerability!I84</f>
        <v>6.9</v>
      </c>
      <c r="P85" s="185">
        <f>Vulnerability!P84</f>
        <v>3.8</v>
      </c>
      <c r="Q85" s="183">
        <f>Vulnerability!Q84</f>
        <v>7.5</v>
      </c>
      <c r="R85" s="184">
        <f>Vulnerability!V84</f>
        <v>0</v>
      </c>
      <c r="S85" s="177">
        <f>Vulnerability!AD84</f>
        <v>5.7</v>
      </c>
      <c r="T85" s="177">
        <f>Vulnerability!AG84</f>
        <v>8.5</v>
      </c>
      <c r="U85" s="177">
        <f>Vulnerability!AJ84</f>
        <v>2.1</v>
      </c>
      <c r="V85" s="177">
        <f>Vulnerability!AM84</f>
        <v>0</v>
      </c>
      <c r="W85" s="177">
        <f>Vulnerability!AP84</f>
        <v>1</v>
      </c>
      <c r="X85" s="185">
        <f>Vulnerability!AQ84</f>
        <v>4.3</v>
      </c>
      <c r="Y85" s="183">
        <f>Vulnerability!AR84</f>
        <v>2.4</v>
      </c>
      <c r="Z85" s="183">
        <f t="shared" si="9"/>
        <v>5.5</v>
      </c>
      <c r="AA85" s="186">
        <f>'Lack of Coping Capacity'!G84</f>
        <v>6.3</v>
      </c>
      <c r="AB85" s="187">
        <f>'Lack of Coping Capacity'!J84</f>
        <v>7.1</v>
      </c>
      <c r="AC85" s="183">
        <f>'Lack of Coping Capacity'!K84</f>
        <v>6.7</v>
      </c>
      <c r="AD85" s="186">
        <f>'Lack of Coping Capacity'!P84</f>
        <v>7.7</v>
      </c>
      <c r="AE85" s="179">
        <f>'Lack of Coping Capacity'!S84</f>
        <v>7.9</v>
      </c>
      <c r="AF85" s="187">
        <f>'Lack of Coping Capacity'!X84</f>
        <v>8.8000000000000007</v>
      </c>
      <c r="AG85" s="183">
        <f>'Lack of Coping Capacity'!Y84</f>
        <v>8.1</v>
      </c>
      <c r="AH85" s="183">
        <f t="shared" si="10"/>
        <v>7.5</v>
      </c>
      <c r="AI85" s="188">
        <f t="shared" si="11"/>
        <v>6.4</v>
      </c>
    </row>
    <row r="86" spans="1:35" ht="16.5" customHeight="1" x14ac:dyDescent="0.25">
      <c r="A86" s="141" t="s">
        <v>15</v>
      </c>
      <c r="B86" s="116" t="s">
        <v>400</v>
      </c>
      <c r="C86" s="116" t="s">
        <v>14</v>
      </c>
      <c r="D86" s="98" t="s">
        <v>528</v>
      </c>
      <c r="E86" s="176">
        <f>'Hazard &amp; Exposure'!S85</f>
        <v>0.6</v>
      </c>
      <c r="F86" s="176">
        <f>'Hazard &amp; Exposure'!T85</f>
        <v>8.5</v>
      </c>
      <c r="G86" s="176">
        <f>'Hazard &amp; Exposure'!U85</f>
        <v>5.6</v>
      </c>
      <c r="H86" s="181">
        <f>'Hazard &amp; Exposure'!V85</f>
        <v>1</v>
      </c>
      <c r="I86" s="183">
        <f>'Hazard &amp; Exposure'!W85</f>
        <v>4.9000000000000004</v>
      </c>
      <c r="J86" s="182">
        <f>'Hazard &amp; Exposure'!AC85</f>
        <v>0</v>
      </c>
      <c r="K86" s="181">
        <f>'Hazard &amp; Exposure'!Z85</f>
        <v>9.8000000000000007</v>
      </c>
      <c r="L86" s="183">
        <f>'Hazard &amp; Exposure'!AD85</f>
        <v>4.9000000000000004</v>
      </c>
      <c r="M86" s="183">
        <f t="shared" si="8"/>
        <v>4.9000000000000004</v>
      </c>
      <c r="N86" s="184">
        <f>Vulnerability!F85</f>
        <v>9.3000000000000007</v>
      </c>
      <c r="O86" s="178">
        <f>Vulnerability!I85</f>
        <v>7.3</v>
      </c>
      <c r="P86" s="185">
        <f>Vulnerability!P85</f>
        <v>3.8</v>
      </c>
      <c r="Q86" s="183">
        <f>Vulnerability!Q85</f>
        <v>7.4</v>
      </c>
      <c r="R86" s="184">
        <f>Vulnerability!V85</f>
        <v>0</v>
      </c>
      <c r="S86" s="177">
        <f>Vulnerability!AD85</f>
        <v>5.5</v>
      </c>
      <c r="T86" s="177">
        <f>Vulnerability!AG85</f>
        <v>8.6999999999999993</v>
      </c>
      <c r="U86" s="177">
        <f>Vulnerability!AJ85</f>
        <v>2.8</v>
      </c>
      <c r="V86" s="177">
        <f>Vulnerability!AM85</f>
        <v>0</v>
      </c>
      <c r="W86" s="177">
        <f>Vulnerability!AP85</f>
        <v>1.2</v>
      </c>
      <c r="X86" s="185">
        <f>Vulnerability!AQ85</f>
        <v>4.5</v>
      </c>
      <c r="Y86" s="183">
        <f>Vulnerability!AR85</f>
        <v>2.5</v>
      </c>
      <c r="Z86" s="183">
        <f t="shared" si="9"/>
        <v>5.5</v>
      </c>
      <c r="AA86" s="186">
        <f>'Lack of Coping Capacity'!G85</f>
        <v>6.3</v>
      </c>
      <c r="AB86" s="187">
        <f>'Lack of Coping Capacity'!J85</f>
        <v>7.1</v>
      </c>
      <c r="AC86" s="183">
        <f>'Lack of Coping Capacity'!K85</f>
        <v>6.7</v>
      </c>
      <c r="AD86" s="186">
        <f>'Lack of Coping Capacity'!P85</f>
        <v>7.4</v>
      </c>
      <c r="AE86" s="179">
        <f>'Lack of Coping Capacity'!S85</f>
        <v>8.3000000000000007</v>
      </c>
      <c r="AF86" s="187">
        <f>'Lack of Coping Capacity'!X85</f>
        <v>9.3000000000000007</v>
      </c>
      <c r="AG86" s="183">
        <f>'Lack of Coping Capacity'!Y85</f>
        <v>8.3000000000000007</v>
      </c>
      <c r="AH86" s="183">
        <f t="shared" si="10"/>
        <v>7.6</v>
      </c>
      <c r="AI86" s="188">
        <f t="shared" si="11"/>
        <v>5.9</v>
      </c>
    </row>
    <row r="87" spans="1:35" ht="16.5" customHeight="1" x14ac:dyDescent="0.25">
      <c r="A87" s="141" t="s">
        <v>15</v>
      </c>
      <c r="B87" s="116" t="s">
        <v>402</v>
      </c>
      <c r="C87" s="116" t="s">
        <v>14</v>
      </c>
      <c r="D87" s="98" t="s">
        <v>530</v>
      </c>
      <c r="E87" s="176" t="str">
        <f>'Hazard &amp; Exposure'!S86</f>
        <v>x</v>
      </c>
      <c r="F87" s="176">
        <f>'Hazard &amp; Exposure'!T86</f>
        <v>7</v>
      </c>
      <c r="G87" s="176">
        <f>'Hazard &amp; Exposure'!U86</f>
        <v>5.9</v>
      </c>
      <c r="H87" s="181">
        <f>'Hazard &amp; Exposure'!V86</f>
        <v>1.5</v>
      </c>
      <c r="I87" s="183">
        <f>'Hazard &amp; Exposure'!W86</f>
        <v>5.2</v>
      </c>
      <c r="J87" s="182">
        <f>'Hazard &amp; Exposure'!AC86</f>
        <v>6</v>
      </c>
      <c r="K87" s="181">
        <f>'Hazard &amp; Exposure'!Z86</f>
        <v>9.8000000000000007</v>
      </c>
      <c r="L87" s="183">
        <f>'Hazard &amp; Exposure'!AD86</f>
        <v>7.9</v>
      </c>
      <c r="M87" s="183">
        <f t="shared" si="8"/>
        <v>6.8</v>
      </c>
      <c r="N87" s="184">
        <f>Vulnerability!F86</f>
        <v>5.5</v>
      </c>
      <c r="O87" s="178">
        <f>Vulnerability!I86</f>
        <v>6.2</v>
      </c>
      <c r="P87" s="185">
        <f>Vulnerability!P86</f>
        <v>3.8</v>
      </c>
      <c r="Q87" s="183">
        <f>Vulnerability!Q86</f>
        <v>5.3</v>
      </c>
      <c r="R87" s="184">
        <f>Vulnerability!V86</f>
        <v>0</v>
      </c>
      <c r="S87" s="177">
        <f>Vulnerability!AD86</f>
        <v>4.4000000000000004</v>
      </c>
      <c r="T87" s="177">
        <f>Vulnerability!AG86</f>
        <v>4.0999999999999996</v>
      </c>
      <c r="U87" s="177">
        <f>Vulnerability!AJ86</f>
        <v>0</v>
      </c>
      <c r="V87" s="177">
        <f>Vulnerability!AM86</f>
        <v>9.8000000000000007</v>
      </c>
      <c r="W87" s="177" t="str">
        <f>Vulnerability!AP86</f>
        <v>x</v>
      </c>
      <c r="X87" s="185">
        <f>Vulnerability!AQ86</f>
        <v>6</v>
      </c>
      <c r="Y87" s="183">
        <f>Vulnerability!AR86</f>
        <v>3.6</v>
      </c>
      <c r="Z87" s="183">
        <f t="shared" si="9"/>
        <v>4.5</v>
      </c>
      <c r="AA87" s="186">
        <f>'Lack of Coping Capacity'!G86</f>
        <v>6.3</v>
      </c>
      <c r="AB87" s="187">
        <f>'Lack of Coping Capacity'!J86</f>
        <v>7.1</v>
      </c>
      <c r="AC87" s="183">
        <f>'Lack of Coping Capacity'!K86</f>
        <v>6.7</v>
      </c>
      <c r="AD87" s="186">
        <f>'Lack of Coping Capacity'!P86</f>
        <v>5.8</v>
      </c>
      <c r="AE87" s="179">
        <f>'Lack of Coping Capacity'!S86</f>
        <v>7.4</v>
      </c>
      <c r="AF87" s="187">
        <f>'Lack of Coping Capacity'!X86</f>
        <v>8</v>
      </c>
      <c r="AG87" s="183">
        <f>'Lack of Coping Capacity'!Y86</f>
        <v>7.1</v>
      </c>
      <c r="AH87" s="183">
        <f t="shared" si="10"/>
        <v>6.9</v>
      </c>
      <c r="AI87" s="188">
        <f t="shared" si="11"/>
        <v>6</v>
      </c>
    </row>
    <row r="88" spans="1:35" ht="16.5" customHeight="1" x14ac:dyDescent="0.25">
      <c r="A88" s="141" t="s">
        <v>15</v>
      </c>
      <c r="B88" s="116" t="s">
        <v>404</v>
      </c>
      <c r="C88" s="116" t="s">
        <v>14</v>
      </c>
      <c r="D88" s="98" t="s">
        <v>532</v>
      </c>
      <c r="E88" s="176" t="str">
        <f>'Hazard &amp; Exposure'!S87</f>
        <v>x</v>
      </c>
      <c r="F88" s="176">
        <f>'Hazard &amp; Exposure'!T87</f>
        <v>5.2</v>
      </c>
      <c r="G88" s="176">
        <f>'Hazard &amp; Exposure'!U87</f>
        <v>3.3</v>
      </c>
      <c r="H88" s="181">
        <f>'Hazard &amp; Exposure'!V87</f>
        <v>1</v>
      </c>
      <c r="I88" s="183">
        <f>'Hazard &amp; Exposure'!W87</f>
        <v>3.4</v>
      </c>
      <c r="J88" s="182">
        <f>'Hazard &amp; Exposure'!AC87</f>
        <v>4</v>
      </c>
      <c r="K88" s="181">
        <f>'Hazard &amp; Exposure'!Z87</f>
        <v>9.8000000000000007</v>
      </c>
      <c r="L88" s="183">
        <f>'Hazard &amp; Exposure'!AD87</f>
        <v>6.9</v>
      </c>
      <c r="M88" s="183">
        <f t="shared" si="8"/>
        <v>5.4</v>
      </c>
      <c r="N88" s="184">
        <f>Vulnerability!F87</f>
        <v>4.9000000000000004</v>
      </c>
      <c r="O88" s="178">
        <f>Vulnerability!I87</f>
        <v>5.3</v>
      </c>
      <c r="P88" s="185">
        <f>Vulnerability!P87</f>
        <v>3.8</v>
      </c>
      <c r="Q88" s="183">
        <f>Vulnerability!Q87</f>
        <v>4.7</v>
      </c>
      <c r="R88" s="184">
        <f>Vulnerability!V87</f>
        <v>0</v>
      </c>
      <c r="S88" s="177">
        <f>Vulnerability!AD87</f>
        <v>4.4000000000000004</v>
      </c>
      <c r="T88" s="177">
        <f>Vulnerability!AG87</f>
        <v>3.5</v>
      </c>
      <c r="U88" s="177">
        <f>Vulnerability!AJ87</f>
        <v>0</v>
      </c>
      <c r="V88" s="177">
        <f>Vulnerability!AM87</f>
        <v>0</v>
      </c>
      <c r="W88" s="177" t="str">
        <f>Vulnerability!AP87</f>
        <v>x</v>
      </c>
      <c r="X88" s="185">
        <f>Vulnerability!AQ87</f>
        <v>2.2000000000000002</v>
      </c>
      <c r="Y88" s="183">
        <f>Vulnerability!AR87</f>
        <v>1.2</v>
      </c>
      <c r="Z88" s="183">
        <f t="shared" si="9"/>
        <v>3.1</v>
      </c>
      <c r="AA88" s="186">
        <f>'Lack of Coping Capacity'!G87</f>
        <v>6.3</v>
      </c>
      <c r="AB88" s="187">
        <f>'Lack of Coping Capacity'!J87</f>
        <v>7.1</v>
      </c>
      <c r="AC88" s="183">
        <f>'Lack of Coping Capacity'!K87</f>
        <v>6.7</v>
      </c>
      <c r="AD88" s="186">
        <f>'Lack of Coping Capacity'!P87</f>
        <v>5.4</v>
      </c>
      <c r="AE88" s="179">
        <f>'Lack of Coping Capacity'!S87</f>
        <v>5.7</v>
      </c>
      <c r="AF88" s="187">
        <f>'Lack of Coping Capacity'!X87</f>
        <v>8.3000000000000007</v>
      </c>
      <c r="AG88" s="183">
        <f>'Lack of Coping Capacity'!Y87</f>
        <v>6.5</v>
      </c>
      <c r="AH88" s="183">
        <f t="shared" si="10"/>
        <v>6.6</v>
      </c>
      <c r="AI88" s="188">
        <f t="shared" si="11"/>
        <v>4.8</v>
      </c>
    </row>
    <row r="89" spans="1:35" ht="16.5" customHeight="1" x14ac:dyDescent="0.25">
      <c r="A89" s="141" t="s">
        <v>15</v>
      </c>
      <c r="B89" s="116" t="s">
        <v>405</v>
      </c>
      <c r="C89" s="116" t="s">
        <v>14</v>
      </c>
      <c r="D89" s="98" t="s">
        <v>533</v>
      </c>
      <c r="E89" s="176" t="str">
        <f>'Hazard &amp; Exposure'!S88</f>
        <v>x</v>
      </c>
      <c r="F89" s="176">
        <f>'Hazard &amp; Exposure'!T88</f>
        <v>9</v>
      </c>
      <c r="G89" s="176">
        <f>'Hazard &amp; Exposure'!U88</f>
        <v>0.8</v>
      </c>
      <c r="H89" s="181">
        <f>'Hazard &amp; Exposure'!V88</f>
        <v>1.5</v>
      </c>
      <c r="I89" s="183">
        <f>'Hazard &amp; Exposure'!W88</f>
        <v>5.2</v>
      </c>
      <c r="J89" s="182">
        <f>'Hazard &amp; Exposure'!AC88</f>
        <v>5</v>
      </c>
      <c r="K89" s="181">
        <f>'Hazard &amp; Exposure'!Z88</f>
        <v>9.8000000000000007</v>
      </c>
      <c r="L89" s="183">
        <f>'Hazard &amp; Exposure'!AD88</f>
        <v>7.4</v>
      </c>
      <c r="M89" s="183">
        <f t="shared" si="8"/>
        <v>6.4</v>
      </c>
      <c r="N89" s="184">
        <f>Vulnerability!F88</f>
        <v>2.6</v>
      </c>
      <c r="O89" s="178">
        <f>Vulnerability!I88</f>
        <v>2.8</v>
      </c>
      <c r="P89" s="185">
        <f>Vulnerability!P88</f>
        <v>3.8</v>
      </c>
      <c r="Q89" s="183">
        <f>Vulnerability!Q88</f>
        <v>3</v>
      </c>
      <c r="R89" s="184">
        <f>Vulnerability!V88</f>
        <v>1.5</v>
      </c>
      <c r="S89" s="177">
        <f>Vulnerability!AD88</f>
        <v>4.5</v>
      </c>
      <c r="T89" s="177">
        <f>Vulnerability!AG88</f>
        <v>3.3</v>
      </c>
      <c r="U89" s="177">
        <f>Vulnerability!AJ88</f>
        <v>0.5</v>
      </c>
      <c r="V89" s="177">
        <f>Vulnerability!AM88</f>
        <v>0</v>
      </c>
      <c r="W89" s="177" t="str">
        <f>Vulnerability!AP88</f>
        <v>x</v>
      </c>
      <c r="X89" s="185">
        <f>Vulnerability!AQ88</f>
        <v>2.2999999999999998</v>
      </c>
      <c r="Y89" s="183">
        <f>Vulnerability!AR88</f>
        <v>1.9</v>
      </c>
      <c r="Z89" s="183">
        <f t="shared" si="9"/>
        <v>2.5</v>
      </c>
      <c r="AA89" s="186">
        <f>'Lack of Coping Capacity'!G88</f>
        <v>6.3</v>
      </c>
      <c r="AB89" s="187">
        <f>'Lack of Coping Capacity'!J88</f>
        <v>7.1</v>
      </c>
      <c r="AC89" s="183">
        <f>'Lack of Coping Capacity'!K88</f>
        <v>6.7</v>
      </c>
      <c r="AD89" s="186">
        <f>'Lack of Coping Capacity'!P88</f>
        <v>4</v>
      </c>
      <c r="AE89" s="179">
        <f>'Lack of Coping Capacity'!S88</f>
        <v>3.8</v>
      </c>
      <c r="AF89" s="187">
        <f>'Lack of Coping Capacity'!X88</f>
        <v>5.4</v>
      </c>
      <c r="AG89" s="183">
        <f>'Lack of Coping Capacity'!Y88</f>
        <v>4.4000000000000004</v>
      </c>
      <c r="AH89" s="183">
        <f t="shared" si="10"/>
        <v>5.7</v>
      </c>
      <c r="AI89" s="188">
        <f t="shared" si="11"/>
        <v>4.5</v>
      </c>
    </row>
    <row r="90" spans="1:35" ht="16.5" customHeight="1" x14ac:dyDescent="0.25">
      <c r="A90" s="141" t="s">
        <v>15</v>
      </c>
      <c r="B90" s="116" t="s">
        <v>406</v>
      </c>
      <c r="C90" s="116" t="s">
        <v>14</v>
      </c>
      <c r="D90" s="98" t="s">
        <v>534</v>
      </c>
      <c r="E90" s="176" t="str">
        <f>'Hazard &amp; Exposure'!S89</f>
        <v>x</v>
      </c>
      <c r="F90" s="176">
        <f>'Hazard &amp; Exposure'!T89</f>
        <v>6.1</v>
      </c>
      <c r="G90" s="176">
        <f>'Hazard &amp; Exposure'!U89</f>
        <v>3.1</v>
      </c>
      <c r="H90" s="181">
        <f>'Hazard &amp; Exposure'!V89</f>
        <v>1.9</v>
      </c>
      <c r="I90" s="183">
        <f>'Hazard &amp; Exposure'!W89</f>
        <v>3.9</v>
      </c>
      <c r="J90" s="182">
        <f>'Hazard &amp; Exposure'!AC89</f>
        <v>10</v>
      </c>
      <c r="K90" s="181">
        <f>'Hazard &amp; Exposure'!Z89</f>
        <v>9.8000000000000007</v>
      </c>
      <c r="L90" s="183">
        <f>'Hazard &amp; Exposure'!AD89</f>
        <v>10</v>
      </c>
      <c r="M90" s="183">
        <f t="shared" si="8"/>
        <v>8.3000000000000007</v>
      </c>
      <c r="N90" s="184">
        <f>Vulnerability!F89</f>
        <v>5.9</v>
      </c>
      <c r="O90" s="178">
        <f>Vulnerability!I89</f>
        <v>6.7</v>
      </c>
      <c r="P90" s="185">
        <f>Vulnerability!P89</f>
        <v>3.8</v>
      </c>
      <c r="Q90" s="183">
        <f>Vulnerability!Q89</f>
        <v>5.6</v>
      </c>
      <c r="R90" s="184">
        <f>Vulnerability!V89</f>
        <v>0</v>
      </c>
      <c r="S90" s="177">
        <f>Vulnerability!AD89</f>
        <v>4.5</v>
      </c>
      <c r="T90" s="177">
        <f>Vulnerability!AG89</f>
        <v>6.6</v>
      </c>
      <c r="U90" s="177">
        <f>Vulnerability!AJ89</f>
        <v>0.1</v>
      </c>
      <c r="V90" s="177">
        <f>Vulnerability!AM89</f>
        <v>0</v>
      </c>
      <c r="W90" s="177" t="str">
        <f>Vulnerability!AP89</f>
        <v>x</v>
      </c>
      <c r="X90" s="185">
        <f>Vulnerability!AQ89</f>
        <v>3.3</v>
      </c>
      <c r="Y90" s="183">
        <f>Vulnerability!AR89</f>
        <v>1.8</v>
      </c>
      <c r="Z90" s="183">
        <f t="shared" si="9"/>
        <v>3.9</v>
      </c>
      <c r="AA90" s="186">
        <f>'Lack of Coping Capacity'!G89</f>
        <v>6.3</v>
      </c>
      <c r="AB90" s="187">
        <f>'Lack of Coping Capacity'!J89</f>
        <v>7.1</v>
      </c>
      <c r="AC90" s="183">
        <f>'Lack of Coping Capacity'!K89</f>
        <v>6.7</v>
      </c>
      <c r="AD90" s="186">
        <f>'Lack of Coping Capacity'!P89</f>
        <v>6.7</v>
      </c>
      <c r="AE90" s="179">
        <f>'Lack of Coping Capacity'!S89</f>
        <v>8.6</v>
      </c>
      <c r="AF90" s="187">
        <f>'Lack of Coping Capacity'!X89</f>
        <v>7.6</v>
      </c>
      <c r="AG90" s="183">
        <f>'Lack of Coping Capacity'!Y89</f>
        <v>7.6</v>
      </c>
      <c r="AH90" s="183">
        <f t="shared" si="10"/>
        <v>7.2</v>
      </c>
      <c r="AI90" s="188">
        <f t="shared" si="11"/>
        <v>6.2</v>
      </c>
    </row>
    <row r="91" spans="1:35" ht="16.5" customHeight="1" x14ac:dyDescent="0.25">
      <c r="A91" s="141" t="s">
        <v>15</v>
      </c>
      <c r="B91" s="116" t="s">
        <v>13</v>
      </c>
      <c r="C91" s="116" t="s">
        <v>14</v>
      </c>
      <c r="D91" s="98" t="s">
        <v>535</v>
      </c>
      <c r="E91" s="176">
        <f>'Hazard &amp; Exposure'!S90</f>
        <v>0.6</v>
      </c>
      <c r="F91" s="176">
        <f>'Hazard &amp; Exposure'!T90</f>
        <v>6.7</v>
      </c>
      <c r="G91" s="176">
        <f>'Hazard &amp; Exposure'!U90</f>
        <v>2.8</v>
      </c>
      <c r="H91" s="181">
        <f>'Hazard &amp; Exposure'!V90</f>
        <v>1.5</v>
      </c>
      <c r="I91" s="183">
        <f>'Hazard &amp; Exposure'!W90</f>
        <v>3.3</v>
      </c>
      <c r="J91" s="182">
        <f>'Hazard &amp; Exposure'!AC90</f>
        <v>6</v>
      </c>
      <c r="K91" s="181">
        <f>'Hazard &amp; Exposure'!Z90</f>
        <v>9.8000000000000007</v>
      </c>
      <c r="L91" s="183">
        <f>'Hazard &amp; Exposure'!AD90</f>
        <v>7.9</v>
      </c>
      <c r="M91" s="183">
        <f t="shared" si="8"/>
        <v>6.1</v>
      </c>
      <c r="N91" s="184">
        <f>Vulnerability!F90</f>
        <v>7.8</v>
      </c>
      <c r="O91" s="178">
        <f>Vulnerability!I90</f>
        <v>6.7</v>
      </c>
      <c r="P91" s="185">
        <f>Vulnerability!P90</f>
        <v>3.8</v>
      </c>
      <c r="Q91" s="183">
        <f>Vulnerability!Q90</f>
        <v>6.5</v>
      </c>
      <c r="R91" s="184">
        <f>Vulnerability!V90</f>
        <v>0</v>
      </c>
      <c r="S91" s="177">
        <f>Vulnerability!AD90</f>
        <v>4</v>
      </c>
      <c r="T91" s="177">
        <f>Vulnerability!AG90</f>
        <v>6.8</v>
      </c>
      <c r="U91" s="177">
        <f>Vulnerability!AJ90</f>
        <v>1.1000000000000001</v>
      </c>
      <c r="V91" s="177">
        <f>Vulnerability!AM90</f>
        <v>9.8000000000000007</v>
      </c>
      <c r="W91" s="177">
        <f>Vulnerability!AP90</f>
        <v>1.2</v>
      </c>
      <c r="X91" s="185">
        <f>Vulnerability!AQ90</f>
        <v>5.9</v>
      </c>
      <c r="Y91" s="183">
        <f>Vulnerability!AR90</f>
        <v>3.5</v>
      </c>
      <c r="Z91" s="183">
        <f t="shared" si="9"/>
        <v>5.2</v>
      </c>
      <c r="AA91" s="186">
        <f>'Lack of Coping Capacity'!G90</f>
        <v>6.3</v>
      </c>
      <c r="AB91" s="187">
        <f>'Lack of Coping Capacity'!J90</f>
        <v>7.1</v>
      </c>
      <c r="AC91" s="183">
        <f>'Lack of Coping Capacity'!K90</f>
        <v>6.7</v>
      </c>
      <c r="AD91" s="186">
        <f>'Lack of Coping Capacity'!P90</f>
        <v>6.9</v>
      </c>
      <c r="AE91" s="179">
        <f>'Lack of Coping Capacity'!S90</f>
        <v>8.4</v>
      </c>
      <c r="AF91" s="187">
        <f>'Lack of Coping Capacity'!X90</f>
        <v>8.6</v>
      </c>
      <c r="AG91" s="183">
        <f>'Lack of Coping Capacity'!Y90</f>
        <v>8</v>
      </c>
      <c r="AH91" s="183">
        <f t="shared" si="10"/>
        <v>7.4</v>
      </c>
      <c r="AI91" s="188">
        <f t="shared" si="11"/>
        <v>6.2</v>
      </c>
    </row>
    <row r="92" spans="1:35" ht="16.5" customHeight="1" x14ac:dyDescent="0.25">
      <c r="A92" s="141" t="s">
        <v>15</v>
      </c>
      <c r="B92" s="116" t="s">
        <v>407</v>
      </c>
      <c r="C92" s="116" t="s">
        <v>14</v>
      </c>
      <c r="D92" s="98" t="s">
        <v>536</v>
      </c>
      <c r="E92" s="176" t="str">
        <f>'Hazard &amp; Exposure'!S91</f>
        <v>x</v>
      </c>
      <c r="F92" s="176">
        <f>'Hazard &amp; Exposure'!T91</f>
        <v>5</v>
      </c>
      <c r="G92" s="176">
        <f>'Hazard &amp; Exposure'!U91</f>
        <v>5.7</v>
      </c>
      <c r="H92" s="181">
        <f>'Hazard &amp; Exposure'!V91</f>
        <v>1</v>
      </c>
      <c r="I92" s="183">
        <f>'Hazard &amp; Exposure'!W91</f>
        <v>4.2</v>
      </c>
      <c r="J92" s="182">
        <f>'Hazard &amp; Exposure'!AC91</f>
        <v>5</v>
      </c>
      <c r="K92" s="181">
        <f>'Hazard &amp; Exposure'!Z91</f>
        <v>9.8000000000000007</v>
      </c>
      <c r="L92" s="183">
        <f>'Hazard &amp; Exposure'!AD91</f>
        <v>7.4</v>
      </c>
      <c r="M92" s="183">
        <f t="shared" si="8"/>
        <v>6</v>
      </c>
      <c r="N92" s="184">
        <f>Vulnerability!F91</f>
        <v>3.8</v>
      </c>
      <c r="O92" s="178">
        <f>Vulnerability!I91</f>
        <v>5.4</v>
      </c>
      <c r="P92" s="185">
        <f>Vulnerability!P91</f>
        <v>3.8</v>
      </c>
      <c r="Q92" s="183">
        <f>Vulnerability!Q91</f>
        <v>4.2</v>
      </c>
      <c r="R92" s="184">
        <f>Vulnerability!V91</f>
        <v>0</v>
      </c>
      <c r="S92" s="177">
        <f>Vulnerability!AD91</f>
        <v>4.4000000000000004</v>
      </c>
      <c r="T92" s="177">
        <f>Vulnerability!AG91</f>
        <v>4.8</v>
      </c>
      <c r="U92" s="177">
        <f>Vulnerability!AJ91</f>
        <v>0.8</v>
      </c>
      <c r="V92" s="177">
        <f>Vulnerability!AM91</f>
        <v>0</v>
      </c>
      <c r="W92" s="177" t="str">
        <f>Vulnerability!AP91</f>
        <v>x</v>
      </c>
      <c r="X92" s="185">
        <f>Vulnerability!AQ91</f>
        <v>2.8</v>
      </c>
      <c r="Y92" s="183">
        <f>Vulnerability!AR91</f>
        <v>1.5</v>
      </c>
      <c r="Z92" s="183">
        <f t="shared" si="9"/>
        <v>3</v>
      </c>
      <c r="AA92" s="186">
        <f>'Lack of Coping Capacity'!G91</f>
        <v>6.3</v>
      </c>
      <c r="AB92" s="187">
        <f>'Lack of Coping Capacity'!J91</f>
        <v>7.1</v>
      </c>
      <c r="AC92" s="183">
        <f>'Lack of Coping Capacity'!K91</f>
        <v>6.7</v>
      </c>
      <c r="AD92" s="186">
        <f>'Lack of Coping Capacity'!P91</f>
        <v>5.3</v>
      </c>
      <c r="AE92" s="179">
        <f>'Lack of Coping Capacity'!S91</f>
        <v>5</v>
      </c>
      <c r="AF92" s="187">
        <f>'Lack of Coping Capacity'!X91</f>
        <v>8.1999999999999993</v>
      </c>
      <c r="AG92" s="183">
        <f>'Lack of Coping Capacity'!Y91</f>
        <v>6.2</v>
      </c>
      <c r="AH92" s="183">
        <f t="shared" si="10"/>
        <v>6.5</v>
      </c>
      <c r="AI92" s="188">
        <f t="shared" si="11"/>
        <v>4.9000000000000004</v>
      </c>
    </row>
    <row r="93" spans="1:35" ht="16.5" customHeight="1" x14ac:dyDescent="0.25">
      <c r="A93" s="141" t="s">
        <v>15</v>
      </c>
      <c r="B93" s="116" t="s">
        <v>408</v>
      </c>
      <c r="C93" s="116" t="s">
        <v>14</v>
      </c>
      <c r="D93" s="98" t="s">
        <v>537</v>
      </c>
      <c r="E93" s="176" t="str">
        <f>'Hazard &amp; Exposure'!S92</f>
        <v>x</v>
      </c>
      <c r="F93" s="176">
        <f>'Hazard &amp; Exposure'!T92</f>
        <v>5.2</v>
      </c>
      <c r="G93" s="176">
        <f>'Hazard &amp; Exposure'!U92</f>
        <v>8.1</v>
      </c>
      <c r="H93" s="181">
        <f>'Hazard &amp; Exposure'!V92</f>
        <v>1.5</v>
      </c>
      <c r="I93" s="183">
        <f>'Hazard &amp; Exposure'!W92</f>
        <v>5.6</v>
      </c>
      <c r="J93" s="182">
        <f>'Hazard &amp; Exposure'!AC92</f>
        <v>4</v>
      </c>
      <c r="K93" s="181">
        <f>'Hazard &amp; Exposure'!Z92</f>
        <v>9.8000000000000007</v>
      </c>
      <c r="L93" s="183">
        <f>'Hazard &amp; Exposure'!AD92</f>
        <v>6.9</v>
      </c>
      <c r="M93" s="183">
        <f t="shared" si="8"/>
        <v>6.3</v>
      </c>
      <c r="N93" s="184">
        <f>Vulnerability!F92</f>
        <v>4.5</v>
      </c>
      <c r="O93" s="178">
        <f>Vulnerability!I92</f>
        <v>3.1</v>
      </c>
      <c r="P93" s="185">
        <f>Vulnerability!P92</f>
        <v>3.8</v>
      </c>
      <c r="Q93" s="183">
        <f>Vulnerability!Q92</f>
        <v>4</v>
      </c>
      <c r="R93" s="184">
        <f>Vulnerability!V92</f>
        <v>0</v>
      </c>
      <c r="S93" s="177">
        <f>Vulnerability!AD92</f>
        <v>4.7</v>
      </c>
      <c r="T93" s="177">
        <f>Vulnerability!AG92</f>
        <v>4.8</v>
      </c>
      <c r="U93" s="177">
        <f>Vulnerability!AJ92</f>
        <v>1.8</v>
      </c>
      <c r="V93" s="177">
        <f>Vulnerability!AM92</f>
        <v>0</v>
      </c>
      <c r="W93" s="177" t="str">
        <f>Vulnerability!AP92</f>
        <v>x</v>
      </c>
      <c r="X93" s="185">
        <f>Vulnerability!AQ92</f>
        <v>3.1</v>
      </c>
      <c r="Y93" s="183">
        <f>Vulnerability!AR92</f>
        <v>1.7</v>
      </c>
      <c r="Z93" s="183">
        <f t="shared" si="9"/>
        <v>2.9</v>
      </c>
      <c r="AA93" s="186">
        <f>'Lack of Coping Capacity'!G92</f>
        <v>6.3</v>
      </c>
      <c r="AB93" s="187">
        <f>'Lack of Coping Capacity'!J92</f>
        <v>7.1</v>
      </c>
      <c r="AC93" s="183">
        <f>'Lack of Coping Capacity'!K92</f>
        <v>6.7</v>
      </c>
      <c r="AD93" s="186">
        <f>'Lack of Coping Capacity'!P92</f>
        <v>5.4</v>
      </c>
      <c r="AE93" s="179">
        <f>'Lack of Coping Capacity'!S92</f>
        <v>6.4</v>
      </c>
      <c r="AF93" s="187">
        <f>'Lack of Coping Capacity'!X92</f>
        <v>6.8</v>
      </c>
      <c r="AG93" s="183">
        <f>'Lack of Coping Capacity'!Y92</f>
        <v>6.2</v>
      </c>
      <c r="AH93" s="183">
        <f t="shared" si="10"/>
        <v>6.5</v>
      </c>
      <c r="AI93" s="188">
        <f t="shared" si="11"/>
        <v>4.9000000000000004</v>
      </c>
    </row>
    <row r="94" spans="1:35" ht="16.5" customHeight="1" x14ac:dyDescent="0.25">
      <c r="A94" s="141" t="s">
        <v>15</v>
      </c>
      <c r="B94" s="116" t="s">
        <v>409</v>
      </c>
      <c r="C94" s="116" t="s">
        <v>14</v>
      </c>
      <c r="D94" s="98" t="s">
        <v>538</v>
      </c>
      <c r="E94" s="176" t="str">
        <f>'Hazard &amp; Exposure'!S93</f>
        <v>x</v>
      </c>
      <c r="F94" s="176">
        <f>'Hazard &amp; Exposure'!T93</f>
        <v>4.3</v>
      </c>
      <c r="G94" s="176">
        <f>'Hazard &amp; Exposure'!U93</f>
        <v>5.9</v>
      </c>
      <c r="H94" s="181">
        <f>'Hazard &amp; Exposure'!V93</f>
        <v>1.5</v>
      </c>
      <c r="I94" s="183">
        <f>'Hazard &amp; Exposure'!W93</f>
        <v>4.0999999999999996</v>
      </c>
      <c r="J94" s="182">
        <f>'Hazard &amp; Exposure'!AC93</f>
        <v>5</v>
      </c>
      <c r="K94" s="181">
        <f>'Hazard &amp; Exposure'!Z93</f>
        <v>9.8000000000000007</v>
      </c>
      <c r="L94" s="183">
        <f>'Hazard &amp; Exposure'!AD93</f>
        <v>7.4</v>
      </c>
      <c r="M94" s="183">
        <f t="shared" si="8"/>
        <v>6</v>
      </c>
      <c r="N94" s="184">
        <f>Vulnerability!F93</f>
        <v>4.0999999999999996</v>
      </c>
      <c r="O94" s="178">
        <f>Vulnerability!I93</f>
        <v>5</v>
      </c>
      <c r="P94" s="185">
        <f>Vulnerability!P93</f>
        <v>3.8</v>
      </c>
      <c r="Q94" s="183">
        <f>Vulnerability!Q93</f>
        <v>4.3</v>
      </c>
      <c r="R94" s="184">
        <f>Vulnerability!V93</f>
        <v>0</v>
      </c>
      <c r="S94" s="177">
        <f>Vulnerability!AD93</f>
        <v>5</v>
      </c>
      <c r="T94" s="177">
        <f>Vulnerability!AG93</f>
        <v>5.6</v>
      </c>
      <c r="U94" s="177">
        <f>Vulnerability!AJ93</f>
        <v>1.1000000000000001</v>
      </c>
      <c r="V94" s="177">
        <f>Vulnerability!AM93</f>
        <v>0</v>
      </c>
      <c r="W94" s="177" t="str">
        <f>Vulnerability!AP93</f>
        <v>x</v>
      </c>
      <c r="X94" s="185">
        <f>Vulnerability!AQ93</f>
        <v>3.3</v>
      </c>
      <c r="Y94" s="183">
        <f>Vulnerability!AR93</f>
        <v>1.8</v>
      </c>
      <c r="Z94" s="183">
        <f t="shared" si="9"/>
        <v>3.1</v>
      </c>
      <c r="AA94" s="186">
        <f>'Lack of Coping Capacity'!G93</f>
        <v>6.3</v>
      </c>
      <c r="AB94" s="187">
        <f>'Lack of Coping Capacity'!J93</f>
        <v>7.1</v>
      </c>
      <c r="AC94" s="183">
        <f>'Lack of Coping Capacity'!K93</f>
        <v>6.7</v>
      </c>
      <c r="AD94" s="186">
        <f>'Lack of Coping Capacity'!P93</f>
        <v>4.5</v>
      </c>
      <c r="AE94" s="179">
        <f>'Lack of Coping Capacity'!S93</f>
        <v>5.4</v>
      </c>
      <c r="AF94" s="187">
        <f>'Lack of Coping Capacity'!X93</f>
        <v>6.4</v>
      </c>
      <c r="AG94" s="183">
        <f>'Lack of Coping Capacity'!Y93</f>
        <v>5.4</v>
      </c>
      <c r="AH94" s="183">
        <f t="shared" si="10"/>
        <v>6.1</v>
      </c>
      <c r="AI94" s="188">
        <f t="shared" si="11"/>
        <v>4.8</v>
      </c>
    </row>
    <row r="95" spans="1:35" ht="16.5" customHeight="1" x14ac:dyDescent="0.25">
      <c r="A95" s="141" t="s">
        <v>15</v>
      </c>
      <c r="B95" s="116" t="s">
        <v>410</v>
      </c>
      <c r="C95" s="116" t="s">
        <v>14</v>
      </c>
      <c r="D95" s="98" t="s">
        <v>539</v>
      </c>
      <c r="E95" s="176" t="str">
        <f>'Hazard &amp; Exposure'!S94</f>
        <v>x</v>
      </c>
      <c r="F95" s="176">
        <f>'Hazard &amp; Exposure'!T94</f>
        <v>3</v>
      </c>
      <c r="G95" s="176">
        <f>'Hazard &amp; Exposure'!U94</f>
        <v>2.2999999999999998</v>
      </c>
      <c r="H95" s="181">
        <f>'Hazard &amp; Exposure'!V94</f>
        <v>1.5</v>
      </c>
      <c r="I95" s="183">
        <f>'Hazard &amp; Exposure'!W94</f>
        <v>2.2999999999999998</v>
      </c>
      <c r="J95" s="182">
        <f>'Hazard &amp; Exposure'!AC94</f>
        <v>4</v>
      </c>
      <c r="K95" s="181">
        <f>'Hazard &amp; Exposure'!Z94</f>
        <v>9.8000000000000007</v>
      </c>
      <c r="L95" s="183">
        <f>'Hazard &amp; Exposure'!AD94</f>
        <v>6.9</v>
      </c>
      <c r="M95" s="183">
        <f t="shared" si="8"/>
        <v>5</v>
      </c>
      <c r="N95" s="184">
        <f>Vulnerability!F94</f>
        <v>5.4</v>
      </c>
      <c r="O95" s="178">
        <f>Vulnerability!I94</f>
        <v>3.7</v>
      </c>
      <c r="P95" s="185">
        <f>Vulnerability!P94</f>
        <v>3.8</v>
      </c>
      <c r="Q95" s="183">
        <f>Vulnerability!Q94</f>
        <v>4.5999999999999996</v>
      </c>
      <c r="R95" s="184">
        <f>Vulnerability!V94</f>
        <v>0</v>
      </c>
      <c r="S95" s="177">
        <f>Vulnerability!AD94</f>
        <v>5</v>
      </c>
      <c r="T95" s="177">
        <f>Vulnerability!AG94</f>
        <v>4</v>
      </c>
      <c r="U95" s="177">
        <f>Vulnerability!AJ94</f>
        <v>0.4</v>
      </c>
      <c r="V95" s="177">
        <f>Vulnerability!AM94</f>
        <v>0</v>
      </c>
      <c r="W95" s="177" t="str">
        <f>Vulnerability!AP94</f>
        <v>x</v>
      </c>
      <c r="X95" s="185">
        <f>Vulnerability!AQ94</f>
        <v>2.6</v>
      </c>
      <c r="Y95" s="183">
        <f>Vulnerability!AR94</f>
        <v>1.4</v>
      </c>
      <c r="Z95" s="183">
        <f t="shared" si="9"/>
        <v>3.2</v>
      </c>
      <c r="AA95" s="186">
        <f>'Lack of Coping Capacity'!G94</f>
        <v>6.3</v>
      </c>
      <c r="AB95" s="187">
        <f>'Lack of Coping Capacity'!J94</f>
        <v>7.1</v>
      </c>
      <c r="AC95" s="183">
        <f>'Lack of Coping Capacity'!K94</f>
        <v>6.7</v>
      </c>
      <c r="AD95" s="186">
        <f>'Lack of Coping Capacity'!P94</f>
        <v>5.5</v>
      </c>
      <c r="AE95" s="179">
        <f>'Lack of Coping Capacity'!S94</f>
        <v>6.1</v>
      </c>
      <c r="AF95" s="187">
        <f>'Lack of Coping Capacity'!X94</f>
        <v>8</v>
      </c>
      <c r="AG95" s="183">
        <f>'Lack of Coping Capacity'!Y94</f>
        <v>6.5</v>
      </c>
      <c r="AH95" s="183">
        <f t="shared" si="10"/>
        <v>6.6</v>
      </c>
      <c r="AI95" s="188">
        <f t="shared" si="11"/>
        <v>4.7</v>
      </c>
    </row>
    <row r="96" spans="1:35" ht="16.5" customHeight="1" x14ac:dyDescent="0.25">
      <c r="A96" s="141" t="s">
        <v>15</v>
      </c>
      <c r="B96" s="116" t="s">
        <v>411</v>
      </c>
      <c r="C96" s="116" t="s">
        <v>14</v>
      </c>
      <c r="D96" s="98" t="s">
        <v>540</v>
      </c>
      <c r="E96" s="176">
        <f>'Hazard &amp; Exposure'!S95</f>
        <v>1.9</v>
      </c>
      <c r="F96" s="176">
        <f>'Hazard &amp; Exposure'!T95</f>
        <v>3.6</v>
      </c>
      <c r="G96" s="176">
        <f>'Hazard &amp; Exposure'!U95</f>
        <v>6.2</v>
      </c>
      <c r="H96" s="181">
        <f>'Hazard &amp; Exposure'!V95</f>
        <v>0.5</v>
      </c>
      <c r="I96" s="183">
        <f>'Hazard &amp; Exposure'!W95</f>
        <v>3.4</v>
      </c>
      <c r="J96" s="182">
        <f>'Hazard &amp; Exposure'!AC95</f>
        <v>10</v>
      </c>
      <c r="K96" s="181">
        <f>'Hazard &amp; Exposure'!Z95</f>
        <v>9.8000000000000007</v>
      </c>
      <c r="L96" s="183">
        <f>'Hazard &amp; Exposure'!AD95</f>
        <v>10</v>
      </c>
      <c r="M96" s="183">
        <f t="shared" si="8"/>
        <v>8.1999999999999993</v>
      </c>
      <c r="N96" s="184">
        <f>Vulnerability!F95</f>
        <v>6.5</v>
      </c>
      <c r="O96" s="178">
        <f>Vulnerability!I95</f>
        <v>5.8</v>
      </c>
      <c r="P96" s="185">
        <f>Vulnerability!P95</f>
        <v>3.8</v>
      </c>
      <c r="Q96" s="183">
        <f>Vulnerability!Q95</f>
        <v>5.7</v>
      </c>
      <c r="R96" s="184">
        <f>Vulnerability!V95</f>
        <v>0</v>
      </c>
      <c r="S96" s="177">
        <f>Vulnerability!AD95</f>
        <v>4.3</v>
      </c>
      <c r="T96" s="177">
        <f>Vulnerability!AG95</f>
        <v>5.6</v>
      </c>
      <c r="U96" s="177">
        <f>Vulnerability!AJ95</f>
        <v>0.4</v>
      </c>
      <c r="V96" s="177">
        <f>Vulnerability!AM95</f>
        <v>0</v>
      </c>
      <c r="W96" s="177">
        <f>Vulnerability!AP95</f>
        <v>2.5</v>
      </c>
      <c r="X96" s="185">
        <f>Vulnerability!AQ95</f>
        <v>2.9</v>
      </c>
      <c r="Y96" s="183">
        <f>Vulnerability!AR95</f>
        <v>1.6</v>
      </c>
      <c r="Z96" s="183">
        <f t="shared" si="9"/>
        <v>3.9</v>
      </c>
      <c r="AA96" s="186">
        <f>'Lack of Coping Capacity'!G95</f>
        <v>6.3</v>
      </c>
      <c r="AB96" s="187">
        <f>'Lack of Coping Capacity'!J95</f>
        <v>7.1</v>
      </c>
      <c r="AC96" s="183">
        <f>'Lack of Coping Capacity'!K95</f>
        <v>6.7</v>
      </c>
      <c r="AD96" s="186">
        <f>'Lack of Coping Capacity'!P95</f>
        <v>6.3</v>
      </c>
      <c r="AE96" s="179">
        <f>'Lack of Coping Capacity'!S95</f>
        <v>9.1</v>
      </c>
      <c r="AF96" s="187">
        <f>'Lack of Coping Capacity'!X95</f>
        <v>7.5</v>
      </c>
      <c r="AG96" s="183">
        <f>'Lack of Coping Capacity'!Y95</f>
        <v>7.6</v>
      </c>
      <c r="AH96" s="183">
        <f t="shared" si="10"/>
        <v>7.2</v>
      </c>
      <c r="AI96" s="188">
        <f t="shared" si="11"/>
        <v>6.1</v>
      </c>
    </row>
    <row r="97" spans="1:35" ht="16.5" customHeight="1" x14ac:dyDescent="0.25">
      <c r="A97" s="141" t="s">
        <v>15</v>
      </c>
      <c r="B97" s="116" t="s">
        <v>412</v>
      </c>
      <c r="C97" s="116" t="s">
        <v>14</v>
      </c>
      <c r="D97" s="98" t="s">
        <v>541</v>
      </c>
      <c r="E97" s="176" t="str">
        <f>'Hazard &amp; Exposure'!S96</f>
        <v>x</v>
      </c>
      <c r="F97" s="176">
        <f>'Hazard &amp; Exposure'!T96</f>
        <v>6.5</v>
      </c>
      <c r="G97" s="176">
        <f>'Hazard &amp; Exposure'!U96</f>
        <v>6.2</v>
      </c>
      <c r="H97" s="181">
        <f>'Hazard &amp; Exposure'!V96</f>
        <v>1</v>
      </c>
      <c r="I97" s="183">
        <f>'Hazard &amp; Exposure'!W96</f>
        <v>5</v>
      </c>
      <c r="J97" s="182">
        <f>'Hazard &amp; Exposure'!AC96</f>
        <v>6</v>
      </c>
      <c r="K97" s="181">
        <f>'Hazard &amp; Exposure'!Z96</f>
        <v>9.8000000000000007</v>
      </c>
      <c r="L97" s="183">
        <f>'Hazard &amp; Exposure'!AD96</f>
        <v>7.9</v>
      </c>
      <c r="M97" s="183">
        <f t="shared" si="8"/>
        <v>6.7</v>
      </c>
      <c r="N97" s="184">
        <f>Vulnerability!F96</f>
        <v>3.8</v>
      </c>
      <c r="O97" s="178">
        <f>Vulnerability!I96</f>
        <v>3.8</v>
      </c>
      <c r="P97" s="185">
        <f>Vulnerability!P96</f>
        <v>3.8</v>
      </c>
      <c r="Q97" s="183">
        <f>Vulnerability!Q96</f>
        <v>3.8</v>
      </c>
      <c r="R97" s="184">
        <f>Vulnerability!V96</f>
        <v>0</v>
      </c>
      <c r="S97" s="177">
        <f>Vulnerability!AD96</f>
        <v>5.3</v>
      </c>
      <c r="T97" s="177">
        <f>Vulnerability!AG96</f>
        <v>3.8</v>
      </c>
      <c r="U97" s="177">
        <f>Vulnerability!AJ96</f>
        <v>0.6</v>
      </c>
      <c r="V97" s="177">
        <f>Vulnerability!AM96</f>
        <v>0</v>
      </c>
      <c r="W97" s="177" t="str">
        <f>Vulnerability!AP96</f>
        <v>x</v>
      </c>
      <c r="X97" s="185">
        <f>Vulnerability!AQ96</f>
        <v>2.7</v>
      </c>
      <c r="Y97" s="183">
        <f>Vulnerability!AR96</f>
        <v>1.4</v>
      </c>
      <c r="Z97" s="183">
        <f t="shared" si="9"/>
        <v>2.7</v>
      </c>
      <c r="AA97" s="186">
        <f>'Lack of Coping Capacity'!G96</f>
        <v>6.3</v>
      </c>
      <c r="AB97" s="187">
        <f>'Lack of Coping Capacity'!J96</f>
        <v>7.1</v>
      </c>
      <c r="AC97" s="183">
        <f>'Lack of Coping Capacity'!K96</f>
        <v>6.7</v>
      </c>
      <c r="AD97" s="186">
        <f>'Lack of Coping Capacity'!P96</f>
        <v>4.5</v>
      </c>
      <c r="AE97" s="179">
        <f>'Lack of Coping Capacity'!S96</f>
        <v>5.0999999999999996</v>
      </c>
      <c r="AF97" s="187">
        <f>'Lack of Coping Capacity'!X96</f>
        <v>6.8</v>
      </c>
      <c r="AG97" s="183">
        <f>'Lack of Coping Capacity'!Y96</f>
        <v>5.5</v>
      </c>
      <c r="AH97" s="183">
        <f t="shared" si="10"/>
        <v>6.1</v>
      </c>
      <c r="AI97" s="188">
        <f t="shared" si="11"/>
        <v>4.8</v>
      </c>
    </row>
    <row r="98" spans="1:35" ht="16.5" customHeight="1" x14ac:dyDescent="0.25">
      <c r="A98" s="141" t="s">
        <v>15</v>
      </c>
      <c r="B98" s="116" t="s">
        <v>413</v>
      </c>
      <c r="C98" s="116" t="s">
        <v>14</v>
      </c>
      <c r="D98" s="98" t="s">
        <v>542</v>
      </c>
      <c r="E98" s="176">
        <f>'Hazard &amp; Exposure'!S97</f>
        <v>0.6</v>
      </c>
      <c r="F98" s="176">
        <f>'Hazard &amp; Exposure'!T97</f>
        <v>8.6</v>
      </c>
      <c r="G98" s="176">
        <f>'Hazard &amp; Exposure'!U97</f>
        <v>3.3</v>
      </c>
      <c r="H98" s="181">
        <f>'Hazard &amp; Exposure'!V97</f>
        <v>1.9</v>
      </c>
      <c r="I98" s="183">
        <f>'Hazard &amp; Exposure'!W97</f>
        <v>4.5</v>
      </c>
      <c r="J98" s="182">
        <f>'Hazard &amp; Exposure'!AC97</f>
        <v>6</v>
      </c>
      <c r="K98" s="181">
        <f>'Hazard &amp; Exposure'!Z97</f>
        <v>9.8000000000000007</v>
      </c>
      <c r="L98" s="183">
        <f>'Hazard &amp; Exposure'!AD97</f>
        <v>7.9</v>
      </c>
      <c r="M98" s="183">
        <f t="shared" si="8"/>
        <v>6.5</v>
      </c>
      <c r="N98" s="184">
        <f>Vulnerability!F97</f>
        <v>10</v>
      </c>
      <c r="O98" s="178">
        <f>Vulnerability!I97</f>
        <v>6.7</v>
      </c>
      <c r="P98" s="185">
        <f>Vulnerability!P97</f>
        <v>3.8</v>
      </c>
      <c r="Q98" s="183">
        <f>Vulnerability!Q97</f>
        <v>7.6</v>
      </c>
      <c r="R98" s="184">
        <f>Vulnerability!V97</f>
        <v>0</v>
      </c>
      <c r="S98" s="177">
        <f>Vulnerability!AD97</f>
        <v>3.3</v>
      </c>
      <c r="T98" s="177">
        <f>Vulnerability!AG97</f>
        <v>8</v>
      </c>
      <c r="U98" s="177">
        <f>Vulnerability!AJ97</f>
        <v>4</v>
      </c>
      <c r="V98" s="177">
        <f>Vulnerability!AM97</f>
        <v>0</v>
      </c>
      <c r="W98" s="177">
        <f>Vulnerability!AP97</f>
        <v>1.3</v>
      </c>
      <c r="X98" s="185">
        <f>Vulnerability!AQ97</f>
        <v>3.9</v>
      </c>
      <c r="Y98" s="183">
        <f>Vulnerability!AR97</f>
        <v>2.2000000000000002</v>
      </c>
      <c r="Z98" s="183">
        <f t="shared" si="9"/>
        <v>5.5</v>
      </c>
      <c r="AA98" s="186">
        <f>'Lack of Coping Capacity'!G97</f>
        <v>6.3</v>
      </c>
      <c r="AB98" s="187">
        <f>'Lack of Coping Capacity'!J97</f>
        <v>7.1</v>
      </c>
      <c r="AC98" s="183">
        <f>'Lack of Coping Capacity'!K97</f>
        <v>6.7</v>
      </c>
      <c r="AD98" s="186">
        <f>'Lack of Coping Capacity'!P97</f>
        <v>7.5</v>
      </c>
      <c r="AE98" s="179">
        <f>'Lack of Coping Capacity'!S97</f>
        <v>8.3000000000000007</v>
      </c>
      <c r="AF98" s="187">
        <f>'Lack of Coping Capacity'!X97</f>
        <v>9.4</v>
      </c>
      <c r="AG98" s="183">
        <f>'Lack of Coping Capacity'!Y97</f>
        <v>8.4</v>
      </c>
      <c r="AH98" s="183">
        <f t="shared" si="10"/>
        <v>7.7</v>
      </c>
      <c r="AI98" s="188">
        <f t="shared" si="11"/>
        <v>6.5</v>
      </c>
    </row>
    <row r="99" spans="1:35" ht="16.5" customHeight="1" x14ac:dyDescent="0.25">
      <c r="A99" s="141" t="s">
        <v>15</v>
      </c>
      <c r="B99" s="116" t="s">
        <v>414</v>
      </c>
      <c r="C99" s="116" t="s">
        <v>14</v>
      </c>
      <c r="D99" s="98" t="s">
        <v>543</v>
      </c>
      <c r="E99" s="176">
        <f>'Hazard &amp; Exposure'!S98</f>
        <v>0</v>
      </c>
      <c r="F99" s="176">
        <f>'Hazard &amp; Exposure'!T98</f>
        <v>6.9</v>
      </c>
      <c r="G99" s="176">
        <f>'Hazard &amp; Exposure'!U98</f>
        <v>5.7</v>
      </c>
      <c r="H99" s="181">
        <f>'Hazard &amp; Exposure'!V98</f>
        <v>1.9</v>
      </c>
      <c r="I99" s="183">
        <f>'Hazard &amp; Exposure'!W98</f>
        <v>4.2</v>
      </c>
      <c r="J99" s="182">
        <f>'Hazard &amp; Exposure'!AC98</f>
        <v>7</v>
      </c>
      <c r="K99" s="181">
        <f>'Hazard &amp; Exposure'!Z98</f>
        <v>9.8000000000000007</v>
      </c>
      <c r="L99" s="183">
        <f>'Hazard &amp; Exposure'!AD98</f>
        <v>8.4</v>
      </c>
      <c r="M99" s="183">
        <f t="shared" si="8"/>
        <v>6.8</v>
      </c>
      <c r="N99" s="184">
        <f>Vulnerability!F98</f>
        <v>6.9</v>
      </c>
      <c r="O99" s="178">
        <f>Vulnerability!I98</f>
        <v>5</v>
      </c>
      <c r="P99" s="185">
        <f>Vulnerability!P98</f>
        <v>3.8</v>
      </c>
      <c r="Q99" s="183">
        <f>Vulnerability!Q98</f>
        <v>5.7</v>
      </c>
      <c r="R99" s="184">
        <f>Vulnerability!V98</f>
        <v>7</v>
      </c>
      <c r="S99" s="177">
        <f>Vulnerability!AD98</f>
        <v>5.3</v>
      </c>
      <c r="T99" s="177">
        <f>Vulnerability!AG98</f>
        <v>5.2</v>
      </c>
      <c r="U99" s="177">
        <f>Vulnerability!AJ98</f>
        <v>1.8</v>
      </c>
      <c r="V99" s="177">
        <f>Vulnerability!AM98</f>
        <v>0</v>
      </c>
      <c r="W99" s="177">
        <f>Vulnerability!AP98</f>
        <v>1.2</v>
      </c>
      <c r="X99" s="185">
        <f>Vulnerability!AQ98</f>
        <v>3</v>
      </c>
      <c r="Y99" s="183">
        <f>Vulnerability!AR98</f>
        <v>5.3</v>
      </c>
      <c r="Z99" s="183">
        <f t="shared" si="9"/>
        <v>5.5</v>
      </c>
      <c r="AA99" s="186">
        <f>'Lack of Coping Capacity'!G98</f>
        <v>6.3</v>
      </c>
      <c r="AB99" s="187">
        <f>'Lack of Coping Capacity'!J98</f>
        <v>7.1</v>
      </c>
      <c r="AC99" s="183">
        <f>'Lack of Coping Capacity'!K98</f>
        <v>6.7</v>
      </c>
      <c r="AD99" s="186">
        <f>'Lack of Coping Capacity'!P98</f>
        <v>7.6</v>
      </c>
      <c r="AE99" s="179">
        <f>'Lack of Coping Capacity'!S98</f>
        <v>8.9</v>
      </c>
      <c r="AF99" s="187">
        <f>'Lack of Coping Capacity'!X98</f>
        <v>8.4</v>
      </c>
      <c r="AG99" s="183">
        <f>'Lack of Coping Capacity'!Y98</f>
        <v>8.3000000000000007</v>
      </c>
      <c r="AH99" s="183">
        <f t="shared" si="10"/>
        <v>7.6</v>
      </c>
      <c r="AI99" s="188">
        <f t="shared" si="11"/>
        <v>6.6</v>
      </c>
    </row>
    <row r="100" spans="1:35" ht="16.5" customHeight="1" x14ac:dyDescent="0.25">
      <c r="A100" s="141" t="s">
        <v>15</v>
      </c>
      <c r="B100" s="116" t="s">
        <v>415</v>
      </c>
      <c r="C100" s="116" t="s">
        <v>14</v>
      </c>
      <c r="D100" s="98" t="s">
        <v>544</v>
      </c>
      <c r="E100" s="176">
        <f>'Hazard &amp; Exposure'!S99</f>
        <v>5.6</v>
      </c>
      <c r="F100" s="176">
        <f>'Hazard &amp; Exposure'!T99</f>
        <v>9.1999999999999993</v>
      </c>
      <c r="G100" s="176">
        <f>'Hazard &amp; Exposure'!U99</f>
        <v>5.3</v>
      </c>
      <c r="H100" s="181">
        <f>'Hazard &amp; Exposure'!V99</f>
        <v>1.9</v>
      </c>
      <c r="I100" s="183">
        <f>'Hazard &amp; Exposure'!W99</f>
        <v>6.2</v>
      </c>
      <c r="J100" s="182">
        <f>'Hazard &amp; Exposure'!AC99</f>
        <v>10</v>
      </c>
      <c r="K100" s="181">
        <f>'Hazard &amp; Exposure'!Z99</f>
        <v>9.8000000000000007</v>
      </c>
      <c r="L100" s="183">
        <f>'Hazard &amp; Exposure'!AD99</f>
        <v>10</v>
      </c>
      <c r="M100" s="183">
        <f t="shared" si="8"/>
        <v>8.8000000000000007</v>
      </c>
      <c r="N100" s="184">
        <f>Vulnerability!F99</f>
        <v>9.6999999999999993</v>
      </c>
      <c r="O100" s="178">
        <f>Vulnerability!I99</f>
        <v>6.3</v>
      </c>
      <c r="P100" s="185">
        <f>Vulnerability!P99</f>
        <v>3.8</v>
      </c>
      <c r="Q100" s="183">
        <f>Vulnerability!Q99</f>
        <v>7.4</v>
      </c>
      <c r="R100" s="184">
        <f>Vulnerability!V99</f>
        <v>7.8</v>
      </c>
      <c r="S100" s="177">
        <f>Vulnerability!AD99</f>
        <v>6.5</v>
      </c>
      <c r="T100" s="177">
        <f>Vulnerability!AG99</f>
        <v>8</v>
      </c>
      <c r="U100" s="177">
        <f>Vulnerability!AJ99</f>
        <v>6.7</v>
      </c>
      <c r="V100" s="177">
        <f>Vulnerability!AM99</f>
        <v>0</v>
      </c>
      <c r="W100" s="177">
        <f>Vulnerability!AP99</f>
        <v>10</v>
      </c>
      <c r="X100" s="185">
        <f>Vulnerability!AQ99</f>
        <v>7.3</v>
      </c>
      <c r="Y100" s="183">
        <f>Vulnerability!AR99</f>
        <v>7.6</v>
      </c>
      <c r="Z100" s="183">
        <f t="shared" si="9"/>
        <v>7.5</v>
      </c>
      <c r="AA100" s="186">
        <f>'Lack of Coping Capacity'!G99</f>
        <v>6.3</v>
      </c>
      <c r="AB100" s="187">
        <f>'Lack of Coping Capacity'!J99</f>
        <v>7.1</v>
      </c>
      <c r="AC100" s="183">
        <f>'Lack of Coping Capacity'!K99</f>
        <v>6.7</v>
      </c>
      <c r="AD100" s="186">
        <f>'Lack of Coping Capacity'!P99</f>
        <v>7.8</v>
      </c>
      <c r="AE100" s="179">
        <f>'Lack of Coping Capacity'!S99</f>
        <v>8.1</v>
      </c>
      <c r="AF100" s="187">
        <f>'Lack of Coping Capacity'!X99</f>
        <v>8.8000000000000007</v>
      </c>
      <c r="AG100" s="183">
        <f>'Lack of Coping Capacity'!Y99</f>
        <v>8.1999999999999993</v>
      </c>
      <c r="AH100" s="183">
        <f t="shared" si="10"/>
        <v>7.5</v>
      </c>
      <c r="AI100" s="188">
        <f t="shared" si="11"/>
        <v>7.9</v>
      </c>
    </row>
    <row r="101" spans="1:35" ht="16.5" customHeight="1" thickBot="1" x14ac:dyDescent="0.3">
      <c r="A101" s="142" t="s">
        <v>15</v>
      </c>
      <c r="B101" s="143" t="s">
        <v>416</v>
      </c>
      <c r="C101" s="143" t="s">
        <v>14</v>
      </c>
      <c r="D101" s="144" t="s">
        <v>545</v>
      </c>
      <c r="E101" s="176">
        <f>'Hazard &amp; Exposure'!S100</f>
        <v>2.5</v>
      </c>
      <c r="F101" s="176">
        <f>'Hazard &amp; Exposure'!T100</f>
        <v>7.6</v>
      </c>
      <c r="G101" s="176">
        <f>'Hazard &amp; Exposure'!U100</f>
        <v>7</v>
      </c>
      <c r="H101" s="181">
        <f>'Hazard &amp; Exposure'!V100</f>
        <v>1</v>
      </c>
      <c r="I101" s="183">
        <f>'Hazard &amp; Exposure'!W100</f>
        <v>5.2</v>
      </c>
      <c r="J101" s="182">
        <f>'Hazard &amp; Exposure'!AC100</f>
        <v>10</v>
      </c>
      <c r="K101" s="181">
        <f>'Hazard &amp; Exposure'!Z100</f>
        <v>9.8000000000000007</v>
      </c>
      <c r="L101" s="183">
        <f>'Hazard &amp; Exposure'!AD100</f>
        <v>10</v>
      </c>
      <c r="M101" s="183">
        <f t="shared" si="8"/>
        <v>8.5</v>
      </c>
      <c r="N101" s="184">
        <f>Vulnerability!F100</f>
        <v>9.6999999999999993</v>
      </c>
      <c r="O101" s="178">
        <f>Vulnerability!I100</f>
        <v>5.3</v>
      </c>
      <c r="P101" s="185">
        <f>Vulnerability!P100</f>
        <v>3.8</v>
      </c>
      <c r="Q101" s="183">
        <f>Vulnerability!Q100</f>
        <v>7.1</v>
      </c>
      <c r="R101" s="184">
        <f>Vulnerability!V100</f>
        <v>0</v>
      </c>
      <c r="S101" s="177">
        <f>Vulnerability!AD100</f>
        <v>5.4</v>
      </c>
      <c r="T101" s="177">
        <f>Vulnerability!AG100</f>
        <v>8.3000000000000007</v>
      </c>
      <c r="U101" s="177">
        <f>Vulnerability!AJ100</f>
        <v>3.1</v>
      </c>
      <c r="V101" s="177">
        <f>Vulnerability!AM100</f>
        <v>0</v>
      </c>
      <c r="W101" s="177">
        <f>Vulnerability!AP100</f>
        <v>2.1</v>
      </c>
      <c r="X101" s="185">
        <f>Vulnerability!AQ100</f>
        <v>4.5</v>
      </c>
      <c r="Y101" s="183">
        <f>Vulnerability!AR100</f>
        <v>2.5</v>
      </c>
      <c r="Z101" s="183">
        <f t="shared" si="9"/>
        <v>5.2</v>
      </c>
      <c r="AA101" s="186">
        <f>'Lack of Coping Capacity'!G100</f>
        <v>6.3</v>
      </c>
      <c r="AB101" s="187">
        <f>'Lack of Coping Capacity'!J100</f>
        <v>7.1</v>
      </c>
      <c r="AC101" s="183">
        <f>'Lack of Coping Capacity'!K100</f>
        <v>6.7</v>
      </c>
      <c r="AD101" s="186">
        <f>'Lack of Coping Capacity'!P100</f>
        <v>7.8</v>
      </c>
      <c r="AE101" s="179">
        <f>'Lack of Coping Capacity'!S100</f>
        <v>8.1</v>
      </c>
      <c r="AF101" s="187">
        <f>'Lack of Coping Capacity'!X100</f>
        <v>9.5</v>
      </c>
      <c r="AG101" s="183">
        <f>'Lack of Coping Capacity'!Y100</f>
        <v>8.5</v>
      </c>
      <c r="AH101" s="183">
        <f t="shared" si="10"/>
        <v>7.7</v>
      </c>
      <c r="AI101" s="188">
        <f t="shared" si="11"/>
        <v>7</v>
      </c>
    </row>
    <row r="102" spans="1:35" ht="16.5" customHeight="1" x14ac:dyDescent="0.25">
      <c r="A102" s="138" t="s">
        <v>17</v>
      </c>
      <c r="B102" s="139" t="s">
        <v>418</v>
      </c>
      <c r="C102" s="139" t="s">
        <v>16</v>
      </c>
      <c r="D102" s="140" t="s">
        <v>547</v>
      </c>
      <c r="E102" s="176">
        <f>'Hazard &amp; Exposure'!S101</f>
        <v>0.9</v>
      </c>
      <c r="F102" s="176">
        <f>'Hazard &amp; Exposure'!T101</f>
        <v>0</v>
      </c>
      <c r="G102" s="176">
        <f>'Hazard &amp; Exposure'!U101</f>
        <v>0.8</v>
      </c>
      <c r="H102" s="181">
        <f>'Hazard &amp; Exposure'!V101</f>
        <v>6.8</v>
      </c>
      <c r="I102" s="183">
        <f>'Hazard &amp; Exposure'!W101</f>
        <v>2.7</v>
      </c>
      <c r="J102" s="182">
        <f>'Hazard &amp; Exposure'!AC101</f>
        <v>0</v>
      </c>
      <c r="K102" s="181">
        <f>'Hazard &amp; Exposure'!Z101</f>
        <v>4.4000000000000004</v>
      </c>
      <c r="L102" s="183">
        <f>'Hazard &amp; Exposure'!AD101</f>
        <v>2.2000000000000002</v>
      </c>
      <c r="M102" s="183">
        <f t="shared" si="8"/>
        <v>2.5</v>
      </c>
      <c r="N102" s="184">
        <f>Vulnerability!F101</f>
        <v>4.2</v>
      </c>
      <c r="O102" s="178">
        <f>Vulnerability!I101</f>
        <v>3.5</v>
      </c>
      <c r="P102" s="185">
        <f>Vulnerability!P101</f>
        <v>5.0999999999999996</v>
      </c>
      <c r="Q102" s="183">
        <f>Vulnerability!Q101</f>
        <v>4.3</v>
      </c>
      <c r="R102" s="184">
        <f>Vulnerability!V101</f>
        <v>0</v>
      </c>
      <c r="S102" s="177">
        <f>Vulnerability!AD101</f>
        <v>2</v>
      </c>
      <c r="T102" s="177">
        <f>Vulnerability!AG101</f>
        <v>2.6</v>
      </c>
      <c r="U102" s="177">
        <f>Vulnerability!AJ101</f>
        <v>2.2000000000000002</v>
      </c>
      <c r="V102" s="177">
        <f>Vulnerability!AM101</f>
        <v>0</v>
      </c>
      <c r="W102" s="177">
        <f>Vulnerability!AP101</f>
        <v>0</v>
      </c>
      <c r="X102" s="185">
        <f>Vulnerability!AQ101</f>
        <v>1.4</v>
      </c>
      <c r="Y102" s="183">
        <f>Vulnerability!AR101</f>
        <v>0.7</v>
      </c>
      <c r="Z102" s="183">
        <f t="shared" si="9"/>
        <v>2.7</v>
      </c>
      <c r="AA102" s="186">
        <f>'Lack of Coping Capacity'!G101</f>
        <v>6.7</v>
      </c>
      <c r="AB102" s="187">
        <f>'Lack of Coping Capacity'!J101</f>
        <v>5.6</v>
      </c>
      <c r="AC102" s="183">
        <f>'Lack of Coping Capacity'!K101</f>
        <v>6.2</v>
      </c>
      <c r="AD102" s="186">
        <f>'Lack of Coping Capacity'!P101</f>
        <v>4.5999999999999996</v>
      </c>
      <c r="AE102" s="179">
        <f>'Lack of Coping Capacity'!S101</f>
        <v>1.7</v>
      </c>
      <c r="AF102" s="187">
        <f>'Lack of Coping Capacity'!X101</f>
        <v>5.0999999999999996</v>
      </c>
      <c r="AG102" s="183">
        <f>'Lack of Coping Capacity'!Y101</f>
        <v>3.8</v>
      </c>
      <c r="AH102" s="183">
        <f t="shared" si="10"/>
        <v>5.0999999999999996</v>
      </c>
      <c r="AI102" s="188">
        <f t="shared" si="11"/>
        <v>3.3</v>
      </c>
    </row>
    <row r="103" spans="1:35" ht="16.5" customHeight="1" x14ac:dyDescent="0.25">
      <c r="A103" s="141" t="s">
        <v>17</v>
      </c>
      <c r="B103" s="116" t="s">
        <v>417</v>
      </c>
      <c r="C103" s="116" t="s">
        <v>16</v>
      </c>
      <c r="D103" s="98" t="s">
        <v>546</v>
      </c>
      <c r="E103" s="176">
        <f>'Hazard &amp; Exposure'!S102</f>
        <v>2.8</v>
      </c>
      <c r="F103" s="176">
        <f>'Hazard &amp; Exposure'!T102</f>
        <v>2.7</v>
      </c>
      <c r="G103" s="176">
        <f>'Hazard &amp; Exposure'!U102</f>
        <v>2.4</v>
      </c>
      <c r="H103" s="181">
        <f>'Hazard &amp; Exposure'!V102</f>
        <v>5.8</v>
      </c>
      <c r="I103" s="183">
        <f>'Hazard &amp; Exposure'!W102</f>
        <v>3.6</v>
      </c>
      <c r="J103" s="182">
        <f>'Hazard &amp; Exposure'!AC102</f>
        <v>0</v>
      </c>
      <c r="K103" s="181">
        <f>'Hazard &amp; Exposure'!Z102</f>
        <v>4.4000000000000004</v>
      </c>
      <c r="L103" s="183">
        <f>'Hazard &amp; Exposure'!AD102</f>
        <v>2.2000000000000002</v>
      </c>
      <c r="M103" s="183">
        <f t="shared" si="8"/>
        <v>2.9</v>
      </c>
      <c r="N103" s="184">
        <f>Vulnerability!F102</f>
        <v>7.6</v>
      </c>
      <c r="O103" s="178">
        <f>Vulnerability!I102</f>
        <v>4.2</v>
      </c>
      <c r="P103" s="185">
        <f>Vulnerability!P102</f>
        <v>5.0999999999999996</v>
      </c>
      <c r="Q103" s="183">
        <f>Vulnerability!Q102</f>
        <v>6.1</v>
      </c>
      <c r="R103" s="184">
        <f>Vulnerability!V102</f>
        <v>0</v>
      </c>
      <c r="S103" s="177">
        <f>Vulnerability!AD102</f>
        <v>1.8</v>
      </c>
      <c r="T103" s="177">
        <f>Vulnerability!AG102</f>
        <v>4</v>
      </c>
      <c r="U103" s="177">
        <f>Vulnerability!AJ102</f>
        <v>3.7</v>
      </c>
      <c r="V103" s="177">
        <f>Vulnerability!AM102</f>
        <v>0</v>
      </c>
      <c r="W103" s="177">
        <f>Vulnerability!AP102</f>
        <v>1.2</v>
      </c>
      <c r="X103" s="185">
        <f>Vulnerability!AQ102</f>
        <v>2.2999999999999998</v>
      </c>
      <c r="Y103" s="183">
        <f>Vulnerability!AR102</f>
        <v>1.2</v>
      </c>
      <c r="Z103" s="183">
        <f t="shared" si="9"/>
        <v>4.0999999999999996</v>
      </c>
      <c r="AA103" s="186">
        <f>'Lack of Coping Capacity'!G102</f>
        <v>6.7</v>
      </c>
      <c r="AB103" s="187">
        <f>'Lack of Coping Capacity'!J102</f>
        <v>5.6</v>
      </c>
      <c r="AC103" s="183">
        <f>'Lack of Coping Capacity'!K102</f>
        <v>6.2</v>
      </c>
      <c r="AD103" s="186">
        <f>'Lack of Coping Capacity'!P102</f>
        <v>6.7</v>
      </c>
      <c r="AE103" s="179">
        <f>'Lack of Coping Capacity'!S102</f>
        <v>5.2</v>
      </c>
      <c r="AF103" s="187">
        <f>'Lack of Coping Capacity'!X102</f>
        <v>6</v>
      </c>
      <c r="AG103" s="183">
        <f>'Lack of Coping Capacity'!Y102</f>
        <v>6</v>
      </c>
      <c r="AH103" s="183">
        <f t="shared" si="10"/>
        <v>6.1</v>
      </c>
      <c r="AI103" s="188">
        <f t="shared" si="11"/>
        <v>4.2</v>
      </c>
    </row>
    <row r="104" spans="1:35" ht="16.5" customHeight="1" x14ac:dyDescent="0.25">
      <c r="A104" s="141" t="s">
        <v>17</v>
      </c>
      <c r="B104" s="116" t="s">
        <v>419</v>
      </c>
      <c r="C104" s="116" t="s">
        <v>16</v>
      </c>
      <c r="D104" s="98" t="s">
        <v>548</v>
      </c>
      <c r="E104" s="176">
        <f>'Hazard &amp; Exposure'!S103</f>
        <v>2.2000000000000002</v>
      </c>
      <c r="F104" s="176">
        <f>'Hazard &amp; Exposure'!T103</f>
        <v>4.0999999999999996</v>
      </c>
      <c r="G104" s="176">
        <f>'Hazard &amp; Exposure'!U103</f>
        <v>3.7</v>
      </c>
      <c r="H104" s="181">
        <f>'Hazard &amp; Exposure'!V103</f>
        <v>5.8</v>
      </c>
      <c r="I104" s="183">
        <f>'Hazard &amp; Exposure'!W103</f>
        <v>4.0999999999999996</v>
      </c>
      <c r="J104" s="182">
        <f>'Hazard &amp; Exposure'!AC103</f>
        <v>0</v>
      </c>
      <c r="K104" s="181">
        <f>'Hazard &amp; Exposure'!Z103</f>
        <v>4.4000000000000004</v>
      </c>
      <c r="L104" s="183">
        <f>'Hazard &amp; Exposure'!AD103</f>
        <v>2.2000000000000002</v>
      </c>
      <c r="M104" s="183">
        <f t="shared" si="8"/>
        <v>3.2</v>
      </c>
      <c r="N104" s="184">
        <f>Vulnerability!F103</f>
        <v>6.1</v>
      </c>
      <c r="O104" s="178">
        <f>Vulnerability!I103</f>
        <v>5.2</v>
      </c>
      <c r="P104" s="185">
        <f>Vulnerability!P103</f>
        <v>5.0999999999999996</v>
      </c>
      <c r="Q104" s="183">
        <f>Vulnerability!Q103</f>
        <v>5.6</v>
      </c>
      <c r="R104" s="184">
        <f>Vulnerability!V103</f>
        <v>0</v>
      </c>
      <c r="S104" s="177">
        <f>Vulnerability!AD103</f>
        <v>2.1</v>
      </c>
      <c r="T104" s="177">
        <f>Vulnerability!AG103</f>
        <v>3.9</v>
      </c>
      <c r="U104" s="177">
        <f>Vulnerability!AJ103</f>
        <v>2</v>
      </c>
      <c r="V104" s="177">
        <f>Vulnerability!AM103</f>
        <v>0.1</v>
      </c>
      <c r="W104" s="177">
        <f>Vulnerability!AP103</f>
        <v>0.3</v>
      </c>
      <c r="X104" s="185">
        <f>Vulnerability!AQ103</f>
        <v>1.8</v>
      </c>
      <c r="Y104" s="183">
        <f>Vulnerability!AR103</f>
        <v>0.9</v>
      </c>
      <c r="Z104" s="183">
        <f t="shared" si="9"/>
        <v>3.6</v>
      </c>
      <c r="AA104" s="186">
        <f>'Lack of Coping Capacity'!G103</f>
        <v>6.7</v>
      </c>
      <c r="AB104" s="187">
        <f>'Lack of Coping Capacity'!J103</f>
        <v>5.6</v>
      </c>
      <c r="AC104" s="183">
        <f>'Lack of Coping Capacity'!K103</f>
        <v>6.2</v>
      </c>
      <c r="AD104" s="186">
        <f>'Lack of Coping Capacity'!P103</f>
        <v>6.4</v>
      </c>
      <c r="AE104" s="179">
        <f>'Lack of Coping Capacity'!S103</f>
        <v>7</v>
      </c>
      <c r="AF104" s="187">
        <f>'Lack of Coping Capacity'!X103</f>
        <v>5.6</v>
      </c>
      <c r="AG104" s="183">
        <f>'Lack of Coping Capacity'!Y103</f>
        <v>6.3</v>
      </c>
      <c r="AH104" s="183">
        <f t="shared" si="10"/>
        <v>6.3</v>
      </c>
      <c r="AI104" s="188">
        <f t="shared" si="11"/>
        <v>4.2</v>
      </c>
    </row>
    <row r="105" spans="1:35" ht="16.5" customHeight="1" x14ac:dyDescent="0.25">
      <c r="A105" s="141" t="s">
        <v>17</v>
      </c>
      <c r="B105" s="116" t="s">
        <v>420</v>
      </c>
      <c r="C105" s="116" t="s">
        <v>16</v>
      </c>
      <c r="D105" s="98" t="s">
        <v>549</v>
      </c>
      <c r="E105" s="176">
        <f>'Hazard &amp; Exposure'!S104</f>
        <v>2.1</v>
      </c>
      <c r="F105" s="176">
        <f>'Hazard &amp; Exposure'!T104</f>
        <v>3.4</v>
      </c>
      <c r="G105" s="176">
        <f>'Hazard &amp; Exposure'!U104</f>
        <v>4.7</v>
      </c>
      <c r="H105" s="181">
        <f>'Hazard &amp; Exposure'!V104</f>
        <v>5.3</v>
      </c>
      <c r="I105" s="183">
        <f>'Hazard &amp; Exposure'!W104</f>
        <v>4</v>
      </c>
      <c r="J105" s="182">
        <f>'Hazard &amp; Exposure'!AC104</f>
        <v>0</v>
      </c>
      <c r="K105" s="181">
        <f>'Hazard &amp; Exposure'!Z104</f>
        <v>4.4000000000000004</v>
      </c>
      <c r="L105" s="183">
        <f>'Hazard &amp; Exposure'!AD104</f>
        <v>2.2000000000000002</v>
      </c>
      <c r="M105" s="183">
        <f t="shared" si="8"/>
        <v>3.2</v>
      </c>
      <c r="N105" s="184">
        <f>Vulnerability!F104</f>
        <v>8.9</v>
      </c>
      <c r="O105" s="178">
        <f>Vulnerability!I104</f>
        <v>5.6</v>
      </c>
      <c r="P105" s="185">
        <f>Vulnerability!P104</f>
        <v>5.0999999999999996</v>
      </c>
      <c r="Q105" s="183">
        <f>Vulnerability!Q104</f>
        <v>7.1</v>
      </c>
      <c r="R105" s="184">
        <f>Vulnerability!V104</f>
        <v>0</v>
      </c>
      <c r="S105" s="177">
        <f>Vulnerability!AD104</f>
        <v>1.5</v>
      </c>
      <c r="T105" s="177">
        <f>Vulnerability!AG104</f>
        <v>4.9000000000000004</v>
      </c>
      <c r="U105" s="177">
        <f>Vulnerability!AJ104</f>
        <v>4.7</v>
      </c>
      <c r="V105" s="177">
        <f>Vulnerability!AM104</f>
        <v>0.1</v>
      </c>
      <c r="W105" s="177">
        <f>Vulnerability!AP104</f>
        <v>1.4</v>
      </c>
      <c r="X105" s="185">
        <f>Vulnerability!AQ104</f>
        <v>2.7</v>
      </c>
      <c r="Y105" s="183">
        <f>Vulnerability!AR104</f>
        <v>1.4</v>
      </c>
      <c r="Z105" s="183">
        <f t="shared" si="9"/>
        <v>4.9000000000000004</v>
      </c>
      <c r="AA105" s="186">
        <f>'Lack of Coping Capacity'!G104</f>
        <v>6.7</v>
      </c>
      <c r="AB105" s="187">
        <f>'Lack of Coping Capacity'!J104</f>
        <v>5.6</v>
      </c>
      <c r="AC105" s="183">
        <f>'Lack of Coping Capacity'!K104</f>
        <v>6.2</v>
      </c>
      <c r="AD105" s="186">
        <f>'Lack of Coping Capacity'!P104</f>
        <v>7.7</v>
      </c>
      <c r="AE105" s="179">
        <f>'Lack of Coping Capacity'!S104</f>
        <v>5</v>
      </c>
      <c r="AF105" s="187">
        <f>'Lack of Coping Capacity'!X104</f>
        <v>5.7</v>
      </c>
      <c r="AG105" s="183">
        <f>'Lack of Coping Capacity'!Y104</f>
        <v>6.1</v>
      </c>
      <c r="AH105" s="183">
        <f t="shared" si="10"/>
        <v>6.2</v>
      </c>
      <c r="AI105" s="188">
        <f t="shared" si="11"/>
        <v>4.5999999999999996</v>
      </c>
    </row>
    <row r="106" spans="1:35" ht="16.5" customHeight="1" x14ac:dyDescent="0.25">
      <c r="A106" s="141" t="s">
        <v>17</v>
      </c>
      <c r="B106" s="116" t="s">
        <v>423</v>
      </c>
      <c r="C106" s="116" t="s">
        <v>16</v>
      </c>
      <c r="D106" s="98" t="s">
        <v>552</v>
      </c>
      <c r="E106" s="176">
        <f>'Hazard &amp; Exposure'!S105</f>
        <v>2.2000000000000002</v>
      </c>
      <c r="F106" s="176">
        <f>'Hazard &amp; Exposure'!T105</f>
        <v>4.3</v>
      </c>
      <c r="G106" s="176">
        <f>'Hazard &amp; Exposure'!U105</f>
        <v>4</v>
      </c>
      <c r="H106" s="181">
        <f>'Hazard &amp; Exposure'!V105</f>
        <v>4.3</v>
      </c>
      <c r="I106" s="183">
        <f>'Hazard &amp; Exposure'!W105</f>
        <v>3.7</v>
      </c>
      <c r="J106" s="182">
        <f>'Hazard &amp; Exposure'!AC105</f>
        <v>0</v>
      </c>
      <c r="K106" s="181">
        <f>'Hazard &amp; Exposure'!Z105</f>
        <v>4.4000000000000004</v>
      </c>
      <c r="L106" s="183">
        <f>'Hazard &amp; Exposure'!AD105</f>
        <v>2.2000000000000002</v>
      </c>
      <c r="M106" s="183">
        <f t="shared" si="8"/>
        <v>3</v>
      </c>
      <c r="N106" s="184">
        <f>Vulnerability!F105</f>
        <v>6.5</v>
      </c>
      <c r="O106" s="178">
        <f>Vulnerability!I105</f>
        <v>5.9</v>
      </c>
      <c r="P106" s="185">
        <f>Vulnerability!P105</f>
        <v>5.0999999999999996</v>
      </c>
      <c r="Q106" s="183">
        <f>Vulnerability!Q105</f>
        <v>6</v>
      </c>
      <c r="R106" s="184">
        <f>Vulnerability!V105</f>
        <v>0</v>
      </c>
      <c r="S106" s="177">
        <f>Vulnerability!AD105</f>
        <v>1.3</v>
      </c>
      <c r="T106" s="177">
        <f>Vulnerability!AG105</f>
        <v>4.5999999999999996</v>
      </c>
      <c r="U106" s="177">
        <f>Vulnerability!AJ105</f>
        <v>2.9</v>
      </c>
      <c r="V106" s="177">
        <f>Vulnerability!AM105</f>
        <v>0.1</v>
      </c>
      <c r="W106" s="177">
        <f>Vulnerability!AP105</f>
        <v>1.5</v>
      </c>
      <c r="X106" s="185">
        <f>Vulnerability!AQ105</f>
        <v>2.2000000000000002</v>
      </c>
      <c r="Y106" s="183">
        <f>Vulnerability!AR105</f>
        <v>1.2</v>
      </c>
      <c r="Z106" s="183">
        <f t="shared" si="9"/>
        <v>4</v>
      </c>
      <c r="AA106" s="186">
        <f>'Lack of Coping Capacity'!G105</f>
        <v>6.7</v>
      </c>
      <c r="AB106" s="187">
        <f>'Lack of Coping Capacity'!J105</f>
        <v>5.6</v>
      </c>
      <c r="AC106" s="183">
        <f>'Lack of Coping Capacity'!K105</f>
        <v>6.2</v>
      </c>
      <c r="AD106" s="186">
        <f>'Lack of Coping Capacity'!P105</f>
        <v>6.5</v>
      </c>
      <c r="AE106" s="179">
        <f>'Lack of Coping Capacity'!S105</f>
        <v>4.3</v>
      </c>
      <c r="AF106" s="187">
        <f>'Lack of Coping Capacity'!X105</f>
        <v>5.7</v>
      </c>
      <c r="AG106" s="183">
        <f>'Lack of Coping Capacity'!Y105</f>
        <v>5.5</v>
      </c>
      <c r="AH106" s="183">
        <f t="shared" si="10"/>
        <v>5.9</v>
      </c>
      <c r="AI106" s="188">
        <f t="shared" si="11"/>
        <v>4.0999999999999996</v>
      </c>
    </row>
    <row r="107" spans="1:35" ht="16.5" customHeight="1" x14ac:dyDescent="0.25">
      <c r="A107" s="141" t="s">
        <v>17</v>
      </c>
      <c r="B107" s="116" t="s">
        <v>422</v>
      </c>
      <c r="C107" s="116" t="s">
        <v>16</v>
      </c>
      <c r="D107" s="98" t="s">
        <v>551</v>
      </c>
      <c r="E107" s="176">
        <f>'Hazard &amp; Exposure'!S106</f>
        <v>3.2</v>
      </c>
      <c r="F107" s="176">
        <f>'Hazard &amp; Exposure'!T106</f>
        <v>6.5</v>
      </c>
      <c r="G107" s="176">
        <f>'Hazard &amp; Exposure'!U106</f>
        <v>0.9</v>
      </c>
      <c r="H107" s="181">
        <f>'Hazard &amp; Exposure'!V106</f>
        <v>3</v>
      </c>
      <c r="I107" s="183">
        <f>'Hazard &amp; Exposure'!W106</f>
        <v>3.7</v>
      </c>
      <c r="J107" s="182">
        <f>'Hazard &amp; Exposure'!AC106</f>
        <v>0</v>
      </c>
      <c r="K107" s="181">
        <f>'Hazard &amp; Exposure'!Z106</f>
        <v>4.4000000000000004</v>
      </c>
      <c r="L107" s="183">
        <f>'Hazard &amp; Exposure'!AD106</f>
        <v>2.2000000000000002</v>
      </c>
      <c r="M107" s="183">
        <f t="shared" si="8"/>
        <v>3</v>
      </c>
      <c r="N107" s="184">
        <f>Vulnerability!F106</f>
        <v>7.5</v>
      </c>
      <c r="O107" s="178">
        <f>Vulnerability!I106</f>
        <v>5.2</v>
      </c>
      <c r="P107" s="185">
        <f>Vulnerability!P106</f>
        <v>5.0999999999999996</v>
      </c>
      <c r="Q107" s="183">
        <f>Vulnerability!Q106</f>
        <v>6.3</v>
      </c>
      <c r="R107" s="184">
        <f>Vulnerability!V106</f>
        <v>0</v>
      </c>
      <c r="S107" s="177">
        <f>Vulnerability!AD106</f>
        <v>1.4</v>
      </c>
      <c r="T107" s="177">
        <f>Vulnerability!AG106</f>
        <v>5.7</v>
      </c>
      <c r="U107" s="177">
        <f>Vulnerability!AJ106</f>
        <v>1.5</v>
      </c>
      <c r="V107" s="177">
        <f>Vulnerability!AM106</f>
        <v>0</v>
      </c>
      <c r="W107" s="177">
        <f>Vulnerability!AP106</f>
        <v>2.7</v>
      </c>
      <c r="X107" s="185">
        <f>Vulnerability!AQ106</f>
        <v>2.5</v>
      </c>
      <c r="Y107" s="183">
        <f>Vulnerability!AR106</f>
        <v>1.3</v>
      </c>
      <c r="Z107" s="183">
        <f t="shared" si="9"/>
        <v>4.2</v>
      </c>
      <c r="AA107" s="186">
        <f>'Lack of Coping Capacity'!G106</f>
        <v>6.7</v>
      </c>
      <c r="AB107" s="187">
        <f>'Lack of Coping Capacity'!J106</f>
        <v>5.6</v>
      </c>
      <c r="AC107" s="183">
        <f>'Lack of Coping Capacity'!K106</f>
        <v>6.2</v>
      </c>
      <c r="AD107" s="186">
        <f>'Lack of Coping Capacity'!P106</f>
        <v>7.3</v>
      </c>
      <c r="AE107" s="179">
        <f>'Lack of Coping Capacity'!S106</f>
        <v>6.4</v>
      </c>
      <c r="AF107" s="187">
        <f>'Lack of Coping Capacity'!X106</f>
        <v>8.4</v>
      </c>
      <c r="AG107" s="183">
        <f>'Lack of Coping Capacity'!Y106</f>
        <v>7.4</v>
      </c>
      <c r="AH107" s="183">
        <f t="shared" si="10"/>
        <v>6.8</v>
      </c>
      <c r="AI107" s="188">
        <f t="shared" si="11"/>
        <v>4.4000000000000004</v>
      </c>
    </row>
    <row r="108" spans="1:35" ht="16.5" customHeight="1" x14ac:dyDescent="0.25">
      <c r="A108" s="141" t="s">
        <v>17</v>
      </c>
      <c r="B108" s="116" t="s">
        <v>421</v>
      </c>
      <c r="C108" s="116" t="s">
        <v>16</v>
      </c>
      <c r="D108" s="98" t="s">
        <v>550</v>
      </c>
      <c r="E108" s="176">
        <f>'Hazard &amp; Exposure'!S107</f>
        <v>3.1</v>
      </c>
      <c r="F108" s="176">
        <f>'Hazard &amp; Exposure'!T107</f>
        <v>5</v>
      </c>
      <c r="G108" s="176">
        <f>'Hazard &amp; Exposure'!U107</f>
        <v>7.7</v>
      </c>
      <c r="H108" s="181">
        <f>'Hazard &amp; Exposure'!V107</f>
        <v>3</v>
      </c>
      <c r="I108" s="183">
        <f>'Hazard &amp; Exposure'!W107</f>
        <v>5</v>
      </c>
      <c r="J108" s="182">
        <f>'Hazard &amp; Exposure'!AC107</f>
        <v>5</v>
      </c>
      <c r="K108" s="181">
        <f>'Hazard &amp; Exposure'!Z107</f>
        <v>4.4000000000000004</v>
      </c>
      <c r="L108" s="183">
        <f>'Hazard &amp; Exposure'!AD107</f>
        <v>4.7</v>
      </c>
      <c r="M108" s="183">
        <f t="shared" si="8"/>
        <v>4.9000000000000004</v>
      </c>
      <c r="N108" s="184">
        <f>Vulnerability!F107</f>
        <v>8.9</v>
      </c>
      <c r="O108" s="178">
        <f>Vulnerability!I107</f>
        <v>7.2</v>
      </c>
      <c r="P108" s="185">
        <f>Vulnerability!P107</f>
        <v>5.0999999999999996</v>
      </c>
      <c r="Q108" s="183">
        <f>Vulnerability!Q107</f>
        <v>7.5</v>
      </c>
      <c r="R108" s="184">
        <f>Vulnerability!V107</f>
        <v>0</v>
      </c>
      <c r="S108" s="177">
        <f>Vulnerability!AD107</f>
        <v>1.8</v>
      </c>
      <c r="T108" s="177">
        <f>Vulnerability!AG107</f>
        <v>6.8</v>
      </c>
      <c r="U108" s="177">
        <f>Vulnerability!AJ107</f>
        <v>5.4</v>
      </c>
      <c r="V108" s="177">
        <f>Vulnerability!AM107</f>
        <v>0</v>
      </c>
      <c r="W108" s="177">
        <f>Vulnerability!AP107</f>
        <v>2.6</v>
      </c>
      <c r="X108" s="185">
        <f>Vulnerability!AQ107</f>
        <v>3.7</v>
      </c>
      <c r="Y108" s="183">
        <f>Vulnerability!AR107</f>
        <v>2</v>
      </c>
      <c r="Z108" s="183">
        <f t="shared" si="9"/>
        <v>5.4</v>
      </c>
      <c r="AA108" s="186">
        <f>'Lack of Coping Capacity'!G107</f>
        <v>6.7</v>
      </c>
      <c r="AB108" s="187">
        <f>'Lack of Coping Capacity'!J107</f>
        <v>5.6</v>
      </c>
      <c r="AC108" s="183">
        <f>'Lack of Coping Capacity'!K107</f>
        <v>6.2</v>
      </c>
      <c r="AD108" s="186">
        <f>'Lack of Coping Capacity'!P107</f>
        <v>7.6</v>
      </c>
      <c r="AE108" s="179">
        <f>'Lack of Coping Capacity'!S107</f>
        <v>9.6999999999999993</v>
      </c>
      <c r="AF108" s="187">
        <f>'Lack of Coping Capacity'!X107</f>
        <v>5.9</v>
      </c>
      <c r="AG108" s="183">
        <f>'Lack of Coping Capacity'!Y107</f>
        <v>7.7</v>
      </c>
      <c r="AH108" s="183">
        <f t="shared" si="10"/>
        <v>7</v>
      </c>
      <c r="AI108" s="188">
        <f t="shared" si="11"/>
        <v>5.7</v>
      </c>
    </row>
    <row r="109" spans="1:35" ht="16.5" customHeight="1" x14ac:dyDescent="0.25">
      <c r="A109" s="141" t="s">
        <v>17</v>
      </c>
      <c r="B109" s="116" t="s">
        <v>424</v>
      </c>
      <c r="C109" s="116" t="s">
        <v>16</v>
      </c>
      <c r="D109" s="98" t="s">
        <v>553</v>
      </c>
      <c r="E109" s="176">
        <f>'Hazard &amp; Exposure'!S108</f>
        <v>3.1</v>
      </c>
      <c r="F109" s="176">
        <f>'Hazard &amp; Exposure'!T108</f>
        <v>1.5</v>
      </c>
      <c r="G109" s="176">
        <f>'Hazard &amp; Exposure'!U108</f>
        <v>6.8</v>
      </c>
      <c r="H109" s="181">
        <f>'Hazard &amp; Exposure'!V108</f>
        <v>4.8</v>
      </c>
      <c r="I109" s="183">
        <f>'Hazard &amp; Exposure'!W108</f>
        <v>4.3</v>
      </c>
      <c r="J109" s="182">
        <f>'Hazard &amp; Exposure'!AC108</f>
        <v>0</v>
      </c>
      <c r="K109" s="181">
        <f>'Hazard &amp; Exposure'!Z108</f>
        <v>4.4000000000000004</v>
      </c>
      <c r="L109" s="183">
        <f>'Hazard &amp; Exposure'!AD108</f>
        <v>2.2000000000000002</v>
      </c>
      <c r="M109" s="183">
        <f t="shared" si="8"/>
        <v>3.3</v>
      </c>
      <c r="N109" s="184">
        <f>Vulnerability!F108</f>
        <v>7.2</v>
      </c>
      <c r="O109" s="178">
        <f>Vulnerability!I108</f>
        <v>4.5</v>
      </c>
      <c r="P109" s="185">
        <f>Vulnerability!P108</f>
        <v>5.0999999999999996</v>
      </c>
      <c r="Q109" s="183">
        <f>Vulnerability!Q108</f>
        <v>6</v>
      </c>
      <c r="R109" s="184">
        <f>Vulnerability!V108</f>
        <v>0</v>
      </c>
      <c r="S109" s="177">
        <f>Vulnerability!AD108</f>
        <v>1.3</v>
      </c>
      <c r="T109" s="177">
        <f>Vulnerability!AG108</f>
        <v>4.4000000000000004</v>
      </c>
      <c r="U109" s="177">
        <f>Vulnerability!AJ108</f>
        <v>5.8</v>
      </c>
      <c r="V109" s="177">
        <f>Vulnerability!AM108</f>
        <v>0</v>
      </c>
      <c r="W109" s="177">
        <f>Vulnerability!AP108</f>
        <v>1.6</v>
      </c>
      <c r="X109" s="185">
        <f>Vulnerability!AQ108</f>
        <v>2.9</v>
      </c>
      <c r="Y109" s="183">
        <f>Vulnerability!AR108</f>
        <v>1.6</v>
      </c>
      <c r="Z109" s="183">
        <f t="shared" si="9"/>
        <v>4.0999999999999996</v>
      </c>
      <c r="AA109" s="186">
        <f>'Lack of Coping Capacity'!G108</f>
        <v>6.7</v>
      </c>
      <c r="AB109" s="187">
        <f>'Lack of Coping Capacity'!J108</f>
        <v>5.6</v>
      </c>
      <c r="AC109" s="183">
        <f>'Lack of Coping Capacity'!K108</f>
        <v>6.2</v>
      </c>
      <c r="AD109" s="186">
        <f>'Lack of Coping Capacity'!P108</f>
        <v>7</v>
      </c>
      <c r="AE109" s="179">
        <f>'Lack of Coping Capacity'!S108</f>
        <v>2.5</v>
      </c>
      <c r="AF109" s="187">
        <f>'Lack of Coping Capacity'!X108</f>
        <v>6.3</v>
      </c>
      <c r="AG109" s="183">
        <f>'Lack of Coping Capacity'!Y108</f>
        <v>5.3</v>
      </c>
      <c r="AH109" s="183">
        <f t="shared" si="10"/>
        <v>5.8</v>
      </c>
      <c r="AI109" s="188">
        <f t="shared" si="11"/>
        <v>4.3</v>
      </c>
    </row>
    <row r="110" spans="1:35" ht="16.5" customHeight="1" x14ac:dyDescent="0.25">
      <c r="A110" s="141" t="s">
        <v>17</v>
      </c>
      <c r="B110" s="116" t="s">
        <v>425</v>
      </c>
      <c r="C110" s="116" t="s">
        <v>16</v>
      </c>
      <c r="D110" s="98" t="s">
        <v>554</v>
      </c>
      <c r="E110" s="176">
        <f>'Hazard &amp; Exposure'!S109</f>
        <v>4.7</v>
      </c>
      <c r="F110" s="176">
        <f>'Hazard &amp; Exposure'!T109</f>
        <v>5.7</v>
      </c>
      <c r="G110" s="176">
        <f>'Hazard &amp; Exposure'!U109</f>
        <v>8.6999999999999993</v>
      </c>
      <c r="H110" s="181">
        <f>'Hazard &amp; Exposure'!V109</f>
        <v>4.8</v>
      </c>
      <c r="I110" s="183">
        <f>'Hazard &amp; Exposure'!W109</f>
        <v>6.3</v>
      </c>
      <c r="J110" s="182">
        <f>'Hazard &amp; Exposure'!AC109</f>
        <v>0</v>
      </c>
      <c r="K110" s="181">
        <f>'Hazard &amp; Exposure'!Z109</f>
        <v>4.4000000000000004</v>
      </c>
      <c r="L110" s="183">
        <f>'Hazard &amp; Exposure'!AD109</f>
        <v>2.2000000000000002</v>
      </c>
      <c r="M110" s="183">
        <f t="shared" si="8"/>
        <v>4.5999999999999996</v>
      </c>
      <c r="N110" s="184">
        <f>Vulnerability!F109</f>
        <v>7.6</v>
      </c>
      <c r="O110" s="178">
        <f>Vulnerability!I109</f>
        <v>4.2</v>
      </c>
      <c r="P110" s="185">
        <f>Vulnerability!P109</f>
        <v>5.0999999999999996</v>
      </c>
      <c r="Q110" s="183">
        <f>Vulnerability!Q109</f>
        <v>6.1</v>
      </c>
      <c r="R110" s="184">
        <f>Vulnerability!V109</f>
        <v>0</v>
      </c>
      <c r="S110" s="177">
        <f>Vulnerability!AD109</f>
        <v>2.2000000000000002</v>
      </c>
      <c r="T110" s="177">
        <f>Vulnerability!AG109</f>
        <v>4.8</v>
      </c>
      <c r="U110" s="177">
        <f>Vulnerability!AJ109</f>
        <v>5.8</v>
      </c>
      <c r="V110" s="177">
        <f>Vulnerability!AM109</f>
        <v>0</v>
      </c>
      <c r="W110" s="177">
        <f>Vulnerability!AP109</f>
        <v>4</v>
      </c>
      <c r="X110" s="185">
        <f>Vulnerability!AQ109</f>
        <v>3.6</v>
      </c>
      <c r="Y110" s="183">
        <f>Vulnerability!AR109</f>
        <v>2</v>
      </c>
      <c r="Z110" s="183">
        <f t="shared" si="9"/>
        <v>4.4000000000000004</v>
      </c>
      <c r="AA110" s="186">
        <f>'Lack of Coping Capacity'!G109</f>
        <v>6.7</v>
      </c>
      <c r="AB110" s="187">
        <f>'Lack of Coping Capacity'!J109</f>
        <v>5.6</v>
      </c>
      <c r="AC110" s="183">
        <f>'Lack of Coping Capacity'!K109</f>
        <v>6.2</v>
      </c>
      <c r="AD110" s="186">
        <f>'Lack of Coping Capacity'!P109</f>
        <v>7</v>
      </c>
      <c r="AE110" s="179">
        <f>'Lack of Coping Capacity'!S109</f>
        <v>5.3</v>
      </c>
      <c r="AF110" s="187">
        <f>'Lack of Coping Capacity'!X109</f>
        <v>6.4</v>
      </c>
      <c r="AG110" s="183">
        <f>'Lack of Coping Capacity'!Y109</f>
        <v>6.2</v>
      </c>
      <c r="AH110" s="183">
        <f t="shared" si="10"/>
        <v>6.2</v>
      </c>
      <c r="AI110" s="188">
        <f t="shared" si="11"/>
        <v>5</v>
      </c>
    </row>
    <row r="111" spans="1:35" ht="16.5" customHeight="1" x14ac:dyDescent="0.25">
      <c r="A111" s="141" t="s">
        <v>17</v>
      </c>
      <c r="B111" s="116" t="s">
        <v>427</v>
      </c>
      <c r="C111" s="116" t="s">
        <v>16</v>
      </c>
      <c r="D111" s="98" t="s">
        <v>556</v>
      </c>
      <c r="E111" s="176">
        <f>'Hazard &amp; Exposure'!S110</f>
        <v>2.8</v>
      </c>
      <c r="F111" s="176">
        <f>'Hazard &amp; Exposure'!T110</f>
        <v>9.1999999999999993</v>
      </c>
      <c r="G111" s="176">
        <f>'Hazard &amp; Exposure'!U110</f>
        <v>3</v>
      </c>
      <c r="H111" s="181">
        <f>'Hazard &amp; Exposure'!V110</f>
        <v>7.3</v>
      </c>
      <c r="I111" s="183">
        <f>'Hazard &amp; Exposure'!W110</f>
        <v>6.4</v>
      </c>
      <c r="J111" s="182">
        <f>'Hazard &amp; Exposure'!AC110</f>
        <v>0</v>
      </c>
      <c r="K111" s="181">
        <f>'Hazard &amp; Exposure'!Z110</f>
        <v>4.4000000000000004</v>
      </c>
      <c r="L111" s="183">
        <f>'Hazard &amp; Exposure'!AD110</f>
        <v>2.2000000000000002</v>
      </c>
      <c r="M111" s="183">
        <f t="shared" si="8"/>
        <v>4.5999999999999996</v>
      </c>
      <c r="N111" s="184">
        <f>Vulnerability!F110</f>
        <v>6.1</v>
      </c>
      <c r="O111" s="178">
        <f>Vulnerability!I110</f>
        <v>4.4000000000000004</v>
      </c>
      <c r="P111" s="185">
        <f>Vulnerability!P110</f>
        <v>5.0999999999999996</v>
      </c>
      <c r="Q111" s="183">
        <f>Vulnerability!Q110</f>
        <v>5.4</v>
      </c>
      <c r="R111" s="184">
        <f>Vulnerability!V110</f>
        <v>0</v>
      </c>
      <c r="S111" s="177">
        <f>Vulnerability!AD110</f>
        <v>2</v>
      </c>
      <c r="T111" s="177">
        <f>Vulnerability!AG110</f>
        <v>3.5</v>
      </c>
      <c r="U111" s="177">
        <f>Vulnerability!AJ110</f>
        <v>3.3</v>
      </c>
      <c r="V111" s="177">
        <f>Vulnerability!AM110</f>
        <v>0.1</v>
      </c>
      <c r="W111" s="177">
        <f>Vulnerability!AP110</f>
        <v>1</v>
      </c>
      <c r="X111" s="185">
        <f>Vulnerability!AQ110</f>
        <v>2.1</v>
      </c>
      <c r="Y111" s="183">
        <f>Vulnerability!AR110</f>
        <v>1.1000000000000001</v>
      </c>
      <c r="Z111" s="183">
        <f t="shared" si="9"/>
        <v>3.5</v>
      </c>
      <c r="AA111" s="186">
        <f>'Lack of Coping Capacity'!G110</f>
        <v>6.7</v>
      </c>
      <c r="AB111" s="187">
        <f>'Lack of Coping Capacity'!J110</f>
        <v>5.6</v>
      </c>
      <c r="AC111" s="183">
        <f>'Lack of Coping Capacity'!K110</f>
        <v>6.2</v>
      </c>
      <c r="AD111" s="186">
        <f>'Lack of Coping Capacity'!P110</f>
        <v>6.3</v>
      </c>
      <c r="AE111" s="179">
        <f>'Lack of Coping Capacity'!S110</f>
        <v>3.9</v>
      </c>
      <c r="AF111" s="187">
        <f>'Lack of Coping Capacity'!X110</f>
        <v>5.3</v>
      </c>
      <c r="AG111" s="183">
        <f>'Lack of Coping Capacity'!Y110</f>
        <v>5.2</v>
      </c>
      <c r="AH111" s="183">
        <f t="shared" si="10"/>
        <v>5.7</v>
      </c>
      <c r="AI111" s="188">
        <f t="shared" si="11"/>
        <v>4.5</v>
      </c>
    </row>
    <row r="112" spans="1:35" ht="16.5" customHeight="1" x14ac:dyDescent="0.25">
      <c r="A112" s="141" t="s">
        <v>17</v>
      </c>
      <c r="B112" s="116" t="s">
        <v>426</v>
      </c>
      <c r="C112" s="116" t="s">
        <v>16</v>
      </c>
      <c r="D112" s="98" t="s">
        <v>555</v>
      </c>
      <c r="E112" s="176">
        <f>'Hazard &amp; Exposure'!S111</f>
        <v>2.9</v>
      </c>
      <c r="F112" s="176">
        <f>'Hazard &amp; Exposure'!T111</f>
        <v>3.1</v>
      </c>
      <c r="G112" s="176">
        <f>'Hazard &amp; Exposure'!U111</f>
        <v>7.2</v>
      </c>
      <c r="H112" s="181">
        <f>'Hazard &amp; Exposure'!V111</f>
        <v>2.5</v>
      </c>
      <c r="I112" s="183">
        <f>'Hazard &amp; Exposure'!W111</f>
        <v>4.3</v>
      </c>
      <c r="J112" s="182">
        <f>'Hazard &amp; Exposure'!AC111</f>
        <v>5</v>
      </c>
      <c r="K112" s="181">
        <f>'Hazard &amp; Exposure'!Z111</f>
        <v>4.4000000000000004</v>
      </c>
      <c r="L112" s="183">
        <f>'Hazard &amp; Exposure'!AD111</f>
        <v>4.7</v>
      </c>
      <c r="M112" s="183">
        <f t="shared" si="8"/>
        <v>4.5</v>
      </c>
      <c r="N112" s="184">
        <f>Vulnerability!F111</f>
        <v>7.8</v>
      </c>
      <c r="O112" s="178">
        <f>Vulnerability!I111</f>
        <v>5.2</v>
      </c>
      <c r="P112" s="185">
        <f>Vulnerability!P111</f>
        <v>5.0999999999999996</v>
      </c>
      <c r="Q112" s="183">
        <f>Vulnerability!Q111</f>
        <v>6.5</v>
      </c>
      <c r="R112" s="184">
        <f>Vulnerability!V111</f>
        <v>0</v>
      </c>
      <c r="S112" s="177">
        <f>Vulnerability!AD111</f>
        <v>1.4</v>
      </c>
      <c r="T112" s="177">
        <f>Vulnerability!AG111</f>
        <v>6</v>
      </c>
      <c r="U112" s="177">
        <f>Vulnerability!AJ111</f>
        <v>3.8</v>
      </c>
      <c r="V112" s="177">
        <f>Vulnerability!AM111</f>
        <v>0</v>
      </c>
      <c r="W112" s="177">
        <f>Vulnerability!AP111</f>
        <v>1.4</v>
      </c>
      <c r="X112" s="185">
        <f>Vulnerability!AQ111</f>
        <v>2.8</v>
      </c>
      <c r="Y112" s="183">
        <f>Vulnerability!AR111</f>
        <v>1.5</v>
      </c>
      <c r="Z112" s="183">
        <f t="shared" si="9"/>
        <v>4.5</v>
      </c>
      <c r="AA112" s="186">
        <f>'Lack of Coping Capacity'!G111</f>
        <v>6.7</v>
      </c>
      <c r="AB112" s="187">
        <f>'Lack of Coping Capacity'!J111</f>
        <v>5.6</v>
      </c>
      <c r="AC112" s="183">
        <f>'Lack of Coping Capacity'!K111</f>
        <v>6.2</v>
      </c>
      <c r="AD112" s="186">
        <f>'Lack of Coping Capacity'!P111</f>
        <v>7.1</v>
      </c>
      <c r="AE112" s="179">
        <f>'Lack of Coping Capacity'!S111</f>
        <v>7.4</v>
      </c>
      <c r="AF112" s="187">
        <f>'Lack of Coping Capacity'!X111</f>
        <v>5.7</v>
      </c>
      <c r="AG112" s="183">
        <f>'Lack of Coping Capacity'!Y111</f>
        <v>6.7</v>
      </c>
      <c r="AH112" s="183">
        <f t="shared" si="10"/>
        <v>6.5</v>
      </c>
      <c r="AI112" s="188">
        <f t="shared" si="11"/>
        <v>5.0999999999999996</v>
      </c>
    </row>
    <row r="113" spans="1:35" ht="16.5" customHeight="1" x14ac:dyDescent="0.25">
      <c r="A113" s="141" t="s">
        <v>17</v>
      </c>
      <c r="B113" s="116" t="s">
        <v>428</v>
      </c>
      <c r="C113" s="116" t="s">
        <v>16</v>
      </c>
      <c r="D113" s="98" t="s">
        <v>557</v>
      </c>
      <c r="E113" s="176">
        <f>'Hazard &amp; Exposure'!S112</f>
        <v>4.0999999999999996</v>
      </c>
      <c r="F113" s="176">
        <f>'Hazard &amp; Exposure'!T112</f>
        <v>3.7</v>
      </c>
      <c r="G113" s="176">
        <f>'Hazard &amp; Exposure'!U112</f>
        <v>3.8</v>
      </c>
      <c r="H113" s="181">
        <f>'Hazard &amp; Exposure'!V112</f>
        <v>4</v>
      </c>
      <c r="I113" s="183">
        <f>'Hazard &amp; Exposure'!W112</f>
        <v>3.9</v>
      </c>
      <c r="J113" s="182">
        <f>'Hazard &amp; Exposure'!AC112</f>
        <v>4</v>
      </c>
      <c r="K113" s="181">
        <f>'Hazard &amp; Exposure'!Z112</f>
        <v>4.4000000000000004</v>
      </c>
      <c r="L113" s="183">
        <f>'Hazard &amp; Exposure'!AD112</f>
        <v>4.2</v>
      </c>
      <c r="M113" s="183">
        <f t="shared" si="8"/>
        <v>4.0999999999999996</v>
      </c>
      <c r="N113" s="184">
        <f>Vulnerability!F112</f>
        <v>8.9</v>
      </c>
      <c r="O113" s="178">
        <f>Vulnerability!I112</f>
        <v>6.4</v>
      </c>
      <c r="P113" s="185">
        <f>Vulnerability!P112</f>
        <v>5.0999999999999996</v>
      </c>
      <c r="Q113" s="183">
        <f>Vulnerability!Q112</f>
        <v>7.3</v>
      </c>
      <c r="R113" s="184">
        <f>Vulnerability!V112</f>
        <v>0</v>
      </c>
      <c r="S113" s="177">
        <f>Vulnerability!AD112</f>
        <v>1.5</v>
      </c>
      <c r="T113" s="177">
        <f>Vulnerability!AG112</f>
        <v>4.7</v>
      </c>
      <c r="U113" s="177">
        <f>Vulnerability!AJ112</f>
        <v>2.7</v>
      </c>
      <c r="V113" s="177">
        <f>Vulnerability!AM112</f>
        <v>0</v>
      </c>
      <c r="W113" s="177">
        <f>Vulnerability!AP112</f>
        <v>3.4</v>
      </c>
      <c r="X113" s="185">
        <f>Vulnerability!AQ112</f>
        <v>2.6</v>
      </c>
      <c r="Y113" s="183">
        <f>Vulnerability!AR112</f>
        <v>1.4</v>
      </c>
      <c r="Z113" s="183">
        <f t="shared" si="9"/>
        <v>5</v>
      </c>
      <c r="AA113" s="186">
        <f>'Lack of Coping Capacity'!G112</f>
        <v>6.7</v>
      </c>
      <c r="AB113" s="187">
        <f>'Lack of Coping Capacity'!J112</f>
        <v>5.6</v>
      </c>
      <c r="AC113" s="183">
        <f>'Lack of Coping Capacity'!K112</f>
        <v>6.2</v>
      </c>
      <c r="AD113" s="186">
        <f>'Lack of Coping Capacity'!P112</f>
        <v>7.3</v>
      </c>
      <c r="AE113" s="179">
        <f>'Lack of Coping Capacity'!S112</f>
        <v>9.1999999999999993</v>
      </c>
      <c r="AF113" s="187">
        <f>'Lack of Coping Capacity'!X112</f>
        <v>7.7</v>
      </c>
      <c r="AG113" s="183">
        <f>'Lack of Coping Capacity'!Y112</f>
        <v>8.1</v>
      </c>
      <c r="AH113" s="183">
        <f t="shared" si="10"/>
        <v>7.3</v>
      </c>
      <c r="AI113" s="188">
        <f t="shared" si="11"/>
        <v>5.3</v>
      </c>
    </row>
    <row r="114" spans="1:35" ht="16.5" customHeight="1" x14ac:dyDescent="0.25">
      <c r="A114" s="141" t="s">
        <v>17</v>
      </c>
      <c r="B114" s="116" t="s">
        <v>429</v>
      </c>
      <c r="C114" s="116" t="s">
        <v>16</v>
      </c>
      <c r="D114" s="98" t="s">
        <v>558</v>
      </c>
      <c r="E114" s="176">
        <f>'Hazard &amp; Exposure'!S113</f>
        <v>1.9</v>
      </c>
      <c r="F114" s="176">
        <f>'Hazard &amp; Exposure'!T113</f>
        <v>0</v>
      </c>
      <c r="G114" s="176">
        <f>'Hazard &amp; Exposure'!U113</f>
        <v>4.3</v>
      </c>
      <c r="H114" s="181">
        <f>'Hazard &amp; Exposure'!V113</f>
        <v>5.3</v>
      </c>
      <c r="I114" s="183">
        <f>'Hazard &amp; Exposure'!W113</f>
        <v>3.1</v>
      </c>
      <c r="J114" s="182">
        <f>'Hazard &amp; Exposure'!AC113</f>
        <v>0</v>
      </c>
      <c r="K114" s="181">
        <f>'Hazard &amp; Exposure'!Z113</f>
        <v>4.4000000000000004</v>
      </c>
      <c r="L114" s="183">
        <f>'Hazard &amp; Exposure'!AD113</f>
        <v>2.2000000000000002</v>
      </c>
      <c r="M114" s="183">
        <f t="shared" si="8"/>
        <v>2.7</v>
      </c>
      <c r="N114" s="184">
        <f>Vulnerability!F113</f>
        <v>5.5</v>
      </c>
      <c r="O114" s="178">
        <f>Vulnerability!I113</f>
        <v>4.2</v>
      </c>
      <c r="P114" s="185">
        <f>Vulnerability!P113</f>
        <v>5.0999999999999996</v>
      </c>
      <c r="Q114" s="183">
        <f>Vulnerability!Q113</f>
        <v>5.0999999999999996</v>
      </c>
      <c r="R114" s="184">
        <f>Vulnerability!V113</f>
        <v>0</v>
      </c>
      <c r="S114" s="177">
        <f>Vulnerability!AD113</f>
        <v>1.2</v>
      </c>
      <c r="T114" s="177">
        <f>Vulnerability!AG113</f>
        <v>4.2</v>
      </c>
      <c r="U114" s="177">
        <f>Vulnerability!AJ113</f>
        <v>4.7</v>
      </c>
      <c r="V114" s="177">
        <f>Vulnerability!AM113</f>
        <v>0</v>
      </c>
      <c r="W114" s="177">
        <f>Vulnerability!AP113</f>
        <v>0.3</v>
      </c>
      <c r="X114" s="185">
        <f>Vulnerability!AQ113</f>
        <v>2.2999999999999998</v>
      </c>
      <c r="Y114" s="183">
        <f>Vulnerability!AR113</f>
        <v>1.2</v>
      </c>
      <c r="Z114" s="183">
        <f t="shared" si="9"/>
        <v>3.4</v>
      </c>
      <c r="AA114" s="186">
        <f>'Lack of Coping Capacity'!G113</f>
        <v>6.7</v>
      </c>
      <c r="AB114" s="187">
        <f>'Lack of Coping Capacity'!J113</f>
        <v>5.6</v>
      </c>
      <c r="AC114" s="183">
        <f>'Lack of Coping Capacity'!K113</f>
        <v>6.2</v>
      </c>
      <c r="AD114" s="186">
        <f>'Lack of Coping Capacity'!P113</f>
        <v>6</v>
      </c>
      <c r="AE114" s="179">
        <f>'Lack of Coping Capacity'!S113</f>
        <v>2.7</v>
      </c>
      <c r="AF114" s="187">
        <f>'Lack of Coping Capacity'!X113</f>
        <v>5.4</v>
      </c>
      <c r="AG114" s="183">
        <f>'Lack of Coping Capacity'!Y113</f>
        <v>4.7</v>
      </c>
      <c r="AH114" s="183">
        <f t="shared" si="10"/>
        <v>5.5</v>
      </c>
      <c r="AI114" s="188">
        <f t="shared" si="11"/>
        <v>3.7</v>
      </c>
    </row>
    <row r="115" spans="1:35" ht="16.5" customHeight="1" thickBot="1" x14ac:dyDescent="0.3">
      <c r="A115" s="142" t="s">
        <v>17</v>
      </c>
      <c r="B115" s="143" t="s">
        <v>430</v>
      </c>
      <c r="C115" s="143" t="s">
        <v>16</v>
      </c>
      <c r="D115" s="144" t="s">
        <v>559</v>
      </c>
      <c r="E115" s="176">
        <f>'Hazard &amp; Exposure'!S114</f>
        <v>2.5</v>
      </c>
      <c r="F115" s="176">
        <f>'Hazard &amp; Exposure'!T114</f>
        <v>1.5</v>
      </c>
      <c r="G115" s="176">
        <f>'Hazard &amp; Exposure'!U114</f>
        <v>3.6</v>
      </c>
      <c r="H115" s="181">
        <f>'Hazard &amp; Exposure'!V114</f>
        <v>3.5</v>
      </c>
      <c r="I115" s="183">
        <f>'Hazard &amp; Exposure'!W114</f>
        <v>2.8</v>
      </c>
      <c r="J115" s="182">
        <f>'Hazard &amp; Exposure'!AC114</f>
        <v>4</v>
      </c>
      <c r="K115" s="181">
        <f>'Hazard &amp; Exposure'!Z114</f>
        <v>4.4000000000000004</v>
      </c>
      <c r="L115" s="183">
        <f>'Hazard &amp; Exposure'!AD114</f>
        <v>4.2</v>
      </c>
      <c r="M115" s="183">
        <f t="shared" si="8"/>
        <v>3.5</v>
      </c>
      <c r="N115" s="184">
        <f>Vulnerability!F114</f>
        <v>5.2</v>
      </c>
      <c r="O115" s="178">
        <f>Vulnerability!I114</f>
        <v>4.7</v>
      </c>
      <c r="P115" s="185">
        <f>Vulnerability!P114</f>
        <v>5.0999999999999996</v>
      </c>
      <c r="Q115" s="183">
        <f>Vulnerability!Q114</f>
        <v>5.0999999999999996</v>
      </c>
      <c r="R115" s="184">
        <f>Vulnerability!V114</f>
        <v>0</v>
      </c>
      <c r="S115" s="177">
        <f>Vulnerability!AD114</f>
        <v>2.6</v>
      </c>
      <c r="T115" s="177">
        <f>Vulnerability!AG114</f>
        <v>4.2</v>
      </c>
      <c r="U115" s="177">
        <f>Vulnerability!AJ114</f>
        <v>0.5</v>
      </c>
      <c r="V115" s="177">
        <f>Vulnerability!AM114</f>
        <v>0</v>
      </c>
      <c r="W115" s="177">
        <f>Vulnerability!AP114</f>
        <v>0.8</v>
      </c>
      <c r="X115" s="185">
        <f>Vulnerability!AQ114</f>
        <v>1.8</v>
      </c>
      <c r="Y115" s="183">
        <f>Vulnerability!AR114</f>
        <v>0.9</v>
      </c>
      <c r="Z115" s="183">
        <f t="shared" si="9"/>
        <v>3.3</v>
      </c>
      <c r="AA115" s="186">
        <f>'Lack of Coping Capacity'!G114</f>
        <v>6.7</v>
      </c>
      <c r="AB115" s="187">
        <f>'Lack of Coping Capacity'!J114</f>
        <v>5.6</v>
      </c>
      <c r="AC115" s="183">
        <f>'Lack of Coping Capacity'!K114</f>
        <v>6.2</v>
      </c>
      <c r="AD115" s="186">
        <f>'Lack of Coping Capacity'!P114</f>
        <v>5.2</v>
      </c>
      <c r="AE115" s="179">
        <f>'Lack of Coping Capacity'!S114</f>
        <v>7.1</v>
      </c>
      <c r="AF115" s="187">
        <f>'Lack of Coping Capacity'!X114</f>
        <v>5.4</v>
      </c>
      <c r="AG115" s="183">
        <f>'Lack of Coping Capacity'!Y114</f>
        <v>5.9</v>
      </c>
      <c r="AH115" s="183">
        <f t="shared" si="10"/>
        <v>6.1</v>
      </c>
      <c r="AI115" s="188">
        <f t="shared" si="11"/>
        <v>4.0999999999999996</v>
      </c>
    </row>
    <row r="116" spans="1:35" ht="16.5" customHeight="1" x14ac:dyDescent="0.25">
      <c r="A116" s="138" t="s">
        <v>5</v>
      </c>
      <c r="B116" s="139" t="s">
        <v>432</v>
      </c>
      <c r="C116" s="139" t="s">
        <v>4</v>
      </c>
      <c r="D116" s="140" t="s">
        <v>561</v>
      </c>
      <c r="E116" s="176">
        <f>'Hazard &amp; Exposure'!S115</f>
        <v>5</v>
      </c>
      <c r="F116" s="176">
        <f>'Hazard &amp; Exposure'!T115</f>
        <v>9</v>
      </c>
      <c r="G116" s="176">
        <f>'Hazard &amp; Exposure'!U115</f>
        <v>0.1</v>
      </c>
      <c r="H116" s="181">
        <f>'Hazard &amp; Exposure'!V115</f>
        <v>5.9</v>
      </c>
      <c r="I116" s="183">
        <f>'Hazard &amp; Exposure'!W115</f>
        <v>5.9</v>
      </c>
      <c r="J116" s="182">
        <f>'Hazard &amp; Exposure'!AC115</f>
        <v>0</v>
      </c>
      <c r="K116" s="181">
        <f>'Hazard &amp; Exposure'!Z115</f>
        <v>9.9</v>
      </c>
      <c r="L116" s="183">
        <f>'Hazard &amp; Exposure'!AD115</f>
        <v>5</v>
      </c>
      <c r="M116" s="183">
        <f t="shared" si="8"/>
        <v>5.5</v>
      </c>
      <c r="N116" s="184">
        <f>Vulnerability!F115</f>
        <v>9.4</v>
      </c>
      <c r="O116" s="178">
        <f>Vulnerability!I115</f>
        <v>4.7</v>
      </c>
      <c r="P116" s="185">
        <f>Vulnerability!P115</f>
        <v>2.5</v>
      </c>
      <c r="Q116" s="183">
        <f>Vulnerability!Q115</f>
        <v>6.5</v>
      </c>
      <c r="R116" s="184">
        <f>Vulnerability!V115</f>
        <v>0</v>
      </c>
      <c r="S116" s="177">
        <f>Vulnerability!AD115</f>
        <v>3.6</v>
      </c>
      <c r="T116" s="177">
        <f>Vulnerability!AG115</f>
        <v>6.4</v>
      </c>
      <c r="U116" s="177">
        <f>Vulnerability!AJ115</f>
        <v>10</v>
      </c>
      <c r="V116" s="177">
        <f>Vulnerability!AM115</f>
        <v>0.1</v>
      </c>
      <c r="W116" s="177">
        <f>Vulnerability!AP115</f>
        <v>5.5</v>
      </c>
      <c r="X116" s="185">
        <f>Vulnerability!AQ115</f>
        <v>6.4</v>
      </c>
      <c r="Y116" s="183">
        <f>Vulnerability!AR115</f>
        <v>3.9</v>
      </c>
      <c r="Z116" s="183">
        <f t="shared" si="9"/>
        <v>5.3</v>
      </c>
      <c r="AA116" s="186">
        <f>'Lack of Coping Capacity'!G115</f>
        <v>9.1999999999999993</v>
      </c>
      <c r="AB116" s="187">
        <f>'Lack of Coping Capacity'!J115</f>
        <v>8</v>
      </c>
      <c r="AC116" s="183">
        <f>'Lack of Coping Capacity'!K115</f>
        <v>8.6</v>
      </c>
      <c r="AD116" s="186">
        <f>'Lack of Coping Capacity'!P115</f>
        <v>9.3000000000000007</v>
      </c>
      <c r="AE116" s="179">
        <f>'Lack of Coping Capacity'!S115</f>
        <v>6.3</v>
      </c>
      <c r="AF116" s="187">
        <f>'Lack of Coping Capacity'!X115</f>
        <v>9.3000000000000007</v>
      </c>
      <c r="AG116" s="183">
        <f>'Lack of Coping Capacity'!Y115</f>
        <v>8.3000000000000007</v>
      </c>
      <c r="AH116" s="183">
        <f t="shared" si="10"/>
        <v>8.5</v>
      </c>
      <c r="AI116" s="188">
        <f t="shared" si="11"/>
        <v>6.3</v>
      </c>
    </row>
    <row r="117" spans="1:35" ht="16.5" customHeight="1" x14ac:dyDescent="0.25">
      <c r="A117" s="141" t="s">
        <v>5</v>
      </c>
      <c r="B117" s="116" t="s">
        <v>431</v>
      </c>
      <c r="C117" s="116" t="s">
        <v>4</v>
      </c>
      <c r="D117" s="98" t="s">
        <v>560</v>
      </c>
      <c r="E117" s="176">
        <f>'Hazard &amp; Exposure'!S116</f>
        <v>4.0999999999999996</v>
      </c>
      <c r="F117" s="176">
        <f>'Hazard &amp; Exposure'!T116</f>
        <v>8.9</v>
      </c>
      <c r="G117" s="176">
        <f>'Hazard &amp; Exposure'!U116</f>
        <v>0.2</v>
      </c>
      <c r="H117" s="181">
        <f>'Hazard &amp; Exposure'!V116</f>
        <v>5.4</v>
      </c>
      <c r="I117" s="183">
        <f>'Hazard &amp; Exposure'!W116</f>
        <v>5.5</v>
      </c>
      <c r="J117" s="182">
        <f>'Hazard &amp; Exposure'!AC116</f>
        <v>4</v>
      </c>
      <c r="K117" s="181">
        <f>'Hazard &amp; Exposure'!Z116</f>
        <v>9.9</v>
      </c>
      <c r="L117" s="183">
        <f>'Hazard &amp; Exposure'!AD116</f>
        <v>7</v>
      </c>
      <c r="M117" s="183">
        <f t="shared" si="8"/>
        <v>6.3</v>
      </c>
      <c r="N117" s="184">
        <f>Vulnerability!F116</f>
        <v>9.4</v>
      </c>
      <c r="O117" s="178">
        <f>Vulnerability!I116</f>
        <v>4.9000000000000004</v>
      </c>
      <c r="P117" s="185">
        <f>Vulnerability!P116</f>
        <v>2.5</v>
      </c>
      <c r="Q117" s="183">
        <f>Vulnerability!Q116</f>
        <v>6.6</v>
      </c>
      <c r="R117" s="184">
        <f>Vulnerability!V116</f>
        <v>0</v>
      </c>
      <c r="S117" s="177">
        <f>Vulnerability!AD116</f>
        <v>1.9</v>
      </c>
      <c r="T117" s="177">
        <f>Vulnerability!AG116</f>
        <v>7</v>
      </c>
      <c r="U117" s="177">
        <f>Vulnerability!AJ116</f>
        <v>9</v>
      </c>
      <c r="V117" s="177">
        <f>Vulnerability!AM116</f>
        <v>0.1</v>
      </c>
      <c r="W117" s="177">
        <f>Vulnerability!AP116</f>
        <v>1.9</v>
      </c>
      <c r="X117" s="185">
        <f>Vulnerability!AQ116</f>
        <v>5.0999999999999996</v>
      </c>
      <c r="Y117" s="183">
        <f>Vulnerability!AR116</f>
        <v>2.9</v>
      </c>
      <c r="Z117" s="183">
        <f t="shared" si="9"/>
        <v>5</v>
      </c>
      <c r="AA117" s="186">
        <f>'Lack of Coping Capacity'!G116</f>
        <v>9.1999999999999993</v>
      </c>
      <c r="AB117" s="187">
        <f>'Lack of Coping Capacity'!J116</f>
        <v>8</v>
      </c>
      <c r="AC117" s="183">
        <f>'Lack of Coping Capacity'!K116</f>
        <v>8.6</v>
      </c>
      <c r="AD117" s="186">
        <f>'Lack of Coping Capacity'!P116</f>
        <v>9.4</v>
      </c>
      <c r="AE117" s="179">
        <f>'Lack of Coping Capacity'!S116</f>
        <v>8.9</v>
      </c>
      <c r="AF117" s="187">
        <f>'Lack of Coping Capacity'!X116</f>
        <v>9.8000000000000007</v>
      </c>
      <c r="AG117" s="183">
        <f>'Lack of Coping Capacity'!Y116</f>
        <v>9.4</v>
      </c>
      <c r="AH117" s="183">
        <f t="shared" si="10"/>
        <v>9</v>
      </c>
      <c r="AI117" s="188">
        <f t="shared" si="11"/>
        <v>6.6</v>
      </c>
    </row>
    <row r="118" spans="1:35" ht="16.5" customHeight="1" x14ac:dyDescent="0.25">
      <c r="A118" s="141" t="s">
        <v>5</v>
      </c>
      <c r="B118" s="116" t="s">
        <v>433</v>
      </c>
      <c r="C118" s="116" t="s">
        <v>4</v>
      </c>
      <c r="D118" s="98" t="s">
        <v>562</v>
      </c>
      <c r="E118" s="176">
        <f>'Hazard &amp; Exposure'!S117</f>
        <v>1.9</v>
      </c>
      <c r="F118" s="176">
        <f>'Hazard &amp; Exposure'!T117</f>
        <v>0</v>
      </c>
      <c r="G118" s="176">
        <f>'Hazard &amp; Exposure'!U117</f>
        <v>0</v>
      </c>
      <c r="H118" s="181">
        <f>'Hazard &amp; Exposure'!V117</f>
        <v>7.1</v>
      </c>
      <c r="I118" s="183">
        <f>'Hazard &amp; Exposure'!W117</f>
        <v>2.9</v>
      </c>
      <c r="J118" s="182">
        <f>'Hazard &amp; Exposure'!AC117</f>
        <v>0</v>
      </c>
      <c r="K118" s="181">
        <f>'Hazard &amp; Exposure'!Z117</f>
        <v>9.9</v>
      </c>
      <c r="L118" s="183">
        <f>'Hazard &amp; Exposure'!AD117</f>
        <v>5</v>
      </c>
      <c r="M118" s="183">
        <f t="shared" si="8"/>
        <v>4</v>
      </c>
      <c r="N118" s="184">
        <f>Vulnerability!F117</f>
        <v>9.4</v>
      </c>
      <c r="O118" s="178">
        <f>Vulnerability!I117</f>
        <v>4.7</v>
      </c>
      <c r="P118" s="185">
        <f>Vulnerability!P117</f>
        <v>2.5</v>
      </c>
      <c r="Q118" s="183">
        <f>Vulnerability!Q117</f>
        <v>6.5</v>
      </c>
      <c r="R118" s="184">
        <f>Vulnerability!V117</f>
        <v>0</v>
      </c>
      <c r="S118" s="177">
        <f>Vulnerability!AD117</f>
        <v>3.7</v>
      </c>
      <c r="T118" s="177">
        <f>Vulnerability!AG117</f>
        <v>7</v>
      </c>
      <c r="U118" s="177">
        <f>Vulnerability!AJ117</f>
        <v>7.6</v>
      </c>
      <c r="V118" s="177">
        <f>Vulnerability!AM117</f>
        <v>0.1</v>
      </c>
      <c r="W118" s="177">
        <f>Vulnerability!AP117</f>
        <v>10</v>
      </c>
      <c r="X118" s="185">
        <f>Vulnerability!AQ117</f>
        <v>6.9</v>
      </c>
      <c r="Y118" s="183">
        <f>Vulnerability!AR117</f>
        <v>4.3</v>
      </c>
      <c r="Z118" s="183">
        <f t="shared" si="9"/>
        <v>5.5</v>
      </c>
      <c r="AA118" s="186">
        <f>'Lack of Coping Capacity'!G117</f>
        <v>9.1999999999999993</v>
      </c>
      <c r="AB118" s="187">
        <f>'Lack of Coping Capacity'!J117</f>
        <v>8</v>
      </c>
      <c r="AC118" s="183">
        <f>'Lack of Coping Capacity'!K117</f>
        <v>8.6</v>
      </c>
      <c r="AD118" s="186">
        <f>'Lack of Coping Capacity'!P117</f>
        <v>8.9</v>
      </c>
      <c r="AE118" s="179">
        <f>'Lack of Coping Capacity'!S117</f>
        <v>10</v>
      </c>
      <c r="AF118" s="187">
        <f>'Lack of Coping Capacity'!X117</f>
        <v>9.6999999999999993</v>
      </c>
      <c r="AG118" s="183">
        <f>'Lack of Coping Capacity'!Y117</f>
        <v>9.5</v>
      </c>
      <c r="AH118" s="183">
        <f t="shared" si="10"/>
        <v>9.1</v>
      </c>
      <c r="AI118" s="188">
        <f t="shared" si="11"/>
        <v>5.8</v>
      </c>
    </row>
    <row r="119" spans="1:35" ht="16.5" customHeight="1" x14ac:dyDescent="0.25">
      <c r="A119" s="141" t="s">
        <v>5</v>
      </c>
      <c r="B119" s="116" t="s">
        <v>434</v>
      </c>
      <c r="C119" s="116" t="s">
        <v>4</v>
      </c>
      <c r="D119" s="98" t="s">
        <v>563</v>
      </c>
      <c r="E119" s="176">
        <f>'Hazard &amp; Exposure'!S118</f>
        <v>0.6</v>
      </c>
      <c r="F119" s="176">
        <f>'Hazard &amp; Exposure'!T118</f>
        <v>6.7</v>
      </c>
      <c r="G119" s="176">
        <f>'Hazard &amp; Exposure'!U118</f>
        <v>0.9</v>
      </c>
      <c r="H119" s="181">
        <f>'Hazard &amp; Exposure'!V118</f>
        <v>5.0999999999999996</v>
      </c>
      <c r="I119" s="183">
        <f>'Hazard &amp; Exposure'!W118</f>
        <v>3.8</v>
      </c>
      <c r="J119" s="182">
        <f>'Hazard &amp; Exposure'!AC118</f>
        <v>0</v>
      </c>
      <c r="K119" s="181">
        <f>'Hazard &amp; Exposure'!Z118</f>
        <v>9.9</v>
      </c>
      <c r="L119" s="183">
        <f>'Hazard &amp; Exposure'!AD118</f>
        <v>5</v>
      </c>
      <c r="M119" s="183">
        <f t="shared" si="8"/>
        <v>4.4000000000000004</v>
      </c>
      <c r="N119" s="184">
        <f>Vulnerability!F118</f>
        <v>9.4</v>
      </c>
      <c r="O119" s="178">
        <f>Vulnerability!I118</f>
        <v>4.7</v>
      </c>
      <c r="P119" s="185">
        <f>Vulnerability!P118</f>
        <v>2.5</v>
      </c>
      <c r="Q119" s="183">
        <f>Vulnerability!Q118</f>
        <v>6.5</v>
      </c>
      <c r="R119" s="184">
        <f>Vulnerability!V118</f>
        <v>0</v>
      </c>
      <c r="S119" s="177">
        <f>Vulnerability!AD118</f>
        <v>3.6</v>
      </c>
      <c r="T119" s="177">
        <f>Vulnerability!AG118</f>
        <v>7.5</v>
      </c>
      <c r="U119" s="177">
        <f>Vulnerability!AJ118</f>
        <v>7.6</v>
      </c>
      <c r="V119" s="177">
        <f>Vulnerability!AM118</f>
        <v>10</v>
      </c>
      <c r="W119" s="177">
        <f>Vulnerability!AP118</f>
        <v>2.4</v>
      </c>
      <c r="X119" s="185">
        <f>Vulnerability!AQ118</f>
        <v>7.2</v>
      </c>
      <c r="Y119" s="183">
        <f>Vulnerability!AR118</f>
        <v>4.5</v>
      </c>
      <c r="Z119" s="183">
        <f t="shared" si="9"/>
        <v>5.6</v>
      </c>
      <c r="AA119" s="186">
        <f>'Lack of Coping Capacity'!G118</f>
        <v>9.1999999999999993</v>
      </c>
      <c r="AB119" s="187">
        <f>'Lack of Coping Capacity'!J118</f>
        <v>8</v>
      </c>
      <c r="AC119" s="183">
        <f>'Lack of Coping Capacity'!K118</f>
        <v>8.6</v>
      </c>
      <c r="AD119" s="186">
        <f>'Lack of Coping Capacity'!P118</f>
        <v>9.4</v>
      </c>
      <c r="AE119" s="179">
        <f>'Lack of Coping Capacity'!S118</f>
        <v>6.5</v>
      </c>
      <c r="AF119" s="187">
        <f>'Lack of Coping Capacity'!X118</f>
        <v>9.9</v>
      </c>
      <c r="AG119" s="183">
        <f>'Lack of Coping Capacity'!Y118</f>
        <v>8.6</v>
      </c>
      <c r="AH119" s="183">
        <f t="shared" si="10"/>
        <v>8.6</v>
      </c>
      <c r="AI119" s="188">
        <f t="shared" si="11"/>
        <v>6</v>
      </c>
    </row>
    <row r="120" spans="1:35" ht="16.5" customHeight="1" x14ac:dyDescent="0.25">
      <c r="A120" s="141" t="s">
        <v>5</v>
      </c>
      <c r="B120" s="116" t="s">
        <v>739</v>
      </c>
      <c r="C120" s="116" t="s">
        <v>4</v>
      </c>
      <c r="D120" s="98" t="s">
        <v>741</v>
      </c>
      <c r="E120" s="176">
        <f>'Hazard &amp; Exposure'!S119</f>
        <v>1.9</v>
      </c>
      <c r="F120" s="176">
        <f>'Hazard &amp; Exposure'!T119</f>
        <v>0</v>
      </c>
      <c r="G120" s="176">
        <f>'Hazard &amp; Exposure'!U119</f>
        <v>0</v>
      </c>
      <c r="H120" s="181">
        <f>'Hazard &amp; Exposure'!V119</f>
        <v>8.6</v>
      </c>
      <c r="I120" s="183">
        <f>'Hazard &amp; Exposure'!W119</f>
        <v>3.8</v>
      </c>
      <c r="J120" s="182">
        <f>'Hazard &amp; Exposure'!AC119</f>
        <v>5</v>
      </c>
      <c r="K120" s="181">
        <f>'Hazard &amp; Exposure'!Z119</f>
        <v>9.9</v>
      </c>
      <c r="L120" s="183">
        <f>'Hazard &amp; Exposure'!AD119</f>
        <v>7.5</v>
      </c>
      <c r="M120" s="183">
        <f t="shared" si="8"/>
        <v>6</v>
      </c>
      <c r="N120" s="184">
        <f>Vulnerability!F119</f>
        <v>9.4</v>
      </c>
      <c r="O120" s="178">
        <f>Vulnerability!I119</f>
        <v>4.7</v>
      </c>
      <c r="P120" s="185">
        <f>Vulnerability!P119</f>
        <v>2.5</v>
      </c>
      <c r="Q120" s="183">
        <f>Vulnerability!Q119</f>
        <v>6.5</v>
      </c>
      <c r="R120" s="184">
        <f>Vulnerability!V119</f>
        <v>7.5</v>
      </c>
      <c r="S120" s="177">
        <f>Vulnerability!AD119</f>
        <v>2.5</v>
      </c>
      <c r="T120" s="177">
        <f>Vulnerability!AG119</f>
        <v>6.9</v>
      </c>
      <c r="U120" s="177">
        <f>Vulnerability!AJ119</f>
        <v>8.6999999999999993</v>
      </c>
      <c r="V120" s="177">
        <f>Vulnerability!AM119</f>
        <v>0.1</v>
      </c>
      <c r="W120" s="177">
        <f>Vulnerability!AP119</f>
        <v>4.4000000000000004</v>
      </c>
      <c r="X120" s="185">
        <f>Vulnerability!AQ119</f>
        <v>5.3</v>
      </c>
      <c r="Y120" s="183">
        <f>Vulnerability!AR119</f>
        <v>6.5</v>
      </c>
      <c r="Z120" s="183">
        <f t="shared" si="9"/>
        <v>6.5</v>
      </c>
      <c r="AA120" s="186">
        <f>'Lack of Coping Capacity'!G119</f>
        <v>9.1999999999999993</v>
      </c>
      <c r="AB120" s="187">
        <f>'Lack of Coping Capacity'!J119</f>
        <v>8</v>
      </c>
      <c r="AC120" s="183">
        <f>'Lack of Coping Capacity'!K119</f>
        <v>8.6</v>
      </c>
      <c r="AD120" s="186">
        <f>'Lack of Coping Capacity'!P119</f>
        <v>9.1999999999999993</v>
      </c>
      <c r="AE120" s="179">
        <f>'Lack of Coping Capacity'!S119</f>
        <v>10</v>
      </c>
      <c r="AF120" s="187">
        <f>'Lack of Coping Capacity'!X119</f>
        <v>9.5</v>
      </c>
      <c r="AG120" s="183">
        <f>'Lack of Coping Capacity'!Y119</f>
        <v>9.6</v>
      </c>
      <c r="AH120" s="183">
        <f t="shared" si="10"/>
        <v>9.1999999999999993</v>
      </c>
      <c r="AI120" s="188">
        <f t="shared" si="11"/>
        <v>7.1</v>
      </c>
    </row>
    <row r="121" spans="1:35" ht="16.5" customHeight="1" x14ac:dyDescent="0.25">
      <c r="A121" s="141" t="s">
        <v>5</v>
      </c>
      <c r="B121" s="116" t="s">
        <v>740</v>
      </c>
      <c r="C121" s="116" t="s">
        <v>4</v>
      </c>
      <c r="D121" s="98" t="s">
        <v>742</v>
      </c>
      <c r="E121" s="176">
        <f>'Hazard &amp; Exposure'!S120</f>
        <v>1.9</v>
      </c>
      <c r="F121" s="176">
        <f>'Hazard &amp; Exposure'!T120</f>
        <v>2</v>
      </c>
      <c r="G121" s="176">
        <f>'Hazard &amp; Exposure'!U120</f>
        <v>0</v>
      </c>
      <c r="H121" s="181">
        <f>'Hazard &amp; Exposure'!V120</f>
        <v>8.6</v>
      </c>
      <c r="I121" s="183">
        <f>'Hazard &amp; Exposure'!W120</f>
        <v>4.2</v>
      </c>
      <c r="J121" s="182">
        <f>'Hazard &amp; Exposure'!AC120</f>
        <v>0</v>
      </c>
      <c r="K121" s="181">
        <f>'Hazard &amp; Exposure'!Z120</f>
        <v>9.9</v>
      </c>
      <c r="L121" s="183">
        <f>'Hazard &amp; Exposure'!AD120</f>
        <v>5</v>
      </c>
      <c r="M121" s="183">
        <f t="shared" si="8"/>
        <v>4.5999999999999996</v>
      </c>
      <c r="N121" s="184">
        <f>Vulnerability!F120</f>
        <v>9.4</v>
      </c>
      <c r="O121" s="178">
        <f>Vulnerability!I120</f>
        <v>4.7</v>
      </c>
      <c r="P121" s="185">
        <f>Vulnerability!P120</f>
        <v>2.5</v>
      </c>
      <c r="Q121" s="183">
        <f>Vulnerability!Q120</f>
        <v>6.5</v>
      </c>
      <c r="R121" s="184">
        <f>Vulnerability!V120</f>
        <v>0</v>
      </c>
      <c r="S121" s="177">
        <f>Vulnerability!AD120</f>
        <v>2.5</v>
      </c>
      <c r="T121" s="177">
        <f>Vulnerability!AG120</f>
        <v>7.1</v>
      </c>
      <c r="U121" s="177">
        <f>Vulnerability!AJ120</f>
        <v>8.6999999999999993</v>
      </c>
      <c r="V121" s="177">
        <f>Vulnerability!AM120</f>
        <v>0.1</v>
      </c>
      <c r="W121" s="177">
        <f>Vulnerability!AP120</f>
        <v>8.6999999999999993</v>
      </c>
      <c r="X121" s="185">
        <f>Vulnerability!AQ120</f>
        <v>6.4</v>
      </c>
      <c r="Y121" s="183">
        <f>Vulnerability!AR120</f>
        <v>3.9</v>
      </c>
      <c r="Z121" s="183">
        <f t="shared" si="9"/>
        <v>5.3</v>
      </c>
      <c r="AA121" s="186">
        <f>'Lack of Coping Capacity'!G120</f>
        <v>9.1999999999999993</v>
      </c>
      <c r="AB121" s="187">
        <f>'Lack of Coping Capacity'!J120</f>
        <v>8</v>
      </c>
      <c r="AC121" s="183">
        <f>'Lack of Coping Capacity'!K120</f>
        <v>8.6</v>
      </c>
      <c r="AD121" s="186">
        <f>'Lack of Coping Capacity'!P120</f>
        <v>9.1999999999999993</v>
      </c>
      <c r="AE121" s="179">
        <f>'Lack of Coping Capacity'!S120</f>
        <v>10</v>
      </c>
      <c r="AF121" s="187">
        <f>'Lack of Coping Capacity'!X120</f>
        <v>9.5</v>
      </c>
      <c r="AG121" s="183">
        <f>'Lack of Coping Capacity'!Y120</f>
        <v>9.6</v>
      </c>
      <c r="AH121" s="183">
        <f t="shared" si="10"/>
        <v>9.1999999999999993</v>
      </c>
      <c r="AI121" s="188">
        <f t="shared" si="11"/>
        <v>6.1</v>
      </c>
    </row>
    <row r="122" spans="1:35" ht="16.5" customHeight="1" x14ac:dyDescent="0.25">
      <c r="A122" s="141" t="s">
        <v>5</v>
      </c>
      <c r="B122" s="116" t="s">
        <v>435</v>
      </c>
      <c r="C122" s="116" t="s">
        <v>4</v>
      </c>
      <c r="D122" s="98" t="s">
        <v>564</v>
      </c>
      <c r="E122" s="176">
        <f>'Hazard &amp; Exposure'!S121</f>
        <v>3.4</v>
      </c>
      <c r="F122" s="176">
        <f>'Hazard &amp; Exposure'!T121</f>
        <v>2.1</v>
      </c>
      <c r="G122" s="176">
        <f>'Hazard &amp; Exposure'!U121</f>
        <v>4</v>
      </c>
      <c r="H122" s="181">
        <f>'Hazard &amp; Exposure'!V121</f>
        <v>5.0999999999999996</v>
      </c>
      <c r="I122" s="183">
        <f>'Hazard &amp; Exposure'!W121</f>
        <v>3.7</v>
      </c>
      <c r="J122" s="182">
        <f>'Hazard &amp; Exposure'!AC121</f>
        <v>0</v>
      </c>
      <c r="K122" s="181">
        <f>'Hazard &amp; Exposure'!Z121</f>
        <v>9.9</v>
      </c>
      <c r="L122" s="183">
        <f>'Hazard &amp; Exposure'!AD121</f>
        <v>5</v>
      </c>
      <c r="M122" s="183">
        <f t="shared" si="8"/>
        <v>4.4000000000000004</v>
      </c>
      <c r="N122" s="184">
        <f>Vulnerability!F121</f>
        <v>9.4</v>
      </c>
      <c r="O122" s="178">
        <f>Vulnerability!I121</f>
        <v>4.7</v>
      </c>
      <c r="P122" s="185">
        <f>Vulnerability!P121</f>
        <v>2.5</v>
      </c>
      <c r="Q122" s="183">
        <f>Vulnerability!Q121</f>
        <v>6.5</v>
      </c>
      <c r="R122" s="184">
        <f>Vulnerability!V121</f>
        <v>0</v>
      </c>
      <c r="S122" s="177">
        <f>Vulnerability!AD121</f>
        <v>3.5</v>
      </c>
      <c r="T122" s="177">
        <f>Vulnerability!AG121</f>
        <v>8.4</v>
      </c>
      <c r="U122" s="177">
        <f>Vulnerability!AJ121</f>
        <v>7.1</v>
      </c>
      <c r="V122" s="177">
        <f>Vulnerability!AM121</f>
        <v>10</v>
      </c>
      <c r="W122" s="177">
        <f>Vulnerability!AP121</f>
        <v>2</v>
      </c>
      <c r="X122" s="185">
        <f>Vulnerability!AQ121</f>
        <v>7.3</v>
      </c>
      <c r="Y122" s="183">
        <f>Vulnerability!AR121</f>
        <v>4.5999999999999996</v>
      </c>
      <c r="Z122" s="183">
        <f t="shared" si="9"/>
        <v>5.6</v>
      </c>
      <c r="AA122" s="186">
        <f>'Lack of Coping Capacity'!G121</f>
        <v>9.1999999999999993</v>
      </c>
      <c r="AB122" s="187">
        <f>'Lack of Coping Capacity'!J121</f>
        <v>8</v>
      </c>
      <c r="AC122" s="183">
        <f>'Lack of Coping Capacity'!K121</f>
        <v>8.6</v>
      </c>
      <c r="AD122" s="186">
        <f>'Lack of Coping Capacity'!P121</f>
        <v>9.1999999999999993</v>
      </c>
      <c r="AE122" s="179">
        <f>'Lack of Coping Capacity'!S121</f>
        <v>9.4</v>
      </c>
      <c r="AF122" s="187">
        <f>'Lack of Coping Capacity'!X121</f>
        <v>8.9</v>
      </c>
      <c r="AG122" s="183">
        <f>'Lack of Coping Capacity'!Y121</f>
        <v>9.1999999999999993</v>
      </c>
      <c r="AH122" s="183">
        <f t="shared" si="10"/>
        <v>8.9</v>
      </c>
      <c r="AI122" s="188">
        <f t="shared" si="11"/>
        <v>6</v>
      </c>
    </row>
    <row r="123" spans="1:35" ht="16.5" customHeight="1" x14ac:dyDescent="0.25">
      <c r="A123" s="141" t="s">
        <v>5</v>
      </c>
      <c r="B123" s="116" t="s">
        <v>436</v>
      </c>
      <c r="C123" s="116" t="s">
        <v>4</v>
      </c>
      <c r="D123" s="98" t="s">
        <v>565</v>
      </c>
      <c r="E123" s="176">
        <f>'Hazard &amp; Exposure'!S122</f>
        <v>2.5</v>
      </c>
      <c r="F123" s="176">
        <f>'Hazard &amp; Exposure'!T122</f>
        <v>9.1</v>
      </c>
      <c r="G123" s="176">
        <f>'Hazard &amp; Exposure'!U122</f>
        <v>5.3</v>
      </c>
      <c r="H123" s="181">
        <f>'Hazard &amp; Exposure'!V122</f>
        <v>4.5999999999999996</v>
      </c>
      <c r="I123" s="183">
        <f>'Hazard &amp; Exposure'!W122</f>
        <v>6.1</v>
      </c>
      <c r="J123" s="182">
        <f>'Hazard &amp; Exposure'!AC122</f>
        <v>4</v>
      </c>
      <c r="K123" s="181">
        <f>'Hazard &amp; Exposure'!Z122</f>
        <v>9.9</v>
      </c>
      <c r="L123" s="183">
        <f>'Hazard &amp; Exposure'!AD122</f>
        <v>7</v>
      </c>
      <c r="M123" s="183">
        <f t="shared" si="8"/>
        <v>6.6</v>
      </c>
      <c r="N123" s="184">
        <f>Vulnerability!F122</f>
        <v>9.4</v>
      </c>
      <c r="O123" s="178">
        <f>Vulnerability!I122</f>
        <v>4.7</v>
      </c>
      <c r="P123" s="185">
        <f>Vulnerability!P122</f>
        <v>2.5</v>
      </c>
      <c r="Q123" s="183">
        <f>Vulnerability!Q122</f>
        <v>6.5</v>
      </c>
      <c r="R123" s="184">
        <f>Vulnerability!V122</f>
        <v>0</v>
      </c>
      <c r="S123" s="177">
        <f>Vulnerability!AD122</f>
        <v>3.3</v>
      </c>
      <c r="T123" s="177">
        <f>Vulnerability!AG122</f>
        <v>7.9</v>
      </c>
      <c r="U123" s="177">
        <f>Vulnerability!AJ122</f>
        <v>8</v>
      </c>
      <c r="V123" s="177">
        <f>Vulnerability!AM122</f>
        <v>0.1</v>
      </c>
      <c r="W123" s="177">
        <f>Vulnerability!AP122</f>
        <v>0.7</v>
      </c>
      <c r="X123" s="185">
        <f>Vulnerability!AQ122</f>
        <v>4.9000000000000004</v>
      </c>
      <c r="Y123" s="183">
        <f>Vulnerability!AR122</f>
        <v>2.8</v>
      </c>
      <c r="Z123" s="183">
        <f t="shared" si="9"/>
        <v>4.9000000000000004</v>
      </c>
      <c r="AA123" s="186">
        <f>'Lack of Coping Capacity'!G122</f>
        <v>9.1999999999999993</v>
      </c>
      <c r="AB123" s="187">
        <f>'Lack of Coping Capacity'!J122</f>
        <v>8</v>
      </c>
      <c r="AC123" s="183">
        <f>'Lack of Coping Capacity'!K122</f>
        <v>8.6</v>
      </c>
      <c r="AD123" s="186">
        <f>'Lack of Coping Capacity'!P122</f>
        <v>9.3000000000000007</v>
      </c>
      <c r="AE123" s="179">
        <f>'Lack of Coping Capacity'!S122</f>
        <v>5.6</v>
      </c>
      <c r="AF123" s="187">
        <f>'Lack of Coping Capacity'!X122</f>
        <v>9</v>
      </c>
      <c r="AG123" s="183">
        <f>'Lack of Coping Capacity'!Y122</f>
        <v>8</v>
      </c>
      <c r="AH123" s="183">
        <f t="shared" si="10"/>
        <v>8.3000000000000007</v>
      </c>
      <c r="AI123" s="188">
        <f t="shared" si="11"/>
        <v>6.5</v>
      </c>
    </row>
    <row r="124" spans="1:35" ht="16.5" customHeight="1" x14ac:dyDescent="0.25">
      <c r="A124" s="141" t="s">
        <v>5</v>
      </c>
      <c r="B124" s="116" t="s">
        <v>437</v>
      </c>
      <c r="C124" s="116" t="s">
        <v>4</v>
      </c>
      <c r="D124" s="98" t="s">
        <v>566</v>
      </c>
      <c r="E124" s="176">
        <f>'Hazard &amp; Exposure'!S123</f>
        <v>5</v>
      </c>
      <c r="F124" s="176">
        <f>'Hazard &amp; Exposure'!T123</f>
        <v>8.9</v>
      </c>
      <c r="G124" s="176">
        <f>'Hazard &amp; Exposure'!U123</f>
        <v>6.1</v>
      </c>
      <c r="H124" s="181">
        <f>'Hazard &amp; Exposure'!V123</f>
        <v>5.4</v>
      </c>
      <c r="I124" s="183">
        <f>'Hazard &amp; Exposure'!W123</f>
        <v>6.7</v>
      </c>
      <c r="J124" s="182">
        <f>'Hazard &amp; Exposure'!AC123</f>
        <v>5</v>
      </c>
      <c r="K124" s="181">
        <f>'Hazard &amp; Exposure'!Z123</f>
        <v>9.9</v>
      </c>
      <c r="L124" s="183">
        <f>'Hazard &amp; Exposure'!AD123</f>
        <v>7.5</v>
      </c>
      <c r="M124" s="183">
        <f t="shared" si="8"/>
        <v>7.1</v>
      </c>
      <c r="N124" s="184">
        <f>Vulnerability!F123</f>
        <v>9.4</v>
      </c>
      <c r="O124" s="178">
        <f>Vulnerability!I123</f>
        <v>4.7</v>
      </c>
      <c r="P124" s="185">
        <f>Vulnerability!P123</f>
        <v>2.5</v>
      </c>
      <c r="Q124" s="183">
        <f>Vulnerability!Q123</f>
        <v>6.5</v>
      </c>
      <c r="R124" s="184">
        <f>Vulnerability!V123</f>
        <v>0</v>
      </c>
      <c r="S124" s="177">
        <f>Vulnerability!AD123</f>
        <v>2</v>
      </c>
      <c r="T124" s="177">
        <f>Vulnerability!AG123</f>
        <v>8.3000000000000007</v>
      </c>
      <c r="U124" s="177">
        <f>Vulnerability!AJ123</f>
        <v>10</v>
      </c>
      <c r="V124" s="177">
        <f>Vulnerability!AM123</f>
        <v>10</v>
      </c>
      <c r="W124" s="177">
        <f>Vulnerability!AP123</f>
        <v>3.9</v>
      </c>
      <c r="X124" s="185">
        <f>Vulnerability!AQ123</f>
        <v>8.1</v>
      </c>
      <c r="Y124" s="183">
        <f>Vulnerability!AR123</f>
        <v>5.3</v>
      </c>
      <c r="Z124" s="183">
        <f t="shared" si="9"/>
        <v>5.9</v>
      </c>
      <c r="AA124" s="186">
        <f>'Lack of Coping Capacity'!G123</f>
        <v>9.1999999999999993</v>
      </c>
      <c r="AB124" s="187">
        <f>'Lack of Coping Capacity'!J123</f>
        <v>8</v>
      </c>
      <c r="AC124" s="183">
        <f>'Lack of Coping Capacity'!K123</f>
        <v>8.6</v>
      </c>
      <c r="AD124" s="186">
        <f>'Lack of Coping Capacity'!P123</f>
        <v>9.3000000000000007</v>
      </c>
      <c r="AE124" s="179">
        <f>'Lack of Coping Capacity'!S123</f>
        <v>7.8</v>
      </c>
      <c r="AF124" s="187">
        <f>'Lack of Coping Capacity'!X123</f>
        <v>9.3000000000000007</v>
      </c>
      <c r="AG124" s="183">
        <f>'Lack of Coping Capacity'!Y123</f>
        <v>8.8000000000000007</v>
      </c>
      <c r="AH124" s="183">
        <f t="shared" si="10"/>
        <v>8.6999999999999993</v>
      </c>
      <c r="AI124" s="188">
        <f t="shared" si="11"/>
        <v>7.1</v>
      </c>
    </row>
    <row r="125" spans="1:35" ht="16.5" customHeight="1" x14ac:dyDescent="0.25">
      <c r="A125" s="141" t="s">
        <v>5</v>
      </c>
      <c r="B125" s="116" t="s">
        <v>438</v>
      </c>
      <c r="C125" s="116" t="s">
        <v>4</v>
      </c>
      <c r="D125" s="98" t="s">
        <v>567</v>
      </c>
      <c r="E125" s="176">
        <f>'Hazard &amp; Exposure'!S124</f>
        <v>4.0999999999999996</v>
      </c>
      <c r="F125" s="176">
        <f>'Hazard &amp; Exposure'!T124</f>
        <v>8.9</v>
      </c>
      <c r="G125" s="176">
        <f>'Hazard &amp; Exposure'!U124</f>
        <v>4.5</v>
      </c>
      <c r="H125" s="181">
        <f>'Hazard &amp; Exposure'!V124</f>
        <v>5.0999999999999996</v>
      </c>
      <c r="I125" s="183">
        <f>'Hazard &amp; Exposure'!W124</f>
        <v>6.1</v>
      </c>
      <c r="J125" s="182">
        <f>'Hazard &amp; Exposure'!AC124</f>
        <v>8</v>
      </c>
      <c r="K125" s="181">
        <f>'Hazard &amp; Exposure'!Z124</f>
        <v>9.9</v>
      </c>
      <c r="L125" s="183">
        <f>'Hazard &amp; Exposure'!AD124</f>
        <v>8</v>
      </c>
      <c r="M125" s="183">
        <f t="shared" si="8"/>
        <v>7.2</v>
      </c>
      <c r="N125" s="184">
        <f>Vulnerability!F124</f>
        <v>9.4</v>
      </c>
      <c r="O125" s="178">
        <f>Vulnerability!I124</f>
        <v>4.7</v>
      </c>
      <c r="P125" s="185">
        <f>Vulnerability!P124</f>
        <v>2.5</v>
      </c>
      <c r="Q125" s="183">
        <f>Vulnerability!Q124</f>
        <v>6.5</v>
      </c>
      <c r="R125" s="184">
        <f>Vulnerability!V124</f>
        <v>8.8000000000000007</v>
      </c>
      <c r="S125" s="177">
        <f>Vulnerability!AD124</f>
        <v>3.7</v>
      </c>
      <c r="T125" s="177">
        <f>Vulnerability!AG124</f>
        <v>7.8</v>
      </c>
      <c r="U125" s="177">
        <f>Vulnerability!AJ124</f>
        <v>7.8</v>
      </c>
      <c r="V125" s="177">
        <f>Vulnerability!AM124</f>
        <v>10</v>
      </c>
      <c r="W125" s="177">
        <f>Vulnerability!AP124</f>
        <v>10</v>
      </c>
      <c r="X125" s="185">
        <f>Vulnerability!AQ124</f>
        <v>8.6</v>
      </c>
      <c r="Y125" s="183">
        <f>Vulnerability!AR124</f>
        <v>8.6999999999999993</v>
      </c>
      <c r="Z125" s="183">
        <f t="shared" si="9"/>
        <v>7.8</v>
      </c>
      <c r="AA125" s="186">
        <f>'Lack of Coping Capacity'!G124</f>
        <v>9.1999999999999993</v>
      </c>
      <c r="AB125" s="187">
        <f>'Lack of Coping Capacity'!J124</f>
        <v>8</v>
      </c>
      <c r="AC125" s="183">
        <f>'Lack of Coping Capacity'!K124</f>
        <v>8.6</v>
      </c>
      <c r="AD125" s="186">
        <f>'Lack of Coping Capacity'!P124</f>
        <v>9.4</v>
      </c>
      <c r="AE125" s="179">
        <f>'Lack of Coping Capacity'!S124</f>
        <v>7</v>
      </c>
      <c r="AF125" s="187">
        <f>'Lack of Coping Capacity'!X124</f>
        <v>9.5</v>
      </c>
      <c r="AG125" s="183">
        <f>'Lack of Coping Capacity'!Y124</f>
        <v>8.6</v>
      </c>
      <c r="AH125" s="183">
        <f t="shared" si="10"/>
        <v>8.6</v>
      </c>
      <c r="AI125" s="188">
        <f t="shared" si="11"/>
        <v>7.8</v>
      </c>
    </row>
    <row r="126" spans="1:35" ht="16.5" customHeight="1" x14ac:dyDescent="0.25">
      <c r="A126" s="141" t="s">
        <v>5</v>
      </c>
      <c r="B126" s="116" t="s">
        <v>439</v>
      </c>
      <c r="C126" s="116" t="s">
        <v>4</v>
      </c>
      <c r="D126" s="98" t="s">
        <v>568</v>
      </c>
      <c r="E126" s="176">
        <f>'Hazard &amp; Exposure'!S125</f>
        <v>1.9</v>
      </c>
      <c r="F126" s="176">
        <f>'Hazard &amp; Exposure'!T125</f>
        <v>2.2999999999999998</v>
      </c>
      <c r="G126" s="176">
        <f>'Hazard &amp; Exposure'!U125</f>
        <v>3.9</v>
      </c>
      <c r="H126" s="181">
        <f>'Hazard &amp; Exposure'!V125</f>
        <v>5.0999999999999996</v>
      </c>
      <c r="I126" s="183">
        <f>'Hazard &amp; Exposure'!W125</f>
        <v>3.4</v>
      </c>
      <c r="J126" s="182">
        <f>'Hazard &amp; Exposure'!AC125</f>
        <v>4</v>
      </c>
      <c r="K126" s="181">
        <f>'Hazard &amp; Exposure'!Z125</f>
        <v>9.9</v>
      </c>
      <c r="L126" s="183">
        <f>'Hazard &amp; Exposure'!AD125</f>
        <v>7</v>
      </c>
      <c r="M126" s="183">
        <f t="shared" si="8"/>
        <v>5.5</v>
      </c>
      <c r="N126" s="184">
        <f>Vulnerability!F125</f>
        <v>8.3000000000000007</v>
      </c>
      <c r="O126" s="178">
        <f>Vulnerability!I125</f>
        <v>7.9</v>
      </c>
      <c r="P126" s="185">
        <f>Vulnerability!P125</f>
        <v>2.5</v>
      </c>
      <c r="Q126" s="183">
        <f>Vulnerability!Q125</f>
        <v>6.8</v>
      </c>
      <c r="R126" s="184">
        <f>Vulnerability!V125</f>
        <v>1.6</v>
      </c>
      <c r="S126" s="177">
        <f>Vulnerability!AD125</f>
        <v>2.8</v>
      </c>
      <c r="T126" s="177">
        <f>Vulnerability!AG125</f>
        <v>6.8</v>
      </c>
      <c r="U126" s="177">
        <f>Vulnerability!AJ125</f>
        <v>0.3</v>
      </c>
      <c r="V126" s="177">
        <f>Vulnerability!AM125</f>
        <v>0</v>
      </c>
      <c r="W126" s="177">
        <f>Vulnerability!AP125</f>
        <v>1.4</v>
      </c>
      <c r="X126" s="185">
        <f>Vulnerability!AQ125</f>
        <v>2.7</v>
      </c>
      <c r="Y126" s="183">
        <f>Vulnerability!AR125</f>
        <v>2.2000000000000002</v>
      </c>
      <c r="Z126" s="183">
        <f t="shared" si="9"/>
        <v>4.9000000000000004</v>
      </c>
      <c r="AA126" s="186">
        <f>'Lack of Coping Capacity'!G125</f>
        <v>9.1999999999999993</v>
      </c>
      <c r="AB126" s="187">
        <f>'Lack of Coping Capacity'!J125</f>
        <v>8</v>
      </c>
      <c r="AC126" s="183">
        <f>'Lack of Coping Capacity'!K125</f>
        <v>8.6</v>
      </c>
      <c r="AD126" s="186">
        <f>'Lack of Coping Capacity'!P125</f>
        <v>9</v>
      </c>
      <c r="AE126" s="179">
        <f>'Lack of Coping Capacity'!S125</f>
        <v>9.6</v>
      </c>
      <c r="AF126" s="187">
        <f>'Lack of Coping Capacity'!X125</f>
        <v>8.9</v>
      </c>
      <c r="AG126" s="183">
        <f>'Lack of Coping Capacity'!Y125</f>
        <v>9.1999999999999993</v>
      </c>
      <c r="AH126" s="183">
        <f t="shared" si="10"/>
        <v>8.9</v>
      </c>
      <c r="AI126" s="188">
        <f t="shared" si="11"/>
        <v>6.2</v>
      </c>
    </row>
    <row r="127" spans="1:35" ht="16.5" customHeight="1" x14ac:dyDescent="0.25">
      <c r="A127" s="141" t="s">
        <v>5</v>
      </c>
      <c r="B127" s="116" t="s">
        <v>440</v>
      </c>
      <c r="C127" s="116" t="s">
        <v>4</v>
      </c>
      <c r="D127" s="98" t="s">
        <v>569</v>
      </c>
      <c r="E127" s="176">
        <f>'Hazard &amp; Exposure'!S126</f>
        <v>1.9</v>
      </c>
      <c r="F127" s="176">
        <f>'Hazard &amp; Exposure'!T126</f>
        <v>7.6</v>
      </c>
      <c r="G127" s="176">
        <f>'Hazard &amp; Exposure'!U126</f>
        <v>6.3</v>
      </c>
      <c r="H127" s="181">
        <f>'Hazard &amp; Exposure'!V126</f>
        <v>4.5999999999999996</v>
      </c>
      <c r="I127" s="183">
        <f>'Hazard &amp; Exposure'!W126</f>
        <v>5.5</v>
      </c>
      <c r="J127" s="182">
        <f>'Hazard &amp; Exposure'!AC126</f>
        <v>4</v>
      </c>
      <c r="K127" s="181">
        <f>'Hazard &amp; Exposure'!Z126</f>
        <v>9.9</v>
      </c>
      <c r="L127" s="183">
        <f>'Hazard &amp; Exposure'!AD126</f>
        <v>7</v>
      </c>
      <c r="M127" s="183">
        <f t="shared" si="8"/>
        <v>6.3</v>
      </c>
      <c r="N127" s="184">
        <f>Vulnerability!F126</f>
        <v>9.1</v>
      </c>
      <c r="O127" s="178">
        <f>Vulnerability!I126</f>
        <v>5.0999999999999996</v>
      </c>
      <c r="P127" s="185">
        <f>Vulnerability!P126</f>
        <v>2.5</v>
      </c>
      <c r="Q127" s="183">
        <f>Vulnerability!Q126</f>
        <v>6.5</v>
      </c>
      <c r="R127" s="184">
        <f>Vulnerability!V126</f>
        <v>7.8</v>
      </c>
      <c r="S127" s="177">
        <f>Vulnerability!AD126</f>
        <v>2.4</v>
      </c>
      <c r="T127" s="177">
        <f>Vulnerability!AG126</f>
        <v>6.9</v>
      </c>
      <c r="U127" s="177">
        <f>Vulnerability!AJ126</f>
        <v>1.3</v>
      </c>
      <c r="V127" s="177">
        <f>Vulnerability!AM126</f>
        <v>0</v>
      </c>
      <c r="W127" s="177">
        <f>Vulnerability!AP126</f>
        <v>2.6</v>
      </c>
      <c r="X127" s="185">
        <f>Vulnerability!AQ126</f>
        <v>3.1</v>
      </c>
      <c r="Y127" s="183">
        <f>Vulnerability!AR126</f>
        <v>6</v>
      </c>
      <c r="Z127" s="183">
        <f t="shared" si="9"/>
        <v>6.3</v>
      </c>
      <c r="AA127" s="186">
        <f>'Lack of Coping Capacity'!G126</f>
        <v>9.1999999999999993</v>
      </c>
      <c r="AB127" s="187">
        <f>'Lack of Coping Capacity'!J126</f>
        <v>8</v>
      </c>
      <c r="AC127" s="183">
        <f>'Lack of Coping Capacity'!K126</f>
        <v>8.6</v>
      </c>
      <c r="AD127" s="186">
        <f>'Lack of Coping Capacity'!P126</f>
        <v>9.3000000000000007</v>
      </c>
      <c r="AE127" s="179">
        <f>'Lack of Coping Capacity'!S126</f>
        <v>10</v>
      </c>
      <c r="AF127" s="187">
        <f>'Lack of Coping Capacity'!X126</f>
        <v>8.5</v>
      </c>
      <c r="AG127" s="183">
        <f>'Lack of Coping Capacity'!Y126</f>
        <v>9.3000000000000007</v>
      </c>
      <c r="AH127" s="183">
        <f t="shared" si="10"/>
        <v>9</v>
      </c>
      <c r="AI127" s="188">
        <f t="shared" si="11"/>
        <v>7.1</v>
      </c>
    </row>
    <row r="128" spans="1:35" ht="16.5" customHeight="1" x14ac:dyDescent="0.25">
      <c r="A128" s="141" t="s">
        <v>5</v>
      </c>
      <c r="B128" s="116" t="s">
        <v>441</v>
      </c>
      <c r="C128" s="116" t="s">
        <v>4</v>
      </c>
      <c r="D128" s="98" t="s">
        <v>570</v>
      </c>
      <c r="E128" s="176">
        <f>'Hazard &amp; Exposure'!S127</f>
        <v>1.9</v>
      </c>
      <c r="F128" s="176">
        <f>'Hazard &amp; Exposure'!T127</f>
        <v>5.7</v>
      </c>
      <c r="G128" s="176">
        <f>'Hazard &amp; Exposure'!U127</f>
        <v>4.5999999999999996</v>
      </c>
      <c r="H128" s="181">
        <f>'Hazard &amp; Exposure'!V127</f>
        <v>4.0999999999999996</v>
      </c>
      <c r="I128" s="183">
        <f>'Hazard &amp; Exposure'!W127</f>
        <v>4.2</v>
      </c>
      <c r="J128" s="182">
        <f>'Hazard &amp; Exposure'!AC127</f>
        <v>0</v>
      </c>
      <c r="K128" s="181">
        <f>'Hazard &amp; Exposure'!Z127</f>
        <v>9.9</v>
      </c>
      <c r="L128" s="183">
        <f>'Hazard &amp; Exposure'!AD127</f>
        <v>5</v>
      </c>
      <c r="M128" s="183">
        <f t="shared" si="8"/>
        <v>4.5999999999999996</v>
      </c>
      <c r="N128" s="184">
        <f>Vulnerability!F127</f>
        <v>9.4</v>
      </c>
      <c r="O128" s="178">
        <f>Vulnerability!I127</f>
        <v>6.7</v>
      </c>
      <c r="P128" s="185">
        <f>Vulnerability!P127</f>
        <v>2.5</v>
      </c>
      <c r="Q128" s="183">
        <f>Vulnerability!Q127</f>
        <v>7</v>
      </c>
      <c r="R128" s="184">
        <f>Vulnerability!V127</f>
        <v>4.0999999999999996</v>
      </c>
      <c r="S128" s="177">
        <f>Vulnerability!AD127</f>
        <v>2</v>
      </c>
      <c r="T128" s="177">
        <f>Vulnerability!AG127</f>
        <v>5.9</v>
      </c>
      <c r="U128" s="177">
        <f>Vulnerability!AJ127</f>
        <v>0</v>
      </c>
      <c r="V128" s="177">
        <f>Vulnerability!AM127</f>
        <v>0</v>
      </c>
      <c r="W128" s="177">
        <f>Vulnerability!AP127</f>
        <v>1.7</v>
      </c>
      <c r="X128" s="185">
        <f>Vulnerability!AQ127</f>
        <v>2.2000000000000002</v>
      </c>
      <c r="Y128" s="183">
        <f>Vulnerability!AR127</f>
        <v>3.2</v>
      </c>
      <c r="Z128" s="183">
        <f t="shared" si="9"/>
        <v>5.4</v>
      </c>
      <c r="AA128" s="186">
        <f>'Lack of Coping Capacity'!G127</f>
        <v>9.1999999999999993</v>
      </c>
      <c r="AB128" s="187">
        <f>'Lack of Coping Capacity'!J127</f>
        <v>8</v>
      </c>
      <c r="AC128" s="183">
        <f>'Lack of Coping Capacity'!K127</f>
        <v>8.6</v>
      </c>
      <c r="AD128" s="186">
        <f>'Lack of Coping Capacity'!P127</f>
        <v>9.4</v>
      </c>
      <c r="AE128" s="179">
        <f>'Lack of Coping Capacity'!S127</f>
        <v>10</v>
      </c>
      <c r="AF128" s="187">
        <f>'Lack of Coping Capacity'!X127</f>
        <v>7.6</v>
      </c>
      <c r="AG128" s="183">
        <f>'Lack of Coping Capacity'!Y127</f>
        <v>9</v>
      </c>
      <c r="AH128" s="183">
        <f t="shared" si="10"/>
        <v>8.8000000000000007</v>
      </c>
      <c r="AI128" s="188">
        <f t="shared" si="11"/>
        <v>6</v>
      </c>
    </row>
    <row r="129" spans="1:35" ht="16.5" customHeight="1" x14ac:dyDescent="0.25">
      <c r="A129" s="141" t="s">
        <v>5</v>
      </c>
      <c r="B129" s="116" t="s">
        <v>443</v>
      </c>
      <c r="C129" s="116" t="s">
        <v>4</v>
      </c>
      <c r="D129" s="98" t="s">
        <v>572</v>
      </c>
      <c r="E129" s="176">
        <f>'Hazard &amp; Exposure'!S128</f>
        <v>1.3</v>
      </c>
      <c r="F129" s="176">
        <f>'Hazard &amp; Exposure'!T128</f>
        <v>7.6</v>
      </c>
      <c r="G129" s="176">
        <f>'Hazard &amp; Exposure'!U128</f>
        <v>2.7</v>
      </c>
      <c r="H129" s="181">
        <f>'Hazard &amp; Exposure'!V128</f>
        <v>5.0999999999999996</v>
      </c>
      <c r="I129" s="183">
        <f>'Hazard &amp; Exposure'!W128</f>
        <v>4.7</v>
      </c>
      <c r="J129" s="182">
        <f>'Hazard &amp; Exposure'!AC128</f>
        <v>0</v>
      </c>
      <c r="K129" s="181">
        <f>'Hazard &amp; Exposure'!Z128</f>
        <v>9.9</v>
      </c>
      <c r="L129" s="183">
        <f>'Hazard &amp; Exposure'!AD128</f>
        <v>5</v>
      </c>
      <c r="M129" s="183">
        <f t="shared" si="8"/>
        <v>4.9000000000000004</v>
      </c>
      <c r="N129" s="184">
        <f>Vulnerability!F128</f>
        <v>9.4</v>
      </c>
      <c r="O129" s="178">
        <f>Vulnerability!I128</f>
        <v>4.7</v>
      </c>
      <c r="P129" s="185">
        <f>Vulnerability!P128</f>
        <v>2.5</v>
      </c>
      <c r="Q129" s="183">
        <f>Vulnerability!Q128</f>
        <v>6.5</v>
      </c>
      <c r="R129" s="184">
        <f>Vulnerability!V128</f>
        <v>1.9</v>
      </c>
      <c r="S129" s="177">
        <f>Vulnerability!AD128</f>
        <v>4.2</v>
      </c>
      <c r="T129" s="177">
        <f>Vulnerability!AG128</f>
        <v>6.6</v>
      </c>
      <c r="U129" s="177">
        <f>Vulnerability!AJ128</f>
        <v>2.1</v>
      </c>
      <c r="V129" s="177">
        <f>Vulnerability!AM128</f>
        <v>0</v>
      </c>
      <c r="W129" s="177">
        <f>Vulnerability!AP128</f>
        <v>2</v>
      </c>
      <c r="X129" s="185">
        <f>Vulnerability!AQ128</f>
        <v>3.3</v>
      </c>
      <c r="Y129" s="183">
        <f>Vulnerability!AR128</f>
        <v>2.6</v>
      </c>
      <c r="Z129" s="183">
        <f t="shared" si="9"/>
        <v>4.8</v>
      </c>
      <c r="AA129" s="186">
        <f>'Lack of Coping Capacity'!G128</f>
        <v>9.1999999999999993</v>
      </c>
      <c r="AB129" s="187">
        <f>'Lack of Coping Capacity'!J128</f>
        <v>8</v>
      </c>
      <c r="AC129" s="183">
        <f>'Lack of Coping Capacity'!K128</f>
        <v>8.6</v>
      </c>
      <c r="AD129" s="186">
        <f>'Lack of Coping Capacity'!P128</f>
        <v>9.1999999999999993</v>
      </c>
      <c r="AE129" s="179">
        <f>'Lack of Coping Capacity'!S128</f>
        <v>9.9</v>
      </c>
      <c r="AF129" s="187">
        <f>'Lack of Coping Capacity'!X128</f>
        <v>7.8</v>
      </c>
      <c r="AG129" s="183">
        <f>'Lack of Coping Capacity'!Y128</f>
        <v>9</v>
      </c>
      <c r="AH129" s="183">
        <f t="shared" si="10"/>
        <v>8.8000000000000007</v>
      </c>
      <c r="AI129" s="188">
        <f t="shared" si="11"/>
        <v>5.9</v>
      </c>
    </row>
    <row r="130" spans="1:35" ht="16.5" customHeight="1" x14ac:dyDescent="0.25">
      <c r="A130" s="141" t="s">
        <v>5</v>
      </c>
      <c r="B130" s="116" t="s">
        <v>444</v>
      </c>
      <c r="C130" s="116" t="s">
        <v>4</v>
      </c>
      <c r="D130" s="98" t="s">
        <v>573</v>
      </c>
      <c r="E130" s="176">
        <f>'Hazard &amp; Exposure'!S129</f>
        <v>1.6</v>
      </c>
      <c r="F130" s="176">
        <f>'Hazard &amp; Exposure'!T129</f>
        <v>5.2</v>
      </c>
      <c r="G130" s="176">
        <f>'Hazard &amp; Exposure'!U129</f>
        <v>5.5</v>
      </c>
      <c r="H130" s="181">
        <f>'Hazard &amp; Exposure'!V129</f>
        <v>4.5999999999999996</v>
      </c>
      <c r="I130" s="183">
        <f>'Hazard &amp; Exposure'!W129</f>
        <v>4.4000000000000004</v>
      </c>
      <c r="J130" s="182">
        <f>'Hazard &amp; Exposure'!AC129</f>
        <v>4</v>
      </c>
      <c r="K130" s="181">
        <f>'Hazard &amp; Exposure'!Z129</f>
        <v>9.9</v>
      </c>
      <c r="L130" s="183">
        <f>'Hazard &amp; Exposure'!AD129</f>
        <v>7</v>
      </c>
      <c r="M130" s="183">
        <f t="shared" si="8"/>
        <v>5.9</v>
      </c>
      <c r="N130" s="184">
        <f>Vulnerability!F129</f>
        <v>9</v>
      </c>
      <c r="O130" s="178">
        <f>Vulnerability!I129</f>
        <v>4.7</v>
      </c>
      <c r="P130" s="185">
        <f>Vulnerability!P129</f>
        <v>2.5</v>
      </c>
      <c r="Q130" s="183">
        <f>Vulnerability!Q129</f>
        <v>6.3</v>
      </c>
      <c r="R130" s="184">
        <f>Vulnerability!V129</f>
        <v>0</v>
      </c>
      <c r="S130" s="177">
        <f>Vulnerability!AD129</f>
        <v>2.1</v>
      </c>
      <c r="T130" s="177">
        <f>Vulnerability!AG129</f>
        <v>7.5</v>
      </c>
      <c r="U130" s="177">
        <f>Vulnerability!AJ129</f>
        <v>0.3</v>
      </c>
      <c r="V130" s="177">
        <f>Vulnerability!AM129</f>
        <v>0</v>
      </c>
      <c r="W130" s="177">
        <f>Vulnerability!AP129</f>
        <v>0.8</v>
      </c>
      <c r="X130" s="185">
        <f>Vulnerability!AQ129</f>
        <v>2.8</v>
      </c>
      <c r="Y130" s="183">
        <f>Vulnerability!AR129</f>
        <v>1.5</v>
      </c>
      <c r="Z130" s="183">
        <f t="shared" si="9"/>
        <v>4.3</v>
      </c>
      <c r="AA130" s="186">
        <f>'Lack of Coping Capacity'!G129</f>
        <v>9.1999999999999993</v>
      </c>
      <c r="AB130" s="187">
        <f>'Lack of Coping Capacity'!J129</f>
        <v>8</v>
      </c>
      <c r="AC130" s="183">
        <f>'Lack of Coping Capacity'!K129</f>
        <v>8.6</v>
      </c>
      <c r="AD130" s="186">
        <f>'Lack of Coping Capacity'!P129</f>
        <v>9</v>
      </c>
      <c r="AE130" s="179">
        <f>'Lack of Coping Capacity'!S129</f>
        <v>10</v>
      </c>
      <c r="AF130" s="187">
        <f>'Lack of Coping Capacity'!X129</f>
        <v>6.7</v>
      </c>
      <c r="AG130" s="183">
        <f>'Lack of Coping Capacity'!Y129</f>
        <v>8.6</v>
      </c>
      <c r="AH130" s="183">
        <f t="shared" si="10"/>
        <v>8.6</v>
      </c>
      <c r="AI130" s="188">
        <f t="shared" si="11"/>
        <v>6</v>
      </c>
    </row>
    <row r="131" spans="1:35" ht="16.5" customHeight="1" x14ac:dyDescent="0.25">
      <c r="A131" s="141" t="s">
        <v>5</v>
      </c>
      <c r="B131" s="116" t="s">
        <v>442</v>
      </c>
      <c r="C131" s="116" t="s">
        <v>4</v>
      </c>
      <c r="D131" s="98" t="s">
        <v>571</v>
      </c>
      <c r="E131" s="176">
        <f>'Hazard &amp; Exposure'!S130</f>
        <v>2.8</v>
      </c>
      <c r="F131" s="176">
        <f>'Hazard &amp; Exposure'!T130</f>
        <v>7.6</v>
      </c>
      <c r="G131" s="176">
        <f>'Hazard &amp; Exposure'!U130</f>
        <v>3.9</v>
      </c>
      <c r="H131" s="181">
        <f>'Hazard &amp; Exposure'!V130</f>
        <v>4.5999999999999996</v>
      </c>
      <c r="I131" s="183">
        <f>'Hazard &amp; Exposure'!W130</f>
        <v>5</v>
      </c>
      <c r="J131" s="182">
        <f>'Hazard &amp; Exposure'!AC130</f>
        <v>0</v>
      </c>
      <c r="K131" s="181">
        <f>'Hazard &amp; Exposure'!Z130</f>
        <v>9.9</v>
      </c>
      <c r="L131" s="183">
        <f>'Hazard &amp; Exposure'!AD130</f>
        <v>5</v>
      </c>
      <c r="M131" s="183">
        <f t="shared" si="8"/>
        <v>5</v>
      </c>
      <c r="N131" s="184">
        <f>Vulnerability!F130</f>
        <v>8</v>
      </c>
      <c r="O131" s="178">
        <f>Vulnerability!I130</f>
        <v>8</v>
      </c>
      <c r="P131" s="185">
        <f>Vulnerability!P130</f>
        <v>2.5</v>
      </c>
      <c r="Q131" s="183">
        <f>Vulnerability!Q130</f>
        <v>6.6</v>
      </c>
      <c r="R131" s="184">
        <f>Vulnerability!V130</f>
        <v>7.1</v>
      </c>
      <c r="S131" s="177">
        <f>Vulnerability!AD130</f>
        <v>2.9</v>
      </c>
      <c r="T131" s="177">
        <f>Vulnerability!AG130</f>
        <v>6.4</v>
      </c>
      <c r="U131" s="177">
        <f>Vulnerability!AJ130</f>
        <v>1</v>
      </c>
      <c r="V131" s="177">
        <f>Vulnerability!AM130</f>
        <v>0</v>
      </c>
      <c r="W131" s="177">
        <f>Vulnerability!AP130</f>
        <v>1.4</v>
      </c>
      <c r="X131" s="185">
        <f>Vulnerability!AQ130</f>
        <v>2.7</v>
      </c>
      <c r="Y131" s="183">
        <f>Vulnerability!AR130</f>
        <v>5.3</v>
      </c>
      <c r="Z131" s="183">
        <f t="shared" si="9"/>
        <v>6</v>
      </c>
      <c r="AA131" s="186">
        <f>'Lack of Coping Capacity'!G130</f>
        <v>9.1999999999999993</v>
      </c>
      <c r="AB131" s="187">
        <f>'Lack of Coping Capacity'!J130</f>
        <v>8</v>
      </c>
      <c r="AC131" s="183">
        <f>'Lack of Coping Capacity'!K130</f>
        <v>8.6</v>
      </c>
      <c r="AD131" s="186">
        <f>'Lack of Coping Capacity'!P130</f>
        <v>8.8000000000000007</v>
      </c>
      <c r="AE131" s="179">
        <f>'Lack of Coping Capacity'!S130</f>
        <v>9.6</v>
      </c>
      <c r="AF131" s="187">
        <f>'Lack of Coping Capacity'!X130</f>
        <v>8.6999999999999993</v>
      </c>
      <c r="AG131" s="183">
        <f>'Lack of Coping Capacity'!Y130</f>
        <v>9</v>
      </c>
      <c r="AH131" s="183">
        <f t="shared" si="10"/>
        <v>8.8000000000000007</v>
      </c>
      <c r="AI131" s="188">
        <f t="shared" si="11"/>
        <v>6.4</v>
      </c>
    </row>
    <row r="132" spans="1:35" ht="16.5" customHeight="1" x14ac:dyDescent="0.25">
      <c r="A132" s="141" t="s">
        <v>5</v>
      </c>
      <c r="B132" s="116" t="s">
        <v>446</v>
      </c>
      <c r="C132" s="116" t="s">
        <v>4</v>
      </c>
      <c r="D132" s="98" t="s">
        <v>575</v>
      </c>
      <c r="E132" s="176">
        <f>'Hazard &amp; Exposure'!S131</f>
        <v>3.4</v>
      </c>
      <c r="F132" s="176">
        <f>'Hazard &amp; Exposure'!T131</f>
        <v>4.4000000000000004</v>
      </c>
      <c r="G132" s="176">
        <f>'Hazard &amp; Exposure'!U131</f>
        <v>3.7</v>
      </c>
      <c r="H132" s="181">
        <f>'Hazard &amp; Exposure'!V131</f>
        <v>5.9</v>
      </c>
      <c r="I132" s="183">
        <f>'Hazard &amp; Exposure'!W131</f>
        <v>4.4000000000000004</v>
      </c>
      <c r="J132" s="182">
        <f>'Hazard &amp; Exposure'!AC131</f>
        <v>6</v>
      </c>
      <c r="K132" s="181">
        <f>'Hazard &amp; Exposure'!Z131</f>
        <v>9.9</v>
      </c>
      <c r="L132" s="183">
        <f>'Hazard &amp; Exposure'!AD131</f>
        <v>8</v>
      </c>
      <c r="M132" s="183">
        <f t="shared" si="8"/>
        <v>6.5</v>
      </c>
      <c r="N132" s="184">
        <f>Vulnerability!F131</f>
        <v>9.4</v>
      </c>
      <c r="O132" s="178">
        <f>Vulnerability!I131</f>
        <v>4.7</v>
      </c>
      <c r="P132" s="185">
        <f>Vulnerability!P131</f>
        <v>2.5</v>
      </c>
      <c r="Q132" s="183">
        <f>Vulnerability!Q131</f>
        <v>6.5</v>
      </c>
      <c r="R132" s="184">
        <f>Vulnerability!V131</f>
        <v>8.6</v>
      </c>
      <c r="S132" s="177">
        <f>Vulnerability!AD131</f>
        <v>2</v>
      </c>
      <c r="T132" s="177">
        <f>Vulnerability!AG131</f>
        <v>7.7</v>
      </c>
      <c r="U132" s="177">
        <f>Vulnerability!AJ131</f>
        <v>7.4</v>
      </c>
      <c r="V132" s="177">
        <f>Vulnerability!AM131</f>
        <v>0.1</v>
      </c>
      <c r="W132" s="177">
        <f>Vulnerability!AP131</f>
        <v>0.8</v>
      </c>
      <c r="X132" s="185">
        <f>Vulnerability!AQ131</f>
        <v>4.5</v>
      </c>
      <c r="Y132" s="183">
        <f>Vulnerability!AR131</f>
        <v>7</v>
      </c>
      <c r="Z132" s="183">
        <f t="shared" si="9"/>
        <v>6.8</v>
      </c>
      <c r="AA132" s="186">
        <f>'Lack of Coping Capacity'!G131</f>
        <v>9.1999999999999993</v>
      </c>
      <c r="AB132" s="187">
        <f>'Lack of Coping Capacity'!J131</f>
        <v>8</v>
      </c>
      <c r="AC132" s="183">
        <f>'Lack of Coping Capacity'!K131</f>
        <v>8.6</v>
      </c>
      <c r="AD132" s="186">
        <f>'Lack of Coping Capacity'!P131</f>
        <v>9.3000000000000007</v>
      </c>
      <c r="AE132" s="179">
        <f>'Lack of Coping Capacity'!S131</f>
        <v>10</v>
      </c>
      <c r="AF132" s="187">
        <f>'Lack of Coping Capacity'!X131</f>
        <v>9.8000000000000007</v>
      </c>
      <c r="AG132" s="183">
        <f>'Lack of Coping Capacity'!Y131</f>
        <v>9.6999999999999993</v>
      </c>
      <c r="AH132" s="183">
        <f t="shared" si="10"/>
        <v>9.1999999999999993</v>
      </c>
      <c r="AI132" s="188">
        <f t="shared" si="11"/>
        <v>7.4</v>
      </c>
    </row>
    <row r="133" spans="1:35" ht="16.5" customHeight="1" x14ac:dyDescent="0.25">
      <c r="A133" s="141" t="s">
        <v>5</v>
      </c>
      <c r="B133" s="116" t="s">
        <v>447</v>
      </c>
      <c r="C133" s="116" t="s">
        <v>4</v>
      </c>
      <c r="D133" s="98" t="s">
        <v>576</v>
      </c>
      <c r="E133" s="176">
        <f>'Hazard &amp; Exposure'!S132</f>
        <v>1.3</v>
      </c>
      <c r="F133" s="176">
        <f>'Hazard &amp; Exposure'!T132</f>
        <v>8.8000000000000007</v>
      </c>
      <c r="G133" s="176">
        <f>'Hazard &amp; Exposure'!U132</f>
        <v>6.6</v>
      </c>
      <c r="H133" s="181">
        <f>'Hazard &amp; Exposure'!V132</f>
        <v>5.4</v>
      </c>
      <c r="I133" s="183">
        <f>'Hazard &amp; Exposure'!W132</f>
        <v>6.2</v>
      </c>
      <c r="J133" s="182">
        <f>'Hazard &amp; Exposure'!AC132</f>
        <v>0</v>
      </c>
      <c r="K133" s="181">
        <f>'Hazard &amp; Exposure'!Z132</f>
        <v>9.9</v>
      </c>
      <c r="L133" s="183">
        <f>'Hazard &amp; Exposure'!AD132</f>
        <v>5</v>
      </c>
      <c r="M133" s="183">
        <f t="shared" ref="M133:M138" si="12">ROUND((10-GEOMEAN(((10-I133)/10*9+1),((10-L133)/10*9+1)))/9*10,1)</f>
        <v>5.6</v>
      </c>
      <c r="N133" s="184">
        <f>Vulnerability!F132</f>
        <v>9.4</v>
      </c>
      <c r="O133" s="178">
        <f>Vulnerability!I132</f>
        <v>4.7</v>
      </c>
      <c r="P133" s="185">
        <f>Vulnerability!P132</f>
        <v>2.5</v>
      </c>
      <c r="Q133" s="183">
        <f>Vulnerability!Q132</f>
        <v>6.5</v>
      </c>
      <c r="R133" s="184">
        <f>Vulnerability!V132</f>
        <v>5.2</v>
      </c>
      <c r="S133" s="177">
        <f>Vulnerability!AD132</f>
        <v>3</v>
      </c>
      <c r="T133" s="177">
        <f>Vulnerability!AG132</f>
        <v>7.7</v>
      </c>
      <c r="U133" s="177">
        <f>Vulnerability!AJ132</f>
        <v>7.6</v>
      </c>
      <c r="V133" s="177">
        <f>Vulnerability!AM132</f>
        <v>0.1</v>
      </c>
      <c r="W133" s="177">
        <f>Vulnerability!AP132</f>
        <v>1</v>
      </c>
      <c r="X133" s="185">
        <f>Vulnerability!AQ132</f>
        <v>4.7</v>
      </c>
      <c r="Y133" s="183">
        <f>Vulnerability!AR132</f>
        <v>5</v>
      </c>
      <c r="Z133" s="183">
        <f t="shared" ref="Z133:Z138" si="13">ROUND((10-GEOMEAN(((10-Q133)/10*9+1),((10-Y133)/10*9+1)))/9*10,1)</f>
        <v>5.8</v>
      </c>
      <c r="AA133" s="186">
        <f>'Lack of Coping Capacity'!G132</f>
        <v>9.1999999999999993</v>
      </c>
      <c r="AB133" s="187">
        <f>'Lack of Coping Capacity'!J132</f>
        <v>8</v>
      </c>
      <c r="AC133" s="183">
        <f>'Lack of Coping Capacity'!K132</f>
        <v>8.6</v>
      </c>
      <c r="AD133" s="186">
        <f>'Lack of Coping Capacity'!P132</f>
        <v>9.3000000000000007</v>
      </c>
      <c r="AE133" s="179">
        <f>'Lack of Coping Capacity'!S132</f>
        <v>9.9</v>
      </c>
      <c r="AF133" s="187">
        <f>'Lack of Coping Capacity'!X132</f>
        <v>9.3000000000000007</v>
      </c>
      <c r="AG133" s="183">
        <f>'Lack of Coping Capacity'!Y132</f>
        <v>9.5</v>
      </c>
      <c r="AH133" s="183">
        <f t="shared" ref="AH133:AH138" si="14">ROUND((10-GEOMEAN(((10-AC133)/10*9+1),((10-AG133)/10*9+1)))/9*10,1)</f>
        <v>9.1</v>
      </c>
      <c r="AI133" s="188">
        <f t="shared" ref="AI133:AI138" si="15">ROUND(M133^(1/3)*Z133^(1/3)*AH133^(1/3),1)</f>
        <v>6.7</v>
      </c>
    </row>
    <row r="134" spans="1:35" ht="16.5" customHeight="1" x14ac:dyDescent="0.25">
      <c r="A134" s="141" t="s">
        <v>5</v>
      </c>
      <c r="B134" s="116" t="s">
        <v>448</v>
      </c>
      <c r="C134" s="116" t="s">
        <v>4</v>
      </c>
      <c r="D134" s="98" t="s">
        <v>577</v>
      </c>
      <c r="E134" s="176">
        <f>'Hazard &amp; Exposure'!S133</f>
        <v>2.2000000000000002</v>
      </c>
      <c r="F134" s="176">
        <f>'Hazard &amp; Exposure'!T133</f>
        <v>9.1</v>
      </c>
      <c r="G134" s="176">
        <f>'Hazard &amp; Exposure'!U133</f>
        <v>3.7</v>
      </c>
      <c r="H134" s="181">
        <f>'Hazard &amp; Exposure'!V133</f>
        <v>5.9</v>
      </c>
      <c r="I134" s="183">
        <f>'Hazard &amp; Exposure'!W133</f>
        <v>6</v>
      </c>
      <c r="J134" s="182">
        <f>'Hazard &amp; Exposure'!AC133</f>
        <v>0</v>
      </c>
      <c r="K134" s="181">
        <f>'Hazard &amp; Exposure'!Z133</f>
        <v>9.9</v>
      </c>
      <c r="L134" s="183">
        <f>'Hazard &amp; Exposure'!AD133</f>
        <v>5</v>
      </c>
      <c r="M134" s="183">
        <f t="shared" si="12"/>
        <v>5.5</v>
      </c>
      <c r="N134" s="184">
        <f>Vulnerability!F133</f>
        <v>9.4</v>
      </c>
      <c r="O134" s="178">
        <f>Vulnerability!I133</f>
        <v>4.7</v>
      </c>
      <c r="P134" s="185">
        <f>Vulnerability!P133</f>
        <v>2.5</v>
      </c>
      <c r="Q134" s="183">
        <f>Vulnerability!Q133</f>
        <v>6.5</v>
      </c>
      <c r="R134" s="184">
        <f>Vulnerability!V133</f>
        <v>8.1</v>
      </c>
      <c r="S134" s="177">
        <f>Vulnerability!AD133</f>
        <v>1.8</v>
      </c>
      <c r="T134" s="177">
        <f>Vulnerability!AG133</f>
        <v>7.9</v>
      </c>
      <c r="U134" s="177">
        <f>Vulnerability!AJ133</f>
        <v>6.6</v>
      </c>
      <c r="V134" s="177">
        <f>Vulnerability!AM133</f>
        <v>0.1</v>
      </c>
      <c r="W134" s="177">
        <f>Vulnerability!AP133</f>
        <v>0.2</v>
      </c>
      <c r="X134" s="185">
        <f>Vulnerability!AQ133</f>
        <v>4.2</v>
      </c>
      <c r="Y134" s="183">
        <f>Vulnerability!AR133</f>
        <v>6.5</v>
      </c>
      <c r="Z134" s="183">
        <f t="shared" si="13"/>
        <v>6.5</v>
      </c>
      <c r="AA134" s="186">
        <f>'Lack of Coping Capacity'!G133</f>
        <v>9.1999999999999993</v>
      </c>
      <c r="AB134" s="187">
        <f>'Lack of Coping Capacity'!J133</f>
        <v>8</v>
      </c>
      <c r="AC134" s="183">
        <f>'Lack of Coping Capacity'!K133</f>
        <v>8.6</v>
      </c>
      <c r="AD134" s="186">
        <f>'Lack of Coping Capacity'!P133</f>
        <v>8.8000000000000007</v>
      </c>
      <c r="AE134" s="179">
        <f>'Lack of Coping Capacity'!S133</f>
        <v>9.6999999999999993</v>
      </c>
      <c r="AF134" s="187">
        <f>'Lack of Coping Capacity'!X133</f>
        <v>9.3000000000000007</v>
      </c>
      <c r="AG134" s="183">
        <f>'Lack of Coping Capacity'!Y133</f>
        <v>9.3000000000000007</v>
      </c>
      <c r="AH134" s="183">
        <f t="shared" si="14"/>
        <v>9</v>
      </c>
      <c r="AI134" s="188">
        <f t="shared" si="15"/>
        <v>6.9</v>
      </c>
    </row>
    <row r="135" spans="1:35" ht="16.5" customHeight="1" x14ac:dyDescent="0.25">
      <c r="A135" s="141" t="s">
        <v>5</v>
      </c>
      <c r="B135" s="116" t="s">
        <v>449</v>
      </c>
      <c r="C135" s="116" t="s">
        <v>4</v>
      </c>
      <c r="D135" s="98" t="s">
        <v>578</v>
      </c>
      <c r="E135" s="176">
        <f>'Hazard &amp; Exposure'!S134</f>
        <v>1.9</v>
      </c>
      <c r="F135" s="176">
        <f>'Hazard &amp; Exposure'!T134</f>
        <v>3.8</v>
      </c>
      <c r="G135" s="176">
        <f>'Hazard &amp; Exposure'!U134</f>
        <v>3.9</v>
      </c>
      <c r="H135" s="181">
        <f>'Hazard &amp; Exposure'!V134</f>
        <v>4.0999999999999996</v>
      </c>
      <c r="I135" s="183">
        <f>'Hazard &amp; Exposure'!W134</f>
        <v>3.5</v>
      </c>
      <c r="J135" s="182">
        <f>'Hazard &amp; Exposure'!AC134</f>
        <v>5</v>
      </c>
      <c r="K135" s="181">
        <f>'Hazard &amp; Exposure'!Z134</f>
        <v>9.9</v>
      </c>
      <c r="L135" s="183">
        <f>'Hazard &amp; Exposure'!AD134</f>
        <v>7.5</v>
      </c>
      <c r="M135" s="183">
        <f t="shared" si="12"/>
        <v>5.9</v>
      </c>
      <c r="N135" s="184">
        <f>Vulnerability!F134</f>
        <v>8.8000000000000007</v>
      </c>
      <c r="O135" s="178">
        <f>Vulnerability!I134</f>
        <v>5.7</v>
      </c>
      <c r="P135" s="185">
        <f>Vulnerability!P134</f>
        <v>2.5</v>
      </c>
      <c r="Q135" s="183">
        <f>Vulnerability!Q134</f>
        <v>6.5</v>
      </c>
      <c r="R135" s="184">
        <f>Vulnerability!V134</f>
        <v>0</v>
      </c>
      <c r="S135" s="177">
        <f>Vulnerability!AD134</f>
        <v>3.4</v>
      </c>
      <c r="T135" s="177">
        <f>Vulnerability!AG134</f>
        <v>7.4</v>
      </c>
      <c r="U135" s="177">
        <f>Vulnerability!AJ134</f>
        <v>1.5</v>
      </c>
      <c r="V135" s="177">
        <f>Vulnerability!AM134</f>
        <v>0</v>
      </c>
      <c r="W135" s="177">
        <f>Vulnerability!AP134</f>
        <v>1.7</v>
      </c>
      <c r="X135" s="185">
        <f>Vulnerability!AQ134</f>
        <v>3.3</v>
      </c>
      <c r="Y135" s="183">
        <f>Vulnerability!AR134</f>
        <v>1.8</v>
      </c>
      <c r="Z135" s="183">
        <f t="shared" si="13"/>
        <v>4.5999999999999996</v>
      </c>
      <c r="AA135" s="186">
        <f>'Lack of Coping Capacity'!G134</f>
        <v>9.1999999999999993</v>
      </c>
      <c r="AB135" s="187">
        <f>'Lack of Coping Capacity'!J134</f>
        <v>8</v>
      </c>
      <c r="AC135" s="183">
        <f>'Lack of Coping Capacity'!K134</f>
        <v>8.6</v>
      </c>
      <c r="AD135" s="186">
        <f>'Lack of Coping Capacity'!P134</f>
        <v>9.3000000000000007</v>
      </c>
      <c r="AE135" s="179">
        <f>'Lack of Coping Capacity'!S134</f>
        <v>10</v>
      </c>
      <c r="AF135" s="187">
        <f>'Lack of Coping Capacity'!X134</f>
        <v>7.3</v>
      </c>
      <c r="AG135" s="183">
        <f>'Lack of Coping Capacity'!Y134</f>
        <v>8.9</v>
      </c>
      <c r="AH135" s="183">
        <f t="shared" si="14"/>
        <v>8.8000000000000007</v>
      </c>
      <c r="AI135" s="188">
        <f t="shared" si="15"/>
        <v>6.2</v>
      </c>
    </row>
    <row r="136" spans="1:35" ht="16.5" customHeight="1" x14ac:dyDescent="0.25">
      <c r="A136" s="141" t="s">
        <v>5</v>
      </c>
      <c r="B136" s="116" t="s">
        <v>450</v>
      </c>
      <c r="C136" s="116" t="s">
        <v>4</v>
      </c>
      <c r="D136" s="98" t="s">
        <v>579</v>
      </c>
      <c r="E136" s="176">
        <f>'Hazard &amp; Exposure'!S135</f>
        <v>2.5</v>
      </c>
      <c r="F136" s="176">
        <f>'Hazard &amp; Exposure'!T135</f>
        <v>0</v>
      </c>
      <c r="G136" s="176">
        <f>'Hazard &amp; Exposure'!U135</f>
        <v>0</v>
      </c>
      <c r="H136" s="181">
        <f>'Hazard &amp; Exposure'!V135</f>
        <v>7.1</v>
      </c>
      <c r="I136" s="183">
        <f>'Hazard &amp; Exposure'!W135</f>
        <v>3</v>
      </c>
      <c r="J136" s="182">
        <f>'Hazard &amp; Exposure'!AC135</f>
        <v>6</v>
      </c>
      <c r="K136" s="181">
        <f>'Hazard &amp; Exposure'!Z135</f>
        <v>9.9</v>
      </c>
      <c r="L136" s="183">
        <f>'Hazard &amp; Exposure'!AD135</f>
        <v>8</v>
      </c>
      <c r="M136" s="183">
        <f t="shared" si="12"/>
        <v>6.1</v>
      </c>
      <c r="N136" s="184">
        <f>Vulnerability!F135</f>
        <v>9.4</v>
      </c>
      <c r="O136" s="178">
        <f>Vulnerability!I135</f>
        <v>4.7</v>
      </c>
      <c r="P136" s="185">
        <f>Vulnerability!P135</f>
        <v>2.5</v>
      </c>
      <c r="Q136" s="183">
        <f>Vulnerability!Q135</f>
        <v>6.5</v>
      </c>
      <c r="R136" s="184">
        <f>Vulnerability!V135</f>
        <v>0</v>
      </c>
      <c r="S136" s="177">
        <f>Vulnerability!AD135</f>
        <v>3.7</v>
      </c>
      <c r="T136" s="177">
        <f>Vulnerability!AG135</f>
        <v>5.6</v>
      </c>
      <c r="U136" s="177">
        <f>Vulnerability!AJ135</f>
        <v>6.9</v>
      </c>
      <c r="V136" s="177">
        <f>Vulnerability!AM135</f>
        <v>0</v>
      </c>
      <c r="W136" s="177">
        <f>Vulnerability!AP135</f>
        <v>10</v>
      </c>
      <c r="X136" s="185">
        <f>Vulnerability!AQ135</f>
        <v>6.5</v>
      </c>
      <c r="Y136" s="183">
        <f>Vulnerability!AR135</f>
        <v>4</v>
      </c>
      <c r="Z136" s="183">
        <f t="shared" si="13"/>
        <v>5.4</v>
      </c>
      <c r="AA136" s="186">
        <f>'Lack of Coping Capacity'!G135</f>
        <v>9.1999999999999993</v>
      </c>
      <c r="AB136" s="187">
        <f>'Lack of Coping Capacity'!J135</f>
        <v>8</v>
      </c>
      <c r="AC136" s="183">
        <f>'Lack of Coping Capacity'!K135</f>
        <v>8.6</v>
      </c>
      <c r="AD136" s="186">
        <f>'Lack of Coping Capacity'!P135</f>
        <v>8.9</v>
      </c>
      <c r="AE136" s="179">
        <f>'Lack of Coping Capacity'!S135</f>
        <v>10</v>
      </c>
      <c r="AF136" s="187">
        <f>'Lack of Coping Capacity'!X135</f>
        <v>9.6999999999999993</v>
      </c>
      <c r="AG136" s="183">
        <f>'Lack of Coping Capacity'!Y135</f>
        <v>9.5</v>
      </c>
      <c r="AH136" s="183">
        <f t="shared" si="14"/>
        <v>9.1</v>
      </c>
      <c r="AI136" s="188">
        <f t="shared" si="15"/>
        <v>6.7</v>
      </c>
    </row>
    <row r="137" spans="1:35" ht="16.5" customHeight="1" x14ac:dyDescent="0.25">
      <c r="A137" s="141" t="s">
        <v>5</v>
      </c>
      <c r="B137" s="116" t="s">
        <v>445</v>
      </c>
      <c r="C137" s="116" t="s">
        <v>4</v>
      </c>
      <c r="D137" s="98" t="s">
        <v>574</v>
      </c>
      <c r="E137" s="176" t="str">
        <f>'Hazard &amp; Exposure'!S136</f>
        <v>x</v>
      </c>
      <c r="F137" s="176">
        <f>'Hazard &amp; Exposure'!T136</f>
        <v>9.3000000000000007</v>
      </c>
      <c r="G137" s="176">
        <f>'Hazard &amp; Exposure'!U136</f>
        <v>2.5</v>
      </c>
      <c r="H137" s="181">
        <f>'Hazard &amp; Exposure'!V136</f>
        <v>7.1</v>
      </c>
      <c r="I137" s="183">
        <f>'Hazard &amp; Exposure'!W136</f>
        <v>7.1</v>
      </c>
      <c r="J137" s="182">
        <f>'Hazard &amp; Exposure'!AC136</f>
        <v>4</v>
      </c>
      <c r="K137" s="181">
        <f>'Hazard &amp; Exposure'!Z136</f>
        <v>9.9</v>
      </c>
      <c r="L137" s="183">
        <f>'Hazard &amp; Exposure'!AD136</f>
        <v>7</v>
      </c>
      <c r="M137" s="183">
        <f t="shared" si="12"/>
        <v>7.1</v>
      </c>
      <c r="N137" s="184">
        <f>Vulnerability!F136</f>
        <v>6.7</v>
      </c>
      <c r="O137" s="178">
        <f>Vulnerability!I136</f>
        <v>4.7</v>
      </c>
      <c r="P137" s="185">
        <f>Vulnerability!P136</f>
        <v>2.5</v>
      </c>
      <c r="Q137" s="183">
        <f>Vulnerability!Q136</f>
        <v>5.2</v>
      </c>
      <c r="R137" s="184">
        <f>Vulnerability!V136</f>
        <v>3.7</v>
      </c>
      <c r="S137" s="177">
        <f>Vulnerability!AD136</f>
        <v>4.7</v>
      </c>
      <c r="T137" s="177">
        <f>Vulnerability!AG136</f>
        <v>7.2</v>
      </c>
      <c r="U137" s="177">
        <f>Vulnerability!AJ136</f>
        <v>4.9000000000000004</v>
      </c>
      <c r="V137" s="177">
        <f>Vulnerability!AM136</f>
        <v>0.1</v>
      </c>
      <c r="W137" s="177" t="str">
        <f>Vulnerability!AP136</f>
        <v>x</v>
      </c>
      <c r="X137" s="185">
        <f>Vulnerability!AQ136</f>
        <v>4.7</v>
      </c>
      <c r="Y137" s="183">
        <f>Vulnerability!AR136</f>
        <v>4.2</v>
      </c>
      <c r="Z137" s="183">
        <f t="shared" si="13"/>
        <v>4.7</v>
      </c>
      <c r="AA137" s="186">
        <f>'Lack of Coping Capacity'!G136</f>
        <v>9.1999999999999993</v>
      </c>
      <c r="AB137" s="187">
        <f>'Lack of Coping Capacity'!J136</f>
        <v>8</v>
      </c>
      <c r="AC137" s="183">
        <f>'Lack of Coping Capacity'!K136</f>
        <v>8.6</v>
      </c>
      <c r="AD137" s="186">
        <f>'Lack of Coping Capacity'!P136</f>
        <v>7.3</v>
      </c>
      <c r="AE137" s="179">
        <f>'Lack of Coping Capacity'!S136</f>
        <v>4.0999999999999996</v>
      </c>
      <c r="AF137" s="187">
        <f>'Lack of Coping Capacity'!X136</f>
        <v>7.8</v>
      </c>
      <c r="AG137" s="183">
        <f>'Lack of Coping Capacity'!Y136</f>
        <v>6.4</v>
      </c>
      <c r="AH137" s="183">
        <f t="shared" si="14"/>
        <v>7.7</v>
      </c>
      <c r="AI137" s="188">
        <f t="shared" si="15"/>
        <v>6.4</v>
      </c>
    </row>
    <row r="138" spans="1:35" ht="16.5" customHeight="1" thickBot="1" x14ac:dyDescent="0.3">
      <c r="A138" s="142" t="s">
        <v>5</v>
      </c>
      <c r="B138" s="116" t="s">
        <v>451</v>
      </c>
      <c r="C138" s="143" t="s">
        <v>4</v>
      </c>
      <c r="D138" s="144" t="s">
        <v>580</v>
      </c>
      <c r="E138" s="176">
        <f>'Hazard &amp; Exposure'!S137</f>
        <v>4.7</v>
      </c>
      <c r="F138" s="176">
        <f>'Hazard &amp; Exposure'!T137</f>
        <v>2.6</v>
      </c>
      <c r="G138" s="176">
        <f>'Hazard &amp; Exposure'!U137</f>
        <v>5.9</v>
      </c>
      <c r="H138" s="181">
        <f>'Hazard &amp; Exposure'!V137</f>
        <v>5.9</v>
      </c>
      <c r="I138" s="183">
        <f>'Hazard &amp; Exposure'!W137</f>
        <v>4.9000000000000004</v>
      </c>
      <c r="J138" s="182">
        <f>'Hazard &amp; Exposure'!AC137</f>
        <v>4</v>
      </c>
      <c r="K138" s="181">
        <f>'Hazard &amp; Exposure'!Z137</f>
        <v>9.9</v>
      </c>
      <c r="L138" s="183">
        <f>'Hazard &amp; Exposure'!AD137</f>
        <v>7</v>
      </c>
      <c r="M138" s="183">
        <f t="shared" si="12"/>
        <v>6.1</v>
      </c>
      <c r="N138" s="184">
        <f>Vulnerability!F137</f>
        <v>9.4</v>
      </c>
      <c r="O138" s="178">
        <f>Vulnerability!I137</f>
        <v>4.7</v>
      </c>
      <c r="P138" s="185">
        <f>Vulnerability!P137</f>
        <v>2.5</v>
      </c>
      <c r="Q138" s="183">
        <f>Vulnerability!Q137</f>
        <v>6.5</v>
      </c>
      <c r="R138" s="184">
        <f>Vulnerability!V137</f>
        <v>8.4</v>
      </c>
      <c r="S138" s="177">
        <f>Vulnerability!AD137</f>
        <v>2.9</v>
      </c>
      <c r="T138" s="177">
        <f>Vulnerability!AG137</f>
        <v>6.9</v>
      </c>
      <c r="U138" s="177">
        <f>Vulnerability!AJ137</f>
        <v>7.4</v>
      </c>
      <c r="V138" s="177">
        <f>Vulnerability!AM137</f>
        <v>10</v>
      </c>
      <c r="W138" s="177">
        <f>Vulnerability!AP137</f>
        <v>1.9</v>
      </c>
      <c r="X138" s="185">
        <f>Vulnerability!AQ137</f>
        <v>6.9</v>
      </c>
      <c r="Y138" s="183">
        <f>Vulnerability!AR137</f>
        <v>7.7</v>
      </c>
      <c r="Z138" s="183">
        <f t="shared" si="13"/>
        <v>7.1</v>
      </c>
      <c r="AA138" s="186">
        <f>'Lack of Coping Capacity'!G137</f>
        <v>9.1999999999999993</v>
      </c>
      <c r="AB138" s="187">
        <f>'Lack of Coping Capacity'!J137</f>
        <v>8</v>
      </c>
      <c r="AC138" s="183">
        <f>'Lack of Coping Capacity'!K137</f>
        <v>8.6</v>
      </c>
      <c r="AD138" s="186">
        <f>'Lack of Coping Capacity'!P137</f>
        <v>9.4</v>
      </c>
      <c r="AE138" s="179">
        <f>'Lack of Coping Capacity'!S137</f>
        <v>10</v>
      </c>
      <c r="AF138" s="187">
        <f>'Lack of Coping Capacity'!X137</f>
        <v>9.9</v>
      </c>
      <c r="AG138" s="183">
        <f>'Lack of Coping Capacity'!Y137</f>
        <v>9.8000000000000007</v>
      </c>
      <c r="AH138" s="183">
        <f t="shared" si="14"/>
        <v>9.3000000000000007</v>
      </c>
      <c r="AI138" s="188">
        <f t="shared" si="15"/>
        <v>7.4</v>
      </c>
    </row>
  </sheetData>
  <autoFilter ref="A3:AI3" xr:uid="{00000000-0009-0000-0000-000002000000}">
    <sortState xmlns:xlrd2="http://schemas.microsoft.com/office/spreadsheetml/2017/richdata2" ref="A4:AI135">
      <sortCondition descending="1" ref="AI3"/>
    </sortState>
  </autoFilter>
  <sortState xmlns:xlrd2="http://schemas.microsoft.com/office/spreadsheetml/2017/richdata2" ref="A3:AI135">
    <sortCondition ref="C3:C135"/>
    <sortCondition ref="B3:B135"/>
  </sortState>
  <mergeCells count="1">
    <mergeCell ref="A1:AI1"/>
  </mergeCells>
  <conditionalFormatting sqref="I4:I138">
    <cfRule type="cellIs" dxfId="49" priority="6" stopIfTrue="1" operator="between">
      <formula>5.9</formula>
      <formula>10</formula>
    </cfRule>
    <cfRule type="cellIs" dxfId="48" priority="2573" stopIfTrue="1" operator="between">
      <formula>4.8</formula>
      <formula>5.8</formula>
    </cfRule>
    <cfRule type="cellIs" dxfId="47" priority="2574" stopIfTrue="1" operator="between">
      <formula>3.8</formula>
      <formula>4.7</formula>
    </cfRule>
    <cfRule type="cellIs" dxfId="46" priority="2575" stopIfTrue="1" operator="between">
      <formula>2.7</formula>
      <formula>3.7</formula>
    </cfRule>
    <cfRule type="cellIs" dxfId="45" priority="2576" stopIfTrue="1" operator="between">
      <formula>0</formula>
      <formula>2.6</formula>
    </cfRule>
  </conditionalFormatting>
  <conditionalFormatting sqref="L4:L138">
    <cfRule type="cellIs" dxfId="44" priority="5" stopIfTrue="1" operator="between">
      <formula>8.6</formula>
      <formula>10</formula>
    </cfRule>
    <cfRule type="cellIs" dxfId="43" priority="2577" stopIfTrue="1" operator="between">
      <formula>6</formula>
      <formula>8.5</formula>
    </cfRule>
    <cfRule type="cellIs" dxfId="42" priority="2578" stopIfTrue="1" operator="between">
      <formula>3.5</formula>
      <formula>5.9</formula>
    </cfRule>
    <cfRule type="cellIs" dxfId="41" priority="2579" stopIfTrue="1" operator="between">
      <formula>0.3</formula>
      <formula>3.4</formula>
    </cfRule>
    <cfRule type="cellIs" dxfId="40" priority="2580" stopIfTrue="1" operator="between">
      <formula>0</formula>
      <formula>0.2</formula>
    </cfRule>
  </conditionalFormatting>
  <conditionalFormatting sqref="M4:M138">
    <cfRule type="cellIs" dxfId="39" priority="9" stopIfTrue="1" operator="between">
      <formula>7.3</formula>
      <formula>10</formula>
    </cfRule>
    <cfRule type="cellIs" dxfId="38" priority="2581" stopIfTrue="1" operator="between">
      <formula>5.9</formula>
      <formula>7.2</formula>
    </cfRule>
    <cfRule type="cellIs" dxfId="37" priority="2582" stopIfTrue="1" operator="between">
      <formula>4.6</formula>
      <formula>5.8</formula>
    </cfRule>
    <cfRule type="cellIs" dxfId="36" priority="2583" stopIfTrue="1" operator="between">
      <formula>3.1</formula>
      <formula>4.5</formula>
    </cfRule>
    <cfRule type="cellIs" dxfId="35" priority="2584" stopIfTrue="1" operator="between">
      <formula>0</formula>
      <formula>3</formula>
    </cfRule>
  </conditionalFormatting>
  <conditionalFormatting sqref="Z4:Z138">
    <cfRule type="cellIs" dxfId="34" priority="8" stopIfTrue="1" operator="between">
      <formula>6.7</formula>
      <formula>10</formula>
    </cfRule>
    <cfRule type="cellIs" dxfId="33" priority="2585" stopIfTrue="1" operator="between">
      <formula>5.9</formula>
      <formula>6.6</formula>
    </cfRule>
    <cfRule type="cellIs" dxfId="32" priority="2586" stopIfTrue="1" operator="between">
      <formula>5.1</formula>
      <formula>5.8</formula>
    </cfRule>
    <cfRule type="cellIs" dxfId="31" priority="2587" stopIfTrue="1" operator="between">
      <formula>4</formula>
      <formula>5</formula>
    </cfRule>
    <cfRule type="cellIs" dxfId="30" priority="2588" stopIfTrue="1" operator="between">
      <formula>0</formula>
      <formula>3.9</formula>
    </cfRule>
  </conditionalFormatting>
  <conditionalFormatting sqref="AH4:AH138">
    <cfRule type="cellIs" dxfId="29" priority="7" stopIfTrue="1" operator="between">
      <formula>8.1</formula>
      <formula>10</formula>
    </cfRule>
    <cfRule type="cellIs" dxfId="28" priority="2589" stopIfTrue="1" operator="between">
      <formula>7.4</formula>
      <formula>8</formula>
    </cfRule>
    <cfRule type="cellIs" dxfId="27" priority="2590" stopIfTrue="1" operator="between">
      <formula>6.8</formula>
      <formula>7.3</formula>
    </cfRule>
    <cfRule type="cellIs" dxfId="26" priority="2591" stopIfTrue="1" operator="between">
      <formula>6.1</formula>
      <formula>6.7</formula>
    </cfRule>
    <cfRule type="cellIs" dxfId="25" priority="2592" stopIfTrue="1" operator="between">
      <formula>0</formula>
      <formula>6</formula>
    </cfRule>
  </conditionalFormatting>
  <conditionalFormatting sqref="Q4:Q138">
    <cfRule type="cellIs" dxfId="24" priority="4" stopIfTrue="1" operator="between">
      <formula>7.3</formula>
      <formula>10</formula>
    </cfRule>
    <cfRule type="cellIs" dxfId="23" priority="2601" stopIfTrue="1" operator="between">
      <formula>6.6</formula>
      <formula>7.2</formula>
    </cfRule>
    <cfRule type="cellIs" dxfId="22" priority="2602" stopIfTrue="1" operator="between">
      <formula>5.6</formula>
      <formula>6.5</formula>
    </cfRule>
    <cfRule type="cellIs" dxfId="21" priority="2603" stopIfTrue="1" operator="between">
      <formula>4.8</formula>
      <formula>5.5</formula>
    </cfRule>
    <cfRule type="cellIs" dxfId="20" priority="2604" stopIfTrue="1" operator="between">
      <formula>0</formula>
      <formula>4.7</formula>
    </cfRule>
  </conditionalFormatting>
  <conditionalFormatting sqref="Y4:Y138">
    <cfRule type="cellIs" dxfId="19" priority="3" stopIfTrue="1" operator="between">
      <formula>5.7</formula>
      <formula>10</formula>
    </cfRule>
    <cfRule type="cellIs" dxfId="18" priority="2605" stopIfTrue="1" operator="between">
      <formula>3.8</formula>
      <formula>5.6</formula>
    </cfRule>
    <cfRule type="cellIs" dxfId="17" priority="2606" stopIfTrue="1" operator="between">
      <formula>2.6</formula>
      <formula>3.7</formula>
    </cfRule>
    <cfRule type="cellIs" dxfId="16" priority="2607" stopIfTrue="1" operator="between">
      <formula>1.7</formula>
      <formula>2.5</formula>
    </cfRule>
    <cfRule type="cellIs" dxfId="15" priority="2608" stopIfTrue="1" operator="between">
      <formula>0</formula>
      <formula>1.6</formula>
    </cfRule>
  </conditionalFormatting>
  <conditionalFormatting sqref="AC4:AC138">
    <cfRule type="cellIs" dxfId="14" priority="2" stopIfTrue="1" operator="between">
      <formula>7</formula>
      <formula>10</formula>
    </cfRule>
    <cfRule type="cellIs" dxfId="13" priority="2613" stopIfTrue="1" operator="between">
      <formula>6.9</formula>
      <formula>6.9</formula>
    </cfRule>
    <cfRule type="cellIs" dxfId="12" priority="2614" stopIfTrue="1" operator="between">
      <formula>6.3</formula>
      <formula>6.8</formula>
    </cfRule>
    <cfRule type="cellIs" dxfId="11" priority="2615" stopIfTrue="1" operator="between">
      <formula>6</formula>
      <formula>6.2</formula>
    </cfRule>
    <cfRule type="cellIs" dxfId="10" priority="2616" stopIfTrue="1" operator="between">
      <formula>0</formula>
      <formula>5.9</formula>
    </cfRule>
  </conditionalFormatting>
  <conditionalFormatting sqref="AG4:AG138">
    <cfRule type="cellIs" dxfId="9" priority="1" stopIfTrue="1" operator="between">
      <formula>8.3</formula>
      <formula>10</formula>
    </cfRule>
    <cfRule type="cellIs" dxfId="8" priority="2617" stopIfTrue="1" operator="between">
      <formula>7.5</formula>
      <formula>8.2</formula>
    </cfRule>
    <cfRule type="cellIs" dxfId="7" priority="2618" stopIfTrue="1" operator="between">
      <formula>6.7</formula>
      <formula>7.4</formula>
    </cfRule>
    <cfRule type="cellIs" dxfId="6" priority="2619" stopIfTrue="1" operator="between">
      <formula>5.9</formula>
      <formula>6.6</formula>
    </cfRule>
    <cfRule type="cellIs" dxfId="5" priority="2620" stopIfTrue="1" operator="between">
      <formula>0</formula>
      <formula>5.8</formula>
    </cfRule>
  </conditionalFormatting>
  <conditionalFormatting sqref="AI4:AI138">
    <cfRule type="cellIs" dxfId="4" priority="10" stopIfTrue="1" operator="between">
      <formula>6.8</formula>
      <formula>10</formula>
    </cfRule>
    <cfRule type="cellIs" dxfId="3" priority="11" stopIfTrue="1" operator="between">
      <formula>5.8</formula>
      <formula>6.7</formula>
    </cfRule>
    <cfRule type="cellIs" dxfId="2" priority="12" stopIfTrue="1" operator="between">
      <formula>4.9</formula>
      <formula>5.7</formula>
    </cfRule>
    <cfRule type="cellIs" dxfId="1" priority="13" stopIfTrue="1" operator="between">
      <formula>3.9</formula>
      <formula>4.8</formula>
    </cfRule>
    <cfRule type="cellIs" dxfId="0" priority="14" stopIfTrue="1" operator="between">
      <formula>0</formula>
      <formula>3.8</formula>
    </cfRule>
  </conditionalFormatting>
  <pageMargins left="0.7" right="0.7" top="0.75" bottom="0.75" header="0.3" footer="0.3"/>
  <pageSetup paperSize="9" scale="44" fitToHeight="0" orientation="landscape" r:id="rId1"/>
  <rowBreaks count="2" manualBreakCount="2">
    <brk id="64" max="16383" man="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40"/>
  <sheetViews>
    <sheetView showGridLines="0" workbookViewId="0">
      <pane xSplit="2" ySplit="2" topLeftCell="L126" activePane="bottomRight" state="frozen"/>
      <selection activeCell="AD123" sqref="AD123"/>
      <selection pane="topRight" activeCell="AD123" sqref="AD123"/>
      <selection pane="bottomLeft" activeCell="AD123" sqref="AD123"/>
      <selection pane="bottomRight" activeCell="L136" sqref="L136"/>
    </sheetView>
  </sheetViews>
  <sheetFormatPr defaultColWidth="9.140625" defaultRowHeight="15" x14ac:dyDescent="0.25"/>
  <cols>
    <col min="1" max="1" width="49.42578125" style="8" bestFit="1" customWidth="1"/>
    <col min="2" max="3" width="9.140625" style="8"/>
    <col min="4" max="10" width="11.7109375" style="24" customWidth="1"/>
    <col min="11" max="11" width="10.140625" style="25" customWidth="1"/>
    <col min="12" max="12" width="10.140625" style="26" customWidth="1"/>
    <col min="13" max="13" width="10.7109375" style="24" bestFit="1" customWidth="1"/>
    <col min="14" max="17" width="10.7109375" style="24" customWidth="1"/>
    <col min="18" max="18" width="11.7109375" style="24" bestFit="1" customWidth="1"/>
    <col min="19" max="22" width="11.7109375" style="24" customWidth="1"/>
    <col min="23" max="16384" width="9.140625" style="8"/>
  </cols>
  <sheetData>
    <row r="1" spans="1:30" x14ac:dyDescent="0.25">
      <c r="A1" s="207"/>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row>
    <row r="2" spans="1:30" s="11" customFormat="1" ht="125.25" customHeight="1" thickBot="1" x14ac:dyDescent="0.3">
      <c r="A2" s="11" t="s">
        <v>32</v>
      </c>
      <c r="B2" s="28" t="s">
        <v>44</v>
      </c>
      <c r="C2" s="79" t="s">
        <v>582</v>
      </c>
      <c r="D2" s="31" t="s">
        <v>102</v>
      </c>
      <c r="E2" s="31" t="s">
        <v>611</v>
      </c>
      <c r="F2" s="56" t="s">
        <v>668</v>
      </c>
      <c r="G2" s="57" t="s">
        <v>669</v>
      </c>
      <c r="H2" s="130" t="s">
        <v>670</v>
      </c>
      <c r="I2" s="32" t="s">
        <v>657</v>
      </c>
      <c r="J2" s="31" t="s">
        <v>697</v>
      </c>
      <c r="K2" s="56" t="s">
        <v>103</v>
      </c>
      <c r="L2" s="57" t="s">
        <v>76</v>
      </c>
      <c r="M2" s="31" t="s">
        <v>103</v>
      </c>
      <c r="N2" s="31" t="s">
        <v>76</v>
      </c>
      <c r="O2" s="31" t="s">
        <v>696</v>
      </c>
      <c r="P2" s="152" t="s">
        <v>698</v>
      </c>
      <c r="Q2" s="152" t="s">
        <v>699</v>
      </c>
      <c r="R2" s="32" t="s">
        <v>588</v>
      </c>
      <c r="S2" s="33" t="s">
        <v>611</v>
      </c>
      <c r="T2" s="33" t="s">
        <v>104</v>
      </c>
      <c r="U2" s="33" t="s">
        <v>657</v>
      </c>
      <c r="V2" s="33" t="s">
        <v>700</v>
      </c>
      <c r="W2" s="34" t="s">
        <v>671</v>
      </c>
      <c r="X2" s="32" t="s">
        <v>703</v>
      </c>
      <c r="Y2" s="32" t="s">
        <v>704</v>
      </c>
      <c r="Z2" s="154" t="s">
        <v>705</v>
      </c>
      <c r="AA2" s="192" t="s">
        <v>105</v>
      </c>
      <c r="AB2" s="32" t="s">
        <v>583</v>
      </c>
      <c r="AC2" s="33" t="s">
        <v>589</v>
      </c>
      <c r="AD2" s="34" t="s">
        <v>672</v>
      </c>
    </row>
    <row r="3" spans="1:30" s="11" customFormat="1" x14ac:dyDescent="0.25">
      <c r="A3" s="11" t="s">
        <v>331</v>
      </c>
      <c r="B3" s="29" t="s">
        <v>0</v>
      </c>
      <c r="C3" s="29" t="s">
        <v>581</v>
      </c>
      <c r="D3" s="4">
        <f>ROUND(IF('Indicator Data'!G5=0,0,IF(LOG('Indicator Data'!G5)&gt;D$139,10,IF(LOG('Indicator Data'!G5)&lt;D$140,0,10-(D$139-LOG('Indicator Data'!G5))/(D$139-D$140)*10))),1)</f>
        <v>6.1</v>
      </c>
      <c r="E3" s="4">
        <f>IF('Indicator Data'!D5="No data","x",ROUND(IF(('Indicator Data'!D5)&gt;E$139,10,IF(('Indicator Data'!D5)&lt;E$140,0,10-(E$139-('Indicator Data'!D5))/(E$139-E$140)*10)),1))</f>
        <v>0.9</v>
      </c>
      <c r="F3" s="58">
        <f>'Indicator Data'!E5/'Indicator Data'!$BC5</f>
        <v>0.47589922207665497</v>
      </c>
      <c r="G3" s="58">
        <f>'Indicator Data'!F5/'Indicator Data'!$BC5</f>
        <v>0.36737698306150518</v>
      </c>
      <c r="H3" s="58">
        <f>F3*0.5+G3*0.25</f>
        <v>0.32979385680370377</v>
      </c>
      <c r="I3" s="4">
        <f>ROUND(IF(H3=0,0,IF(H3&gt;I$139,10,IF(H3&lt;I$140,0,10-(I$139-H3)/(I$139-I$140)*10))),1)</f>
        <v>8.1999999999999993</v>
      </c>
      <c r="J3" s="4">
        <f>ROUND(IF('Indicator Data'!I5=0,0,IF(LOG('Indicator Data'!I5)&gt;J$139,10,IF(LOG('Indicator Data'!I5)&lt;J$140,0,10-(J$139-LOG('Indicator Data'!I5))/(J$139-J$140)*10))),1)</f>
        <v>10</v>
      </c>
      <c r="K3" s="58">
        <f>'Indicator Data'!G5/'Indicator Data'!$BC5</f>
        <v>4.0823879960146959E-3</v>
      </c>
      <c r="L3" s="58">
        <f>'Indicator Data'!I5/'Indicator Data'!$BD5</f>
        <v>1.4184155638781056E-2</v>
      </c>
      <c r="M3" s="4">
        <f>ROUND(IF(K3&gt;M$139,10,IF(K3&lt;M$140,0,10-(M$139-K3)/(M$139-M$140)*10)),1)</f>
        <v>2.7</v>
      </c>
      <c r="N3" s="4">
        <f>ROUND(IF(L3&gt;N$139,10,IF(L3&lt;N$140,0,10-(N$139-L3)/(N$139-N$140)*10)),1)</f>
        <v>4.7</v>
      </c>
      <c r="O3" s="4">
        <f>ROUND(IF('Indicator Data'!J5=0,0,IF('Indicator Data'!J5&gt;O$139,10,IF('Indicator Data'!J5&lt;O$140,0,10-(O$139-'Indicator Data'!J5)/(O$139-O$140)*10))),1)</f>
        <v>5.7</v>
      </c>
      <c r="P3" s="153">
        <f>ROUND((10-GEOMEAN(((10-N3)/10*9+1),((10-J3)/10*9+1)))/9*10,1)</f>
        <v>8.4</v>
      </c>
      <c r="Q3" s="153">
        <f>ROUND(AVERAGE(P3,O3),1)</f>
        <v>7.1</v>
      </c>
      <c r="R3" s="4">
        <f>IF('Indicator Data'!H5="No data","x",ROUND(IF('Indicator Data'!H5=0,0,IF('Indicator Data'!H5&gt;R$139,10,IF('Indicator Data'!H5&lt;R$140,0,10-(R$139-'Indicator Data'!H5)/(R$139-R$140)*10))),1))</f>
        <v>4.7</v>
      </c>
      <c r="S3" s="6">
        <f>E3</f>
        <v>0.9</v>
      </c>
      <c r="T3" s="6">
        <f>ROUND((10-GEOMEAN(((10-D3)/10*9+1),((10-M3)/10*9+1)))/9*10,1)</f>
        <v>4.5999999999999996</v>
      </c>
      <c r="U3" s="6">
        <f>I3</f>
        <v>8.1999999999999993</v>
      </c>
      <c r="V3" s="6">
        <f>ROUND(AVERAGE(Q3,R3),1)</f>
        <v>5.9</v>
      </c>
      <c r="W3" s="14">
        <f>IF(S3="x",ROUND((10-GEOMEAN(((10-T3)/10*9+1),((10-U3)/10*9+1),((10-V3)/10*9+1)))/9*10,1),ROUND((10-GEOMEAN(((10-S3)/10*9+1),((10-T3)/10*9+1),((10-U3)/10*9+1),((10-V3)/10*9+1)))/9*10,1))</f>
        <v>5.5</v>
      </c>
      <c r="X3" s="4">
        <f>ROUND(IF('Indicator Data'!M5=0,0,IF('Indicator Data'!M5&gt;X$139,10,IF('Indicator Data'!M5&lt;X$140,0,10-(X$139-'Indicator Data'!M5)/(X$139-X$140)*10))),1)</f>
        <v>5.9</v>
      </c>
      <c r="Y3" s="4">
        <f>ROUND(IF('Indicator Data'!N5=0,0,IF('Indicator Data'!N5&gt;Y$139,10,IF('Indicator Data'!N5&lt;Y$140,0,10-(Y$139-'Indicator Data'!N5)/(Y$139-Y$140)*10))),1)</f>
        <v>1</v>
      </c>
      <c r="Z3" s="6">
        <f>ROUND((10-GEOMEAN(((10-X3)/10*9+1),((10-Y3)/10*9+1)))/9*10,1)</f>
        <v>3.9</v>
      </c>
      <c r="AA3" s="6">
        <f>IF('Indicator Data'!K5=5,10,IF('Indicator Data'!K5=4,8,IF('Indicator Data'!K5=3,5,IF('Indicator Data'!K5=2,2,IF('Indicator Data'!K5=1,1,0)))))</f>
        <v>0</v>
      </c>
      <c r="AB3" s="191">
        <f>IF('Indicator Data'!L5="No data","x",IF('Indicator Data'!L5&gt;1000,10,IF('Indicator Data'!L5&gt;=500,9,IF('Indicator Data'!L5&gt;=240,8,IF('Indicator Data'!L5&gt;=120,7,IF('Indicator Data'!L5&gt;=60,6,IF('Indicator Data'!L5&gt;=20,5,IF('Indicator Data'!L5&gt;=1,4,0))))))))</f>
        <v>5</v>
      </c>
      <c r="AC3" s="6">
        <f>ROUND(IF(AB3="x",AA3,IF(AB3&gt;AA3,AB3,AA3)),1)</f>
        <v>5</v>
      </c>
      <c r="AD3" s="7">
        <f>ROUND(IF(AC3&gt;=8,AC3,AVERAGE(Z3,AC3)),1)</f>
        <v>4.5</v>
      </c>
    </row>
    <row r="4" spans="1:30" s="11" customFormat="1" x14ac:dyDescent="0.25">
      <c r="A4" s="11" t="s">
        <v>332</v>
      </c>
      <c r="B4" s="29" t="s">
        <v>0</v>
      </c>
      <c r="C4" s="29" t="s">
        <v>452</v>
      </c>
      <c r="D4" s="4">
        <f>ROUND(IF('Indicator Data'!G6=0,0,IF(LOG('Indicator Data'!G6)&gt;D$139,10,IF(LOG('Indicator Data'!G6)&lt;D$140,0,10-(D$139-LOG('Indicator Data'!G6))/(D$139-D$140)*10))),1)</f>
        <v>2.8</v>
      </c>
      <c r="E4" s="4">
        <f>IF('Indicator Data'!D6="No data","x",ROUND(IF(('Indicator Data'!D6)&gt;E$139,10,IF(('Indicator Data'!D6)&lt;E$140,0,10-(E$139-('Indicator Data'!D6))/(E$139-E$140)*10)),1))</f>
        <v>0.3</v>
      </c>
      <c r="F4" s="58">
        <f>'Indicator Data'!E6/'Indicator Data'!$BC6</f>
        <v>7.7431393705444607E-2</v>
      </c>
      <c r="G4" s="58">
        <f>'Indicator Data'!F6/'Indicator Data'!$BC6</f>
        <v>7.6403708702114617E-2</v>
      </c>
      <c r="H4" s="58">
        <f t="shared" ref="H4:H67" si="0">F4*0.5+G4*0.25</f>
        <v>5.7816624028250954E-2</v>
      </c>
      <c r="I4" s="4">
        <f t="shared" ref="I4:I67" si="1">ROUND(IF(H4=0,0,IF(H4&gt;I$139,10,IF(H4&lt;I$140,0,10-(I$139-H4)/(I$139-I$140)*10))),1)</f>
        <v>1.4</v>
      </c>
      <c r="J4" s="4">
        <f>ROUND(IF('Indicator Data'!I6=0,0,IF(LOG('Indicator Data'!I6)&gt;J$139,10,IF(LOG('Indicator Data'!I6)&lt;J$140,0,10-(J$139-LOG('Indicator Data'!I6))/(J$139-J$140)*10))),1)</f>
        <v>10</v>
      </c>
      <c r="K4" s="58">
        <f>'Indicator Data'!G6/'Indicator Data'!$BC6</f>
        <v>8.7906908415847208E-4</v>
      </c>
      <c r="L4" s="58">
        <f>'Indicator Data'!I6/'Indicator Data'!$BD6</f>
        <v>1.4184155638781056E-2</v>
      </c>
      <c r="M4" s="4">
        <f t="shared" ref="M4:M67" si="2">ROUND(IF(K4&gt;M$139,10,IF(K4&lt;M$140,0,10-(M$139-K4)/(M$139-M$140)*10)),1)</f>
        <v>0.6</v>
      </c>
      <c r="N4" s="4">
        <f t="shared" ref="N4:N67" si="3">ROUND(IF(L4&gt;N$139,10,IF(L4&lt;N$140,0,10-(N$139-L4)/(N$139-N$140)*10)),1)</f>
        <v>4.7</v>
      </c>
      <c r="O4" s="4">
        <f>ROUND(IF('Indicator Data'!J6=0,0,IF('Indicator Data'!J6&gt;O$139,10,IF('Indicator Data'!J6&lt;O$140,0,10-(O$139-'Indicator Data'!J6)/(O$139-O$140)*10))),1)</f>
        <v>5.7</v>
      </c>
      <c r="P4" s="153">
        <f t="shared" ref="P4:P67" si="4">ROUND((10-GEOMEAN(((10-N4)/10*9+1),((10-J4)/10*9+1)))/9*10,1)</f>
        <v>8.4</v>
      </c>
      <c r="Q4" s="153">
        <f t="shared" ref="Q4:Q67" si="5">ROUND(AVERAGE(P4,O4),1)</f>
        <v>7.1</v>
      </c>
      <c r="R4" s="4">
        <f>IF('Indicator Data'!H6="No data","x",ROUND(IF('Indicator Data'!H6=0,0,IF('Indicator Data'!H6&gt;R$139,10,IF('Indicator Data'!H6&lt;R$140,0,10-(R$139-'Indicator Data'!H6)/(R$139-R$140)*10))),1))</f>
        <v>1</v>
      </c>
      <c r="S4" s="6">
        <f t="shared" ref="S4:S67" si="6">E4</f>
        <v>0.3</v>
      </c>
      <c r="T4" s="6">
        <f t="shared" ref="T4:T67" si="7">ROUND((10-GEOMEAN(((10-D4)/10*9+1),((10-M4)/10*9+1)))/9*10,1)</f>
        <v>1.8</v>
      </c>
      <c r="U4" s="6">
        <f t="shared" ref="U4:U67" si="8">I4</f>
        <v>1.4</v>
      </c>
      <c r="V4" s="6">
        <f t="shared" ref="V4:V67" si="9">ROUND(AVERAGE(Q4,R4),1)</f>
        <v>4.0999999999999996</v>
      </c>
      <c r="W4" s="14">
        <f t="shared" ref="W4:W67" si="10">IF(S4="x",ROUND((10-GEOMEAN(((10-T4)/10*9+1),((10-U4)/10*9+1),((10-V4)/10*9+1)))/9*10,1),ROUND((10-GEOMEAN(((10-S4)/10*9+1),((10-T4)/10*9+1),((10-U4)/10*9+1),((10-V4)/10*9+1)))/9*10,1))</f>
        <v>2</v>
      </c>
      <c r="X4" s="4">
        <f>ROUND(IF('Indicator Data'!M6=0,0,IF('Indicator Data'!M6&gt;X$139,10,IF('Indicator Data'!M6&lt;X$140,0,10-(X$139-'Indicator Data'!M6)/(X$139-X$140)*10))),1)</f>
        <v>5.9</v>
      </c>
      <c r="Y4" s="4">
        <f>ROUND(IF('Indicator Data'!N6=0,0,IF('Indicator Data'!N6&gt;Y$139,10,IF('Indicator Data'!N6&lt;Y$140,0,10-(Y$139-'Indicator Data'!N6)/(Y$139-Y$140)*10))),1)</f>
        <v>1</v>
      </c>
      <c r="Z4" s="6">
        <f t="shared" ref="Z4:Z67" si="11">ROUND((10-GEOMEAN(((10-X4)/10*9+1),((10-Y4)/10*9+1)))/9*10,1)</f>
        <v>3.9</v>
      </c>
      <c r="AA4" s="6">
        <f>IF('Indicator Data'!K6=5,10,IF('Indicator Data'!K6=4,8,IF('Indicator Data'!K6=3,5,IF('Indicator Data'!K6=2,2,IF('Indicator Data'!K6=1,1,0)))))</f>
        <v>0</v>
      </c>
      <c r="AB4" s="191">
        <f>IF('Indicator Data'!L6="No data","x",IF('Indicator Data'!L6&gt;1000,10,IF('Indicator Data'!L6&gt;=500,9,IF('Indicator Data'!L6&gt;=240,8,IF('Indicator Data'!L6&gt;=120,7,IF('Indicator Data'!L6&gt;=60,6,IF('Indicator Data'!L6&gt;=20,5,IF('Indicator Data'!L6&gt;=1,4,0))))))))</f>
        <v>4</v>
      </c>
      <c r="AC4" s="6">
        <f t="shared" ref="AC4:AC67" si="12">ROUND(IF(AB4="x",AA4,IF(AB4&gt;AA4,AB4,AA4)),1)</f>
        <v>4</v>
      </c>
      <c r="AD4" s="7">
        <f t="shared" ref="AD4:AD67" si="13">ROUND(IF(AC4&gt;=8,AC4,AVERAGE(Z4,AC4)),1)</f>
        <v>4</v>
      </c>
    </row>
    <row r="5" spans="1:30" s="11" customFormat="1" x14ac:dyDescent="0.25">
      <c r="A5" s="11" t="s">
        <v>333</v>
      </c>
      <c r="B5" s="30" t="s">
        <v>0</v>
      </c>
      <c r="C5" s="30" t="s">
        <v>453</v>
      </c>
      <c r="D5" s="4">
        <f>ROUND(IF('Indicator Data'!G7=0,0,IF(LOG('Indicator Data'!G7)&gt;D$139,10,IF(LOG('Indicator Data'!G7)&lt;D$140,0,10-(D$139-LOG('Indicator Data'!G7))/(D$139-D$140)*10))),1)</f>
        <v>0.7</v>
      </c>
      <c r="E5" s="4">
        <f>IF('Indicator Data'!D7="No data","x",ROUND(IF(('Indicator Data'!D7)&gt;E$139,10,IF(('Indicator Data'!D7)&lt;E$140,0,10-(E$139-('Indicator Data'!D7))/(E$139-E$140)*10)),1))</f>
        <v>1.3</v>
      </c>
      <c r="F5" s="58">
        <f>'Indicator Data'!E7/'Indicator Data'!$BC7</f>
        <v>9.2826297518557102E-3</v>
      </c>
      <c r="G5" s="58">
        <f>'Indicator Data'!F7/'Indicator Data'!$BC7</f>
        <v>0.24617811934372058</v>
      </c>
      <c r="H5" s="58">
        <f t="shared" si="0"/>
        <v>6.6185844711857997E-2</v>
      </c>
      <c r="I5" s="4">
        <f t="shared" si="1"/>
        <v>1.7</v>
      </c>
      <c r="J5" s="4">
        <f>ROUND(IF('Indicator Data'!I7=0,0,IF(LOG('Indicator Data'!I7)&gt;J$139,10,IF(LOG('Indicator Data'!I7)&lt;J$140,0,10-(J$139-LOG('Indicator Data'!I7))/(J$139-J$140)*10))),1)</f>
        <v>10</v>
      </c>
      <c r="K5" s="58">
        <f>'Indicator Data'!G7/'Indicator Data'!$BC7</f>
        <v>5.5139943075185139E-5</v>
      </c>
      <c r="L5" s="58">
        <f>'Indicator Data'!I7/'Indicator Data'!$BD7</f>
        <v>1.4184155638781056E-2</v>
      </c>
      <c r="M5" s="4">
        <f t="shared" si="2"/>
        <v>0</v>
      </c>
      <c r="N5" s="4">
        <f t="shared" si="3"/>
        <v>4.7</v>
      </c>
      <c r="O5" s="4">
        <f>ROUND(IF('Indicator Data'!J7=0,0,IF('Indicator Data'!J7&gt;O$139,10,IF('Indicator Data'!J7&lt;O$140,0,10-(O$139-'Indicator Data'!J7)/(O$139-O$140)*10))),1)</f>
        <v>5.7</v>
      </c>
      <c r="P5" s="153">
        <f t="shared" si="4"/>
        <v>8.4</v>
      </c>
      <c r="Q5" s="153">
        <f t="shared" si="5"/>
        <v>7.1</v>
      </c>
      <c r="R5" s="4">
        <f>IF('Indicator Data'!H7="No data","x",ROUND(IF('Indicator Data'!H7=0,0,IF('Indicator Data'!H7&gt;R$139,10,IF('Indicator Data'!H7&lt;R$140,0,10-(R$139-'Indicator Data'!H7)/(R$139-R$140)*10))),1))</f>
        <v>3.7</v>
      </c>
      <c r="S5" s="6">
        <f t="shared" si="6"/>
        <v>1.3</v>
      </c>
      <c r="T5" s="6">
        <f t="shared" si="7"/>
        <v>0.4</v>
      </c>
      <c r="U5" s="6">
        <f t="shared" si="8"/>
        <v>1.7</v>
      </c>
      <c r="V5" s="6">
        <f t="shared" si="9"/>
        <v>5.4</v>
      </c>
      <c r="W5" s="14">
        <f t="shared" si="10"/>
        <v>2.4</v>
      </c>
      <c r="X5" s="4">
        <f>ROUND(IF('Indicator Data'!M7=0,0,IF('Indicator Data'!M7&gt;X$139,10,IF('Indicator Data'!M7&lt;X$140,0,10-(X$139-'Indicator Data'!M7)/(X$139-X$140)*10))),1)</f>
        <v>5.9</v>
      </c>
      <c r="Y5" s="4">
        <f>ROUND(IF('Indicator Data'!N7=0,0,IF('Indicator Data'!N7&gt;Y$139,10,IF('Indicator Data'!N7&lt;Y$140,0,10-(Y$139-'Indicator Data'!N7)/(Y$139-Y$140)*10))),1)</f>
        <v>1</v>
      </c>
      <c r="Z5" s="6">
        <f t="shared" si="11"/>
        <v>3.9</v>
      </c>
      <c r="AA5" s="6">
        <f>IF('Indicator Data'!K7=5,10,IF('Indicator Data'!K7=4,8,IF('Indicator Data'!K7=3,5,IF('Indicator Data'!K7=2,2,IF('Indicator Data'!K7=1,1,0)))))</f>
        <v>5</v>
      </c>
      <c r="AB5" s="191">
        <f>IF('Indicator Data'!L7="No data","x",IF('Indicator Data'!L7&gt;1000,10,IF('Indicator Data'!L7&gt;=500,9,IF('Indicator Data'!L7&gt;=240,8,IF('Indicator Data'!L7&gt;=120,7,IF('Indicator Data'!L7&gt;=60,6,IF('Indicator Data'!L7&gt;=20,5,IF('Indicator Data'!L7&gt;=1,4,0))))))))</f>
        <v>4</v>
      </c>
      <c r="AC5" s="6">
        <f t="shared" si="12"/>
        <v>5</v>
      </c>
      <c r="AD5" s="7">
        <f t="shared" si="13"/>
        <v>4.5</v>
      </c>
    </row>
    <row r="6" spans="1:30" s="11" customFormat="1" x14ac:dyDescent="0.25">
      <c r="A6" s="11" t="s">
        <v>334</v>
      </c>
      <c r="B6" s="30" t="s">
        <v>0</v>
      </c>
      <c r="C6" s="30" t="s">
        <v>454</v>
      </c>
      <c r="D6" s="4">
        <f>ROUND(IF('Indicator Data'!G8=0,0,IF(LOG('Indicator Data'!G8)&gt;D$139,10,IF(LOG('Indicator Data'!G8)&lt;D$140,0,10-(D$139-LOG('Indicator Data'!G8))/(D$139-D$140)*10))),1)</f>
        <v>6.1</v>
      </c>
      <c r="E6" s="4">
        <f>IF('Indicator Data'!D8="No data","x",ROUND(IF(('Indicator Data'!D8)&gt;E$139,10,IF(('Indicator Data'!D8)&lt;E$140,0,10-(E$139-('Indicator Data'!D8))/(E$139-E$140)*10)),1))</f>
        <v>1.3</v>
      </c>
      <c r="F6" s="58">
        <f>'Indicator Data'!E8/'Indicator Data'!$BC8</f>
        <v>0.2500936563142484</v>
      </c>
      <c r="G6" s="58">
        <f>'Indicator Data'!F8/'Indicator Data'!$BC8</f>
        <v>0.18065046236616558</v>
      </c>
      <c r="H6" s="58">
        <f t="shared" si="0"/>
        <v>0.17020944374866559</v>
      </c>
      <c r="I6" s="4">
        <f t="shared" si="1"/>
        <v>4.3</v>
      </c>
      <c r="J6" s="4">
        <f>ROUND(IF('Indicator Data'!I8=0,0,IF(LOG('Indicator Data'!I8)&gt;J$139,10,IF(LOG('Indicator Data'!I8)&lt;J$140,0,10-(J$139-LOG('Indicator Data'!I8))/(J$139-J$140)*10))),1)</f>
        <v>10</v>
      </c>
      <c r="K6" s="58">
        <f>'Indicator Data'!G8/'Indicator Data'!$BC8</f>
        <v>4.8063374446456388E-3</v>
      </c>
      <c r="L6" s="58">
        <f>'Indicator Data'!I8/'Indicator Data'!$BD8</f>
        <v>1.4184155638781056E-2</v>
      </c>
      <c r="M6" s="4">
        <f t="shared" si="2"/>
        <v>3.2</v>
      </c>
      <c r="N6" s="4">
        <f t="shared" si="3"/>
        <v>4.7</v>
      </c>
      <c r="O6" s="4">
        <f>ROUND(IF('Indicator Data'!J8=0,0,IF('Indicator Data'!J8&gt;O$139,10,IF('Indicator Data'!J8&lt;O$140,0,10-(O$139-'Indicator Data'!J8)/(O$139-O$140)*10))),1)</f>
        <v>5.7</v>
      </c>
      <c r="P6" s="153">
        <f t="shared" si="4"/>
        <v>8.4</v>
      </c>
      <c r="Q6" s="153">
        <f t="shared" si="5"/>
        <v>7.1</v>
      </c>
      <c r="R6" s="4">
        <f>IF('Indicator Data'!H8="No data","x",ROUND(IF('Indicator Data'!H8=0,0,IF('Indicator Data'!H8&gt;R$139,10,IF('Indicator Data'!H8&lt;R$140,0,10-(R$139-'Indicator Data'!H8)/(R$139-R$140)*10))),1))</f>
        <v>3.7</v>
      </c>
      <c r="S6" s="6">
        <f t="shared" si="6"/>
        <v>1.3</v>
      </c>
      <c r="T6" s="6">
        <f t="shared" si="7"/>
        <v>4.8</v>
      </c>
      <c r="U6" s="6">
        <f t="shared" si="8"/>
        <v>4.3</v>
      </c>
      <c r="V6" s="6">
        <f t="shared" si="9"/>
        <v>5.4</v>
      </c>
      <c r="W6" s="14">
        <f t="shared" si="10"/>
        <v>4.0999999999999996</v>
      </c>
      <c r="X6" s="4">
        <f>ROUND(IF('Indicator Data'!M8=0,0,IF('Indicator Data'!M8&gt;X$139,10,IF('Indicator Data'!M8&lt;X$140,0,10-(X$139-'Indicator Data'!M8)/(X$139-X$140)*10))),1)</f>
        <v>5.9</v>
      </c>
      <c r="Y6" s="4">
        <f>ROUND(IF('Indicator Data'!N8=0,0,IF('Indicator Data'!N8&gt;Y$139,10,IF('Indicator Data'!N8&lt;Y$140,0,10-(Y$139-'Indicator Data'!N8)/(Y$139-Y$140)*10))),1)</f>
        <v>1</v>
      </c>
      <c r="Z6" s="6">
        <f t="shared" si="11"/>
        <v>3.9</v>
      </c>
      <c r="AA6" s="6">
        <f>IF('Indicator Data'!K8=5,10,IF('Indicator Data'!K8=4,8,IF('Indicator Data'!K8=3,5,IF('Indicator Data'!K8=2,2,IF('Indicator Data'!K8=1,1,0)))))</f>
        <v>0</v>
      </c>
      <c r="AB6" s="191">
        <f>IF('Indicator Data'!L8="No data","x",IF('Indicator Data'!L8&gt;1000,10,IF('Indicator Data'!L8&gt;=500,9,IF('Indicator Data'!L8&gt;=240,8,IF('Indicator Data'!L8&gt;=120,7,IF('Indicator Data'!L8&gt;=60,6,IF('Indicator Data'!L8&gt;=20,5,IF('Indicator Data'!L8&gt;=1,4,0))))))))</f>
        <v>5</v>
      </c>
      <c r="AC6" s="6">
        <f t="shared" si="12"/>
        <v>5</v>
      </c>
      <c r="AD6" s="7">
        <f t="shared" si="13"/>
        <v>4.5</v>
      </c>
    </row>
    <row r="7" spans="1:30" s="11" customFormat="1" x14ac:dyDescent="0.25">
      <c r="A7" s="11" t="s">
        <v>335</v>
      </c>
      <c r="B7" s="30" t="s">
        <v>0</v>
      </c>
      <c r="C7" s="30" t="s">
        <v>455</v>
      </c>
      <c r="D7" s="4">
        <f>ROUND(IF('Indicator Data'!G9=0,0,IF(LOG('Indicator Data'!G9)&gt;D$139,10,IF(LOG('Indicator Data'!G9)&lt;D$140,0,10-(D$139-LOG('Indicator Data'!G9))/(D$139-D$140)*10))),1)</f>
        <v>6.6</v>
      </c>
      <c r="E7" s="4">
        <f>IF('Indicator Data'!D9="No data","x",ROUND(IF(('Indicator Data'!D9)&gt;E$139,10,IF(('Indicator Data'!D9)&lt;E$140,0,10-(E$139-('Indicator Data'!D9))/(E$139-E$140)*10)),1))</f>
        <v>3.1</v>
      </c>
      <c r="F7" s="58">
        <f>'Indicator Data'!E9/'Indicator Data'!$BC9</f>
        <v>0.63884146591144431</v>
      </c>
      <c r="G7" s="58">
        <f>'Indicator Data'!F9/'Indicator Data'!$BC9</f>
        <v>0.10356792593915888</v>
      </c>
      <c r="H7" s="58">
        <f t="shared" si="0"/>
        <v>0.34531271444051187</v>
      </c>
      <c r="I7" s="4">
        <f t="shared" si="1"/>
        <v>8.6</v>
      </c>
      <c r="J7" s="4">
        <f>ROUND(IF('Indicator Data'!I9=0,0,IF(LOG('Indicator Data'!I9)&gt;J$139,10,IF(LOG('Indicator Data'!I9)&lt;J$140,0,10-(J$139-LOG('Indicator Data'!I9))/(J$139-J$140)*10))),1)</f>
        <v>10</v>
      </c>
      <c r="K7" s="58">
        <f>'Indicator Data'!G9/'Indicator Data'!$BC9</f>
        <v>6.3600026689052116E-3</v>
      </c>
      <c r="L7" s="58">
        <f>'Indicator Data'!I9/'Indicator Data'!$BD9</f>
        <v>1.4184155638781056E-2</v>
      </c>
      <c r="M7" s="4">
        <f t="shared" si="2"/>
        <v>4.2</v>
      </c>
      <c r="N7" s="4">
        <f t="shared" si="3"/>
        <v>4.7</v>
      </c>
      <c r="O7" s="4">
        <f>ROUND(IF('Indicator Data'!J9=0,0,IF('Indicator Data'!J9&gt;O$139,10,IF('Indicator Data'!J9&lt;O$140,0,10-(O$139-'Indicator Data'!J9)/(O$139-O$140)*10))),1)</f>
        <v>5.7</v>
      </c>
      <c r="P7" s="153">
        <f t="shared" si="4"/>
        <v>8.4</v>
      </c>
      <c r="Q7" s="153">
        <f t="shared" si="5"/>
        <v>7.1</v>
      </c>
      <c r="R7" s="4">
        <f>IF('Indicator Data'!H9="No data","x",ROUND(IF('Indicator Data'!H9=0,0,IF('Indicator Data'!H9&gt;R$139,10,IF('Indicator Data'!H9&lt;R$140,0,10-(R$139-'Indicator Data'!H9)/(R$139-R$140)*10))),1))</f>
        <v>4.7</v>
      </c>
      <c r="S7" s="6">
        <f t="shared" si="6"/>
        <v>3.1</v>
      </c>
      <c r="T7" s="6">
        <f t="shared" si="7"/>
        <v>5.5</v>
      </c>
      <c r="U7" s="6">
        <f t="shared" si="8"/>
        <v>8.6</v>
      </c>
      <c r="V7" s="6">
        <f t="shared" si="9"/>
        <v>5.9</v>
      </c>
      <c r="W7" s="14">
        <f t="shared" si="10"/>
        <v>6.2</v>
      </c>
      <c r="X7" s="4">
        <f>ROUND(IF('Indicator Data'!M9=0,0,IF('Indicator Data'!M9&gt;X$139,10,IF('Indicator Data'!M9&lt;X$140,0,10-(X$139-'Indicator Data'!M9)/(X$139-X$140)*10))),1)</f>
        <v>5.9</v>
      </c>
      <c r="Y7" s="4">
        <f>ROUND(IF('Indicator Data'!N9=0,0,IF('Indicator Data'!N9&gt;Y$139,10,IF('Indicator Data'!N9&lt;Y$140,0,10-(Y$139-'Indicator Data'!N9)/(Y$139-Y$140)*10))),1)</f>
        <v>1</v>
      </c>
      <c r="Z7" s="6">
        <f t="shared" si="11"/>
        <v>3.9</v>
      </c>
      <c r="AA7" s="6">
        <f>IF('Indicator Data'!K9=5,10,IF('Indicator Data'!K9=4,8,IF('Indicator Data'!K9=3,5,IF('Indicator Data'!K9=2,2,IF('Indicator Data'!K9=1,1,0)))))</f>
        <v>0</v>
      </c>
      <c r="AB7" s="191">
        <f>IF('Indicator Data'!L9="No data","x",IF('Indicator Data'!L9&gt;1000,10,IF('Indicator Data'!L9&gt;=500,9,IF('Indicator Data'!L9&gt;=240,8,IF('Indicator Data'!L9&gt;=120,7,IF('Indicator Data'!L9&gt;=60,6,IF('Indicator Data'!L9&gt;=20,5,IF('Indicator Data'!L9&gt;=1,4,0))))))))</f>
        <v>7</v>
      </c>
      <c r="AC7" s="6">
        <f t="shared" si="12"/>
        <v>7</v>
      </c>
      <c r="AD7" s="7">
        <f t="shared" si="13"/>
        <v>5.5</v>
      </c>
    </row>
    <row r="8" spans="1:30" s="11" customFormat="1" x14ac:dyDescent="0.25">
      <c r="A8" s="11" t="s">
        <v>336</v>
      </c>
      <c r="B8" s="30" t="s">
        <v>0</v>
      </c>
      <c r="C8" s="30" t="s">
        <v>456</v>
      </c>
      <c r="D8" s="4">
        <f>ROUND(IF('Indicator Data'!G10=0,0,IF(LOG('Indicator Data'!G10)&gt;D$139,10,IF(LOG('Indicator Data'!G10)&lt;D$140,0,10-(D$139-LOG('Indicator Data'!G10))/(D$139-D$140)*10))),1)</f>
        <v>4.9000000000000004</v>
      </c>
      <c r="E8" s="4">
        <f>IF('Indicator Data'!D10="No data","x",ROUND(IF(('Indicator Data'!D10)&gt;E$139,10,IF(('Indicator Data'!D10)&lt;E$140,0,10-(E$139-('Indicator Data'!D10))/(E$139-E$140)*10)),1))</f>
        <v>2.2000000000000002</v>
      </c>
      <c r="F8" s="58">
        <f>'Indicator Data'!E10/'Indicator Data'!$BC10</f>
        <v>0.32519242674250753</v>
      </c>
      <c r="G8" s="58">
        <f>'Indicator Data'!F10/'Indicator Data'!$BC10</f>
        <v>0.38646986935763006</v>
      </c>
      <c r="H8" s="58">
        <f t="shared" si="0"/>
        <v>0.25921368071066131</v>
      </c>
      <c r="I8" s="4">
        <f t="shared" si="1"/>
        <v>6.5</v>
      </c>
      <c r="J8" s="4">
        <f>ROUND(IF('Indicator Data'!I10=0,0,IF(LOG('Indicator Data'!I10)&gt;J$139,10,IF(LOG('Indicator Data'!I10)&lt;J$140,0,10-(J$139-LOG('Indicator Data'!I10))/(J$139-J$140)*10))),1)</f>
        <v>10</v>
      </c>
      <c r="K8" s="58">
        <f>'Indicator Data'!G10/'Indicator Data'!$BC10</f>
        <v>2.0904844442376238E-3</v>
      </c>
      <c r="L8" s="58">
        <f>'Indicator Data'!I10/'Indicator Data'!$BD10</f>
        <v>1.4184155638781056E-2</v>
      </c>
      <c r="M8" s="4">
        <f t="shared" si="2"/>
        <v>1.4</v>
      </c>
      <c r="N8" s="4">
        <f t="shared" si="3"/>
        <v>4.7</v>
      </c>
      <c r="O8" s="4">
        <f>ROUND(IF('Indicator Data'!J10=0,0,IF('Indicator Data'!J10&gt;O$139,10,IF('Indicator Data'!J10&lt;O$140,0,10-(O$139-'Indicator Data'!J10)/(O$139-O$140)*10))),1)</f>
        <v>5.7</v>
      </c>
      <c r="P8" s="153">
        <f t="shared" si="4"/>
        <v>8.4</v>
      </c>
      <c r="Q8" s="153">
        <f t="shared" si="5"/>
        <v>7.1</v>
      </c>
      <c r="R8" s="4">
        <f>IF('Indicator Data'!H10="No data","x",ROUND(IF('Indicator Data'!H10=0,0,IF('Indicator Data'!H10&gt;R$139,10,IF('Indicator Data'!H10&lt;R$140,0,10-(R$139-'Indicator Data'!H10)/(R$139-R$140)*10))),1))</f>
        <v>4.7</v>
      </c>
      <c r="S8" s="6">
        <f t="shared" si="6"/>
        <v>2.2000000000000002</v>
      </c>
      <c r="T8" s="6">
        <f t="shared" si="7"/>
        <v>3.3</v>
      </c>
      <c r="U8" s="6">
        <f t="shared" si="8"/>
        <v>6.5</v>
      </c>
      <c r="V8" s="6">
        <f t="shared" si="9"/>
        <v>5.9</v>
      </c>
      <c r="W8" s="14">
        <f t="shared" si="10"/>
        <v>4.7</v>
      </c>
      <c r="X8" s="4">
        <f>ROUND(IF('Indicator Data'!M10=0,0,IF('Indicator Data'!M10&gt;X$139,10,IF('Indicator Data'!M10&lt;X$140,0,10-(X$139-'Indicator Data'!M10)/(X$139-X$140)*10))),1)</f>
        <v>5.9</v>
      </c>
      <c r="Y8" s="4">
        <f>ROUND(IF('Indicator Data'!N10=0,0,IF('Indicator Data'!N10&gt;Y$139,10,IF('Indicator Data'!N10&lt;Y$140,0,10-(Y$139-'Indicator Data'!N10)/(Y$139-Y$140)*10))),1)</f>
        <v>1</v>
      </c>
      <c r="Z8" s="6">
        <f t="shared" si="11"/>
        <v>3.9</v>
      </c>
      <c r="AA8" s="6">
        <f>IF('Indicator Data'!K10=5,10,IF('Indicator Data'!K10=4,8,IF('Indicator Data'!K10=3,5,IF('Indicator Data'!K10=2,2,IF('Indicator Data'!K10=1,1,0)))))</f>
        <v>0</v>
      </c>
      <c r="AB8" s="191">
        <f>IF('Indicator Data'!L10="No data","x",IF('Indicator Data'!L10&gt;1000,10,IF('Indicator Data'!L10&gt;=500,9,IF('Indicator Data'!L10&gt;=240,8,IF('Indicator Data'!L10&gt;=120,7,IF('Indicator Data'!L10&gt;=60,6,IF('Indicator Data'!L10&gt;=20,5,IF('Indicator Data'!L10&gt;=1,4,0))))))))</f>
        <v>4</v>
      </c>
      <c r="AC8" s="6">
        <f t="shared" si="12"/>
        <v>4</v>
      </c>
      <c r="AD8" s="7">
        <f t="shared" si="13"/>
        <v>4</v>
      </c>
    </row>
    <row r="9" spans="1:30" s="11" customFormat="1" x14ac:dyDescent="0.25">
      <c r="A9" s="11" t="s">
        <v>337</v>
      </c>
      <c r="B9" s="30" t="s">
        <v>0</v>
      </c>
      <c r="C9" s="30" t="s">
        <v>457</v>
      </c>
      <c r="D9" s="4">
        <f>ROUND(IF('Indicator Data'!G11=0,0,IF(LOG('Indicator Data'!G11)&gt;D$139,10,IF(LOG('Indicator Data'!G11)&lt;D$140,0,10-(D$139-LOG('Indicator Data'!G11))/(D$139-D$140)*10))),1)</f>
        <v>5</v>
      </c>
      <c r="E9" s="4">
        <f>IF('Indicator Data'!D11="No data","x",ROUND(IF(('Indicator Data'!D11)&gt;E$139,10,IF(('Indicator Data'!D11)&lt;E$140,0,10-(E$139-('Indicator Data'!D11))/(E$139-E$140)*10)),1))</f>
        <v>0.9</v>
      </c>
      <c r="F9" s="58">
        <f>'Indicator Data'!E11/'Indicator Data'!$BC11</f>
        <v>0.31665534720550914</v>
      </c>
      <c r="G9" s="58">
        <f>'Indicator Data'!F11/'Indicator Data'!$BC11</f>
        <v>0.24781256327289194</v>
      </c>
      <c r="H9" s="58">
        <f t="shared" si="0"/>
        <v>0.22028081442097755</v>
      </c>
      <c r="I9" s="4">
        <f t="shared" si="1"/>
        <v>5.5</v>
      </c>
      <c r="J9" s="4">
        <f>ROUND(IF('Indicator Data'!I11=0,0,IF(LOG('Indicator Data'!I11)&gt;J$139,10,IF(LOG('Indicator Data'!I11)&lt;J$140,0,10-(J$139-LOG('Indicator Data'!I11))/(J$139-J$140)*10))),1)</f>
        <v>10</v>
      </c>
      <c r="K9" s="58">
        <f>'Indicator Data'!G11/'Indicator Data'!$BC11</f>
        <v>4.1074858985984822E-3</v>
      </c>
      <c r="L9" s="58">
        <f>'Indicator Data'!I11/'Indicator Data'!$BD11</f>
        <v>1.4184155638781056E-2</v>
      </c>
      <c r="M9" s="4">
        <f t="shared" si="2"/>
        <v>2.7</v>
      </c>
      <c r="N9" s="4">
        <f t="shared" si="3"/>
        <v>4.7</v>
      </c>
      <c r="O9" s="4">
        <f>ROUND(IF('Indicator Data'!J11=0,0,IF('Indicator Data'!J11&gt;O$139,10,IF('Indicator Data'!J11&lt;O$140,0,10-(O$139-'Indicator Data'!J11)/(O$139-O$140)*10))),1)</f>
        <v>5.7</v>
      </c>
      <c r="P9" s="153">
        <f t="shared" si="4"/>
        <v>8.4</v>
      </c>
      <c r="Q9" s="153">
        <f t="shared" si="5"/>
        <v>7.1</v>
      </c>
      <c r="R9" s="4">
        <f>IF('Indicator Data'!H11="No data","x",ROUND(IF('Indicator Data'!H11=0,0,IF('Indicator Data'!H11&gt;R$139,10,IF('Indicator Data'!H11&lt;R$140,0,10-(R$139-'Indicator Data'!H11)/(R$139-R$140)*10))),1))</f>
        <v>3</v>
      </c>
      <c r="S9" s="6">
        <f t="shared" si="6"/>
        <v>0.9</v>
      </c>
      <c r="T9" s="6">
        <f t="shared" si="7"/>
        <v>3.9</v>
      </c>
      <c r="U9" s="6">
        <f t="shared" si="8"/>
        <v>5.5</v>
      </c>
      <c r="V9" s="6">
        <f t="shared" si="9"/>
        <v>5.0999999999999996</v>
      </c>
      <c r="W9" s="14">
        <f t="shared" si="10"/>
        <v>4.0999999999999996</v>
      </c>
      <c r="X9" s="4">
        <f>ROUND(IF('Indicator Data'!M11=0,0,IF('Indicator Data'!M11&gt;X$139,10,IF('Indicator Data'!M11&lt;X$140,0,10-(X$139-'Indicator Data'!M11)/(X$139-X$140)*10))),1)</f>
        <v>5.9</v>
      </c>
      <c r="Y9" s="4">
        <f>ROUND(IF('Indicator Data'!N11=0,0,IF('Indicator Data'!N11&gt;Y$139,10,IF('Indicator Data'!N11&lt;Y$140,0,10-(Y$139-'Indicator Data'!N11)/(Y$139-Y$140)*10))),1)</f>
        <v>1</v>
      </c>
      <c r="Z9" s="6">
        <f t="shared" si="11"/>
        <v>3.9</v>
      </c>
      <c r="AA9" s="6">
        <f>IF('Indicator Data'!K11=5,10,IF('Indicator Data'!K11=4,8,IF('Indicator Data'!K11=3,5,IF('Indicator Data'!K11=2,2,IF('Indicator Data'!K11=1,1,0)))))</f>
        <v>0</v>
      </c>
      <c r="AB9" s="191">
        <f>IF('Indicator Data'!L11="No data","x",IF('Indicator Data'!L11&gt;1000,10,IF('Indicator Data'!L11&gt;=500,9,IF('Indicator Data'!L11&gt;=240,8,IF('Indicator Data'!L11&gt;=120,7,IF('Indicator Data'!L11&gt;=60,6,IF('Indicator Data'!L11&gt;=20,5,IF('Indicator Data'!L11&gt;=1,4,0))))))))</f>
        <v>0</v>
      </c>
      <c r="AC9" s="6">
        <f t="shared" si="12"/>
        <v>0</v>
      </c>
      <c r="AD9" s="7">
        <f t="shared" si="13"/>
        <v>2</v>
      </c>
    </row>
    <row r="10" spans="1:30" s="11" customFormat="1" x14ac:dyDescent="0.25">
      <c r="A10" s="11" t="s">
        <v>338</v>
      </c>
      <c r="B10" s="30" t="s">
        <v>0</v>
      </c>
      <c r="C10" s="30" t="s">
        <v>458</v>
      </c>
      <c r="D10" s="4">
        <f>ROUND(IF('Indicator Data'!G12=0,0,IF(LOG('Indicator Data'!G12)&gt;D$139,10,IF(LOG('Indicator Data'!G12)&lt;D$140,0,10-(D$139-LOG('Indicator Data'!G12))/(D$139-D$140)*10))),1)</f>
        <v>6.2</v>
      </c>
      <c r="E10" s="4">
        <f>IF('Indicator Data'!D12="No data","x",ROUND(IF(('Indicator Data'!D12)&gt;E$139,10,IF(('Indicator Data'!D12)&lt;E$140,0,10-(E$139-('Indicator Data'!D12))/(E$139-E$140)*10)),1))</f>
        <v>2.5</v>
      </c>
      <c r="F10" s="58">
        <f>'Indicator Data'!E12/'Indicator Data'!$BC12</f>
        <v>0.51020664357375412</v>
      </c>
      <c r="G10" s="58">
        <f>'Indicator Data'!F12/'Indicator Data'!$BC12</f>
        <v>0.11862417898764979</v>
      </c>
      <c r="H10" s="58">
        <f t="shared" si="0"/>
        <v>0.28475936653378953</v>
      </c>
      <c r="I10" s="4">
        <f t="shared" si="1"/>
        <v>7.1</v>
      </c>
      <c r="J10" s="4">
        <f>ROUND(IF('Indicator Data'!I12=0,0,IF(LOG('Indicator Data'!I12)&gt;J$139,10,IF(LOG('Indicator Data'!I12)&lt;J$140,0,10-(J$139-LOG('Indicator Data'!I12))/(J$139-J$140)*10))),1)</f>
        <v>10</v>
      </c>
      <c r="K10" s="58">
        <f>'Indicator Data'!G12/'Indicator Data'!$BC12</f>
        <v>4.6809479140297377E-3</v>
      </c>
      <c r="L10" s="58">
        <f>'Indicator Data'!I12/'Indicator Data'!$BD12</f>
        <v>1.4184155638781056E-2</v>
      </c>
      <c r="M10" s="4">
        <f t="shared" si="2"/>
        <v>3.1</v>
      </c>
      <c r="N10" s="4">
        <f t="shared" si="3"/>
        <v>4.7</v>
      </c>
      <c r="O10" s="4">
        <f>ROUND(IF('Indicator Data'!J12=0,0,IF('Indicator Data'!J12&gt;O$139,10,IF('Indicator Data'!J12&lt;O$140,0,10-(O$139-'Indicator Data'!J12)/(O$139-O$140)*10))),1)</f>
        <v>5.7</v>
      </c>
      <c r="P10" s="153">
        <f t="shared" si="4"/>
        <v>8.4</v>
      </c>
      <c r="Q10" s="153">
        <f t="shared" si="5"/>
        <v>7.1</v>
      </c>
      <c r="R10" s="4">
        <f>IF('Indicator Data'!H12="No data","x",ROUND(IF('Indicator Data'!H12=0,0,IF('Indicator Data'!H12&gt;R$139,10,IF('Indicator Data'!H12&lt;R$140,0,10-(R$139-'Indicator Data'!H12)/(R$139-R$140)*10))),1))</f>
        <v>3.7</v>
      </c>
      <c r="S10" s="6">
        <f t="shared" si="6"/>
        <v>2.5</v>
      </c>
      <c r="T10" s="6">
        <f t="shared" si="7"/>
        <v>4.8</v>
      </c>
      <c r="U10" s="6">
        <f t="shared" si="8"/>
        <v>7.1</v>
      </c>
      <c r="V10" s="6">
        <f t="shared" si="9"/>
        <v>5.4</v>
      </c>
      <c r="W10" s="14">
        <f t="shared" si="10"/>
        <v>5.2</v>
      </c>
      <c r="X10" s="4">
        <f>ROUND(IF('Indicator Data'!M12=0,0,IF('Indicator Data'!M12&gt;X$139,10,IF('Indicator Data'!M12&lt;X$140,0,10-(X$139-'Indicator Data'!M12)/(X$139-X$140)*10))),1)</f>
        <v>5.9</v>
      </c>
      <c r="Y10" s="4">
        <f>ROUND(IF('Indicator Data'!N12=0,0,IF('Indicator Data'!N12&gt;Y$139,10,IF('Indicator Data'!N12&lt;Y$140,0,10-(Y$139-'Indicator Data'!N12)/(Y$139-Y$140)*10))),1)</f>
        <v>1</v>
      </c>
      <c r="Z10" s="6">
        <f t="shared" si="11"/>
        <v>3.9</v>
      </c>
      <c r="AA10" s="6">
        <f>IF('Indicator Data'!K12=5,10,IF('Indicator Data'!K12=4,8,IF('Indicator Data'!K12=3,5,IF('Indicator Data'!K12=2,2,IF('Indicator Data'!K12=1,1,0)))))</f>
        <v>5</v>
      </c>
      <c r="AB10" s="191">
        <f>IF('Indicator Data'!L12="No data","x",IF('Indicator Data'!L12&gt;1000,10,IF('Indicator Data'!L12&gt;=500,9,IF('Indicator Data'!L12&gt;=240,8,IF('Indicator Data'!L12&gt;=120,7,IF('Indicator Data'!L12&gt;=60,6,IF('Indicator Data'!L12&gt;=20,5,IF('Indicator Data'!L12&gt;=1,4,0))))))))</f>
        <v>7</v>
      </c>
      <c r="AC10" s="6">
        <f t="shared" si="12"/>
        <v>7</v>
      </c>
      <c r="AD10" s="7">
        <f t="shared" si="13"/>
        <v>5.5</v>
      </c>
    </row>
    <row r="11" spans="1:30" s="11" customFormat="1" x14ac:dyDescent="0.25">
      <c r="A11" s="11" t="s">
        <v>339</v>
      </c>
      <c r="B11" s="30" t="s">
        <v>0</v>
      </c>
      <c r="C11" s="30" t="s">
        <v>459</v>
      </c>
      <c r="D11" s="4">
        <f>ROUND(IF('Indicator Data'!G13=0,0,IF(LOG('Indicator Data'!G13)&gt;D$139,10,IF(LOG('Indicator Data'!G13)&lt;D$140,0,10-(D$139-LOG('Indicator Data'!G13))/(D$139-D$140)*10))),1)</f>
        <v>5</v>
      </c>
      <c r="E11" s="4">
        <f>IF('Indicator Data'!D13="No data","x",ROUND(IF(('Indicator Data'!D13)&gt;E$139,10,IF(('Indicator Data'!D13)&lt;E$140,0,10-(E$139-('Indicator Data'!D13))/(E$139-E$140)*10)),1))</f>
        <v>0.3</v>
      </c>
      <c r="F11" s="58">
        <f>'Indicator Data'!E13/'Indicator Data'!$BC13</f>
        <v>0.33570601654803861</v>
      </c>
      <c r="G11" s="58">
        <f>'Indicator Data'!F13/'Indicator Data'!$BC13</f>
        <v>0.12357448439256652</v>
      </c>
      <c r="H11" s="58">
        <f t="shared" si="0"/>
        <v>0.19874662937216092</v>
      </c>
      <c r="I11" s="4">
        <f t="shared" si="1"/>
        <v>5</v>
      </c>
      <c r="J11" s="4">
        <f>ROUND(IF('Indicator Data'!I13=0,0,IF(LOG('Indicator Data'!I13)&gt;J$139,10,IF(LOG('Indicator Data'!I13)&lt;J$140,0,10-(J$139-LOG('Indicator Data'!I13))/(J$139-J$140)*10))),1)</f>
        <v>10</v>
      </c>
      <c r="K11" s="58">
        <f>'Indicator Data'!G13/'Indicator Data'!$BC13</f>
        <v>1.5714450452486073E-3</v>
      </c>
      <c r="L11" s="58">
        <f>'Indicator Data'!I13/'Indicator Data'!$BD13</f>
        <v>1.4184155638781056E-2</v>
      </c>
      <c r="M11" s="4">
        <f t="shared" si="2"/>
        <v>1</v>
      </c>
      <c r="N11" s="4">
        <f t="shared" si="3"/>
        <v>4.7</v>
      </c>
      <c r="O11" s="4">
        <f>ROUND(IF('Indicator Data'!J13=0,0,IF('Indicator Data'!J13&gt;O$139,10,IF('Indicator Data'!J13&lt;O$140,0,10-(O$139-'Indicator Data'!J13)/(O$139-O$140)*10))),1)</f>
        <v>5.7</v>
      </c>
      <c r="P11" s="153">
        <f t="shared" si="4"/>
        <v>8.4</v>
      </c>
      <c r="Q11" s="153">
        <f t="shared" si="5"/>
        <v>7.1</v>
      </c>
      <c r="R11" s="4">
        <f>IF('Indicator Data'!H13="No data","x",ROUND(IF('Indicator Data'!H13=0,0,IF('Indicator Data'!H13&gt;R$139,10,IF('Indicator Data'!H13&lt;R$140,0,10-(R$139-'Indicator Data'!H13)/(R$139-R$140)*10))),1))</f>
        <v>2</v>
      </c>
      <c r="S11" s="6">
        <f t="shared" si="6"/>
        <v>0.3</v>
      </c>
      <c r="T11" s="6">
        <f t="shared" si="7"/>
        <v>3.3</v>
      </c>
      <c r="U11" s="6">
        <f t="shared" si="8"/>
        <v>5</v>
      </c>
      <c r="V11" s="6">
        <f t="shared" si="9"/>
        <v>4.5999999999999996</v>
      </c>
      <c r="W11" s="14">
        <f t="shared" si="10"/>
        <v>3.5</v>
      </c>
      <c r="X11" s="4">
        <f>ROUND(IF('Indicator Data'!M13=0,0,IF('Indicator Data'!M13&gt;X$139,10,IF('Indicator Data'!M13&lt;X$140,0,10-(X$139-'Indicator Data'!M13)/(X$139-X$140)*10))),1)</f>
        <v>5.9</v>
      </c>
      <c r="Y11" s="4">
        <f>ROUND(IF('Indicator Data'!N13=0,0,IF('Indicator Data'!N13&gt;Y$139,10,IF('Indicator Data'!N13&lt;Y$140,0,10-(Y$139-'Indicator Data'!N13)/(Y$139-Y$140)*10))),1)</f>
        <v>1</v>
      </c>
      <c r="Z11" s="6">
        <f t="shared" si="11"/>
        <v>3.9</v>
      </c>
      <c r="AA11" s="6">
        <f>IF('Indicator Data'!K13=5,10,IF('Indicator Data'!K13=4,8,IF('Indicator Data'!K13=3,5,IF('Indicator Data'!K13=2,2,IF('Indicator Data'!K13=1,1,0)))))</f>
        <v>0</v>
      </c>
      <c r="AB11" s="191">
        <f>IF('Indicator Data'!L13="No data","x",IF('Indicator Data'!L13&gt;1000,10,IF('Indicator Data'!L13&gt;=500,9,IF('Indicator Data'!L13&gt;=240,8,IF('Indicator Data'!L13&gt;=120,7,IF('Indicator Data'!L13&gt;=60,6,IF('Indicator Data'!L13&gt;=20,5,IF('Indicator Data'!L13&gt;=1,4,0))))))))</f>
        <v>4</v>
      </c>
      <c r="AC11" s="6">
        <f t="shared" si="12"/>
        <v>4</v>
      </c>
      <c r="AD11" s="7">
        <f t="shared" si="13"/>
        <v>4</v>
      </c>
    </row>
    <row r="12" spans="1:30" s="11" customFormat="1" x14ac:dyDescent="0.25">
      <c r="A12" s="11" t="s">
        <v>346</v>
      </c>
      <c r="B12" s="30" t="s">
        <v>0</v>
      </c>
      <c r="C12" s="30" t="s">
        <v>584</v>
      </c>
      <c r="D12" s="4">
        <f>ROUND(IF('Indicator Data'!G14=0,0,IF(LOG('Indicator Data'!G14)&gt;D$139,10,IF(LOG('Indicator Data'!G14)&lt;D$140,0,10-(D$139-LOG('Indicator Data'!G14))/(D$139-D$140)*10))),1)</f>
        <v>4.4000000000000004</v>
      </c>
      <c r="E12" s="4">
        <f>IF('Indicator Data'!D14="No data","x",ROUND(IF(('Indicator Data'!D14)&gt;E$139,10,IF(('Indicator Data'!D14)&lt;E$140,0,10-(E$139-('Indicator Data'!D14))/(E$139-E$140)*10)),1))</f>
        <v>2.5</v>
      </c>
      <c r="F12" s="58">
        <f>'Indicator Data'!E14/'Indicator Data'!$BC14</f>
        <v>0.30706855984143666</v>
      </c>
      <c r="G12" s="58">
        <f>'Indicator Data'!F14/'Indicator Data'!$BC14</f>
        <v>0.27119933320696155</v>
      </c>
      <c r="H12" s="58">
        <f t="shared" si="0"/>
        <v>0.22133411322245872</v>
      </c>
      <c r="I12" s="4">
        <f t="shared" si="1"/>
        <v>5.5</v>
      </c>
      <c r="J12" s="4">
        <f>ROUND(IF('Indicator Data'!I14=0,0,IF(LOG('Indicator Data'!I14)&gt;J$139,10,IF(LOG('Indicator Data'!I14)&lt;J$140,0,10-(J$139-LOG('Indicator Data'!I14))/(J$139-J$140)*10))),1)</f>
        <v>10</v>
      </c>
      <c r="K12" s="58">
        <f>'Indicator Data'!G14/'Indicator Data'!$BC14</f>
        <v>1.530675650073216E-3</v>
      </c>
      <c r="L12" s="58">
        <f>'Indicator Data'!I14/'Indicator Data'!$BD14</f>
        <v>1.4184155638781056E-2</v>
      </c>
      <c r="M12" s="4">
        <f t="shared" si="2"/>
        <v>1</v>
      </c>
      <c r="N12" s="4">
        <f t="shared" si="3"/>
        <v>4.7</v>
      </c>
      <c r="O12" s="4">
        <f>ROUND(IF('Indicator Data'!J14=0,0,IF('Indicator Data'!J14&gt;O$139,10,IF('Indicator Data'!J14&lt;O$140,0,10-(O$139-'Indicator Data'!J14)/(O$139-O$140)*10))),1)</f>
        <v>5.7</v>
      </c>
      <c r="P12" s="153">
        <f t="shared" si="4"/>
        <v>8.4</v>
      </c>
      <c r="Q12" s="153">
        <f t="shared" si="5"/>
        <v>7.1</v>
      </c>
      <c r="R12" s="4">
        <f>IF('Indicator Data'!H14="No data","x",ROUND(IF('Indicator Data'!H14=0,0,IF('Indicator Data'!H14&gt;R$139,10,IF('Indicator Data'!H14&lt;R$140,0,10-(R$139-'Indicator Data'!H14)/(R$139-R$140)*10))),1))</f>
        <v>5.7</v>
      </c>
      <c r="S12" s="6">
        <f t="shared" si="6"/>
        <v>2.5</v>
      </c>
      <c r="T12" s="6">
        <f t="shared" si="7"/>
        <v>2.9</v>
      </c>
      <c r="U12" s="6">
        <f t="shared" si="8"/>
        <v>5.5</v>
      </c>
      <c r="V12" s="6">
        <f t="shared" si="9"/>
        <v>6.4</v>
      </c>
      <c r="W12" s="14">
        <f t="shared" si="10"/>
        <v>4.5</v>
      </c>
      <c r="X12" s="4">
        <f>ROUND(IF('Indicator Data'!M14=0,0,IF('Indicator Data'!M14&gt;X$139,10,IF('Indicator Data'!M14&lt;X$140,0,10-(X$139-'Indicator Data'!M14)/(X$139-X$140)*10))),1)</f>
        <v>5.9</v>
      </c>
      <c r="Y12" s="4">
        <f>ROUND(IF('Indicator Data'!N14=0,0,IF('Indicator Data'!N14&gt;Y$139,10,IF('Indicator Data'!N14&lt;Y$140,0,10-(Y$139-'Indicator Data'!N14)/(Y$139-Y$140)*10))),1)</f>
        <v>1</v>
      </c>
      <c r="Z12" s="6">
        <f t="shared" si="11"/>
        <v>3.9</v>
      </c>
      <c r="AA12" s="6">
        <f>IF('Indicator Data'!K14=5,10,IF('Indicator Data'!K14=4,8,IF('Indicator Data'!K14=3,5,IF('Indicator Data'!K14=2,2,IF('Indicator Data'!K14=1,1,0)))))</f>
        <v>0</v>
      </c>
      <c r="AB12" s="191">
        <f>IF('Indicator Data'!L14="No data","x",IF('Indicator Data'!L14&gt;1000,10,IF('Indicator Data'!L14&gt;=500,9,IF('Indicator Data'!L14&gt;=240,8,IF('Indicator Data'!L14&gt;=120,7,IF('Indicator Data'!L14&gt;=60,6,IF('Indicator Data'!L14&gt;=20,5,IF('Indicator Data'!L14&gt;=1,4,0))))))))</f>
        <v>7</v>
      </c>
      <c r="AC12" s="6">
        <f t="shared" si="12"/>
        <v>7</v>
      </c>
      <c r="AD12" s="7">
        <f t="shared" si="13"/>
        <v>5.5</v>
      </c>
    </row>
    <row r="13" spans="1:30" s="11" customFormat="1" x14ac:dyDescent="0.25">
      <c r="A13" s="11" t="s">
        <v>340</v>
      </c>
      <c r="B13" s="30" t="s">
        <v>0</v>
      </c>
      <c r="C13" s="30" t="s">
        <v>460</v>
      </c>
      <c r="D13" s="4">
        <f>ROUND(IF('Indicator Data'!G15=0,0,IF(LOG('Indicator Data'!G15)&gt;D$139,10,IF(LOG('Indicator Data'!G15)&lt;D$140,0,10-(D$139-LOG('Indicator Data'!G15))/(D$139-D$140)*10))),1)</f>
        <v>4.5999999999999996</v>
      </c>
      <c r="E13" s="4">
        <f>IF('Indicator Data'!D15="No data","x",ROUND(IF(('Indicator Data'!D15)&gt;E$139,10,IF(('Indicator Data'!D15)&lt;E$140,0,10-(E$139-('Indicator Data'!D15))/(E$139-E$140)*10)),1))</f>
        <v>2.5</v>
      </c>
      <c r="F13" s="58">
        <f>'Indicator Data'!E15/'Indicator Data'!$BC15</f>
        <v>0.43277083394712085</v>
      </c>
      <c r="G13" s="58">
        <f>'Indicator Data'!F15/'Indicator Data'!$BC15</f>
        <v>0.47777938527958919</v>
      </c>
      <c r="H13" s="58">
        <f t="shared" si="0"/>
        <v>0.33583026329345772</v>
      </c>
      <c r="I13" s="4">
        <f t="shared" si="1"/>
        <v>8.4</v>
      </c>
      <c r="J13" s="4">
        <f>ROUND(IF('Indicator Data'!I15=0,0,IF(LOG('Indicator Data'!I15)&gt;J$139,10,IF(LOG('Indicator Data'!I15)&lt;J$140,0,10-(J$139-LOG('Indicator Data'!I15))/(J$139-J$140)*10))),1)</f>
        <v>10</v>
      </c>
      <c r="K13" s="58">
        <f>'Indicator Data'!G15/'Indicator Data'!$BC15</f>
        <v>3.0654286734023545E-3</v>
      </c>
      <c r="L13" s="58">
        <f>'Indicator Data'!I15/'Indicator Data'!$BD15</f>
        <v>1.4184155638781056E-2</v>
      </c>
      <c r="M13" s="4">
        <f t="shared" si="2"/>
        <v>2</v>
      </c>
      <c r="N13" s="4">
        <f t="shared" si="3"/>
        <v>4.7</v>
      </c>
      <c r="O13" s="4">
        <f>ROUND(IF('Indicator Data'!J15=0,0,IF('Indicator Data'!J15&gt;O$139,10,IF('Indicator Data'!J15&lt;O$140,0,10-(O$139-'Indicator Data'!J15)/(O$139-O$140)*10))),1)</f>
        <v>5.7</v>
      </c>
      <c r="P13" s="153">
        <f t="shared" si="4"/>
        <v>8.4</v>
      </c>
      <c r="Q13" s="153">
        <f t="shared" si="5"/>
        <v>7.1</v>
      </c>
      <c r="R13" s="4">
        <f>IF('Indicator Data'!H15="No data","x",ROUND(IF('Indicator Data'!H15=0,0,IF('Indicator Data'!H15&gt;R$139,10,IF('Indicator Data'!H15&lt;R$140,0,10-(R$139-'Indicator Data'!H15)/(R$139-R$140)*10))),1))</f>
        <v>3.7</v>
      </c>
      <c r="S13" s="6">
        <f t="shared" si="6"/>
        <v>2.5</v>
      </c>
      <c r="T13" s="6">
        <f t="shared" si="7"/>
        <v>3.4</v>
      </c>
      <c r="U13" s="6">
        <f t="shared" si="8"/>
        <v>8.4</v>
      </c>
      <c r="V13" s="6">
        <f t="shared" si="9"/>
        <v>5.4</v>
      </c>
      <c r="W13" s="14">
        <f t="shared" si="10"/>
        <v>5.4</v>
      </c>
      <c r="X13" s="4">
        <f>ROUND(IF('Indicator Data'!M15=0,0,IF('Indicator Data'!M15&gt;X$139,10,IF('Indicator Data'!M15&lt;X$140,0,10-(X$139-'Indicator Data'!M15)/(X$139-X$140)*10))),1)</f>
        <v>5.9</v>
      </c>
      <c r="Y13" s="4">
        <f>ROUND(IF('Indicator Data'!N15=0,0,IF('Indicator Data'!N15&gt;Y$139,10,IF('Indicator Data'!N15&lt;Y$140,0,10-(Y$139-'Indicator Data'!N15)/(Y$139-Y$140)*10))),1)</f>
        <v>1</v>
      </c>
      <c r="Z13" s="6">
        <f t="shared" si="11"/>
        <v>3.9</v>
      </c>
      <c r="AA13" s="6">
        <f>IF('Indicator Data'!K15=5,10,IF('Indicator Data'!K15=4,8,IF('Indicator Data'!K15=3,5,IF('Indicator Data'!K15=2,2,IF('Indicator Data'!K15=1,1,0)))))</f>
        <v>0</v>
      </c>
      <c r="AB13" s="191">
        <f>IF('Indicator Data'!L15="No data","x",IF('Indicator Data'!L15&gt;1000,10,IF('Indicator Data'!L15&gt;=500,9,IF('Indicator Data'!L15&gt;=240,8,IF('Indicator Data'!L15&gt;=120,7,IF('Indicator Data'!L15&gt;=60,6,IF('Indicator Data'!L15&gt;=20,5,IF('Indicator Data'!L15&gt;=1,4,0))))))))</f>
        <v>4</v>
      </c>
      <c r="AC13" s="6">
        <f t="shared" si="12"/>
        <v>4</v>
      </c>
      <c r="AD13" s="7">
        <f t="shared" si="13"/>
        <v>4</v>
      </c>
    </row>
    <row r="14" spans="1:30" s="11" customFormat="1" x14ac:dyDescent="0.25">
      <c r="A14" s="11" t="s">
        <v>341</v>
      </c>
      <c r="B14" s="30" t="s">
        <v>0</v>
      </c>
      <c r="C14" s="30" t="s">
        <v>461</v>
      </c>
      <c r="D14" s="4">
        <f>ROUND(IF('Indicator Data'!G16=0,0,IF(LOG('Indicator Data'!G16)&gt;D$139,10,IF(LOG('Indicator Data'!G16)&lt;D$140,0,10-(D$139-LOG('Indicator Data'!G16))/(D$139-D$140)*10))),1)</f>
        <v>6.1</v>
      </c>
      <c r="E14" s="4">
        <f>IF('Indicator Data'!D16="No data","x",ROUND(IF(('Indicator Data'!D16)&gt;E$139,10,IF(('Indicator Data'!D16)&lt;E$140,0,10-(E$139-('Indicator Data'!D16))/(E$139-E$140)*10)),1))</f>
        <v>3.8</v>
      </c>
      <c r="F14" s="58">
        <f>'Indicator Data'!E16/'Indicator Data'!$BC16</f>
        <v>0.25227039688628478</v>
      </c>
      <c r="G14" s="58">
        <f>'Indicator Data'!F16/'Indicator Data'!$BC16</f>
        <v>0.18270145975119492</v>
      </c>
      <c r="H14" s="58">
        <f t="shared" si="0"/>
        <v>0.17181056338094111</v>
      </c>
      <c r="I14" s="4">
        <f t="shared" si="1"/>
        <v>4.3</v>
      </c>
      <c r="J14" s="4">
        <f>ROUND(IF('Indicator Data'!I16=0,0,IF(LOG('Indicator Data'!I16)&gt;J$139,10,IF(LOG('Indicator Data'!I16)&lt;J$140,0,10-(J$139-LOG('Indicator Data'!I16))/(J$139-J$140)*10))),1)</f>
        <v>10</v>
      </c>
      <c r="K14" s="58">
        <f>'Indicator Data'!G16/'Indicator Data'!$BC16</f>
        <v>5.6623833732211953E-3</v>
      </c>
      <c r="L14" s="58">
        <f>'Indicator Data'!I16/'Indicator Data'!$BD16</f>
        <v>1.4184155638781056E-2</v>
      </c>
      <c r="M14" s="4">
        <f t="shared" si="2"/>
        <v>3.8</v>
      </c>
      <c r="N14" s="4">
        <f t="shared" si="3"/>
        <v>4.7</v>
      </c>
      <c r="O14" s="4">
        <f>ROUND(IF('Indicator Data'!J16=0,0,IF('Indicator Data'!J16&gt;O$139,10,IF('Indicator Data'!J16&lt;O$140,0,10-(O$139-'Indicator Data'!J16)/(O$139-O$140)*10))),1)</f>
        <v>5.7</v>
      </c>
      <c r="P14" s="153">
        <f t="shared" si="4"/>
        <v>8.4</v>
      </c>
      <c r="Q14" s="153">
        <f t="shared" si="5"/>
        <v>7.1</v>
      </c>
      <c r="R14" s="4">
        <f>IF('Indicator Data'!H16="No data","x",ROUND(IF('Indicator Data'!H16=0,0,IF('Indicator Data'!H16&gt;R$139,10,IF('Indicator Data'!H16&lt;R$140,0,10-(R$139-'Indicator Data'!H16)/(R$139-R$140)*10))),1))</f>
        <v>5.7</v>
      </c>
      <c r="S14" s="6">
        <f t="shared" si="6"/>
        <v>3.8</v>
      </c>
      <c r="T14" s="6">
        <f t="shared" si="7"/>
        <v>5.0999999999999996</v>
      </c>
      <c r="U14" s="6">
        <f t="shared" si="8"/>
        <v>4.3</v>
      </c>
      <c r="V14" s="6">
        <f t="shared" si="9"/>
        <v>6.4</v>
      </c>
      <c r="W14" s="14">
        <f t="shared" si="10"/>
        <v>5</v>
      </c>
      <c r="X14" s="4">
        <f>ROUND(IF('Indicator Data'!M16=0,0,IF('Indicator Data'!M16&gt;X$139,10,IF('Indicator Data'!M16&lt;X$140,0,10-(X$139-'Indicator Data'!M16)/(X$139-X$140)*10))),1)</f>
        <v>5.9</v>
      </c>
      <c r="Y14" s="4">
        <f>ROUND(IF('Indicator Data'!N16=0,0,IF('Indicator Data'!N16&gt;Y$139,10,IF('Indicator Data'!N16&lt;Y$140,0,10-(Y$139-'Indicator Data'!N16)/(Y$139-Y$140)*10))),1)</f>
        <v>1</v>
      </c>
      <c r="Z14" s="6">
        <f t="shared" si="11"/>
        <v>3.9</v>
      </c>
      <c r="AA14" s="6">
        <f>IF('Indicator Data'!K16=5,10,IF('Indicator Data'!K16=4,8,IF('Indicator Data'!K16=3,5,IF('Indicator Data'!K16=2,2,IF('Indicator Data'!K16=1,1,0)))))</f>
        <v>5</v>
      </c>
      <c r="AB14" s="191">
        <f>IF('Indicator Data'!L16="No data","x",IF('Indicator Data'!L16&gt;1000,10,IF('Indicator Data'!L16&gt;=500,9,IF('Indicator Data'!L16&gt;=240,8,IF('Indicator Data'!L16&gt;=120,7,IF('Indicator Data'!L16&gt;=60,6,IF('Indicator Data'!L16&gt;=20,5,IF('Indicator Data'!L16&gt;=1,4,0))))))))</f>
        <v>9</v>
      </c>
      <c r="AC14" s="6">
        <f t="shared" si="12"/>
        <v>9</v>
      </c>
      <c r="AD14" s="7">
        <f t="shared" si="13"/>
        <v>9</v>
      </c>
    </row>
    <row r="15" spans="1:30" s="11" customFormat="1" x14ac:dyDescent="0.25">
      <c r="A15" s="11" t="s">
        <v>342</v>
      </c>
      <c r="B15" s="30" t="s">
        <v>0</v>
      </c>
      <c r="C15" s="30" t="s">
        <v>462</v>
      </c>
      <c r="D15" s="4">
        <f>ROUND(IF('Indicator Data'!G17=0,0,IF(LOG('Indicator Data'!G17)&gt;D$139,10,IF(LOG('Indicator Data'!G17)&lt;D$140,0,10-(D$139-LOG('Indicator Data'!G17))/(D$139-D$140)*10))),1)</f>
        <v>2.2999999999999998</v>
      </c>
      <c r="E15" s="4">
        <f>IF('Indicator Data'!D17="No data","x",ROUND(IF(('Indicator Data'!D17)&gt;E$139,10,IF(('Indicator Data'!D17)&lt;E$140,0,10-(E$139-('Indicator Data'!D17))/(E$139-E$140)*10)),1))</f>
        <v>1.3</v>
      </c>
      <c r="F15" s="58">
        <f>'Indicator Data'!E17/'Indicator Data'!$BC17</f>
        <v>0.10983302274081623</v>
      </c>
      <c r="G15" s="58">
        <f>'Indicator Data'!F17/'Indicator Data'!$BC17</f>
        <v>5.867679212535086E-2</v>
      </c>
      <c r="H15" s="58">
        <f t="shared" si="0"/>
        <v>6.9585709401745827E-2</v>
      </c>
      <c r="I15" s="4">
        <f t="shared" si="1"/>
        <v>1.7</v>
      </c>
      <c r="J15" s="4">
        <f>ROUND(IF('Indicator Data'!I17=0,0,IF(LOG('Indicator Data'!I17)&gt;J$139,10,IF(LOG('Indicator Data'!I17)&lt;J$140,0,10-(J$139-LOG('Indicator Data'!I17))/(J$139-J$140)*10))),1)</f>
        <v>10</v>
      </c>
      <c r="K15" s="58">
        <f>'Indicator Data'!G17/'Indicator Data'!$BC17</f>
        <v>6.4268412212589927E-4</v>
      </c>
      <c r="L15" s="58">
        <f>'Indicator Data'!I17/'Indicator Data'!$BD17</f>
        <v>1.4184155638781056E-2</v>
      </c>
      <c r="M15" s="4">
        <f t="shared" si="2"/>
        <v>0.4</v>
      </c>
      <c r="N15" s="4">
        <f t="shared" si="3"/>
        <v>4.7</v>
      </c>
      <c r="O15" s="4">
        <f>ROUND(IF('Indicator Data'!J17=0,0,IF('Indicator Data'!J17&gt;O$139,10,IF('Indicator Data'!J17&lt;O$140,0,10-(O$139-'Indicator Data'!J17)/(O$139-O$140)*10))),1)</f>
        <v>5.7</v>
      </c>
      <c r="P15" s="153">
        <f t="shared" si="4"/>
        <v>8.4</v>
      </c>
      <c r="Q15" s="153">
        <f t="shared" si="5"/>
        <v>7.1</v>
      </c>
      <c r="R15" s="4">
        <f>IF('Indicator Data'!H17="No data","x",ROUND(IF('Indicator Data'!H17=0,0,IF('Indicator Data'!H17&gt;R$139,10,IF('Indicator Data'!H17&lt;R$140,0,10-(R$139-'Indicator Data'!H17)/(R$139-R$140)*10))),1))</f>
        <v>0</v>
      </c>
      <c r="S15" s="6">
        <f t="shared" si="6"/>
        <v>1.3</v>
      </c>
      <c r="T15" s="6">
        <f t="shared" si="7"/>
        <v>1.4</v>
      </c>
      <c r="U15" s="6">
        <f t="shared" si="8"/>
        <v>1.7</v>
      </c>
      <c r="V15" s="6">
        <f t="shared" si="9"/>
        <v>3.6</v>
      </c>
      <c r="W15" s="14">
        <f t="shared" si="10"/>
        <v>2.1</v>
      </c>
      <c r="X15" s="4">
        <f>ROUND(IF('Indicator Data'!M17=0,0,IF('Indicator Data'!M17&gt;X$139,10,IF('Indicator Data'!M17&lt;X$140,0,10-(X$139-'Indicator Data'!M17)/(X$139-X$140)*10))),1)</f>
        <v>5.9</v>
      </c>
      <c r="Y15" s="4">
        <f>ROUND(IF('Indicator Data'!N17=0,0,IF('Indicator Data'!N17&gt;Y$139,10,IF('Indicator Data'!N17&lt;Y$140,0,10-(Y$139-'Indicator Data'!N17)/(Y$139-Y$140)*10))),1)</f>
        <v>1</v>
      </c>
      <c r="Z15" s="6">
        <f t="shared" si="11"/>
        <v>3.9</v>
      </c>
      <c r="AA15" s="6">
        <f>IF('Indicator Data'!K17=5,10,IF('Indicator Data'!K17=4,8,IF('Indicator Data'!K17=3,5,IF('Indicator Data'!K17=2,2,IF('Indicator Data'!K17=1,1,0)))))</f>
        <v>0</v>
      </c>
      <c r="AB15" s="191">
        <f>IF('Indicator Data'!L17="No data","x",IF('Indicator Data'!L17&gt;1000,10,IF('Indicator Data'!L17&gt;=500,9,IF('Indicator Data'!L17&gt;=240,8,IF('Indicator Data'!L17&gt;=120,7,IF('Indicator Data'!L17&gt;=60,6,IF('Indicator Data'!L17&gt;=20,5,IF('Indicator Data'!L17&gt;=1,4,0))))))))</f>
        <v>4</v>
      </c>
      <c r="AC15" s="6">
        <f t="shared" si="12"/>
        <v>4</v>
      </c>
      <c r="AD15" s="7">
        <f t="shared" si="13"/>
        <v>4</v>
      </c>
    </row>
    <row r="16" spans="1:30" s="11" customFormat="1" x14ac:dyDescent="0.25">
      <c r="A16" s="11" t="s">
        <v>343</v>
      </c>
      <c r="B16" s="30" t="s">
        <v>2</v>
      </c>
      <c r="C16" s="30" t="s">
        <v>463</v>
      </c>
      <c r="D16" s="4">
        <f>ROUND(IF('Indicator Data'!G18=0,0,IF(LOG('Indicator Data'!G18)&gt;D$139,10,IF(LOG('Indicator Data'!G18)&lt;D$140,0,10-(D$139-LOG('Indicator Data'!G18))/(D$139-D$140)*10))),1)</f>
        <v>6.1</v>
      </c>
      <c r="E16" s="4">
        <f>IF('Indicator Data'!D18="No data","x",ROUND(IF(('Indicator Data'!D18)&gt;E$139,10,IF(('Indicator Data'!D18)&lt;E$140,0,10-(E$139-('Indicator Data'!D18))/(E$139-E$140)*10)),1))</f>
        <v>0</v>
      </c>
      <c r="F16" s="58">
        <f>'Indicator Data'!E18/'Indicator Data'!$BC18</f>
        <v>0.62534315045343858</v>
      </c>
      <c r="G16" s="58">
        <f>'Indicator Data'!F18/'Indicator Data'!$BC18</f>
        <v>2.6420577366228323E-2</v>
      </c>
      <c r="H16" s="58">
        <f t="shared" si="0"/>
        <v>0.31927671956827636</v>
      </c>
      <c r="I16" s="4">
        <f t="shared" si="1"/>
        <v>8</v>
      </c>
      <c r="J16" s="4">
        <f>ROUND(IF('Indicator Data'!I18=0,0,IF(LOG('Indicator Data'!I18)&gt;J$139,10,IF(LOG('Indicator Data'!I18)&lt;J$140,0,10-(J$139-LOG('Indicator Data'!I18))/(J$139-J$140)*10))),1)</f>
        <v>6.9</v>
      </c>
      <c r="K16" s="58">
        <f>'Indicator Data'!G18/'Indicator Data'!$BC18</f>
        <v>5.714134275460585E-3</v>
      </c>
      <c r="L16" s="58">
        <f>'Indicator Data'!I18/'Indicator Data'!$BD18</f>
        <v>2.3430825594151667E-4</v>
      </c>
      <c r="M16" s="4">
        <f t="shared" si="2"/>
        <v>3.8</v>
      </c>
      <c r="N16" s="4">
        <f t="shared" si="3"/>
        <v>0.1</v>
      </c>
      <c r="O16" s="4">
        <f>ROUND(IF('Indicator Data'!J18=0,0,IF('Indicator Data'!J18&gt;O$139,10,IF('Indicator Data'!J18&lt;O$140,0,10-(O$139-'Indicator Data'!J18)/(O$139-O$140)*10))),1)</f>
        <v>2</v>
      </c>
      <c r="P16" s="153">
        <f t="shared" si="4"/>
        <v>4.3</v>
      </c>
      <c r="Q16" s="153">
        <f t="shared" si="5"/>
        <v>3.2</v>
      </c>
      <c r="R16" s="4">
        <f>IF('Indicator Data'!H18="No data","x",ROUND(IF('Indicator Data'!H18=0,0,IF('Indicator Data'!H18&gt;R$139,10,IF('Indicator Data'!H18&lt;R$140,0,10-(R$139-'Indicator Data'!H18)/(R$139-R$140)*10))),1))</f>
        <v>0</v>
      </c>
      <c r="S16" s="6">
        <f t="shared" si="6"/>
        <v>0</v>
      </c>
      <c r="T16" s="6">
        <f t="shared" si="7"/>
        <v>5.0999999999999996</v>
      </c>
      <c r="U16" s="6">
        <f t="shared" si="8"/>
        <v>8</v>
      </c>
      <c r="V16" s="6">
        <f t="shared" si="9"/>
        <v>1.6</v>
      </c>
      <c r="W16" s="14">
        <f t="shared" si="10"/>
        <v>4.4000000000000004</v>
      </c>
      <c r="X16" s="4">
        <f>ROUND(IF('Indicator Data'!M18=0,0,IF('Indicator Data'!M18&gt;X$139,10,IF('Indicator Data'!M18&lt;X$140,0,10-(X$139-'Indicator Data'!M18)/(X$139-X$140)*10))),1)</f>
        <v>10</v>
      </c>
      <c r="Y16" s="4">
        <f>ROUND(IF('Indicator Data'!N18=0,0,IF('Indicator Data'!N18&gt;Y$139,10,IF('Indicator Data'!N18&lt;Y$140,0,10-(Y$139-'Indicator Data'!N18)/(Y$139-Y$140)*10))),1)</f>
        <v>7.5</v>
      </c>
      <c r="Z16" s="6">
        <f t="shared" si="11"/>
        <v>9.1</v>
      </c>
      <c r="AA16" s="6">
        <f>IF('Indicator Data'!K18=5,10,IF('Indicator Data'!K18=4,8,IF('Indicator Data'!K18=3,5,IF('Indicator Data'!K18=2,2,IF('Indicator Data'!K18=1,1,0)))))</f>
        <v>0</v>
      </c>
      <c r="AB16" s="191">
        <f>IF('Indicator Data'!L18="No data","x",IF('Indicator Data'!L18&gt;1000,10,IF('Indicator Data'!L18&gt;=500,9,IF('Indicator Data'!L18&gt;=240,8,IF('Indicator Data'!L18&gt;=120,7,IF('Indicator Data'!L18&gt;=60,6,IF('Indicator Data'!L18&gt;=20,5,IF('Indicator Data'!L18&gt;=1,4,0))))))))</f>
        <v>4</v>
      </c>
      <c r="AC16" s="6">
        <f t="shared" si="12"/>
        <v>4</v>
      </c>
      <c r="AD16" s="7">
        <f t="shared" si="13"/>
        <v>6.6</v>
      </c>
    </row>
    <row r="17" spans="1:30" s="11" customFormat="1" x14ac:dyDescent="0.25">
      <c r="A17" s="11" t="s">
        <v>333</v>
      </c>
      <c r="B17" s="30" t="s">
        <v>2</v>
      </c>
      <c r="C17" s="30" t="s">
        <v>464</v>
      </c>
      <c r="D17" s="4">
        <f>ROUND(IF('Indicator Data'!G19=0,0,IF(LOG('Indicator Data'!G19)&gt;D$139,10,IF(LOG('Indicator Data'!G19)&lt;D$140,0,10-(D$139-LOG('Indicator Data'!G19))/(D$139-D$140)*10))),1)</f>
        <v>5.8</v>
      </c>
      <c r="E17" s="4" t="str">
        <f>IF('Indicator Data'!D19="No data","x",ROUND(IF(('Indicator Data'!D19)&gt;E$139,10,IF(('Indicator Data'!D19)&lt;E$140,0,10-(E$139-('Indicator Data'!D19))/(E$139-E$140)*10)),1))</f>
        <v>x</v>
      </c>
      <c r="F17" s="58">
        <f>'Indicator Data'!E19/'Indicator Data'!$BC19</f>
        <v>8.8412534484140423E-2</v>
      </c>
      <c r="G17" s="58">
        <f>'Indicator Data'!F19/'Indicator Data'!$BC19</f>
        <v>0.1357639768716685</v>
      </c>
      <c r="H17" s="58">
        <f t="shared" si="0"/>
        <v>7.8147261459987336E-2</v>
      </c>
      <c r="I17" s="4">
        <f t="shared" si="1"/>
        <v>2</v>
      </c>
      <c r="J17" s="4">
        <f>ROUND(IF('Indicator Data'!I19=0,0,IF(LOG('Indicator Data'!I19)&gt;J$139,10,IF(LOG('Indicator Data'!I19)&lt;J$140,0,10-(J$139-LOG('Indicator Data'!I19))/(J$139-J$140)*10))),1)</f>
        <v>6.9</v>
      </c>
      <c r="K17" s="58">
        <f>'Indicator Data'!G19/'Indicator Data'!$BC19</f>
        <v>1.2330813481739784E-3</v>
      </c>
      <c r="L17" s="58">
        <f>'Indicator Data'!I19/'Indicator Data'!$BD19</f>
        <v>2.3430825594151667E-4</v>
      </c>
      <c r="M17" s="4">
        <f t="shared" si="2"/>
        <v>0.8</v>
      </c>
      <c r="N17" s="4">
        <f t="shared" si="3"/>
        <v>0.1</v>
      </c>
      <c r="O17" s="4">
        <f>ROUND(IF('Indicator Data'!J19=0,0,IF('Indicator Data'!J19&gt;O$139,10,IF('Indicator Data'!J19&lt;O$140,0,10-(O$139-'Indicator Data'!J19)/(O$139-O$140)*10))),1)</f>
        <v>2</v>
      </c>
      <c r="P17" s="153">
        <f t="shared" si="4"/>
        <v>4.3</v>
      </c>
      <c r="Q17" s="153">
        <f t="shared" si="5"/>
        <v>3.2</v>
      </c>
      <c r="R17" s="4">
        <f>IF('Indicator Data'!H19="No data","x",ROUND(IF('Indicator Data'!H19=0,0,IF('Indicator Data'!H19&gt;R$139,10,IF('Indicator Data'!H19&lt;R$140,0,10-(R$139-'Indicator Data'!H19)/(R$139-R$140)*10))),1))</f>
        <v>2</v>
      </c>
      <c r="S17" s="6" t="str">
        <f t="shared" si="6"/>
        <v>x</v>
      </c>
      <c r="T17" s="6">
        <f t="shared" si="7"/>
        <v>3.7</v>
      </c>
      <c r="U17" s="6">
        <f t="shared" si="8"/>
        <v>2</v>
      </c>
      <c r="V17" s="6">
        <f t="shared" si="9"/>
        <v>2.6</v>
      </c>
      <c r="W17" s="14">
        <f t="shared" si="10"/>
        <v>2.8</v>
      </c>
      <c r="X17" s="4">
        <f>ROUND(IF('Indicator Data'!M19=0,0,IF('Indicator Data'!M19&gt;X$139,10,IF('Indicator Data'!M19&lt;X$140,0,10-(X$139-'Indicator Data'!M19)/(X$139-X$140)*10))),1)</f>
        <v>10</v>
      </c>
      <c r="Y17" s="4">
        <f>ROUND(IF('Indicator Data'!N19=0,0,IF('Indicator Data'!N19&gt;Y$139,10,IF('Indicator Data'!N19&lt;Y$140,0,10-(Y$139-'Indicator Data'!N19)/(Y$139-Y$140)*10))),1)</f>
        <v>7.5</v>
      </c>
      <c r="Z17" s="6">
        <f t="shared" si="11"/>
        <v>9.1</v>
      </c>
      <c r="AA17" s="6">
        <f>IF('Indicator Data'!K19=5,10,IF('Indicator Data'!K19=4,8,IF('Indicator Data'!K19=3,5,IF('Indicator Data'!K19=2,2,IF('Indicator Data'!K19=1,1,0)))))</f>
        <v>0</v>
      </c>
      <c r="AB17" s="191">
        <f>IF('Indicator Data'!L19="No data","x",IF('Indicator Data'!L19&gt;1000,10,IF('Indicator Data'!L19&gt;=500,9,IF('Indicator Data'!L19&gt;=240,8,IF('Indicator Data'!L19&gt;=120,7,IF('Indicator Data'!L19&gt;=60,6,IF('Indicator Data'!L19&gt;=20,5,IF('Indicator Data'!L19&gt;=1,4,0))))))))</f>
        <v>4</v>
      </c>
      <c r="AC17" s="6">
        <f t="shared" si="12"/>
        <v>4</v>
      </c>
      <c r="AD17" s="7">
        <f t="shared" si="13"/>
        <v>6.6</v>
      </c>
    </row>
    <row r="18" spans="1:30" s="11" customFormat="1" x14ac:dyDescent="0.25">
      <c r="A18" s="11" t="s">
        <v>338</v>
      </c>
      <c r="B18" s="30" t="s">
        <v>2</v>
      </c>
      <c r="C18" s="30" t="s">
        <v>466</v>
      </c>
      <c r="D18" s="4">
        <f>ROUND(IF('Indicator Data'!G20=0,0,IF(LOG('Indicator Data'!G20)&gt;D$139,10,IF(LOG('Indicator Data'!G20)&lt;D$140,0,10-(D$139-LOG('Indicator Data'!G20))/(D$139-D$140)*10))),1)</f>
        <v>6.1</v>
      </c>
      <c r="E18" s="4">
        <f>IF('Indicator Data'!D20="No data","x",ROUND(IF(('Indicator Data'!D20)&gt;E$139,10,IF(('Indicator Data'!D20)&lt;E$140,0,10-(E$139-('Indicator Data'!D20))/(E$139-E$140)*10)),1))</f>
        <v>1.3</v>
      </c>
      <c r="F18" s="58">
        <f>'Indicator Data'!E20/'Indicator Data'!$BC20</f>
        <v>0.52773427371898274</v>
      </c>
      <c r="G18" s="58">
        <f>'Indicator Data'!F20/'Indicator Data'!$BC20</f>
        <v>0.32795841569196649</v>
      </c>
      <c r="H18" s="58">
        <f t="shared" si="0"/>
        <v>0.34585674078248296</v>
      </c>
      <c r="I18" s="4">
        <f t="shared" si="1"/>
        <v>8.6</v>
      </c>
      <c r="J18" s="4">
        <f>ROUND(IF('Indicator Data'!I20=0,0,IF(LOG('Indicator Data'!I20)&gt;J$139,10,IF(LOG('Indicator Data'!I20)&lt;J$140,0,10-(J$139-LOG('Indicator Data'!I20))/(J$139-J$140)*10))),1)</f>
        <v>6.9</v>
      </c>
      <c r="K18" s="58">
        <f>'Indicator Data'!G20/'Indicator Data'!$BC20</f>
        <v>7.2487513318299475E-3</v>
      </c>
      <c r="L18" s="58">
        <f>'Indicator Data'!I20/'Indicator Data'!$BD20</f>
        <v>2.3430825594151667E-4</v>
      </c>
      <c r="M18" s="4">
        <f t="shared" si="2"/>
        <v>4.8</v>
      </c>
      <c r="N18" s="4">
        <f t="shared" si="3"/>
        <v>0.1</v>
      </c>
      <c r="O18" s="4">
        <f>ROUND(IF('Indicator Data'!J20=0,0,IF('Indicator Data'!J20&gt;O$139,10,IF('Indicator Data'!J20&lt;O$140,0,10-(O$139-'Indicator Data'!J20)/(O$139-O$140)*10))),1)</f>
        <v>2</v>
      </c>
      <c r="P18" s="153">
        <f t="shared" si="4"/>
        <v>4.3</v>
      </c>
      <c r="Q18" s="153">
        <f t="shared" si="5"/>
        <v>3.2</v>
      </c>
      <c r="R18" s="4">
        <f>IF('Indicator Data'!H20="No data","x",ROUND(IF('Indicator Data'!H20=0,0,IF('Indicator Data'!H20&gt;R$139,10,IF('Indicator Data'!H20&lt;R$140,0,10-(R$139-'Indicator Data'!H20)/(R$139-R$140)*10))),1))</f>
        <v>1</v>
      </c>
      <c r="S18" s="6">
        <f t="shared" si="6"/>
        <v>1.3</v>
      </c>
      <c r="T18" s="6">
        <f t="shared" si="7"/>
        <v>5.5</v>
      </c>
      <c r="U18" s="6">
        <f t="shared" si="8"/>
        <v>8.6</v>
      </c>
      <c r="V18" s="6">
        <f t="shared" si="9"/>
        <v>2.1</v>
      </c>
      <c r="W18" s="14">
        <f t="shared" si="10"/>
        <v>5.2</v>
      </c>
      <c r="X18" s="4">
        <f>ROUND(IF('Indicator Data'!M20=0,0,IF('Indicator Data'!M20&gt;X$139,10,IF('Indicator Data'!M20&lt;X$140,0,10-(X$139-'Indicator Data'!M20)/(X$139-X$140)*10))),1)</f>
        <v>10</v>
      </c>
      <c r="Y18" s="4">
        <f>ROUND(IF('Indicator Data'!N20=0,0,IF('Indicator Data'!N20&gt;Y$139,10,IF('Indicator Data'!N20&lt;Y$140,0,10-(Y$139-'Indicator Data'!N20)/(Y$139-Y$140)*10))),1)</f>
        <v>7.5</v>
      </c>
      <c r="Z18" s="6">
        <f t="shared" si="11"/>
        <v>9.1</v>
      </c>
      <c r="AA18" s="6">
        <f>IF('Indicator Data'!K20=5,10,IF('Indicator Data'!K20=4,8,IF('Indicator Data'!K20=3,5,IF('Indicator Data'!K20=2,2,IF('Indicator Data'!K20=1,1,0)))))</f>
        <v>0</v>
      </c>
      <c r="AB18" s="191">
        <f>IF('Indicator Data'!L20="No data","x",IF('Indicator Data'!L20&gt;1000,10,IF('Indicator Data'!L20&gt;=500,9,IF('Indicator Data'!L20&gt;=240,8,IF('Indicator Data'!L20&gt;=120,7,IF('Indicator Data'!L20&gt;=60,6,IF('Indicator Data'!L20&gt;=20,5,IF('Indicator Data'!L20&gt;=1,4,0))))))))</f>
        <v>0</v>
      </c>
      <c r="AC18" s="6">
        <f t="shared" si="12"/>
        <v>0</v>
      </c>
      <c r="AD18" s="7">
        <f t="shared" si="13"/>
        <v>4.5999999999999996</v>
      </c>
    </row>
    <row r="19" spans="1:30" s="11" customFormat="1" x14ac:dyDescent="0.25">
      <c r="A19" s="11" t="s">
        <v>344</v>
      </c>
      <c r="B19" s="30" t="s">
        <v>2</v>
      </c>
      <c r="C19" s="30" t="s">
        <v>465</v>
      </c>
      <c r="D19" s="4">
        <f>ROUND(IF('Indicator Data'!G21=0,0,IF(LOG('Indicator Data'!G21)&gt;D$139,10,IF(LOG('Indicator Data'!G21)&lt;D$140,0,10-(D$139-LOG('Indicator Data'!G21))/(D$139-D$140)*10))),1)</f>
        <v>8.6</v>
      </c>
      <c r="E19" s="4">
        <f>IF('Indicator Data'!D21="No data","x",ROUND(IF(('Indicator Data'!D21)&gt;E$139,10,IF(('Indicator Data'!D21)&lt;E$140,0,10-(E$139-('Indicator Data'!D21))/(E$139-E$140)*10)),1))</f>
        <v>2.5</v>
      </c>
      <c r="F19" s="58">
        <f>'Indicator Data'!E21/'Indicator Data'!$BC21</f>
        <v>0.59349968801788389</v>
      </c>
      <c r="G19" s="58">
        <f>'Indicator Data'!F21/'Indicator Data'!$BC21</f>
        <v>7.1310863082061134E-3</v>
      </c>
      <c r="H19" s="58">
        <f t="shared" si="0"/>
        <v>0.29853261558599348</v>
      </c>
      <c r="I19" s="4">
        <f t="shared" si="1"/>
        <v>7.5</v>
      </c>
      <c r="J19" s="4">
        <f>ROUND(IF('Indicator Data'!I21=0,0,IF(LOG('Indicator Data'!I21)&gt;J$139,10,IF(LOG('Indicator Data'!I21)&lt;J$140,0,10-(J$139-LOG('Indicator Data'!I21))/(J$139-J$140)*10))),1)</f>
        <v>6.9</v>
      </c>
      <c r="K19" s="58">
        <f>'Indicator Data'!G21/'Indicator Data'!$BC21</f>
        <v>9.926102471010511E-3</v>
      </c>
      <c r="L19" s="58">
        <f>'Indicator Data'!I21/'Indicator Data'!$BD21</f>
        <v>2.3430825594151667E-4</v>
      </c>
      <c r="M19" s="4">
        <f t="shared" si="2"/>
        <v>6.6</v>
      </c>
      <c r="N19" s="4">
        <f t="shared" si="3"/>
        <v>0.1</v>
      </c>
      <c r="O19" s="4">
        <f>ROUND(IF('Indicator Data'!J21=0,0,IF('Indicator Data'!J21&gt;O$139,10,IF('Indicator Data'!J21&lt;O$140,0,10-(O$139-'Indicator Data'!J21)/(O$139-O$140)*10))),1)</f>
        <v>2</v>
      </c>
      <c r="P19" s="153">
        <f t="shared" si="4"/>
        <v>4.3</v>
      </c>
      <c r="Q19" s="153">
        <f t="shared" si="5"/>
        <v>3.2</v>
      </c>
      <c r="R19" s="4">
        <f>IF('Indicator Data'!H21="No data","x",ROUND(IF('Indicator Data'!H21=0,0,IF('Indicator Data'!H21&gt;R$139,10,IF('Indicator Data'!H21&lt;R$140,0,10-(R$139-'Indicator Data'!H21)/(R$139-R$140)*10))),1))</f>
        <v>3.7</v>
      </c>
      <c r="S19" s="6">
        <f t="shared" si="6"/>
        <v>2.5</v>
      </c>
      <c r="T19" s="6">
        <f t="shared" si="7"/>
        <v>7.7</v>
      </c>
      <c r="U19" s="6">
        <f t="shared" si="8"/>
        <v>7.5</v>
      </c>
      <c r="V19" s="6">
        <f t="shared" si="9"/>
        <v>3.5</v>
      </c>
      <c r="W19" s="14">
        <f t="shared" si="10"/>
        <v>5.8</v>
      </c>
      <c r="X19" s="4">
        <f>ROUND(IF('Indicator Data'!M21=0,0,IF('Indicator Data'!M21&gt;X$139,10,IF('Indicator Data'!M21&lt;X$140,0,10-(X$139-'Indicator Data'!M21)/(X$139-X$140)*10))),1)</f>
        <v>10</v>
      </c>
      <c r="Y19" s="4">
        <f>ROUND(IF('Indicator Data'!N21=0,0,IF('Indicator Data'!N21&gt;Y$139,10,IF('Indicator Data'!N21&lt;Y$140,0,10-(Y$139-'Indicator Data'!N21)/(Y$139-Y$140)*10))),1)</f>
        <v>7.5</v>
      </c>
      <c r="Z19" s="6">
        <f t="shared" si="11"/>
        <v>9.1</v>
      </c>
      <c r="AA19" s="6">
        <f>IF('Indicator Data'!K21=5,10,IF('Indicator Data'!K21=4,8,IF('Indicator Data'!K21=3,5,IF('Indicator Data'!K21=2,2,IF('Indicator Data'!K21=1,1,0)))))</f>
        <v>5</v>
      </c>
      <c r="AB19" s="191">
        <f>IF('Indicator Data'!L21="No data","x",IF('Indicator Data'!L21&gt;1000,10,IF('Indicator Data'!L21&gt;=500,9,IF('Indicator Data'!L21&gt;=240,8,IF('Indicator Data'!L21&gt;=120,7,IF('Indicator Data'!L21&gt;=60,6,IF('Indicator Data'!L21&gt;=20,5,IF('Indicator Data'!L21&gt;=1,4,0))))))))</f>
        <v>8</v>
      </c>
      <c r="AC19" s="6">
        <f t="shared" si="12"/>
        <v>8</v>
      </c>
      <c r="AD19" s="7">
        <f t="shared" si="13"/>
        <v>8</v>
      </c>
    </row>
    <row r="20" spans="1:30" s="11" customFormat="1" x14ac:dyDescent="0.25">
      <c r="A20" s="11" t="s">
        <v>345</v>
      </c>
      <c r="B20" s="30" t="s">
        <v>2</v>
      </c>
      <c r="C20" s="30" t="s">
        <v>467</v>
      </c>
      <c r="D20" s="4">
        <f>ROUND(IF('Indicator Data'!G22=0,0,IF(LOG('Indicator Data'!G22)&gt;D$139,10,IF(LOG('Indicator Data'!G22)&lt;D$140,0,10-(D$139-LOG('Indicator Data'!G22))/(D$139-D$140)*10))),1)</f>
        <v>7.7</v>
      </c>
      <c r="E20" s="4" t="str">
        <f>IF('Indicator Data'!D22="No data","x",ROUND(IF(('Indicator Data'!D22)&gt;E$139,10,IF(('Indicator Data'!D22)&lt;E$140,0,10-(E$139-('Indicator Data'!D22))/(E$139-E$140)*10)),1))</f>
        <v>x</v>
      </c>
      <c r="F20" s="58">
        <f>'Indicator Data'!E22/'Indicator Data'!$BC22</f>
        <v>5.079831986174619E-2</v>
      </c>
      <c r="G20" s="58">
        <f>'Indicator Data'!F22/'Indicator Data'!$BC22</f>
        <v>9.3833992966812566E-2</v>
      </c>
      <c r="H20" s="58">
        <f t="shared" si="0"/>
        <v>4.8857658172576236E-2</v>
      </c>
      <c r="I20" s="4">
        <f t="shared" si="1"/>
        <v>1.2</v>
      </c>
      <c r="J20" s="4">
        <f>ROUND(IF('Indicator Data'!I22=0,0,IF(LOG('Indicator Data'!I22)&gt;J$139,10,IF(LOG('Indicator Data'!I22)&lt;J$140,0,10-(J$139-LOG('Indicator Data'!I22))/(J$139-J$140)*10))),1)</f>
        <v>6.9</v>
      </c>
      <c r="K20" s="58">
        <f>'Indicator Data'!G22/'Indicator Data'!$BC22</f>
        <v>5.7221926415590959E-3</v>
      </c>
      <c r="L20" s="58">
        <f>'Indicator Data'!I22/'Indicator Data'!$BD22</f>
        <v>2.3430825594151667E-4</v>
      </c>
      <c r="M20" s="4">
        <f t="shared" si="2"/>
        <v>3.8</v>
      </c>
      <c r="N20" s="4">
        <f t="shared" si="3"/>
        <v>0.1</v>
      </c>
      <c r="O20" s="4">
        <f>ROUND(IF('Indicator Data'!J22=0,0,IF('Indicator Data'!J22&gt;O$139,10,IF('Indicator Data'!J22&lt;O$140,0,10-(O$139-'Indicator Data'!J22)/(O$139-O$140)*10))),1)</f>
        <v>2</v>
      </c>
      <c r="P20" s="153">
        <f t="shared" si="4"/>
        <v>4.3</v>
      </c>
      <c r="Q20" s="153">
        <f t="shared" si="5"/>
        <v>3.2</v>
      </c>
      <c r="R20" s="4">
        <f>IF('Indicator Data'!H22="No data","x",ROUND(IF('Indicator Data'!H22=0,0,IF('Indicator Data'!H22&gt;R$139,10,IF('Indicator Data'!H22&lt;R$140,0,10-(R$139-'Indicator Data'!H22)/(R$139-R$140)*10))),1))</f>
        <v>3.7</v>
      </c>
      <c r="S20" s="6" t="str">
        <f t="shared" si="6"/>
        <v>x</v>
      </c>
      <c r="T20" s="6">
        <f t="shared" si="7"/>
        <v>6.1</v>
      </c>
      <c r="U20" s="6">
        <f t="shared" si="8"/>
        <v>1.2</v>
      </c>
      <c r="V20" s="6">
        <f t="shared" si="9"/>
        <v>3.5</v>
      </c>
      <c r="W20" s="14">
        <f t="shared" si="10"/>
        <v>3.9</v>
      </c>
      <c r="X20" s="4">
        <f>ROUND(IF('Indicator Data'!M22=0,0,IF('Indicator Data'!M22&gt;X$139,10,IF('Indicator Data'!M22&lt;X$140,0,10-(X$139-'Indicator Data'!M22)/(X$139-X$140)*10))),1)</f>
        <v>10</v>
      </c>
      <c r="Y20" s="4">
        <f>ROUND(IF('Indicator Data'!N22=0,0,IF('Indicator Data'!N22&gt;Y$139,10,IF('Indicator Data'!N22&lt;Y$140,0,10-(Y$139-'Indicator Data'!N22)/(Y$139-Y$140)*10))),1)</f>
        <v>7.5</v>
      </c>
      <c r="Z20" s="6">
        <f t="shared" si="11"/>
        <v>9.1</v>
      </c>
      <c r="AA20" s="6">
        <f>IF('Indicator Data'!K22=5,10,IF('Indicator Data'!K22=4,8,IF('Indicator Data'!K22=3,5,IF('Indicator Data'!K22=2,2,IF('Indicator Data'!K22=1,1,0)))))</f>
        <v>0</v>
      </c>
      <c r="AB20" s="191">
        <f>IF('Indicator Data'!L22="No data","x",IF('Indicator Data'!L22&gt;1000,10,IF('Indicator Data'!L22&gt;=500,9,IF('Indicator Data'!L22&gt;=240,8,IF('Indicator Data'!L22&gt;=120,7,IF('Indicator Data'!L22&gt;=60,6,IF('Indicator Data'!L22&gt;=20,5,IF('Indicator Data'!L22&gt;=1,4,0))))))))</f>
        <v>4</v>
      </c>
      <c r="AC20" s="6">
        <f t="shared" si="12"/>
        <v>4</v>
      </c>
      <c r="AD20" s="7">
        <f t="shared" si="13"/>
        <v>6.6</v>
      </c>
    </row>
    <row r="21" spans="1:30" s="11" customFormat="1" x14ac:dyDescent="0.25">
      <c r="A21" s="11" t="s">
        <v>346</v>
      </c>
      <c r="B21" s="30" t="s">
        <v>2</v>
      </c>
      <c r="C21" s="30" t="s">
        <v>468</v>
      </c>
      <c r="D21" s="4">
        <f>ROUND(IF('Indicator Data'!G23=0,0,IF(LOG('Indicator Data'!G23)&gt;D$139,10,IF(LOG('Indicator Data'!G23)&lt;D$140,0,10-(D$139-LOG('Indicator Data'!G23))/(D$139-D$140)*10))),1)</f>
        <v>8.3000000000000007</v>
      </c>
      <c r="E21" s="4">
        <f>IF('Indicator Data'!D23="No data","x",ROUND(IF(('Indicator Data'!D23)&gt;E$139,10,IF(('Indicator Data'!D23)&lt;E$140,0,10-(E$139-('Indicator Data'!D23))/(E$139-E$140)*10)),1))</f>
        <v>0</v>
      </c>
      <c r="F21" s="58">
        <f>'Indicator Data'!E23/'Indicator Data'!$BC23</f>
        <v>0.34838711814677559</v>
      </c>
      <c r="G21" s="58">
        <f>'Indicator Data'!F23/'Indicator Data'!$BC23</f>
        <v>0.10869109180530263</v>
      </c>
      <c r="H21" s="58">
        <f t="shared" si="0"/>
        <v>0.20136633202471346</v>
      </c>
      <c r="I21" s="4">
        <f t="shared" si="1"/>
        <v>5</v>
      </c>
      <c r="J21" s="4">
        <f>ROUND(IF('Indicator Data'!I23=0,0,IF(LOG('Indicator Data'!I23)&gt;J$139,10,IF(LOG('Indicator Data'!I23)&lt;J$140,0,10-(J$139-LOG('Indicator Data'!I23))/(J$139-J$140)*10))),1)</f>
        <v>6.9</v>
      </c>
      <c r="K21" s="58">
        <f>'Indicator Data'!G23/'Indicator Data'!$BC23</f>
        <v>1.2580156341326637E-2</v>
      </c>
      <c r="L21" s="58">
        <f>'Indicator Data'!I23/'Indicator Data'!$BD23</f>
        <v>2.3430825594151667E-4</v>
      </c>
      <c r="M21" s="4">
        <f t="shared" si="2"/>
        <v>8.4</v>
      </c>
      <c r="N21" s="4">
        <f t="shared" si="3"/>
        <v>0.1</v>
      </c>
      <c r="O21" s="4">
        <f>ROUND(IF('Indicator Data'!J23=0,0,IF('Indicator Data'!J23&gt;O$139,10,IF('Indicator Data'!J23&lt;O$140,0,10-(O$139-'Indicator Data'!J23)/(O$139-O$140)*10))),1)</f>
        <v>2</v>
      </c>
      <c r="P21" s="153">
        <f t="shared" si="4"/>
        <v>4.3</v>
      </c>
      <c r="Q21" s="153">
        <f t="shared" si="5"/>
        <v>3.2</v>
      </c>
      <c r="R21" s="4">
        <f>IF('Indicator Data'!H23="No data","x",ROUND(IF('Indicator Data'!H23=0,0,IF('Indicator Data'!H23&gt;R$139,10,IF('Indicator Data'!H23&lt;R$140,0,10-(R$139-'Indicator Data'!H23)/(R$139-R$140)*10))),1))</f>
        <v>0</v>
      </c>
      <c r="S21" s="6">
        <f t="shared" si="6"/>
        <v>0</v>
      </c>
      <c r="T21" s="6">
        <f t="shared" si="7"/>
        <v>8.4</v>
      </c>
      <c r="U21" s="6">
        <f t="shared" si="8"/>
        <v>5</v>
      </c>
      <c r="V21" s="6">
        <f t="shared" si="9"/>
        <v>1.6</v>
      </c>
      <c r="W21" s="14">
        <f t="shared" si="10"/>
        <v>4.5999999999999996</v>
      </c>
      <c r="X21" s="4">
        <f>ROUND(IF('Indicator Data'!M23=0,0,IF('Indicator Data'!M23&gt;X$139,10,IF('Indicator Data'!M23&lt;X$140,0,10-(X$139-'Indicator Data'!M23)/(X$139-X$140)*10))),1)</f>
        <v>10</v>
      </c>
      <c r="Y21" s="4">
        <f>ROUND(IF('Indicator Data'!N23=0,0,IF('Indicator Data'!N23&gt;Y$139,10,IF('Indicator Data'!N23&lt;Y$140,0,10-(Y$139-'Indicator Data'!N23)/(Y$139-Y$140)*10))),1)</f>
        <v>7.5</v>
      </c>
      <c r="Z21" s="6">
        <f t="shared" si="11"/>
        <v>9.1</v>
      </c>
      <c r="AA21" s="6">
        <f>IF('Indicator Data'!K23=5,10,IF('Indicator Data'!K23=4,8,IF('Indicator Data'!K23=3,5,IF('Indicator Data'!K23=2,2,IF('Indicator Data'!K23=1,1,0)))))</f>
        <v>0</v>
      </c>
      <c r="AB21" s="191">
        <f>IF('Indicator Data'!L23="No data","x",IF('Indicator Data'!L23&gt;1000,10,IF('Indicator Data'!L23&gt;=500,9,IF('Indicator Data'!L23&gt;=240,8,IF('Indicator Data'!L23&gt;=120,7,IF('Indicator Data'!L23&gt;=60,6,IF('Indicator Data'!L23&gt;=20,5,IF('Indicator Data'!L23&gt;=1,4,0))))))))</f>
        <v>4</v>
      </c>
      <c r="AC21" s="6">
        <f t="shared" si="12"/>
        <v>4</v>
      </c>
      <c r="AD21" s="7">
        <f t="shared" si="13"/>
        <v>6.6</v>
      </c>
    </row>
    <row r="22" spans="1:30" s="11" customFormat="1" x14ac:dyDescent="0.25">
      <c r="A22" s="11" t="s">
        <v>347</v>
      </c>
      <c r="B22" s="30" t="s">
        <v>2</v>
      </c>
      <c r="C22" s="30" t="s">
        <v>469</v>
      </c>
      <c r="D22" s="4">
        <f>ROUND(IF('Indicator Data'!G24=0,0,IF(LOG('Indicator Data'!G24)&gt;D$139,10,IF(LOG('Indicator Data'!G24)&lt;D$140,0,10-(D$139-LOG('Indicator Data'!G24))/(D$139-D$140)*10))),1)</f>
        <v>4</v>
      </c>
      <c r="E22" s="4">
        <f>IF('Indicator Data'!D24="No data","x",ROUND(IF(('Indicator Data'!D24)&gt;E$139,10,IF(('Indicator Data'!D24)&lt;E$140,0,10-(E$139-('Indicator Data'!D24))/(E$139-E$140)*10)),1))</f>
        <v>2.5</v>
      </c>
      <c r="F22" s="58">
        <f>'Indicator Data'!E24/'Indicator Data'!$BC24</f>
        <v>0.70372411731372408</v>
      </c>
      <c r="G22" s="58">
        <f>'Indicator Data'!F24/'Indicator Data'!$BC24</f>
        <v>2.58672605690538E-2</v>
      </c>
      <c r="H22" s="58">
        <f t="shared" si="0"/>
        <v>0.35832887379912548</v>
      </c>
      <c r="I22" s="4">
        <f t="shared" si="1"/>
        <v>9</v>
      </c>
      <c r="J22" s="4">
        <f>ROUND(IF('Indicator Data'!I24=0,0,IF(LOG('Indicator Data'!I24)&gt;J$139,10,IF(LOG('Indicator Data'!I24)&lt;J$140,0,10-(J$139-LOG('Indicator Data'!I24))/(J$139-J$140)*10))),1)</f>
        <v>6.9</v>
      </c>
      <c r="K22" s="58">
        <f>'Indicator Data'!G24/'Indicator Data'!$BC24</f>
        <v>7.5902747616625606E-4</v>
      </c>
      <c r="L22" s="58">
        <f>'Indicator Data'!I24/'Indicator Data'!$BD24</f>
        <v>2.3430825594151667E-4</v>
      </c>
      <c r="M22" s="4">
        <f t="shared" si="2"/>
        <v>0.5</v>
      </c>
      <c r="N22" s="4">
        <f t="shared" si="3"/>
        <v>0.1</v>
      </c>
      <c r="O22" s="4">
        <f>ROUND(IF('Indicator Data'!J24=0,0,IF('Indicator Data'!J24&gt;O$139,10,IF('Indicator Data'!J24&lt;O$140,0,10-(O$139-'Indicator Data'!J24)/(O$139-O$140)*10))),1)</f>
        <v>2</v>
      </c>
      <c r="P22" s="153">
        <f t="shared" si="4"/>
        <v>4.3</v>
      </c>
      <c r="Q22" s="153">
        <f t="shared" si="5"/>
        <v>3.2</v>
      </c>
      <c r="R22" s="4">
        <f>IF('Indicator Data'!H24="No data","x",ROUND(IF('Indicator Data'!H24=0,0,IF('Indicator Data'!H24&gt;R$139,10,IF('Indicator Data'!H24&lt;R$140,0,10-(R$139-'Indicator Data'!H24)/(R$139-R$140)*10))),1))</f>
        <v>1</v>
      </c>
      <c r="S22" s="6">
        <f t="shared" si="6"/>
        <v>2.5</v>
      </c>
      <c r="T22" s="6">
        <f t="shared" si="7"/>
        <v>2.4</v>
      </c>
      <c r="U22" s="6">
        <f t="shared" si="8"/>
        <v>9</v>
      </c>
      <c r="V22" s="6">
        <f t="shared" si="9"/>
        <v>2.1</v>
      </c>
      <c r="W22" s="14">
        <f t="shared" si="10"/>
        <v>5</v>
      </c>
      <c r="X22" s="4">
        <f>ROUND(IF('Indicator Data'!M24=0,0,IF('Indicator Data'!M24&gt;X$139,10,IF('Indicator Data'!M24&lt;X$140,0,10-(X$139-'Indicator Data'!M24)/(X$139-X$140)*10))),1)</f>
        <v>10</v>
      </c>
      <c r="Y22" s="4">
        <f>ROUND(IF('Indicator Data'!N24=0,0,IF('Indicator Data'!N24&gt;Y$139,10,IF('Indicator Data'!N24&lt;Y$140,0,10-(Y$139-'Indicator Data'!N24)/(Y$139-Y$140)*10))),1)</f>
        <v>7.5</v>
      </c>
      <c r="Z22" s="6">
        <f t="shared" si="11"/>
        <v>9.1</v>
      </c>
      <c r="AA22" s="6">
        <f>IF('Indicator Data'!K24=5,10,IF('Indicator Data'!K24=4,8,IF('Indicator Data'!K24=3,5,IF('Indicator Data'!K24=2,2,IF('Indicator Data'!K24=1,1,0)))))</f>
        <v>0</v>
      </c>
      <c r="AB22" s="191">
        <f>IF('Indicator Data'!L24="No data","x",IF('Indicator Data'!L24&gt;1000,10,IF('Indicator Data'!L24&gt;=500,9,IF('Indicator Data'!L24&gt;=240,8,IF('Indicator Data'!L24&gt;=120,7,IF('Indicator Data'!L24&gt;=60,6,IF('Indicator Data'!L24&gt;=20,5,IF('Indicator Data'!L24&gt;=1,4,0))))))))</f>
        <v>9</v>
      </c>
      <c r="AC22" s="6">
        <f t="shared" si="12"/>
        <v>9</v>
      </c>
      <c r="AD22" s="7">
        <f t="shared" si="13"/>
        <v>9</v>
      </c>
    </row>
    <row r="23" spans="1:30" s="11" customFormat="1" x14ac:dyDescent="0.25">
      <c r="A23" s="11" t="s">
        <v>348</v>
      </c>
      <c r="B23" s="30" t="s">
        <v>2</v>
      </c>
      <c r="C23" s="30" t="s">
        <v>470</v>
      </c>
      <c r="D23" s="4">
        <f>ROUND(IF('Indicator Data'!G25=0,0,IF(LOG('Indicator Data'!G25)&gt;D$139,10,IF(LOG('Indicator Data'!G25)&lt;D$140,0,10-(D$139-LOG('Indicator Data'!G25))/(D$139-D$140)*10))),1)</f>
        <v>4.7</v>
      </c>
      <c r="E23" s="4">
        <f>IF('Indicator Data'!D25="No data","x",ROUND(IF(('Indicator Data'!D25)&gt;E$139,10,IF(('Indicator Data'!D25)&lt;E$140,0,10-(E$139-('Indicator Data'!D25))/(E$139-E$140)*10)),1))</f>
        <v>1.3</v>
      </c>
      <c r="F23" s="58">
        <f>'Indicator Data'!E25/'Indicator Data'!$BC25</f>
        <v>0.67048184273403744</v>
      </c>
      <c r="G23" s="58">
        <f>'Indicator Data'!F25/'Indicator Data'!$BC25</f>
        <v>2.3974491121919128E-2</v>
      </c>
      <c r="H23" s="58">
        <f t="shared" si="0"/>
        <v>0.34123454414749849</v>
      </c>
      <c r="I23" s="4">
        <f t="shared" si="1"/>
        <v>8.5</v>
      </c>
      <c r="J23" s="4">
        <f>ROUND(IF('Indicator Data'!I25=0,0,IF(LOG('Indicator Data'!I25)&gt;J$139,10,IF(LOG('Indicator Data'!I25)&lt;J$140,0,10-(J$139-LOG('Indicator Data'!I25))/(J$139-J$140)*10))),1)</f>
        <v>6.9</v>
      </c>
      <c r="K23" s="58">
        <f>'Indicator Data'!G25/'Indicator Data'!$BC25</f>
        <v>1.3009572181694052E-3</v>
      </c>
      <c r="L23" s="58">
        <f>'Indicator Data'!I25/'Indicator Data'!$BD25</f>
        <v>2.3430825594151667E-4</v>
      </c>
      <c r="M23" s="4">
        <f t="shared" si="2"/>
        <v>0.9</v>
      </c>
      <c r="N23" s="4">
        <f t="shared" si="3"/>
        <v>0.1</v>
      </c>
      <c r="O23" s="4">
        <f>ROUND(IF('Indicator Data'!J25=0,0,IF('Indicator Data'!J25&gt;O$139,10,IF('Indicator Data'!J25&lt;O$140,0,10-(O$139-'Indicator Data'!J25)/(O$139-O$140)*10))),1)</f>
        <v>2</v>
      </c>
      <c r="P23" s="153">
        <f t="shared" si="4"/>
        <v>4.3</v>
      </c>
      <c r="Q23" s="153">
        <f t="shared" si="5"/>
        <v>3.2</v>
      </c>
      <c r="R23" s="4">
        <f>IF('Indicator Data'!H25="No data","x",ROUND(IF('Indicator Data'!H25=0,0,IF('Indicator Data'!H25&gt;R$139,10,IF('Indicator Data'!H25&lt;R$140,0,10-(R$139-'Indicator Data'!H25)/(R$139-R$140)*10))),1))</f>
        <v>1</v>
      </c>
      <c r="S23" s="6">
        <f t="shared" si="6"/>
        <v>1.3</v>
      </c>
      <c r="T23" s="6">
        <f t="shared" si="7"/>
        <v>3</v>
      </c>
      <c r="U23" s="6">
        <f t="shared" si="8"/>
        <v>8.5</v>
      </c>
      <c r="V23" s="6">
        <f t="shared" si="9"/>
        <v>2.1</v>
      </c>
      <c r="W23" s="14">
        <f t="shared" si="10"/>
        <v>4.5</v>
      </c>
      <c r="X23" s="4">
        <f>ROUND(IF('Indicator Data'!M25=0,0,IF('Indicator Data'!M25&gt;X$139,10,IF('Indicator Data'!M25&lt;X$140,0,10-(X$139-'Indicator Data'!M25)/(X$139-X$140)*10))),1)</f>
        <v>10</v>
      </c>
      <c r="Y23" s="4">
        <f>ROUND(IF('Indicator Data'!N25=0,0,IF('Indicator Data'!N25&gt;Y$139,10,IF('Indicator Data'!N25&lt;Y$140,0,10-(Y$139-'Indicator Data'!N25)/(Y$139-Y$140)*10))),1)</f>
        <v>7.5</v>
      </c>
      <c r="Z23" s="6">
        <f t="shared" si="11"/>
        <v>9.1</v>
      </c>
      <c r="AA23" s="6">
        <f>IF('Indicator Data'!K25=5,10,IF('Indicator Data'!K25=4,8,IF('Indicator Data'!K25=3,5,IF('Indicator Data'!K25=2,2,IF('Indicator Data'!K25=1,1,0)))))</f>
        <v>0</v>
      </c>
      <c r="AB23" s="191">
        <f>IF('Indicator Data'!L25="No data","x",IF('Indicator Data'!L25&gt;1000,10,IF('Indicator Data'!L25&gt;=500,9,IF('Indicator Data'!L25&gt;=240,8,IF('Indicator Data'!L25&gt;=120,7,IF('Indicator Data'!L25&gt;=60,6,IF('Indicator Data'!L25&gt;=20,5,IF('Indicator Data'!L25&gt;=1,4,0))))))))</f>
        <v>4</v>
      </c>
      <c r="AC23" s="6">
        <f t="shared" si="12"/>
        <v>4</v>
      </c>
      <c r="AD23" s="7">
        <f t="shared" si="13"/>
        <v>6.6</v>
      </c>
    </row>
    <row r="24" spans="1:30" s="11" customFormat="1" x14ac:dyDescent="0.25">
      <c r="A24" s="11" t="s">
        <v>349</v>
      </c>
      <c r="B24" s="30" t="s">
        <v>2</v>
      </c>
      <c r="C24" s="30" t="s">
        <v>471</v>
      </c>
      <c r="D24" s="4">
        <f>ROUND(IF('Indicator Data'!G26=0,0,IF(LOG('Indicator Data'!G26)&gt;D$139,10,IF(LOG('Indicator Data'!G26)&lt;D$140,0,10-(D$139-LOG('Indicator Data'!G26))/(D$139-D$140)*10))),1)</f>
        <v>5.6</v>
      </c>
      <c r="E24" s="4" t="str">
        <f>IF('Indicator Data'!D26="No data","x",ROUND(IF(('Indicator Data'!D26)&gt;E$139,10,IF(('Indicator Data'!D26)&lt;E$140,0,10-(E$139-('Indicator Data'!D26))/(E$139-E$140)*10)),1))</f>
        <v>x</v>
      </c>
      <c r="F24" s="58">
        <f>'Indicator Data'!E26/'Indicator Data'!$BC26</f>
        <v>0.41776453836678251</v>
      </c>
      <c r="G24" s="58">
        <f>'Indicator Data'!F26/'Indicator Data'!$BC26</f>
        <v>0.43510241282216561</v>
      </c>
      <c r="H24" s="58">
        <f t="shared" si="0"/>
        <v>0.31765787238893267</v>
      </c>
      <c r="I24" s="4">
        <f t="shared" si="1"/>
        <v>7.9</v>
      </c>
      <c r="J24" s="4">
        <f>ROUND(IF('Indicator Data'!I26=0,0,IF(LOG('Indicator Data'!I26)&gt;J$139,10,IF(LOG('Indicator Data'!I26)&lt;J$140,0,10-(J$139-LOG('Indicator Data'!I26))/(J$139-J$140)*10))),1)</f>
        <v>6.9</v>
      </c>
      <c r="K24" s="58">
        <f>'Indicator Data'!G26/'Indicator Data'!$BC26</f>
        <v>5.8562593796834834E-3</v>
      </c>
      <c r="L24" s="58">
        <f>'Indicator Data'!I26/'Indicator Data'!$BD26</f>
        <v>2.3430825594151667E-4</v>
      </c>
      <c r="M24" s="4">
        <f t="shared" si="2"/>
        <v>3.9</v>
      </c>
      <c r="N24" s="4">
        <f t="shared" si="3"/>
        <v>0.1</v>
      </c>
      <c r="O24" s="4">
        <f>ROUND(IF('Indicator Data'!J26=0,0,IF('Indicator Data'!J26&gt;O$139,10,IF('Indicator Data'!J26&lt;O$140,0,10-(O$139-'Indicator Data'!J26)/(O$139-O$140)*10))),1)</f>
        <v>2</v>
      </c>
      <c r="P24" s="153">
        <f t="shared" si="4"/>
        <v>4.3</v>
      </c>
      <c r="Q24" s="153">
        <f t="shared" si="5"/>
        <v>3.2</v>
      </c>
      <c r="R24" s="4">
        <f>IF('Indicator Data'!H26="No data","x",ROUND(IF('Indicator Data'!H26=0,0,IF('Indicator Data'!H26&gt;R$139,10,IF('Indicator Data'!H26&lt;R$140,0,10-(R$139-'Indicator Data'!H26)/(R$139-R$140)*10))),1))</f>
        <v>2</v>
      </c>
      <c r="S24" s="6" t="str">
        <f t="shared" si="6"/>
        <v>x</v>
      </c>
      <c r="T24" s="6">
        <f t="shared" si="7"/>
        <v>4.8</v>
      </c>
      <c r="U24" s="6">
        <f t="shared" si="8"/>
        <v>7.9</v>
      </c>
      <c r="V24" s="6">
        <f t="shared" si="9"/>
        <v>2.6</v>
      </c>
      <c r="W24" s="14">
        <f t="shared" si="10"/>
        <v>5.5</v>
      </c>
      <c r="X24" s="4">
        <f>ROUND(IF('Indicator Data'!M26=0,0,IF('Indicator Data'!M26&gt;X$139,10,IF('Indicator Data'!M26&lt;X$140,0,10-(X$139-'Indicator Data'!M26)/(X$139-X$140)*10))),1)</f>
        <v>10</v>
      </c>
      <c r="Y24" s="4">
        <f>ROUND(IF('Indicator Data'!N26=0,0,IF('Indicator Data'!N26&gt;Y$139,10,IF('Indicator Data'!N26&lt;Y$140,0,10-(Y$139-'Indicator Data'!N26)/(Y$139-Y$140)*10))),1)</f>
        <v>7.5</v>
      </c>
      <c r="Z24" s="6">
        <f t="shared" si="11"/>
        <v>9.1</v>
      </c>
      <c r="AA24" s="6">
        <f>IF('Indicator Data'!K26=5,10,IF('Indicator Data'!K26=4,8,IF('Indicator Data'!K26=3,5,IF('Indicator Data'!K26=2,2,IF('Indicator Data'!K26=1,1,0)))))</f>
        <v>0</v>
      </c>
      <c r="AB24" s="191">
        <f>IF('Indicator Data'!L26="No data","x",IF('Indicator Data'!L26&gt;1000,10,IF('Indicator Data'!L26&gt;=500,9,IF('Indicator Data'!L26&gt;=240,8,IF('Indicator Data'!L26&gt;=120,7,IF('Indicator Data'!L26&gt;=60,6,IF('Indicator Data'!L26&gt;=20,5,IF('Indicator Data'!L26&gt;=1,4,0))))))))</f>
        <v>0</v>
      </c>
      <c r="AC24" s="6">
        <f t="shared" si="12"/>
        <v>0</v>
      </c>
      <c r="AD24" s="7">
        <f t="shared" si="13"/>
        <v>4.5999999999999996</v>
      </c>
    </row>
    <row r="25" spans="1:30" s="11" customFormat="1" x14ac:dyDescent="0.25">
      <c r="A25" s="11" t="s">
        <v>342</v>
      </c>
      <c r="B25" s="30" t="s">
        <v>2</v>
      </c>
      <c r="C25" s="30" t="s">
        <v>472</v>
      </c>
      <c r="D25" s="4">
        <f>ROUND(IF('Indicator Data'!G27=0,0,IF(LOG('Indicator Data'!G27)&gt;D$139,10,IF(LOG('Indicator Data'!G27)&lt;D$140,0,10-(D$139-LOG('Indicator Data'!G27))/(D$139-D$140)*10))),1)</f>
        <v>6</v>
      </c>
      <c r="E25" s="4">
        <f>IF('Indicator Data'!D27="No data","x",ROUND(IF(('Indicator Data'!D27)&gt;E$139,10,IF(('Indicator Data'!D27)&lt;E$140,0,10-(E$139-('Indicator Data'!D27))/(E$139-E$140)*10)),1))</f>
        <v>3.8</v>
      </c>
      <c r="F25" s="58">
        <f>'Indicator Data'!E27/'Indicator Data'!$BC27</f>
        <v>0.1603301641581415</v>
      </c>
      <c r="G25" s="58">
        <f>'Indicator Data'!F27/'Indicator Data'!$BC27</f>
        <v>0.55710815485862519</v>
      </c>
      <c r="H25" s="58">
        <f t="shared" si="0"/>
        <v>0.21944212079372705</v>
      </c>
      <c r="I25" s="4">
        <f t="shared" si="1"/>
        <v>5.5</v>
      </c>
      <c r="J25" s="4">
        <f>ROUND(IF('Indicator Data'!I27=0,0,IF(LOG('Indicator Data'!I27)&gt;J$139,10,IF(LOG('Indicator Data'!I27)&lt;J$140,0,10-(J$139-LOG('Indicator Data'!I27))/(J$139-J$140)*10))),1)</f>
        <v>6.9</v>
      </c>
      <c r="K25" s="58">
        <f>'Indicator Data'!G27/'Indicator Data'!$BC27</f>
        <v>3.8592341737799167E-3</v>
      </c>
      <c r="L25" s="58">
        <f>'Indicator Data'!I27/'Indicator Data'!$BD27</f>
        <v>2.3430825594151667E-4</v>
      </c>
      <c r="M25" s="4">
        <f t="shared" si="2"/>
        <v>2.6</v>
      </c>
      <c r="N25" s="4">
        <f t="shared" si="3"/>
        <v>0.1</v>
      </c>
      <c r="O25" s="4">
        <f>ROUND(IF('Indicator Data'!J27=0,0,IF('Indicator Data'!J27&gt;O$139,10,IF('Indicator Data'!J27&lt;O$140,0,10-(O$139-'Indicator Data'!J27)/(O$139-O$140)*10))),1)</f>
        <v>2</v>
      </c>
      <c r="P25" s="153">
        <f t="shared" si="4"/>
        <v>4.3</v>
      </c>
      <c r="Q25" s="153">
        <f t="shared" si="5"/>
        <v>3.2</v>
      </c>
      <c r="R25" s="4">
        <f>IF('Indicator Data'!H27="No data","x",ROUND(IF('Indicator Data'!H27=0,0,IF('Indicator Data'!H27&gt;R$139,10,IF('Indicator Data'!H27&lt;R$140,0,10-(R$139-'Indicator Data'!H27)/(R$139-R$140)*10))),1))</f>
        <v>2</v>
      </c>
      <c r="S25" s="6">
        <f t="shared" si="6"/>
        <v>3.8</v>
      </c>
      <c r="T25" s="6">
        <f t="shared" si="7"/>
        <v>4.5</v>
      </c>
      <c r="U25" s="6">
        <f t="shared" si="8"/>
        <v>5.5</v>
      </c>
      <c r="V25" s="6">
        <f t="shared" si="9"/>
        <v>2.6</v>
      </c>
      <c r="W25" s="14">
        <f t="shared" si="10"/>
        <v>4.2</v>
      </c>
      <c r="X25" s="4">
        <f>ROUND(IF('Indicator Data'!M27=0,0,IF('Indicator Data'!M27&gt;X$139,10,IF('Indicator Data'!M27&lt;X$140,0,10-(X$139-'Indicator Data'!M27)/(X$139-X$140)*10))),1)</f>
        <v>10</v>
      </c>
      <c r="Y25" s="4">
        <f>ROUND(IF('Indicator Data'!N27=0,0,IF('Indicator Data'!N27&gt;Y$139,10,IF('Indicator Data'!N27&lt;Y$140,0,10-(Y$139-'Indicator Data'!N27)/(Y$139-Y$140)*10))),1)</f>
        <v>7.5</v>
      </c>
      <c r="Z25" s="6">
        <f t="shared" si="11"/>
        <v>9.1</v>
      </c>
      <c r="AA25" s="6">
        <f>IF('Indicator Data'!K27=5,10,IF('Indicator Data'!K27=4,8,IF('Indicator Data'!K27=3,5,IF('Indicator Data'!K27=2,2,IF('Indicator Data'!K27=1,1,0)))))</f>
        <v>0</v>
      </c>
      <c r="AB25" s="191">
        <f>IF('Indicator Data'!L27="No data","x",IF('Indicator Data'!L27&gt;1000,10,IF('Indicator Data'!L27&gt;=500,9,IF('Indicator Data'!L27&gt;=240,8,IF('Indicator Data'!L27&gt;=120,7,IF('Indicator Data'!L27&gt;=60,6,IF('Indicator Data'!L27&gt;=20,5,IF('Indicator Data'!L27&gt;=1,4,0))))))))</f>
        <v>8</v>
      </c>
      <c r="AC25" s="6">
        <f t="shared" si="12"/>
        <v>8</v>
      </c>
      <c r="AD25" s="7">
        <f t="shared" si="13"/>
        <v>8</v>
      </c>
    </row>
    <row r="26" spans="1:30" s="11" customFormat="1" x14ac:dyDescent="0.25">
      <c r="A26" s="11" t="s">
        <v>350</v>
      </c>
      <c r="B26" s="30" t="s">
        <v>6</v>
      </c>
      <c r="C26" s="30" t="s">
        <v>473</v>
      </c>
      <c r="D26" s="4">
        <f>ROUND(IF('Indicator Data'!G28=0,0,IF(LOG('Indicator Data'!G28)&gt;D$139,10,IF(LOG('Indicator Data'!G28)&lt;D$140,0,10-(D$139-LOG('Indicator Data'!G28))/(D$139-D$140)*10))),1)</f>
        <v>0</v>
      </c>
      <c r="E26" s="4">
        <f>IF('Indicator Data'!D28="No data","x",ROUND(IF(('Indicator Data'!D28)&gt;E$139,10,IF(('Indicator Data'!D28)&lt;E$140,0,10-(E$139-('Indicator Data'!D28))/(E$139-E$140)*10)),1))</f>
        <v>0</v>
      </c>
      <c r="F26" s="58">
        <f>'Indicator Data'!E28/'Indicator Data'!$BC28</f>
        <v>0</v>
      </c>
      <c r="G26" s="58">
        <f>'Indicator Data'!F28/'Indicator Data'!$BC28</f>
        <v>0</v>
      </c>
      <c r="H26" s="58">
        <f t="shared" si="0"/>
        <v>0</v>
      </c>
      <c r="I26" s="4">
        <f t="shared" si="1"/>
        <v>0</v>
      </c>
      <c r="J26" s="4">
        <f>ROUND(IF('Indicator Data'!I28=0,0,IF(LOG('Indicator Data'!I28)&gt;J$139,10,IF(LOG('Indicator Data'!I28)&lt;J$140,0,10-(J$139-LOG('Indicator Data'!I28))/(J$139-J$140)*10))),1)</f>
        <v>7.9</v>
      </c>
      <c r="K26" s="58">
        <f>'Indicator Data'!G28/'Indicator Data'!$BC28</f>
        <v>0</v>
      </c>
      <c r="L26" s="58">
        <f>'Indicator Data'!I28/'Indicator Data'!$BD28</f>
        <v>7.0607015456121535E-3</v>
      </c>
      <c r="M26" s="4">
        <f t="shared" si="2"/>
        <v>0</v>
      </c>
      <c r="N26" s="4">
        <f t="shared" si="3"/>
        <v>2.4</v>
      </c>
      <c r="O26" s="4">
        <f>ROUND(IF('Indicator Data'!J28=0,0,IF('Indicator Data'!J28&gt;O$139,10,IF('Indicator Data'!J28&lt;O$140,0,10-(O$139-'Indicator Data'!J28)/(O$139-O$140)*10))),1)</f>
        <v>2</v>
      </c>
      <c r="P26" s="153">
        <f t="shared" si="4"/>
        <v>5.8</v>
      </c>
      <c r="Q26" s="153">
        <f t="shared" si="5"/>
        <v>3.9</v>
      </c>
      <c r="R26" s="4" t="str">
        <f>IF('Indicator Data'!H28="No data","x",ROUND(IF('Indicator Data'!H28=0,0,IF('Indicator Data'!H28&gt;R$139,10,IF('Indicator Data'!H28&lt;R$140,0,10-(R$139-'Indicator Data'!H28)/(R$139-R$140)*10))),1))</f>
        <v>x</v>
      </c>
      <c r="S26" s="6">
        <f t="shared" si="6"/>
        <v>0</v>
      </c>
      <c r="T26" s="6">
        <f t="shared" si="7"/>
        <v>0</v>
      </c>
      <c r="U26" s="6">
        <f t="shared" si="8"/>
        <v>0</v>
      </c>
      <c r="V26" s="6">
        <f t="shared" si="9"/>
        <v>3.9</v>
      </c>
      <c r="W26" s="14">
        <f t="shared" si="10"/>
        <v>1.1000000000000001</v>
      </c>
      <c r="X26" s="4">
        <f>ROUND(IF('Indicator Data'!M28=0,0,IF('Indicator Data'!M28&gt;X$139,10,IF('Indicator Data'!M28&lt;X$140,0,10-(X$139-'Indicator Data'!M28)/(X$139-X$140)*10))),1)</f>
        <v>1.2</v>
      </c>
      <c r="Y26" s="4">
        <f>ROUND(IF('Indicator Data'!N28=0,0,IF('Indicator Data'!N28&gt;Y$139,10,IF('Indicator Data'!N28&lt;Y$140,0,10-(Y$139-'Indicator Data'!N28)/(Y$139-Y$140)*10))),1)</f>
        <v>0.4</v>
      </c>
      <c r="Z26" s="6">
        <f t="shared" si="11"/>
        <v>0.8</v>
      </c>
      <c r="AA26" s="6">
        <f>IF('Indicator Data'!K28=5,10,IF('Indicator Data'!K28=4,8,IF('Indicator Data'!K28=3,5,IF('Indicator Data'!K28=2,2,IF('Indicator Data'!K28=1,1,0)))))</f>
        <v>5</v>
      </c>
      <c r="AB26" s="191">
        <f>IF('Indicator Data'!L28="No data","x",IF('Indicator Data'!L28&gt;1000,10,IF('Indicator Data'!L28&gt;=500,9,IF('Indicator Data'!L28&gt;=240,8,IF('Indicator Data'!L28&gt;=120,7,IF('Indicator Data'!L28&gt;=60,6,IF('Indicator Data'!L28&gt;=20,5,IF('Indicator Data'!L28&gt;=1,4,0))))))))</f>
        <v>0</v>
      </c>
      <c r="AC26" s="6">
        <f t="shared" si="12"/>
        <v>5</v>
      </c>
      <c r="AD26" s="7">
        <f t="shared" si="13"/>
        <v>2.9</v>
      </c>
    </row>
    <row r="27" spans="1:30" s="11" customFormat="1" x14ac:dyDescent="0.25">
      <c r="A27" s="11" t="s">
        <v>730</v>
      </c>
      <c r="B27" s="30" t="s">
        <v>6</v>
      </c>
      <c r="C27" s="30" t="s">
        <v>477</v>
      </c>
      <c r="D27" s="4">
        <f>ROUND(IF('Indicator Data'!G29=0,0,IF(LOG('Indicator Data'!G29)&gt;D$139,10,IF(LOG('Indicator Data'!G29)&lt;D$140,0,10-(D$139-LOG('Indicator Data'!G29))/(D$139-D$140)*10))),1)</f>
        <v>5.2</v>
      </c>
      <c r="E27" s="4">
        <f>IF('Indicator Data'!D29="No data","x",ROUND(IF(('Indicator Data'!D29)&gt;E$139,10,IF(('Indicator Data'!D29)&lt;E$140,0,10-(E$139-('Indicator Data'!D29))/(E$139-E$140)*10)),1))</f>
        <v>2.5</v>
      </c>
      <c r="F27" s="58">
        <f>'Indicator Data'!E29/'Indicator Data'!$BC29</f>
        <v>8.1715927550415013E-2</v>
      </c>
      <c r="G27" s="58">
        <f>'Indicator Data'!F29/'Indicator Data'!$BC29</f>
        <v>0.57372977185833174</v>
      </c>
      <c r="H27" s="58">
        <f t="shared" si="0"/>
        <v>0.18429040673979044</v>
      </c>
      <c r="I27" s="4">
        <f t="shared" si="1"/>
        <v>4.5999999999999996</v>
      </c>
      <c r="J27" s="4">
        <f>ROUND(IF('Indicator Data'!I29=0,0,IF(LOG('Indicator Data'!I29)&gt;J$139,10,IF(LOG('Indicator Data'!I29)&lt;J$140,0,10-(J$139-LOG('Indicator Data'!I29))/(J$139-J$140)*10))),1)</f>
        <v>7.9</v>
      </c>
      <c r="K27" s="58">
        <f>'Indicator Data'!G29/'Indicator Data'!$BC29</f>
        <v>1.4014350010518782E-2</v>
      </c>
      <c r="L27" s="58">
        <f>'Indicator Data'!I29/'Indicator Data'!$BD29</f>
        <v>7.0607015456121535E-3</v>
      </c>
      <c r="M27" s="4">
        <f t="shared" si="2"/>
        <v>9.3000000000000007</v>
      </c>
      <c r="N27" s="4">
        <f t="shared" si="3"/>
        <v>2.4</v>
      </c>
      <c r="O27" s="4">
        <f>ROUND(IF('Indicator Data'!J29=0,0,IF('Indicator Data'!J29&gt;O$139,10,IF('Indicator Data'!J29&lt;O$140,0,10-(O$139-'Indicator Data'!J29)/(O$139-O$140)*10))),1)</f>
        <v>2</v>
      </c>
      <c r="P27" s="153">
        <f t="shared" si="4"/>
        <v>5.8</v>
      </c>
      <c r="Q27" s="153">
        <f t="shared" si="5"/>
        <v>3.9</v>
      </c>
      <c r="R27" s="4">
        <f>IF('Indicator Data'!H29="No data","x",ROUND(IF('Indicator Data'!H29=0,0,IF('Indicator Data'!H29&gt;R$139,10,IF('Indicator Data'!H29&lt;R$140,0,10-(R$139-'Indicator Data'!H29)/(R$139-R$140)*10))),1))</f>
        <v>2</v>
      </c>
      <c r="S27" s="6">
        <f t="shared" si="6"/>
        <v>2.5</v>
      </c>
      <c r="T27" s="6">
        <f t="shared" si="7"/>
        <v>7.8</v>
      </c>
      <c r="U27" s="6">
        <f t="shared" si="8"/>
        <v>4.5999999999999996</v>
      </c>
      <c r="V27" s="6">
        <f t="shared" si="9"/>
        <v>3</v>
      </c>
      <c r="W27" s="14">
        <f t="shared" si="10"/>
        <v>4.9000000000000004</v>
      </c>
      <c r="X27" s="4">
        <f>ROUND(IF('Indicator Data'!M29=0,0,IF('Indicator Data'!M29&gt;X$139,10,IF('Indicator Data'!M29&lt;X$140,0,10-(X$139-'Indicator Data'!M29)/(X$139-X$140)*10))),1)</f>
        <v>1.2</v>
      </c>
      <c r="Y27" s="4">
        <f>ROUND(IF('Indicator Data'!N29=0,0,IF('Indicator Data'!N29&gt;Y$139,10,IF('Indicator Data'!N29&lt;Y$140,0,10-(Y$139-'Indicator Data'!N29)/(Y$139-Y$140)*10))),1)</f>
        <v>0.4</v>
      </c>
      <c r="Z27" s="6">
        <f t="shared" si="11"/>
        <v>0.8</v>
      </c>
      <c r="AA27" s="6">
        <f>IF('Indicator Data'!K29=5,10,IF('Indicator Data'!K29=4,8,IF('Indicator Data'!K29=3,5,IF('Indicator Data'!K29=2,2,IF('Indicator Data'!K29=1,1,0)))))</f>
        <v>5</v>
      </c>
      <c r="AB27" s="191">
        <f>IF('Indicator Data'!L29="No data","x",IF('Indicator Data'!L29&gt;1000,10,IF('Indicator Data'!L29&gt;=500,9,IF('Indicator Data'!L29&gt;=240,8,IF('Indicator Data'!L29&gt;=120,7,IF('Indicator Data'!L29&gt;=60,6,IF('Indicator Data'!L29&gt;=20,5,IF('Indicator Data'!L29&gt;=1,4,0))))))))</f>
        <v>0</v>
      </c>
      <c r="AC27" s="6">
        <f t="shared" si="12"/>
        <v>5</v>
      </c>
      <c r="AD27" s="7">
        <f t="shared" si="13"/>
        <v>2.9</v>
      </c>
    </row>
    <row r="28" spans="1:30" s="11" customFormat="1" x14ac:dyDescent="0.25">
      <c r="A28" s="11" t="s">
        <v>731</v>
      </c>
      <c r="B28" s="30" t="s">
        <v>6</v>
      </c>
      <c r="C28" s="30" t="s">
        <v>478</v>
      </c>
      <c r="D28" s="4">
        <f>ROUND(IF('Indicator Data'!G30=0,0,IF(LOG('Indicator Data'!G30)&gt;D$139,10,IF(LOG('Indicator Data'!G30)&lt;D$140,0,10-(D$139-LOG('Indicator Data'!G30))/(D$139-D$140)*10))),1)</f>
        <v>0</v>
      </c>
      <c r="E28" s="4">
        <f>IF('Indicator Data'!D30="No data","x",ROUND(IF(('Indicator Data'!D30)&gt;E$139,10,IF(('Indicator Data'!D30)&lt;E$140,0,10-(E$139-('Indicator Data'!D30))/(E$139-E$140)*10)),1))</f>
        <v>2.5</v>
      </c>
      <c r="F28" s="58">
        <f>'Indicator Data'!E30/'Indicator Data'!$BC30</f>
        <v>0.47392369142476976</v>
      </c>
      <c r="G28" s="58">
        <f>'Indicator Data'!F30/'Indicator Data'!$BC30</f>
        <v>9.148738522690561E-2</v>
      </c>
      <c r="H28" s="58">
        <f t="shared" si="0"/>
        <v>0.25983369201911127</v>
      </c>
      <c r="I28" s="4">
        <f t="shared" si="1"/>
        <v>6.5</v>
      </c>
      <c r="J28" s="4">
        <f>ROUND(IF('Indicator Data'!I30=0,0,IF(LOG('Indicator Data'!I30)&gt;J$139,10,IF(LOG('Indicator Data'!I30)&lt;J$140,0,10-(J$139-LOG('Indicator Data'!I30))/(J$139-J$140)*10))),1)</f>
        <v>7.9</v>
      </c>
      <c r="K28" s="58">
        <f>'Indicator Data'!G30/'Indicator Data'!$BC30</f>
        <v>5.8842566101245264E-5</v>
      </c>
      <c r="L28" s="58">
        <f>'Indicator Data'!I30/'Indicator Data'!$BD30</f>
        <v>7.0607015456121535E-3</v>
      </c>
      <c r="M28" s="4">
        <f t="shared" si="2"/>
        <v>0</v>
      </c>
      <c r="N28" s="4">
        <f t="shared" si="3"/>
        <v>2.4</v>
      </c>
      <c r="O28" s="4">
        <f>ROUND(IF('Indicator Data'!J30=0,0,IF('Indicator Data'!J30&gt;O$139,10,IF('Indicator Data'!J30&lt;O$140,0,10-(O$139-'Indicator Data'!J30)/(O$139-O$140)*10))),1)</f>
        <v>2</v>
      </c>
      <c r="P28" s="153">
        <f t="shared" si="4"/>
        <v>5.8</v>
      </c>
      <c r="Q28" s="153">
        <f t="shared" si="5"/>
        <v>3.9</v>
      </c>
      <c r="R28" s="4">
        <f>IF('Indicator Data'!H30="No data","x",ROUND(IF('Indicator Data'!H30=0,0,IF('Indicator Data'!H30&gt;R$139,10,IF('Indicator Data'!H30&lt;R$140,0,10-(R$139-'Indicator Data'!H30)/(R$139-R$140)*10))),1))</f>
        <v>3</v>
      </c>
      <c r="S28" s="6">
        <f t="shared" si="6"/>
        <v>2.5</v>
      </c>
      <c r="T28" s="6">
        <f t="shared" si="7"/>
        <v>0</v>
      </c>
      <c r="U28" s="6">
        <f t="shared" si="8"/>
        <v>6.5</v>
      </c>
      <c r="V28" s="6">
        <f t="shared" si="9"/>
        <v>3.5</v>
      </c>
      <c r="W28" s="14">
        <f t="shared" si="10"/>
        <v>3.5</v>
      </c>
      <c r="X28" s="4">
        <f>ROUND(IF('Indicator Data'!M30=0,0,IF('Indicator Data'!M30&gt;X$139,10,IF('Indicator Data'!M30&lt;X$140,0,10-(X$139-'Indicator Data'!M30)/(X$139-X$140)*10))),1)</f>
        <v>1.2</v>
      </c>
      <c r="Y28" s="4">
        <f>ROUND(IF('Indicator Data'!N30=0,0,IF('Indicator Data'!N30&gt;Y$139,10,IF('Indicator Data'!N30&lt;Y$140,0,10-(Y$139-'Indicator Data'!N30)/(Y$139-Y$140)*10))),1)</f>
        <v>0.4</v>
      </c>
      <c r="Z28" s="6">
        <f t="shared" si="11"/>
        <v>0.8</v>
      </c>
      <c r="AA28" s="6">
        <f>IF('Indicator Data'!K30=5,10,IF('Indicator Data'!K30=4,8,IF('Indicator Data'!K30=3,5,IF('Indicator Data'!K30=2,2,IF('Indicator Data'!K30=1,1,0)))))</f>
        <v>0</v>
      </c>
      <c r="AB28" s="191">
        <f>IF('Indicator Data'!L30="No data","x",IF('Indicator Data'!L30&gt;1000,10,IF('Indicator Data'!L30&gt;=500,9,IF('Indicator Data'!L30&gt;=240,8,IF('Indicator Data'!L30&gt;=120,7,IF('Indicator Data'!L30&gt;=60,6,IF('Indicator Data'!L30&gt;=20,5,IF('Indicator Data'!L30&gt;=1,4,0))))))))</f>
        <v>4</v>
      </c>
      <c r="AC28" s="6">
        <f t="shared" si="12"/>
        <v>4</v>
      </c>
      <c r="AD28" s="7">
        <f t="shared" si="13"/>
        <v>2.4</v>
      </c>
    </row>
    <row r="29" spans="1:30" s="11" customFormat="1" x14ac:dyDescent="0.25">
      <c r="A29" s="11" t="s">
        <v>732</v>
      </c>
      <c r="B29" s="30" t="s">
        <v>6</v>
      </c>
      <c r="C29" s="30" t="s">
        <v>475</v>
      </c>
      <c r="D29" s="4">
        <f>ROUND(IF('Indicator Data'!G31=0,0,IF(LOG('Indicator Data'!G31)&gt;D$139,10,IF(LOG('Indicator Data'!G31)&lt;D$140,0,10-(D$139-LOG('Indicator Data'!G31))/(D$139-D$140)*10))),1)</f>
        <v>2.6</v>
      </c>
      <c r="E29" s="4">
        <f>IF('Indicator Data'!D31="No data","x",ROUND(IF(('Indicator Data'!D31)&gt;E$139,10,IF(('Indicator Data'!D31)&lt;E$140,0,10-(E$139-('Indicator Data'!D31))/(E$139-E$140)*10)),1))</f>
        <v>3.2</v>
      </c>
      <c r="F29" s="58">
        <f>'Indicator Data'!E31/'Indicator Data'!$BC31</f>
        <v>0.16575193487184328</v>
      </c>
      <c r="G29" s="58">
        <f>'Indicator Data'!F31/'Indicator Data'!$BC31</f>
        <v>0</v>
      </c>
      <c r="H29" s="58">
        <f t="shared" si="0"/>
        <v>8.2875967435921641E-2</v>
      </c>
      <c r="I29" s="4">
        <f t="shared" si="1"/>
        <v>2.1</v>
      </c>
      <c r="J29" s="4">
        <f>ROUND(IF('Indicator Data'!I31=0,0,IF(LOG('Indicator Data'!I31)&gt;J$139,10,IF(LOG('Indicator Data'!I31)&lt;J$140,0,10-(J$139-LOG('Indicator Data'!I31))/(J$139-J$140)*10))),1)</f>
        <v>7.9</v>
      </c>
      <c r="K29" s="58">
        <f>'Indicator Data'!G31/'Indicator Data'!$BC31</f>
        <v>5.1349786062029083E-3</v>
      </c>
      <c r="L29" s="58">
        <f>'Indicator Data'!I31/'Indicator Data'!$BD31</f>
        <v>7.0607015456121535E-3</v>
      </c>
      <c r="M29" s="4">
        <f t="shared" si="2"/>
        <v>3.4</v>
      </c>
      <c r="N29" s="4">
        <f t="shared" si="3"/>
        <v>2.4</v>
      </c>
      <c r="O29" s="4">
        <f>ROUND(IF('Indicator Data'!J31=0,0,IF('Indicator Data'!J31&gt;O$139,10,IF('Indicator Data'!J31&lt;O$140,0,10-(O$139-'Indicator Data'!J31)/(O$139-O$140)*10))),1)</f>
        <v>2</v>
      </c>
      <c r="P29" s="153">
        <f t="shared" si="4"/>
        <v>5.8</v>
      </c>
      <c r="Q29" s="153">
        <f t="shared" si="5"/>
        <v>3.9</v>
      </c>
      <c r="R29" s="4">
        <f>IF('Indicator Data'!H31="No data","x",ROUND(IF('Indicator Data'!H31=0,0,IF('Indicator Data'!H31&gt;R$139,10,IF('Indicator Data'!H31&lt;R$140,0,10-(R$139-'Indicator Data'!H31)/(R$139-R$140)*10))),1))</f>
        <v>2</v>
      </c>
      <c r="S29" s="6">
        <f t="shared" si="6"/>
        <v>3.2</v>
      </c>
      <c r="T29" s="6">
        <f t="shared" si="7"/>
        <v>3</v>
      </c>
      <c r="U29" s="6">
        <f t="shared" si="8"/>
        <v>2.1</v>
      </c>
      <c r="V29" s="6">
        <f t="shared" si="9"/>
        <v>3</v>
      </c>
      <c r="W29" s="14">
        <f t="shared" si="10"/>
        <v>2.8</v>
      </c>
      <c r="X29" s="4">
        <f>ROUND(IF('Indicator Data'!M31=0,0,IF('Indicator Data'!M31&gt;X$139,10,IF('Indicator Data'!M31&lt;X$140,0,10-(X$139-'Indicator Data'!M31)/(X$139-X$140)*10))),1)</f>
        <v>1.2</v>
      </c>
      <c r="Y29" s="4">
        <f>ROUND(IF('Indicator Data'!N31=0,0,IF('Indicator Data'!N31&gt;Y$139,10,IF('Indicator Data'!N31&lt;Y$140,0,10-(Y$139-'Indicator Data'!N31)/(Y$139-Y$140)*10))),1)</f>
        <v>0.4</v>
      </c>
      <c r="Z29" s="6">
        <f t="shared" si="11"/>
        <v>0.8</v>
      </c>
      <c r="AA29" s="6">
        <f>IF('Indicator Data'!K31=5,10,IF('Indicator Data'!K31=4,8,IF('Indicator Data'!K31=3,5,IF('Indicator Data'!K31=2,2,IF('Indicator Data'!K31=1,1,0)))))</f>
        <v>0</v>
      </c>
      <c r="AB29" s="191">
        <f>IF('Indicator Data'!L31="No data","x",IF('Indicator Data'!L31&gt;1000,10,IF('Indicator Data'!L31&gt;=500,9,IF('Indicator Data'!L31&gt;=240,8,IF('Indicator Data'!L31&gt;=120,7,IF('Indicator Data'!L31&gt;=60,6,IF('Indicator Data'!L31&gt;=20,5,IF('Indicator Data'!L31&gt;=1,4,0))))))))</f>
        <v>0</v>
      </c>
      <c r="AC29" s="6">
        <f t="shared" si="12"/>
        <v>0</v>
      </c>
      <c r="AD29" s="7">
        <f t="shared" si="13"/>
        <v>0.4</v>
      </c>
    </row>
    <row r="30" spans="1:30" s="11" customFormat="1" x14ac:dyDescent="0.25">
      <c r="A30" s="11" t="s">
        <v>734</v>
      </c>
      <c r="B30" s="30" t="s">
        <v>6</v>
      </c>
      <c r="C30" s="30" t="s">
        <v>737</v>
      </c>
      <c r="D30" s="4">
        <f>ROUND(IF('Indicator Data'!G32=0,0,IF(LOG('Indicator Data'!G32)&gt;D$139,10,IF(LOG('Indicator Data'!G32)&lt;D$140,0,10-(D$139-LOG('Indicator Data'!G32))/(D$139-D$140)*10))),1)</f>
        <v>0</v>
      </c>
      <c r="E30" s="4">
        <f>IF('Indicator Data'!D32="No data","x",ROUND(IF(('Indicator Data'!D32)&gt;E$139,10,IF(('Indicator Data'!D32)&lt;E$140,0,10-(E$139-('Indicator Data'!D32))/(E$139-E$140)*10)),1))</f>
        <v>0</v>
      </c>
      <c r="F30" s="58">
        <f>'Indicator Data'!E32/'Indicator Data'!$BC32</f>
        <v>0.19671074276652648</v>
      </c>
      <c r="G30" s="58">
        <f>'Indicator Data'!F32/'Indicator Data'!$BC32</f>
        <v>0</v>
      </c>
      <c r="H30" s="58">
        <f t="shared" si="0"/>
        <v>9.8355371383263238E-2</v>
      </c>
      <c r="I30" s="4">
        <f t="shared" si="1"/>
        <v>2.5</v>
      </c>
      <c r="J30" s="4">
        <f>ROUND(IF('Indicator Data'!I32=0,0,IF(LOG('Indicator Data'!I32)&gt;J$139,10,IF(LOG('Indicator Data'!I32)&lt;J$140,0,10-(J$139-LOG('Indicator Data'!I32))/(J$139-J$140)*10))),1)</f>
        <v>7.9</v>
      </c>
      <c r="K30" s="58">
        <f>'Indicator Data'!G32/'Indicator Data'!$BC32</f>
        <v>0</v>
      </c>
      <c r="L30" s="58">
        <f>'Indicator Data'!I32/'Indicator Data'!$BD32</f>
        <v>7.0607015456121535E-3</v>
      </c>
      <c r="M30" s="4">
        <f t="shared" si="2"/>
        <v>0</v>
      </c>
      <c r="N30" s="4">
        <f t="shared" si="3"/>
        <v>2.4</v>
      </c>
      <c r="O30" s="4">
        <f>ROUND(IF('Indicator Data'!J32=0,0,IF('Indicator Data'!J32&gt;O$139,10,IF('Indicator Data'!J32&lt;O$140,0,10-(O$139-'Indicator Data'!J32)/(O$139-O$140)*10))),1)</f>
        <v>2</v>
      </c>
      <c r="P30" s="153">
        <f t="shared" si="4"/>
        <v>5.8</v>
      </c>
      <c r="Q30" s="153">
        <f t="shared" si="5"/>
        <v>3.9</v>
      </c>
      <c r="R30" s="4">
        <f>IF('Indicator Data'!H32="No data","x",ROUND(IF('Indicator Data'!H32=0,0,IF('Indicator Data'!H32&gt;R$139,10,IF('Indicator Data'!H32&lt;R$140,0,10-(R$139-'Indicator Data'!H32)/(R$139-R$140)*10))),1))</f>
        <v>3</v>
      </c>
      <c r="S30" s="6">
        <f t="shared" si="6"/>
        <v>0</v>
      </c>
      <c r="T30" s="6">
        <f t="shared" si="7"/>
        <v>0</v>
      </c>
      <c r="U30" s="6">
        <f t="shared" si="8"/>
        <v>2.5</v>
      </c>
      <c r="V30" s="6">
        <f t="shared" si="9"/>
        <v>3.5</v>
      </c>
      <c r="W30" s="14">
        <f t="shared" si="10"/>
        <v>1.6</v>
      </c>
      <c r="X30" s="4">
        <f>ROUND(IF('Indicator Data'!M32=0,0,IF('Indicator Data'!M32&gt;X$139,10,IF('Indicator Data'!M32&lt;X$140,0,10-(X$139-'Indicator Data'!M32)/(X$139-X$140)*10))),1)</f>
        <v>1.2</v>
      </c>
      <c r="Y30" s="4">
        <f>ROUND(IF('Indicator Data'!N32=0,0,IF('Indicator Data'!N32&gt;Y$139,10,IF('Indicator Data'!N32&lt;Y$140,0,10-(Y$139-'Indicator Data'!N32)/(Y$139-Y$140)*10))),1)</f>
        <v>0.4</v>
      </c>
      <c r="Z30" s="6">
        <f t="shared" si="11"/>
        <v>0.8</v>
      </c>
      <c r="AA30" s="6">
        <f>IF('Indicator Data'!K32=5,10,IF('Indicator Data'!K32=4,8,IF('Indicator Data'!K32=3,5,IF('Indicator Data'!K32=2,2,IF('Indicator Data'!K32=1,1,0)))))</f>
        <v>0</v>
      </c>
      <c r="AB30" s="191">
        <f>IF('Indicator Data'!L32="No data","x",IF('Indicator Data'!L32&gt;1000,10,IF('Indicator Data'!L32&gt;=500,9,IF('Indicator Data'!L32&gt;=240,8,IF('Indicator Data'!L32&gt;=120,7,IF('Indicator Data'!L32&gt;=60,6,IF('Indicator Data'!L32&gt;=20,5,IF('Indicator Data'!L32&gt;=1,4,0))))))))</f>
        <v>0</v>
      </c>
      <c r="AC30" s="6">
        <f t="shared" si="12"/>
        <v>0</v>
      </c>
      <c r="AD30" s="7">
        <f t="shared" si="13"/>
        <v>0.4</v>
      </c>
    </row>
    <row r="31" spans="1:30" s="11" customFormat="1" x14ac:dyDescent="0.25">
      <c r="A31" s="11" t="s">
        <v>735</v>
      </c>
      <c r="B31" s="30" t="s">
        <v>6</v>
      </c>
      <c r="C31" s="30" t="s">
        <v>476</v>
      </c>
      <c r="D31" s="4">
        <f>ROUND(IF('Indicator Data'!G33=0,0,IF(LOG('Indicator Data'!G33)&gt;D$139,10,IF(LOG('Indicator Data'!G33)&lt;D$140,0,10-(D$139-LOG('Indicator Data'!G33))/(D$139-D$140)*10))),1)</f>
        <v>1.2</v>
      </c>
      <c r="E31" s="4">
        <f>IF('Indicator Data'!D33="No data","x",ROUND(IF(('Indicator Data'!D33)&gt;E$139,10,IF(('Indicator Data'!D33)&lt;E$140,0,10-(E$139-('Indicator Data'!D33))/(E$139-E$140)*10)),1))</f>
        <v>2.5</v>
      </c>
      <c r="F31" s="58">
        <f>'Indicator Data'!E33/'Indicator Data'!$BC33</f>
        <v>6.7303539745405538E-2</v>
      </c>
      <c r="G31" s="58">
        <f>'Indicator Data'!F33/'Indicator Data'!$BC33</f>
        <v>0.28531816954196454</v>
      </c>
      <c r="H31" s="58">
        <f t="shared" si="0"/>
        <v>0.1049813122581939</v>
      </c>
      <c r="I31" s="4">
        <f t="shared" si="1"/>
        <v>2.6</v>
      </c>
      <c r="J31" s="4">
        <f>ROUND(IF('Indicator Data'!I33=0,0,IF(LOG('Indicator Data'!I33)&gt;J$139,10,IF(LOG('Indicator Data'!I33)&lt;J$140,0,10-(J$139-LOG('Indicator Data'!I33))/(J$139-J$140)*10))),1)</f>
        <v>7.9</v>
      </c>
      <c r="K31" s="58">
        <f>'Indicator Data'!G33/'Indicator Data'!$BC33</f>
        <v>9.8078715527846099E-4</v>
      </c>
      <c r="L31" s="58">
        <f>'Indicator Data'!I33/'Indicator Data'!$BD33</f>
        <v>7.0607015456121535E-3</v>
      </c>
      <c r="M31" s="4">
        <f t="shared" si="2"/>
        <v>0.7</v>
      </c>
      <c r="N31" s="4">
        <f t="shared" si="3"/>
        <v>2.4</v>
      </c>
      <c r="O31" s="4">
        <f>ROUND(IF('Indicator Data'!J33=0,0,IF('Indicator Data'!J33&gt;O$139,10,IF('Indicator Data'!J33&lt;O$140,0,10-(O$139-'Indicator Data'!J33)/(O$139-O$140)*10))),1)</f>
        <v>2</v>
      </c>
      <c r="P31" s="153">
        <f t="shared" si="4"/>
        <v>5.8</v>
      </c>
      <c r="Q31" s="153">
        <f t="shared" si="5"/>
        <v>3.9</v>
      </c>
      <c r="R31" s="4">
        <f>IF('Indicator Data'!H33="No data","x",ROUND(IF('Indicator Data'!H33=0,0,IF('Indicator Data'!H33&gt;R$139,10,IF('Indicator Data'!H33&lt;R$140,0,10-(R$139-'Indicator Data'!H33)/(R$139-R$140)*10))),1))</f>
        <v>2</v>
      </c>
      <c r="S31" s="6">
        <f t="shared" si="6"/>
        <v>2.5</v>
      </c>
      <c r="T31" s="6">
        <f t="shared" si="7"/>
        <v>1</v>
      </c>
      <c r="U31" s="6">
        <f t="shared" si="8"/>
        <v>2.6</v>
      </c>
      <c r="V31" s="6">
        <f t="shared" si="9"/>
        <v>3</v>
      </c>
      <c r="W31" s="14">
        <f t="shared" si="10"/>
        <v>2.2999999999999998</v>
      </c>
      <c r="X31" s="4">
        <f>ROUND(IF('Indicator Data'!M33=0,0,IF('Indicator Data'!M33&gt;X$139,10,IF('Indicator Data'!M33&lt;X$140,0,10-(X$139-'Indicator Data'!M33)/(X$139-X$140)*10))),1)</f>
        <v>1.2</v>
      </c>
      <c r="Y31" s="4">
        <f>ROUND(IF('Indicator Data'!N33=0,0,IF('Indicator Data'!N33&gt;Y$139,10,IF('Indicator Data'!N33&lt;Y$140,0,10-(Y$139-'Indicator Data'!N33)/(Y$139-Y$140)*10))),1)</f>
        <v>0.4</v>
      </c>
      <c r="Z31" s="6">
        <f t="shared" si="11"/>
        <v>0.8</v>
      </c>
      <c r="AA31" s="6">
        <f>IF('Indicator Data'!K33=5,10,IF('Indicator Data'!K33=4,8,IF('Indicator Data'!K33=3,5,IF('Indicator Data'!K33=2,2,IF('Indicator Data'!K33=1,1,0)))))</f>
        <v>0</v>
      </c>
      <c r="AB31" s="191">
        <f>IF('Indicator Data'!L33="No data","x",IF('Indicator Data'!L33&gt;1000,10,IF('Indicator Data'!L33&gt;=500,9,IF('Indicator Data'!L33&gt;=240,8,IF('Indicator Data'!L33&gt;=120,7,IF('Indicator Data'!L33&gt;=60,6,IF('Indicator Data'!L33&gt;=20,5,IF('Indicator Data'!L33&gt;=1,4,0))))))))</f>
        <v>0</v>
      </c>
      <c r="AC31" s="6">
        <f t="shared" si="12"/>
        <v>0</v>
      </c>
      <c r="AD31" s="7">
        <f t="shared" si="13"/>
        <v>0.4</v>
      </c>
    </row>
    <row r="32" spans="1:30" s="11" customFormat="1" x14ac:dyDescent="0.25">
      <c r="A32" s="11" t="s">
        <v>736</v>
      </c>
      <c r="B32" s="30" t="s">
        <v>6</v>
      </c>
      <c r="C32" s="30" t="s">
        <v>738</v>
      </c>
      <c r="D32" s="4">
        <f>ROUND(IF('Indicator Data'!G34=0,0,IF(LOG('Indicator Data'!G34)&gt;D$139,10,IF(LOG('Indicator Data'!G34)&lt;D$140,0,10-(D$139-LOG('Indicator Data'!G34))/(D$139-D$140)*10))),1)</f>
        <v>4.2</v>
      </c>
      <c r="E32" s="4">
        <f>IF('Indicator Data'!D34="No data","x",ROUND(IF(('Indicator Data'!D34)&gt;E$139,10,IF(('Indicator Data'!D34)&lt;E$140,0,10-(E$139-('Indicator Data'!D34))/(E$139-E$140)*10)),1))</f>
        <v>3.2</v>
      </c>
      <c r="F32" s="58">
        <f>'Indicator Data'!E34/'Indicator Data'!$BC34</f>
        <v>0.17523307054993004</v>
      </c>
      <c r="G32" s="58">
        <f>'Indicator Data'!F34/'Indicator Data'!$BC34</f>
        <v>0.18658610111537346</v>
      </c>
      <c r="H32" s="58">
        <f t="shared" si="0"/>
        <v>0.13426306055380838</v>
      </c>
      <c r="I32" s="4">
        <f t="shared" si="1"/>
        <v>3.4</v>
      </c>
      <c r="J32" s="4">
        <f>ROUND(IF('Indicator Data'!I34=0,0,IF(LOG('Indicator Data'!I34)&gt;J$139,10,IF(LOG('Indicator Data'!I34)&lt;J$140,0,10-(J$139-LOG('Indicator Data'!I34))/(J$139-J$140)*10))),1)</f>
        <v>7.9</v>
      </c>
      <c r="K32" s="58">
        <f>'Indicator Data'!G34/'Indicator Data'!$BC34</f>
        <v>1.5568834161083893E-2</v>
      </c>
      <c r="L32" s="58">
        <f>'Indicator Data'!I34/'Indicator Data'!$BD34</f>
        <v>7.0607015456121535E-3</v>
      </c>
      <c r="M32" s="4">
        <f t="shared" si="2"/>
        <v>10</v>
      </c>
      <c r="N32" s="4">
        <f t="shared" si="3"/>
        <v>2.4</v>
      </c>
      <c r="O32" s="4">
        <f>ROUND(IF('Indicator Data'!J34=0,0,IF('Indicator Data'!J34&gt;O$139,10,IF('Indicator Data'!J34&lt;O$140,0,10-(O$139-'Indicator Data'!J34)/(O$139-O$140)*10))),1)</f>
        <v>2</v>
      </c>
      <c r="P32" s="153">
        <f t="shared" si="4"/>
        <v>5.8</v>
      </c>
      <c r="Q32" s="153">
        <f t="shared" si="5"/>
        <v>3.9</v>
      </c>
      <c r="R32" s="4">
        <f>IF('Indicator Data'!H34="No data","x",ROUND(IF('Indicator Data'!H34=0,0,IF('Indicator Data'!H34&gt;R$139,10,IF('Indicator Data'!H34&lt;R$140,0,10-(R$139-'Indicator Data'!H34)/(R$139-R$140)*10))),1))</f>
        <v>2</v>
      </c>
      <c r="S32" s="6">
        <f t="shared" si="6"/>
        <v>3.2</v>
      </c>
      <c r="T32" s="6">
        <f t="shared" si="7"/>
        <v>8.3000000000000007</v>
      </c>
      <c r="U32" s="6">
        <f t="shared" si="8"/>
        <v>3.4</v>
      </c>
      <c r="V32" s="6">
        <f t="shared" si="9"/>
        <v>3</v>
      </c>
      <c r="W32" s="14">
        <f t="shared" si="10"/>
        <v>5</v>
      </c>
      <c r="X32" s="4">
        <f>ROUND(IF('Indicator Data'!M34=0,0,IF('Indicator Data'!M34&gt;X$139,10,IF('Indicator Data'!M34&lt;X$140,0,10-(X$139-'Indicator Data'!M34)/(X$139-X$140)*10))),1)</f>
        <v>1.2</v>
      </c>
      <c r="Y32" s="4">
        <f>ROUND(IF('Indicator Data'!N34=0,0,IF('Indicator Data'!N34&gt;Y$139,10,IF('Indicator Data'!N34&lt;Y$140,0,10-(Y$139-'Indicator Data'!N34)/(Y$139-Y$140)*10))),1)</f>
        <v>0.4</v>
      </c>
      <c r="Z32" s="6">
        <f t="shared" si="11"/>
        <v>0.8</v>
      </c>
      <c r="AA32" s="6">
        <f>IF('Indicator Data'!K34=5,10,IF('Indicator Data'!K34=4,8,IF('Indicator Data'!K34=3,5,IF('Indicator Data'!K34=2,2,IF('Indicator Data'!K34=1,1,0)))))</f>
        <v>0</v>
      </c>
      <c r="AB32" s="191">
        <f>IF('Indicator Data'!L34="No data","x",IF('Indicator Data'!L34&gt;1000,10,IF('Indicator Data'!L34&gt;=500,9,IF('Indicator Data'!L34&gt;=240,8,IF('Indicator Data'!L34&gt;=120,7,IF('Indicator Data'!L34&gt;=60,6,IF('Indicator Data'!L34&gt;=20,5,IF('Indicator Data'!L34&gt;=1,4,0))))))))</f>
        <v>0</v>
      </c>
      <c r="AC32" s="6">
        <f t="shared" si="12"/>
        <v>0</v>
      </c>
      <c r="AD32" s="7">
        <f t="shared" si="13"/>
        <v>0.4</v>
      </c>
    </row>
    <row r="33" spans="1:30" s="11" customFormat="1" x14ac:dyDescent="0.25">
      <c r="A33" s="11" t="s">
        <v>733</v>
      </c>
      <c r="B33" s="30" t="s">
        <v>6</v>
      </c>
      <c r="C33" s="30" t="s">
        <v>474</v>
      </c>
      <c r="D33" s="4">
        <f>ROUND(IF('Indicator Data'!G35=0,0,IF(LOG('Indicator Data'!G35)&gt;D$139,10,IF(LOG('Indicator Data'!G35)&lt;D$140,0,10-(D$139-LOG('Indicator Data'!G35))/(D$139-D$140)*10))),1)</f>
        <v>2.2000000000000002</v>
      </c>
      <c r="E33" s="4">
        <f>IF('Indicator Data'!D35="No data","x",ROUND(IF(('Indicator Data'!D35)&gt;E$139,10,IF(('Indicator Data'!D35)&lt;E$140,0,10-(E$139-('Indicator Data'!D35))/(E$139-E$140)*10)),1))</f>
        <v>2.5</v>
      </c>
      <c r="F33" s="58">
        <f>'Indicator Data'!E35/'Indicator Data'!$BC35</f>
        <v>0.36541346502546029</v>
      </c>
      <c r="G33" s="58">
        <f>'Indicator Data'!F35/'Indicator Data'!$BC35</f>
        <v>0.23331541346319107</v>
      </c>
      <c r="H33" s="58">
        <f t="shared" si="0"/>
        <v>0.24103558587852791</v>
      </c>
      <c r="I33" s="4">
        <f t="shared" si="1"/>
        <v>6</v>
      </c>
      <c r="J33" s="4">
        <f>ROUND(IF('Indicator Data'!I35=0,0,IF(LOG('Indicator Data'!I35)&gt;J$139,10,IF(LOG('Indicator Data'!I35)&lt;J$140,0,10-(J$139-LOG('Indicator Data'!I35))/(J$139-J$140)*10))),1)</f>
        <v>7.9</v>
      </c>
      <c r="K33" s="58">
        <f>'Indicator Data'!G35/'Indicator Data'!$BC35</f>
        <v>5.5391060362522098E-3</v>
      </c>
      <c r="L33" s="58">
        <f>'Indicator Data'!I35/'Indicator Data'!$BD35</f>
        <v>7.0607015456121535E-3</v>
      </c>
      <c r="M33" s="4">
        <f t="shared" si="2"/>
        <v>3.7</v>
      </c>
      <c r="N33" s="4">
        <f t="shared" si="3"/>
        <v>2.4</v>
      </c>
      <c r="O33" s="4">
        <f>ROUND(IF('Indicator Data'!J35=0,0,IF('Indicator Data'!J35&gt;O$139,10,IF('Indicator Data'!J35&lt;O$140,0,10-(O$139-'Indicator Data'!J35)/(O$139-O$140)*10))),1)</f>
        <v>2</v>
      </c>
      <c r="P33" s="153">
        <f t="shared" si="4"/>
        <v>5.8</v>
      </c>
      <c r="Q33" s="153">
        <f t="shared" si="5"/>
        <v>3.9</v>
      </c>
      <c r="R33" s="4">
        <f>IF('Indicator Data'!H35="No data","x",ROUND(IF('Indicator Data'!H35=0,0,IF('Indicator Data'!H35&gt;R$139,10,IF('Indicator Data'!H35&lt;R$140,0,10-(R$139-'Indicator Data'!H35)/(R$139-R$140)*10))),1))</f>
        <v>1</v>
      </c>
      <c r="S33" s="6">
        <f t="shared" si="6"/>
        <v>2.5</v>
      </c>
      <c r="T33" s="6">
        <f t="shared" si="7"/>
        <v>3</v>
      </c>
      <c r="U33" s="6">
        <f t="shared" si="8"/>
        <v>6</v>
      </c>
      <c r="V33" s="6">
        <f t="shared" si="9"/>
        <v>2.5</v>
      </c>
      <c r="W33" s="14">
        <f t="shared" si="10"/>
        <v>3.7</v>
      </c>
      <c r="X33" s="4">
        <f>ROUND(IF('Indicator Data'!M35=0,0,IF('Indicator Data'!M35&gt;X$139,10,IF('Indicator Data'!M35&lt;X$140,0,10-(X$139-'Indicator Data'!M35)/(X$139-X$140)*10))),1)</f>
        <v>1.2</v>
      </c>
      <c r="Y33" s="4">
        <f>ROUND(IF('Indicator Data'!N35=0,0,IF('Indicator Data'!N35&gt;Y$139,10,IF('Indicator Data'!N35&lt;Y$140,0,10-(Y$139-'Indicator Data'!N35)/(Y$139-Y$140)*10))),1)</f>
        <v>0.4</v>
      </c>
      <c r="Z33" s="6">
        <f t="shared" si="11"/>
        <v>0.8</v>
      </c>
      <c r="AA33" s="6">
        <f>IF('Indicator Data'!K35=5,10,IF('Indicator Data'!K35=4,8,IF('Indicator Data'!K35=3,5,IF('Indicator Data'!K35=2,2,IF('Indicator Data'!K35=1,1,0)))))</f>
        <v>0</v>
      </c>
      <c r="AB33" s="191">
        <f>IF('Indicator Data'!L35="No data","x",IF('Indicator Data'!L35&gt;1000,10,IF('Indicator Data'!L35&gt;=500,9,IF('Indicator Data'!L35&gt;=240,8,IF('Indicator Data'!L35&gt;=120,7,IF('Indicator Data'!L35&gt;=60,6,IF('Indicator Data'!L35&gt;=20,5,IF('Indicator Data'!L35&gt;=1,4,0))))))))</f>
        <v>0</v>
      </c>
      <c r="AC33" s="6">
        <f t="shared" si="12"/>
        <v>0</v>
      </c>
      <c r="AD33" s="7">
        <f t="shared" si="13"/>
        <v>0.4</v>
      </c>
    </row>
    <row r="34" spans="1:30" s="11" customFormat="1" x14ac:dyDescent="0.25">
      <c r="A34" s="11" t="s">
        <v>359</v>
      </c>
      <c r="B34" s="30" t="s">
        <v>8</v>
      </c>
      <c r="C34" s="30" t="s">
        <v>487</v>
      </c>
      <c r="D34" s="4">
        <f>ROUND(IF('Indicator Data'!G36=0,0,IF(LOG('Indicator Data'!G36)&gt;D$139,10,IF(LOG('Indicator Data'!G36)&lt;D$140,0,10-(D$139-LOG('Indicator Data'!G36))/(D$139-D$140)*10))),1)</f>
        <v>6.6</v>
      </c>
      <c r="E34" s="4">
        <f>IF('Indicator Data'!D36="No data","x",ROUND(IF(('Indicator Data'!D36)&gt;E$139,10,IF(('Indicator Data'!D36)&lt;E$140,0,10-(E$139-('Indicator Data'!D36))/(E$139-E$140)*10)),1))</f>
        <v>0.7</v>
      </c>
      <c r="F34" s="58">
        <f>'Indicator Data'!E36/'Indicator Data'!$BC36</f>
        <v>4.0916405978262217E-2</v>
      </c>
      <c r="G34" s="58">
        <f>'Indicator Data'!F36/'Indicator Data'!$BC36</f>
        <v>0</v>
      </c>
      <c r="H34" s="58">
        <f t="shared" si="0"/>
        <v>2.0458202989131109E-2</v>
      </c>
      <c r="I34" s="4">
        <f t="shared" si="1"/>
        <v>0.5</v>
      </c>
      <c r="J34" s="4">
        <f>ROUND(IF('Indicator Data'!I36=0,0,IF(LOG('Indicator Data'!I36)&gt;J$139,10,IF(LOG('Indicator Data'!I36)&lt;J$140,0,10-(J$139-LOG('Indicator Data'!I36))/(J$139-J$140)*10))),1)</f>
        <v>10</v>
      </c>
      <c r="K34" s="58">
        <f>'Indicator Data'!G36/'Indicator Data'!$BC36</f>
        <v>4.0569727431615469E-3</v>
      </c>
      <c r="L34" s="58">
        <f>'Indicator Data'!I36/'Indicator Data'!$BD36</f>
        <v>8.2149479659413445E-3</v>
      </c>
      <c r="M34" s="4">
        <f t="shared" si="2"/>
        <v>2.7</v>
      </c>
      <c r="N34" s="4">
        <f t="shared" si="3"/>
        <v>2.7</v>
      </c>
      <c r="O34" s="4">
        <f>ROUND(IF('Indicator Data'!J36=0,0,IF('Indicator Data'!J36&gt;O$139,10,IF('Indicator Data'!J36&lt;O$140,0,10-(O$139-'Indicator Data'!J36)/(O$139-O$140)*10))),1)</f>
        <v>4.8</v>
      </c>
      <c r="P34" s="153">
        <f t="shared" si="4"/>
        <v>8.1</v>
      </c>
      <c r="Q34" s="153">
        <f t="shared" si="5"/>
        <v>6.5</v>
      </c>
      <c r="R34" s="4">
        <f>IF('Indicator Data'!H36="No data","x",ROUND(IF('Indicator Data'!H36=0,0,IF('Indicator Data'!H36&gt;R$139,10,IF('Indicator Data'!H36&lt;R$140,0,10-(R$139-'Indicator Data'!H36)/(R$139-R$140)*10))),1))</f>
        <v>5.7</v>
      </c>
      <c r="S34" s="6">
        <f t="shared" si="6"/>
        <v>0.7</v>
      </c>
      <c r="T34" s="6">
        <f t="shared" si="7"/>
        <v>5</v>
      </c>
      <c r="U34" s="6">
        <f t="shared" si="8"/>
        <v>0.5</v>
      </c>
      <c r="V34" s="6">
        <f t="shared" si="9"/>
        <v>6.1</v>
      </c>
      <c r="W34" s="14">
        <f t="shared" si="10"/>
        <v>3.5</v>
      </c>
      <c r="X34" s="4">
        <f>ROUND(IF('Indicator Data'!M36=0,0,IF('Indicator Data'!M36&gt;X$139,10,IF('Indicator Data'!M36&lt;X$140,0,10-(X$139-'Indicator Data'!M36)/(X$139-X$140)*10))),1)</f>
        <v>9.8000000000000007</v>
      </c>
      <c r="Y34" s="4">
        <f>ROUND(IF('Indicator Data'!N36=0,0,IF('Indicator Data'!N36&gt;Y$139,10,IF('Indicator Data'!N36&lt;Y$140,0,10-(Y$139-'Indicator Data'!N36)/(Y$139-Y$140)*10))),1)</f>
        <v>8.8000000000000007</v>
      </c>
      <c r="Z34" s="6">
        <f t="shared" si="11"/>
        <v>9.4</v>
      </c>
      <c r="AA34" s="6">
        <f>IF('Indicator Data'!K36=5,10,IF('Indicator Data'!K36=4,8,IF('Indicator Data'!K36=3,5,IF('Indicator Data'!K36=2,2,IF('Indicator Data'!K36=1,1,0)))))</f>
        <v>0</v>
      </c>
      <c r="AB34" s="191">
        <f>IF('Indicator Data'!L36="No data","x",IF('Indicator Data'!L36&gt;1000,10,IF('Indicator Data'!L36&gt;=500,9,IF('Indicator Data'!L36&gt;=240,8,IF('Indicator Data'!L36&gt;=120,7,IF('Indicator Data'!L36&gt;=60,6,IF('Indicator Data'!L36&gt;=20,5,IF('Indicator Data'!L36&gt;=1,4,0))))))))</f>
        <v>4</v>
      </c>
      <c r="AC34" s="6">
        <f t="shared" si="12"/>
        <v>4</v>
      </c>
      <c r="AD34" s="7">
        <f t="shared" si="13"/>
        <v>6.7</v>
      </c>
    </row>
    <row r="35" spans="1:30" s="11" customFormat="1" x14ac:dyDescent="0.25">
      <c r="A35" s="11" t="s">
        <v>357</v>
      </c>
      <c r="B35" s="30" t="s">
        <v>8</v>
      </c>
      <c r="C35" s="30" t="s">
        <v>485</v>
      </c>
      <c r="D35" s="4">
        <f>ROUND(IF('Indicator Data'!G37=0,0,IF(LOG('Indicator Data'!G37)&gt;D$139,10,IF(LOG('Indicator Data'!G37)&lt;D$140,0,10-(D$139-LOG('Indicator Data'!G37))/(D$139-D$140)*10))),1)</f>
        <v>7</v>
      </c>
      <c r="E35" s="4">
        <f>IF('Indicator Data'!D37="No data","x",ROUND(IF(('Indicator Data'!D37)&gt;E$139,10,IF(('Indicator Data'!D37)&lt;E$140,0,10-(E$139-('Indicator Data'!D37))/(E$139-E$140)*10)),1))</f>
        <v>4.7</v>
      </c>
      <c r="F35" s="58">
        <f>'Indicator Data'!E37/'Indicator Data'!$BC37</f>
        <v>0.18943121758105286</v>
      </c>
      <c r="G35" s="58">
        <f>'Indicator Data'!F37/'Indicator Data'!$BC37</f>
        <v>6.4420662494165115E-2</v>
      </c>
      <c r="H35" s="58">
        <f t="shared" si="0"/>
        <v>0.11082077441406771</v>
      </c>
      <c r="I35" s="4">
        <f t="shared" si="1"/>
        <v>2.8</v>
      </c>
      <c r="J35" s="4">
        <f>ROUND(IF('Indicator Data'!I37=0,0,IF(LOG('Indicator Data'!I37)&gt;J$139,10,IF(LOG('Indicator Data'!I37)&lt;J$140,0,10-(J$139-LOG('Indicator Data'!I37))/(J$139-J$140)*10))),1)</f>
        <v>10</v>
      </c>
      <c r="K35" s="58">
        <f>'Indicator Data'!G37/'Indicator Data'!$BC37</f>
        <v>1.8271542740165837E-2</v>
      </c>
      <c r="L35" s="58">
        <f>'Indicator Data'!I37/'Indicator Data'!$BD37</f>
        <v>8.2149479659413445E-3</v>
      </c>
      <c r="M35" s="4">
        <f t="shared" si="2"/>
        <v>10</v>
      </c>
      <c r="N35" s="4">
        <f t="shared" si="3"/>
        <v>2.7</v>
      </c>
      <c r="O35" s="4">
        <f>ROUND(IF('Indicator Data'!J37=0,0,IF('Indicator Data'!J37&gt;O$139,10,IF('Indicator Data'!J37&lt;O$140,0,10-(O$139-'Indicator Data'!J37)/(O$139-O$140)*10))),1)</f>
        <v>4.8</v>
      </c>
      <c r="P35" s="153">
        <f t="shared" si="4"/>
        <v>8.1</v>
      </c>
      <c r="Q35" s="153">
        <f t="shared" si="5"/>
        <v>6.5</v>
      </c>
      <c r="R35" s="4">
        <f>IF('Indicator Data'!H37="No data","x",ROUND(IF('Indicator Data'!H37=0,0,IF('Indicator Data'!H37&gt;R$139,10,IF('Indicator Data'!H37&lt;R$140,0,10-(R$139-'Indicator Data'!H37)/(R$139-R$140)*10))),1))</f>
        <v>8.6999999999999993</v>
      </c>
      <c r="S35" s="6">
        <f t="shared" si="6"/>
        <v>4.7</v>
      </c>
      <c r="T35" s="6">
        <f t="shared" si="7"/>
        <v>9</v>
      </c>
      <c r="U35" s="6">
        <f t="shared" si="8"/>
        <v>2.8</v>
      </c>
      <c r="V35" s="6">
        <f t="shared" si="9"/>
        <v>7.6</v>
      </c>
      <c r="W35" s="14">
        <f t="shared" si="10"/>
        <v>6.7</v>
      </c>
      <c r="X35" s="4">
        <f>ROUND(IF('Indicator Data'!M37=0,0,IF('Indicator Data'!M37&gt;X$139,10,IF('Indicator Data'!M37&lt;X$140,0,10-(X$139-'Indicator Data'!M37)/(X$139-X$140)*10))),1)</f>
        <v>9.8000000000000007</v>
      </c>
      <c r="Y35" s="4">
        <f>ROUND(IF('Indicator Data'!N37=0,0,IF('Indicator Data'!N37&gt;Y$139,10,IF('Indicator Data'!N37&lt;Y$140,0,10-(Y$139-'Indicator Data'!N37)/(Y$139-Y$140)*10))),1)</f>
        <v>8.8000000000000007</v>
      </c>
      <c r="Z35" s="6">
        <f t="shared" si="11"/>
        <v>9.4</v>
      </c>
      <c r="AA35" s="6">
        <f>IF('Indicator Data'!K37=5,10,IF('Indicator Data'!K37=4,8,IF('Indicator Data'!K37=3,5,IF('Indicator Data'!K37=2,2,IF('Indicator Data'!K37=1,1,0)))))</f>
        <v>8</v>
      </c>
      <c r="AB35" s="191">
        <f>IF('Indicator Data'!L37="No data","x",IF('Indicator Data'!L37&gt;1000,10,IF('Indicator Data'!L37&gt;=500,9,IF('Indicator Data'!L37&gt;=240,8,IF('Indicator Data'!L37&gt;=120,7,IF('Indicator Data'!L37&gt;=60,6,IF('Indicator Data'!L37&gt;=20,5,IF('Indicator Data'!L37&gt;=1,4,0))))))))</f>
        <v>8</v>
      </c>
      <c r="AC35" s="6">
        <f t="shared" si="12"/>
        <v>8</v>
      </c>
      <c r="AD35" s="7">
        <f t="shared" si="13"/>
        <v>8</v>
      </c>
    </row>
    <row r="36" spans="1:30" s="11" customFormat="1" x14ac:dyDescent="0.25">
      <c r="A36" s="11" t="s">
        <v>351</v>
      </c>
      <c r="B36" s="30" t="s">
        <v>8</v>
      </c>
      <c r="C36" s="30" t="s">
        <v>479</v>
      </c>
      <c r="D36" s="4">
        <f>ROUND(IF('Indicator Data'!G38=0,0,IF(LOG('Indicator Data'!G38)&gt;D$139,10,IF(LOG('Indicator Data'!G38)&lt;D$140,0,10-(D$139-LOG('Indicator Data'!G38))/(D$139-D$140)*10))),1)</f>
        <v>7.5</v>
      </c>
      <c r="E36" s="4">
        <f>IF('Indicator Data'!D38="No data","x",ROUND(IF(('Indicator Data'!D38)&gt;E$139,10,IF(('Indicator Data'!D38)&lt;E$140,0,10-(E$139-('Indicator Data'!D38))/(E$139-E$140)*10)),1))</f>
        <v>1.6</v>
      </c>
      <c r="F36" s="58">
        <f>'Indicator Data'!E38/'Indicator Data'!$BC38</f>
        <v>0.30105290755503172</v>
      </c>
      <c r="G36" s="58">
        <f>'Indicator Data'!F38/'Indicator Data'!$BC38</f>
        <v>0.23059642052742801</v>
      </c>
      <c r="H36" s="58">
        <f t="shared" si="0"/>
        <v>0.20817555890937287</v>
      </c>
      <c r="I36" s="4">
        <f t="shared" si="1"/>
        <v>5.2</v>
      </c>
      <c r="J36" s="4">
        <f>ROUND(IF('Indicator Data'!I38=0,0,IF(LOG('Indicator Data'!I38)&gt;J$139,10,IF(LOG('Indicator Data'!I38)&lt;J$140,0,10-(J$139-LOG('Indicator Data'!I38))/(J$139-J$140)*10))),1)</f>
        <v>10</v>
      </c>
      <c r="K36" s="58">
        <f>'Indicator Data'!G38/'Indicator Data'!$BC38</f>
        <v>7.5835713866845176E-3</v>
      </c>
      <c r="L36" s="58">
        <f>'Indicator Data'!I38/'Indicator Data'!$BD38</f>
        <v>8.2149479659413445E-3</v>
      </c>
      <c r="M36" s="4">
        <f t="shared" si="2"/>
        <v>5.0999999999999996</v>
      </c>
      <c r="N36" s="4">
        <f t="shared" si="3"/>
        <v>2.7</v>
      </c>
      <c r="O36" s="4">
        <f>ROUND(IF('Indicator Data'!J38=0,0,IF('Indicator Data'!J38&gt;O$139,10,IF('Indicator Data'!J38&lt;O$140,0,10-(O$139-'Indicator Data'!J38)/(O$139-O$140)*10))),1)</f>
        <v>4.8</v>
      </c>
      <c r="P36" s="153">
        <f t="shared" si="4"/>
        <v>8.1</v>
      </c>
      <c r="Q36" s="153">
        <f t="shared" si="5"/>
        <v>6.5</v>
      </c>
      <c r="R36" s="4">
        <f>IF('Indicator Data'!H38="No data","x",ROUND(IF('Indicator Data'!H38=0,0,IF('Indicator Data'!H38&gt;R$139,10,IF('Indicator Data'!H38&lt;R$140,0,10-(R$139-'Indicator Data'!H38)/(R$139-R$140)*10))),1))</f>
        <v>3</v>
      </c>
      <c r="S36" s="6">
        <f t="shared" si="6"/>
        <v>1.6</v>
      </c>
      <c r="T36" s="6">
        <f t="shared" si="7"/>
        <v>6.5</v>
      </c>
      <c r="U36" s="6">
        <f t="shared" si="8"/>
        <v>5.2</v>
      </c>
      <c r="V36" s="6">
        <f t="shared" si="9"/>
        <v>4.8</v>
      </c>
      <c r="W36" s="14">
        <f t="shared" si="10"/>
        <v>4.8</v>
      </c>
      <c r="X36" s="4">
        <f>ROUND(IF('Indicator Data'!M38=0,0,IF('Indicator Data'!M38&gt;X$139,10,IF('Indicator Data'!M38&lt;X$140,0,10-(X$139-'Indicator Data'!M38)/(X$139-X$140)*10))),1)</f>
        <v>9.8000000000000007</v>
      </c>
      <c r="Y36" s="4">
        <f>ROUND(IF('Indicator Data'!N38=0,0,IF('Indicator Data'!N38&gt;Y$139,10,IF('Indicator Data'!N38&lt;Y$140,0,10-(Y$139-'Indicator Data'!N38)/(Y$139-Y$140)*10))),1)</f>
        <v>8.8000000000000007</v>
      </c>
      <c r="Z36" s="6">
        <f t="shared" si="11"/>
        <v>9.4</v>
      </c>
      <c r="AA36" s="6">
        <f>IF('Indicator Data'!K38=5,10,IF('Indicator Data'!K38=4,8,IF('Indicator Data'!K38=3,5,IF('Indicator Data'!K38=2,2,IF('Indicator Data'!K38=1,1,0)))))</f>
        <v>0</v>
      </c>
      <c r="AB36" s="191">
        <f>IF('Indicator Data'!L38="No data","x",IF('Indicator Data'!L38&gt;1000,10,IF('Indicator Data'!L38&gt;=500,9,IF('Indicator Data'!L38&gt;=240,8,IF('Indicator Data'!L38&gt;=120,7,IF('Indicator Data'!L38&gt;=60,6,IF('Indicator Data'!L38&gt;=20,5,IF('Indicator Data'!L38&gt;=1,4,0))))))))</f>
        <v>4</v>
      </c>
      <c r="AC36" s="6">
        <f t="shared" si="12"/>
        <v>4</v>
      </c>
      <c r="AD36" s="7">
        <f t="shared" si="13"/>
        <v>6.7</v>
      </c>
    </row>
    <row r="37" spans="1:30" s="11" customFormat="1" x14ac:dyDescent="0.25">
      <c r="A37" s="11" t="s">
        <v>358</v>
      </c>
      <c r="B37" s="30" t="s">
        <v>8</v>
      </c>
      <c r="C37" s="30" t="s">
        <v>486</v>
      </c>
      <c r="D37" s="4">
        <f>ROUND(IF('Indicator Data'!G39=0,0,IF(LOG('Indicator Data'!G39)&gt;D$139,10,IF(LOG('Indicator Data'!G39)&lt;D$140,0,10-(D$139-LOG('Indicator Data'!G39))/(D$139-D$140)*10))),1)</f>
        <v>0.8</v>
      </c>
      <c r="E37" s="4">
        <f>IF('Indicator Data'!D39="No data","x",ROUND(IF(('Indicator Data'!D39)&gt;E$139,10,IF(('Indicator Data'!D39)&lt;E$140,0,10-(E$139-('Indicator Data'!D39))/(E$139-E$140)*10)),1))</f>
        <v>4.0999999999999996</v>
      </c>
      <c r="F37" s="58">
        <f>'Indicator Data'!E39/'Indicator Data'!$BC39</f>
        <v>0</v>
      </c>
      <c r="G37" s="58">
        <f>'Indicator Data'!F39/'Indicator Data'!$BC39</f>
        <v>0</v>
      </c>
      <c r="H37" s="58">
        <f t="shared" si="0"/>
        <v>0</v>
      </c>
      <c r="I37" s="4">
        <f t="shared" si="1"/>
        <v>0</v>
      </c>
      <c r="J37" s="4">
        <f>ROUND(IF('Indicator Data'!I39=0,0,IF(LOG('Indicator Data'!I39)&gt;J$139,10,IF(LOG('Indicator Data'!I39)&lt;J$140,0,10-(J$139-LOG('Indicator Data'!I39))/(J$139-J$140)*10))),1)</f>
        <v>10</v>
      </c>
      <c r="K37" s="58">
        <f>'Indicator Data'!G39/'Indicator Data'!$BC39</f>
        <v>1.8670098355416595E-3</v>
      </c>
      <c r="L37" s="58">
        <f>'Indicator Data'!I39/'Indicator Data'!$BD39</f>
        <v>8.2149479659413445E-3</v>
      </c>
      <c r="M37" s="4">
        <f t="shared" si="2"/>
        <v>1.2</v>
      </c>
      <c r="N37" s="4">
        <f t="shared" si="3"/>
        <v>2.7</v>
      </c>
      <c r="O37" s="4">
        <f>ROUND(IF('Indicator Data'!J39=0,0,IF('Indicator Data'!J39&gt;O$139,10,IF('Indicator Data'!J39&lt;O$140,0,10-(O$139-'Indicator Data'!J39)/(O$139-O$140)*10))),1)</f>
        <v>4.8</v>
      </c>
      <c r="P37" s="153">
        <f t="shared" si="4"/>
        <v>8.1</v>
      </c>
      <c r="Q37" s="153">
        <f t="shared" si="5"/>
        <v>6.5</v>
      </c>
      <c r="R37" s="4" t="str">
        <f>IF('Indicator Data'!H39="No data","x",ROUND(IF('Indicator Data'!H39=0,0,IF('Indicator Data'!H39&gt;R$139,10,IF('Indicator Data'!H39&lt;R$140,0,10-(R$139-'Indicator Data'!H39)/(R$139-R$140)*10))),1))</f>
        <v>x</v>
      </c>
      <c r="S37" s="6">
        <f t="shared" si="6"/>
        <v>4.0999999999999996</v>
      </c>
      <c r="T37" s="6">
        <f t="shared" si="7"/>
        <v>1</v>
      </c>
      <c r="U37" s="6">
        <f t="shared" si="8"/>
        <v>0</v>
      </c>
      <c r="V37" s="6">
        <f t="shared" si="9"/>
        <v>6.5</v>
      </c>
      <c r="W37" s="14">
        <f t="shared" si="10"/>
        <v>3.3</v>
      </c>
      <c r="X37" s="4">
        <f>ROUND(IF('Indicator Data'!M39=0,0,IF('Indicator Data'!M39&gt;X$139,10,IF('Indicator Data'!M39&lt;X$140,0,10-(X$139-'Indicator Data'!M39)/(X$139-X$140)*10))),1)</f>
        <v>9.8000000000000007</v>
      </c>
      <c r="Y37" s="4">
        <f>ROUND(IF('Indicator Data'!N39=0,0,IF('Indicator Data'!N39&gt;Y$139,10,IF('Indicator Data'!N39&lt;Y$140,0,10-(Y$139-'Indicator Data'!N39)/(Y$139-Y$140)*10))),1)</f>
        <v>8.8000000000000007</v>
      </c>
      <c r="Z37" s="6">
        <f t="shared" si="11"/>
        <v>9.4</v>
      </c>
      <c r="AA37" s="6">
        <f>IF('Indicator Data'!K39=5,10,IF('Indicator Data'!K39=4,8,IF('Indicator Data'!K39=3,5,IF('Indicator Data'!K39=2,2,IF('Indicator Data'!K39=1,1,0)))))</f>
        <v>8</v>
      </c>
      <c r="AB37" s="191">
        <f>IF('Indicator Data'!L39="No data","x",IF('Indicator Data'!L39&gt;1000,10,IF('Indicator Data'!L39&gt;=500,9,IF('Indicator Data'!L39&gt;=240,8,IF('Indicator Data'!L39&gt;=120,7,IF('Indicator Data'!L39&gt;=60,6,IF('Indicator Data'!L39&gt;=20,5,IF('Indicator Data'!L39&gt;=1,4,0))))))))</f>
        <v>5</v>
      </c>
      <c r="AC37" s="6">
        <f t="shared" si="12"/>
        <v>8</v>
      </c>
      <c r="AD37" s="7">
        <f t="shared" si="13"/>
        <v>8</v>
      </c>
    </row>
    <row r="38" spans="1:30" s="11" customFormat="1" x14ac:dyDescent="0.25">
      <c r="A38" s="11" t="s">
        <v>352</v>
      </c>
      <c r="B38" s="30" t="s">
        <v>8</v>
      </c>
      <c r="C38" s="30" t="s">
        <v>480</v>
      </c>
      <c r="D38" s="4">
        <f>ROUND(IF('Indicator Data'!G40=0,0,IF(LOG('Indicator Data'!G40)&gt;D$139,10,IF(LOG('Indicator Data'!G40)&lt;D$140,0,10-(D$139-LOG('Indicator Data'!G40))/(D$139-D$140)*10))),1)</f>
        <v>7.3</v>
      </c>
      <c r="E38" s="4">
        <f>IF('Indicator Data'!D40="No data","x",ROUND(IF(('Indicator Data'!D40)&gt;E$139,10,IF(('Indicator Data'!D40)&lt;E$140,0,10-(E$139-('Indicator Data'!D40))/(E$139-E$140)*10)),1))</f>
        <v>2.5</v>
      </c>
      <c r="F38" s="58">
        <f>'Indicator Data'!E40/'Indicator Data'!$BC40</f>
        <v>0.40421424349190649</v>
      </c>
      <c r="G38" s="58">
        <f>'Indicator Data'!F40/'Indicator Data'!$BC40</f>
        <v>8.4038105816793301E-2</v>
      </c>
      <c r="H38" s="58">
        <f t="shared" si="0"/>
        <v>0.22311664820015156</v>
      </c>
      <c r="I38" s="4">
        <f t="shared" si="1"/>
        <v>5.6</v>
      </c>
      <c r="J38" s="4">
        <f>ROUND(IF('Indicator Data'!I40=0,0,IF(LOG('Indicator Data'!I40)&gt;J$139,10,IF(LOG('Indicator Data'!I40)&lt;J$140,0,10-(J$139-LOG('Indicator Data'!I40))/(J$139-J$140)*10))),1)</f>
        <v>10</v>
      </c>
      <c r="K38" s="58">
        <f>'Indicator Data'!G40/'Indicator Data'!$BC40</f>
        <v>5.1059568565261721E-3</v>
      </c>
      <c r="L38" s="58">
        <f>'Indicator Data'!I40/'Indicator Data'!$BD40</f>
        <v>8.2149479659413445E-3</v>
      </c>
      <c r="M38" s="4">
        <f t="shared" si="2"/>
        <v>3.4</v>
      </c>
      <c r="N38" s="4">
        <f t="shared" si="3"/>
        <v>2.7</v>
      </c>
      <c r="O38" s="4">
        <f>ROUND(IF('Indicator Data'!J40=0,0,IF('Indicator Data'!J40&gt;O$139,10,IF('Indicator Data'!J40&lt;O$140,0,10-(O$139-'Indicator Data'!J40)/(O$139-O$140)*10))),1)</f>
        <v>4.8</v>
      </c>
      <c r="P38" s="153">
        <f t="shared" si="4"/>
        <v>8.1</v>
      </c>
      <c r="Q38" s="153">
        <f t="shared" si="5"/>
        <v>6.5</v>
      </c>
      <c r="R38" s="4">
        <f>IF('Indicator Data'!H40="No data","x",ROUND(IF('Indicator Data'!H40=0,0,IF('Indicator Data'!H40&gt;R$139,10,IF('Indicator Data'!H40&lt;R$140,0,10-(R$139-'Indicator Data'!H40)/(R$139-R$140)*10))),1))</f>
        <v>3.7</v>
      </c>
      <c r="S38" s="6">
        <f t="shared" si="6"/>
        <v>2.5</v>
      </c>
      <c r="T38" s="6">
        <f t="shared" si="7"/>
        <v>5.7</v>
      </c>
      <c r="U38" s="6">
        <f t="shared" si="8"/>
        <v>5.6</v>
      </c>
      <c r="V38" s="6">
        <f t="shared" si="9"/>
        <v>5.0999999999999996</v>
      </c>
      <c r="W38" s="14">
        <f t="shared" si="10"/>
        <v>4.8</v>
      </c>
      <c r="X38" s="4">
        <f>ROUND(IF('Indicator Data'!M40=0,0,IF('Indicator Data'!M40&gt;X$139,10,IF('Indicator Data'!M40&lt;X$140,0,10-(X$139-'Indicator Data'!M40)/(X$139-X$140)*10))),1)</f>
        <v>9.8000000000000007</v>
      </c>
      <c r="Y38" s="4">
        <f>ROUND(IF('Indicator Data'!N40=0,0,IF('Indicator Data'!N40&gt;Y$139,10,IF('Indicator Data'!N40&lt;Y$140,0,10-(Y$139-'Indicator Data'!N40)/(Y$139-Y$140)*10))),1)</f>
        <v>8.8000000000000007</v>
      </c>
      <c r="Z38" s="6">
        <f t="shared" si="11"/>
        <v>9.4</v>
      </c>
      <c r="AA38" s="6">
        <f>IF('Indicator Data'!K40=5,10,IF('Indicator Data'!K40=4,8,IF('Indicator Data'!K40=3,5,IF('Indicator Data'!K40=2,2,IF('Indicator Data'!K40=1,1,0)))))</f>
        <v>0</v>
      </c>
      <c r="AB38" s="191">
        <f>IF('Indicator Data'!L40="No data","x",IF('Indicator Data'!L40&gt;1000,10,IF('Indicator Data'!L40&gt;=500,9,IF('Indicator Data'!L40&gt;=240,8,IF('Indicator Data'!L40&gt;=120,7,IF('Indicator Data'!L40&gt;=60,6,IF('Indicator Data'!L40&gt;=20,5,IF('Indicator Data'!L40&gt;=1,4,0))))))))</f>
        <v>5</v>
      </c>
      <c r="AC38" s="6">
        <f t="shared" si="12"/>
        <v>5</v>
      </c>
      <c r="AD38" s="7">
        <f t="shared" si="13"/>
        <v>7.2</v>
      </c>
    </row>
    <row r="39" spans="1:30" s="11" customFormat="1" x14ac:dyDescent="0.25">
      <c r="A39" s="11" t="s">
        <v>355</v>
      </c>
      <c r="B39" s="30" t="s">
        <v>8</v>
      </c>
      <c r="C39" s="30" t="s">
        <v>483</v>
      </c>
      <c r="D39" s="4">
        <f>ROUND(IF('Indicator Data'!G41=0,0,IF(LOG('Indicator Data'!G41)&gt;D$139,10,IF(LOG('Indicator Data'!G41)&lt;D$140,0,10-(D$139-LOG('Indicator Data'!G41))/(D$139-D$140)*10))),1)</f>
        <v>8.6</v>
      </c>
      <c r="E39" s="4">
        <f>IF('Indicator Data'!D41="No data","x",ROUND(IF(('Indicator Data'!D41)&gt;E$139,10,IF(('Indicator Data'!D41)&lt;E$140,0,10-(E$139-('Indicator Data'!D41))/(E$139-E$140)*10)),1))</f>
        <v>3.8</v>
      </c>
      <c r="F39" s="58">
        <f>'Indicator Data'!E41/'Indicator Data'!$BC41</f>
        <v>0.32768405890378394</v>
      </c>
      <c r="G39" s="58">
        <f>'Indicator Data'!F41/'Indicator Data'!$BC41</f>
        <v>0.13489729911707266</v>
      </c>
      <c r="H39" s="58">
        <f t="shared" si="0"/>
        <v>0.19756635423116015</v>
      </c>
      <c r="I39" s="4">
        <f t="shared" si="1"/>
        <v>4.9000000000000004</v>
      </c>
      <c r="J39" s="4">
        <f>ROUND(IF('Indicator Data'!I41=0,0,IF(LOG('Indicator Data'!I41)&gt;J$139,10,IF(LOG('Indicator Data'!I41)&lt;J$140,0,10-(J$139-LOG('Indicator Data'!I41))/(J$139-J$140)*10))),1)</f>
        <v>10</v>
      </c>
      <c r="K39" s="58">
        <f>'Indicator Data'!G41/'Indicator Data'!$BC41</f>
        <v>1.6208344546477786E-2</v>
      </c>
      <c r="L39" s="58">
        <f>'Indicator Data'!I41/'Indicator Data'!$BD41</f>
        <v>8.2149479659413445E-3</v>
      </c>
      <c r="M39" s="4">
        <f t="shared" si="2"/>
        <v>10</v>
      </c>
      <c r="N39" s="4">
        <f t="shared" si="3"/>
        <v>2.7</v>
      </c>
      <c r="O39" s="4">
        <f>ROUND(IF('Indicator Data'!J41=0,0,IF('Indicator Data'!J41&gt;O$139,10,IF('Indicator Data'!J41&lt;O$140,0,10-(O$139-'Indicator Data'!J41)/(O$139-O$140)*10))),1)</f>
        <v>4.8</v>
      </c>
      <c r="P39" s="153">
        <f t="shared" si="4"/>
        <v>8.1</v>
      </c>
      <c r="Q39" s="153">
        <f t="shared" si="5"/>
        <v>6.5</v>
      </c>
      <c r="R39" s="4">
        <f>IF('Indicator Data'!H41="No data","x",ROUND(IF('Indicator Data'!H41=0,0,IF('Indicator Data'!H41&gt;R$139,10,IF('Indicator Data'!H41&lt;R$140,0,10-(R$139-'Indicator Data'!H41)/(R$139-R$140)*10))),1))</f>
        <v>6.7</v>
      </c>
      <c r="S39" s="6">
        <f t="shared" si="6"/>
        <v>3.8</v>
      </c>
      <c r="T39" s="6">
        <f t="shared" si="7"/>
        <v>9.4</v>
      </c>
      <c r="U39" s="6">
        <f t="shared" si="8"/>
        <v>4.9000000000000004</v>
      </c>
      <c r="V39" s="6">
        <f t="shared" si="9"/>
        <v>6.6</v>
      </c>
      <c r="W39" s="14">
        <f t="shared" si="10"/>
        <v>6.8</v>
      </c>
      <c r="X39" s="4">
        <f>ROUND(IF('Indicator Data'!M41=0,0,IF('Indicator Data'!M41&gt;X$139,10,IF('Indicator Data'!M41&lt;X$140,0,10-(X$139-'Indicator Data'!M41)/(X$139-X$140)*10))),1)</f>
        <v>9.8000000000000007</v>
      </c>
      <c r="Y39" s="4">
        <f>ROUND(IF('Indicator Data'!N41=0,0,IF('Indicator Data'!N41&gt;Y$139,10,IF('Indicator Data'!N41&lt;Y$140,0,10-(Y$139-'Indicator Data'!N41)/(Y$139-Y$140)*10))),1)</f>
        <v>8.8000000000000007</v>
      </c>
      <c r="Z39" s="6">
        <f t="shared" si="11"/>
        <v>9.4</v>
      </c>
      <c r="AA39" s="6">
        <f>IF('Indicator Data'!K41=5,10,IF('Indicator Data'!K41=4,8,IF('Indicator Data'!K41=3,5,IF('Indicator Data'!K41=2,2,IF('Indicator Data'!K41=1,1,0)))))</f>
        <v>5</v>
      </c>
      <c r="AB39" s="191">
        <f>IF('Indicator Data'!L41="No data","x",IF('Indicator Data'!L41&gt;1000,10,IF('Indicator Data'!L41&gt;=500,9,IF('Indicator Data'!L41&gt;=240,8,IF('Indicator Data'!L41&gt;=120,7,IF('Indicator Data'!L41&gt;=60,6,IF('Indicator Data'!L41&gt;=20,5,IF('Indicator Data'!L41&gt;=1,4,0))))))))</f>
        <v>10</v>
      </c>
      <c r="AC39" s="6">
        <f t="shared" si="12"/>
        <v>10</v>
      </c>
      <c r="AD39" s="7">
        <f t="shared" si="13"/>
        <v>10</v>
      </c>
    </row>
    <row r="40" spans="1:30" s="11" customFormat="1" x14ac:dyDescent="0.25">
      <c r="A40" s="11" t="s">
        <v>354</v>
      </c>
      <c r="B40" s="30" t="s">
        <v>8</v>
      </c>
      <c r="C40" s="30" t="s">
        <v>482</v>
      </c>
      <c r="D40" s="4">
        <f>ROUND(IF('Indicator Data'!G42=0,0,IF(LOG('Indicator Data'!G42)&gt;D$139,10,IF(LOG('Indicator Data'!G42)&lt;D$140,0,10-(D$139-LOG('Indicator Data'!G42))/(D$139-D$140)*10))),1)</f>
        <v>8.4</v>
      </c>
      <c r="E40" s="4">
        <f>IF('Indicator Data'!D42="No data","x",ROUND(IF(('Indicator Data'!D42)&gt;E$139,10,IF(('Indicator Data'!D42)&lt;E$140,0,10-(E$139-('Indicator Data'!D42))/(E$139-E$140)*10)),1))</f>
        <v>1.3</v>
      </c>
      <c r="F40" s="58">
        <f>'Indicator Data'!E42/'Indicator Data'!$BC42</f>
        <v>0.69163056241797938</v>
      </c>
      <c r="G40" s="58">
        <f>'Indicator Data'!F42/'Indicator Data'!$BC42</f>
        <v>5.0982324195895982E-2</v>
      </c>
      <c r="H40" s="58">
        <f t="shared" si="0"/>
        <v>0.35856086225796369</v>
      </c>
      <c r="I40" s="4">
        <f t="shared" si="1"/>
        <v>9</v>
      </c>
      <c r="J40" s="4">
        <f>ROUND(IF('Indicator Data'!I42=0,0,IF(LOG('Indicator Data'!I42)&gt;J$139,10,IF(LOG('Indicator Data'!I42)&lt;J$140,0,10-(J$139-LOG('Indicator Data'!I42))/(J$139-J$140)*10))),1)</f>
        <v>10</v>
      </c>
      <c r="K40" s="58">
        <f>'Indicator Data'!G42/'Indicator Data'!$BC42</f>
        <v>1.2405858974204423E-2</v>
      </c>
      <c r="L40" s="58">
        <f>'Indicator Data'!I42/'Indicator Data'!$BD42</f>
        <v>8.2149479659413445E-3</v>
      </c>
      <c r="M40" s="4">
        <f t="shared" si="2"/>
        <v>8.3000000000000007</v>
      </c>
      <c r="N40" s="4">
        <f t="shared" si="3"/>
        <v>2.7</v>
      </c>
      <c r="O40" s="4">
        <f>ROUND(IF('Indicator Data'!J42=0,0,IF('Indicator Data'!J42&gt;O$139,10,IF('Indicator Data'!J42&lt;O$140,0,10-(O$139-'Indicator Data'!J42)/(O$139-O$140)*10))),1)</f>
        <v>4.8</v>
      </c>
      <c r="P40" s="153">
        <f t="shared" si="4"/>
        <v>8.1</v>
      </c>
      <c r="Q40" s="153">
        <f t="shared" si="5"/>
        <v>6.5</v>
      </c>
      <c r="R40" s="4">
        <f>IF('Indicator Data'!H42="No data","x",ROUND(IF('Indicator Data'!H42=0,0,IF('Indicator Data'!H42&gt;R$139,10,IF('Indicator Data'!H42&lt;R$140,0,10-(R$139-'Indicator Data'!H42)/(R$139-R$140)*10))),1))</f>
        <v>4.7</v>
      </c>
      <c r="S40" s="6">
        <f t="shared" si="6"/>
        <v>1.3</v>
      </c>
      <c r="T40" s="6">
        <f t="shared" si="7"/>
        <v>8.4</v>
      </c>
      <c r="U40" s="6">
        <f t="shared" si="8"/>
        <v>9</v>
      </c>
      <c r="V40" s="6">
        <f t="shared" si="9"/>
        <v>5.6</v>
      </c>
      <c r="W40" s="14">
        <f t="shared" si="10"/>
        <v>6.9</v>
      </c>
      <c r="X40" s="4">
        <f>ROUND(IF('Indicator Data'!M42=0,0,IF('Indicator Data'!M42&gt;X$139,10,IF('Indicator Data'!M42&lt;X$140,0,10-(X$139-'Indicator Data'!M42)/(X$139-X$140)*10))),1)</f>
        <v>9.8000000000000007</v>
      </c>
      <c r="Y40" s="4">
        <f>ROUND(IF('Indicator Data'!N42=0,0,IF('Indicator Data'!N42&gt;Y$139,10,IF('Indicator Data'!N42&lt;Y$140,0,10-(Y$139-'Indicator Data'!N42)/(Y$139-Y$140)*10))),1)</f>
        <v>8.8000000000000007</v>
      </c>
      <c r="Z40" s="6">
        <f t="shared" si="11"/>
        <v>9.4</v>
      </c>
      <c r="AA40" s="6">
        <f>IF('Indicator Data'!K42=5,10,IF('Indicator Data'!K42=4,8,IF('Indicator Data'!K42=3,5,IF('Indicator Data'!K42=2,2,IF('Indicator Data'!K42=1,1,0)))))</f>
        <v>5</v>
      </c>
      <c r="AB40" s="191">
        <f>IF('Indicator Data'!L42="No data","x",IF('Indicator Data'!L42&gt;1000,10,IF('Indicator Data'!L42&gt;=500,9,IF('Indicator Data'!L42&gt;=240,8,IF('Indicator Data'!L42&gt;=120,7,IF('Indicator Data'!L42&gt;=60,6,IF('Indicator Data'!L42&gt;=20,5,IF('Indicator Data'!L42&gt;=1,4,0))))))))</f>
        <v>6</v>
      </c>
      <c r="AC40" s="6">
        <f t="shared" si="12"/>
        <v>6</v>
      </c>
      <c r="AD40" s="7">
        <f t="shared" si="13"/>
        <v>7.7</v>
      </c>
    </row>
    <row r="41" spans="1:30" s="11" customFormat="1" x14ac:dyDescent="0.25">
      <c r="A41" s="11" t="s">
        <v>353</v>
      </c>
      <c r="B41" s="30" t="s">
        <v>8</v>
      </c>
      <c r="C41" s="30" t="s">
        <v>481</v>
      </c>
      <c r="D41" s="4">
        <f>ROUND(IF('Indicator Data'!G43=0,0,IF(LOG('Indicator Data'!G43)&gt;D$139,10,IF(LOG('Indicator Data'!G43)&lt;D$140,0,10-(D$139-LOG('Indicator Data'!G43))/(D$139-D$140)*10))),1)</f>
        <v>6.1</v>
      </c>
      <c r="E41" s="4">
        <f>IF('Indicator Data'!D43="No data","x",ROUND(IF(('Indicator Data'!D43)&gt;E$139,10,IF(('Indicator Data'!D43)&lt;E$140,0,10-(E$139-('Indicator Data'!D43))/(E$139-E$140)*10)),1))</f>
        <v>0.6</v>
      </c>
      <c r="F41" s="58">
        <f>'Indicator Data'!E43/'Indicator Data'!$BC43</f>
        <v>0.27650677910094162</v>
      </c>
      <c r="G41" s="58">
        <f>'Indicator Data'!F43/'Indicator Data'!$BC43</f>
        <v>0.147370237880069</v>
      </c>
      <c r="H41" s="58">
        <f t="shared" si="0"/>
        <v>0.17509594902048806</v>
      </c>
      <c r="I41" s="4">
        <f t="shared" si="1"/>
        <v>4.4000000000000004</v>
      </c>
      <c r="J41" s="4">
        <f>ROUND(IF('Indicator Data'!I43=0,0,IF(LOG('Indicator Data'!I43)&gt;J$139,10,IF(LOG('Indicator Data'!I43)&lt;J$140,0,10-(J$139-LOG('Indicator Data'!I43))/(J$139-J$140)*10))),1)</f>
        <v>10</v>
      </c>
      <c r="K41" s="58">
        <f>'Indicator Data'!G43/'Indicator Data'!$BC43</f>
        <v>2.140663676753959E-3</v>
      </c>
      <c r="L41" s="58">
        <f>'Indicator Data'!I43/'Indicator Data'!$BD43</f>
        <v>8.2149479659413445E-3</v>
      </c>
      <c r="M41" s="4">
        <f t="shared" si="2"/>
        <v>1.4</v>
      </c>
      <c r="N41" s="4">
        <f t="shared" si="3"/>
        <v>2.7</v>
      </c>
      <c r="O41" s="4">
        <f>ROUND(IF('Indicator Data'!J43=0,0,IF('Indicator Data'!J43&gt;O$139,10,IF('Indicator Data'!J43&lt;O$140,0,10-(O$139-'Indicator Data'!J43)/(O$139-O$140)*10))),1)</f>
        <v>4.8</v>
      </c>
      <c r="P41" s="153">
        <f t="shared" si="4"/>
        <v>8.1</v>
      </c>
      <c r="Q41" s="153">
        <f t="shared" si="5"/>
        <v>6.5</v>
      </c>
      <c r="R41" s="4">
        <f>IF('Indicator Data'!H43="No data","x",ROUND(IF('Indicator Data'!H43=0,0,IF('Indicator Data'!H43&gt;R$139,10,IF('Indicator Data'!H43&lt;R$140,0,10-(R$139-'Indicator Data'!H43)/(R$139-R$140)*10))),1))</f>
        <v>3</v>
      </c>
      <c r="S41" s="6">
        <f t="shared" si="6"/>
        <v>0.6</v>
      </c>
      <c r="T41" s="6">
        <f t="shared" si="7"/>
        <v>4.0999999999999996</v>
      </c>
      <c r="U41" s="6">
        <f t="shared" si="8"/>
        <v>4.4000000000000004</v>
      </c>
      <c r="V41" s="6">
        <f t="shared" si="9"/>
        <v>4.8</v>
      </c>
      <c r="W41" s="14">
        <f t="shared" si="10"/>
        <v>3.6</v>
      </c>
      <c r="X41" s="4">
        <f>ROUND(IF('Indicator Data'!M43=0,0,IF('Indicator Data'!M43&gt;X$139,10,IF('Indicator Data'!M43&lt;X$140,0,10-(X$139-'Indicator Data'!M43)/(X$139-X$140)*10))),1)</f>
        <v>9.8000000000000007</v>
      </c>
      <c r="Y41" s="4">
        <f>ROUND(IF('Indicator Data'!N43=0,0,IF('Indicator Data'!N43&gt;Y$139,10,IF('Indicator Data'!N43&lt;Y$140,0,10-(Y$139-'Indicator Data'!N43)/(Y$139-Y$140)*10))),1)</f>
        <v>8.8000000000000007</v>
      </c>
      <c r="Z41" s="6">
        <f t="shared" si="11"/>
        <v>9.4</v>
      </c>
      <c r="AA41" s="6">
        <f>IF('Indicator Data'!K43=5,10,IF('Indicator Data'!K43=4,8,IF('Indicator Data'!K43=3,5,IF('Indicator Data'!K43=2,2,IF('Indicator Data'!K43=1,1,0)))))</f>
        <v>0</v>
      </c>
      <c r="AB41" s="191">
        <f>IF('Indicator Data'!L43="No data","x",IF('Indicator Data'!L43&gt;1000,10,IF('Indicator Data'!L43&gt;=500,9,IF('Indicator Data'!L43&gt;=240,8,IF('Indicator Data'!L43&gt;=120,7,IF('Indicator Data'!L43&gt;=60,6,IF('Indicator Data'!L43&gt;=20,5,IF('Indicator Data'!L43&gt;=1,4,0))))))))</f>
        <v>4</v>
      </c>
      <c r="AC41" s="6">
        <f t="shared" si="12"/>
        <v>4</v>
      </c>
      <c r="AD41" s="7">
        <f t="shared" si="13"/>
        <v>6.7</v>
      </c>
    </row>
    <row r="42" spans="1:30" s="11" customFormat="1" x14ac:dyDescent="0.25">
      <c r="A42" s="11" t="s">
        <v>356</v>
      </c>
      <c r="B42" s="30" t="s">
        <v>8</v>
      </c>
      <c r="C42" s="30" t="s">
        <v>484</v>
      </c>
      <c r="D42" s="4">
        <f>ROUND(IF('Indicator Data'!G44=0,0,IF(LOG('Indicator Data'!G44)&gt;D$139,10,IF(LOG('Indicator Data'!G44)&lt;D$140,0,10-(D$139-LOG('Indicator Data'!G44))/(D$139-D$140)*10))),1)</f>
        <v>7.4</v>
      </c>
      <c r="E42" s="4">
        <f>IF('Indicator Data'!D44="No data","x",ROUND(IF(('Indicator Data'!D44)&gt;E$139,10,IF(('Indicator Data'!D44)&lt;E$140,0,10-(E$139-('Indicator Data'!D44))/(E$139-E$140)*10)),1))</f>
        <v>4.4000000000000004</v>
      </c>
      <c r="F42" s="58">
        <f>'Indicator Data'!E44/'Indicator Data'!$BC44</f>
        <v>0.35561409125198845</v>
      </c>
      <c r="G42" s="58">
        <f>'Indicator Data'!F44/'Indicator Data'!$BC44</f>
        <v>8.2007300450862894E-2</v>
      </c>
      <c r="H42" s="58">
        <f t="shared" si="0"/>
        <v>0.19830887073870995</v>
      </c>
      <c r="I42" s="4">
        <f t="shared" si="1"/>
        <v>5</v>
      </c>
      <c r="J42" s="4">
        <f>ROUND(IF('Indicator Data'!I44=0,0,IF(LOG('Indicator Data'!I44)&gt;J$139,10,IF(LOG('Indicator Data'!I44)&lt;J$140,0,10-(J$139-LOG('Indicator Data'!I44))/(J$139-J$140)*10))),1)</f>
        <v>10</v>
      </c>
      <c r="K42" s="58">
        <f>'Indicator Data'!G44/'Indicator Data'!$BC44</f>
        <v>1.9876595058858526E-2</v>
      </c>
      <c r="L42" s="58">
        <f>'Indicator Data'!I44/'Indicator Data'!$BD44</f>
        <v>8.2149479659413445E-3</v>
      </c>
      <c r="M42" s="4">
        <f t="shared" si="2"/>
        <v>10</v>
      </c>
      <c r="N42" s="4">
        <f t="shared" si="3"/>
        <v>2.7</v>
      </c>
      <c r="O42" s="4">
        <f>ROUND(IF('Indicator Data'!J44=0,0,IF('Indicator Data'!J44&gt;O$139,10,IF('Indicator Data'!J44&lt;O$140,0,10-(O$139-'Indicator Data'!J44)/(O$139-O$140)*10))),1)</f>
        <v>4.8</v>
      </c>
      <c r="P42" s="153">
        <f t="shared" si="4"/>
        <v>8.1</v>
      </c>
      <c r="Q42" s="153">
        <f t="shared" si="5"/>
        <v>6.5</v>
      </c>
      <c r="R42" s="4">
        <f>IF('Indicator Data'!H44="No data","x",ROUND(IF('Indicator Data'!H44=0,0,IF('Indicator Data'!H44&gt;R$139,10,IF('Indicator Data'!H44&lt;R$140,0,10-(R$139-'Indicator Data'!H44)/(R$139-R$140)*10))),1))</f>
        <v>6.7</v>
      </c>
      <c r="S42" s="6">
        <f t="shared" si="6"/>
        <v>4.4000000000000004</v>
      </c>
      <c r="T42" s="6">
        <f t="shared" si="7"/>
        <v>9.1</v>
      </c>
      <c r="U42" s="6">
        <f t="shared" si="8"/>
        <v>5</v>
      </c>
      <c r="V42" s="6">
        <f t="shared" si="9"/>
        <v>6.6</v>
      </c>
      <c r="W42" s="14">
        <f t="shared" si="10"/>
        <v>6.7</v>
      </c>
      <c r="X42" s="4">
        <f>ROUND(IF('Indicator Data'!M44=0,0,IF('Indicator Data'!M44&gt;X$139,10,IF('Indicator Data'!M44&lt;X$140,0,10-(X$139-'Indicator Data'!M44)/(X$139-X$140)*10))),1)</f>
        <v>9.8000000000000007</v>
      </c>
      <c r="Y42" s="4">
        <f>ROUND(IF('Indicator Data'!N44=0,0,IF('Indicator Data'!N44&gt;Y$139,10,IF('Indicator Data'!N44&lt;Y$140,0,10-(Y$139-'Indicator Data'!N44)/(Y$139-Y$140)*10))),1)</f>
        <v>8.8000000000000007</v>
      </c>
      <c r="Z42" s="6">
        <f t="shared" si="11"/>
        <v>9.4</v>
      </c>
      <c r="AA42" s="6">
        <f>IF('Indicator Data'!K44=5,10,IF('Indicator Data'!K44=4,8,IF('Indicator Data'!K44=3,5,IF('Indicator Data'!K44=2,2,IF('Indicator Data'!K44=1,1,0)))))</f>
        <v>8</v>
      </c>
      <c r="AB42" s="191">
        <f>IF('Indicator Data'!L44="No data","x",IF('Indicator Data'!L44&gt;1000,10,IF('Indicator Data'!L44&gt;=500,9,IF('Indicator Data'!L44&gt;=240,8,IF('Indicator Data'!L44&gt;=120,7,IF('Indicator Data'!L44&gt;=60,6,IF('Indicator Data'!L44&gt;=20,5,IF('Indicator Data'!L44&gt;=1,4,0))))))))</f>
        <v>6</v>
      </c>
      <c r="AC42" s="6">
        <f t="shared" si="12"/>
        <v>8</v>
      </c>
      <c r="AD42" s="7">
        <f t="shared" si="13"/>
        <v>8</v>
      </c>
    </row>
    <row r="43" spans="1:30" s="11" customFormat="1" x14ac:dyDescent="0.25">
      <c r="A43" s="11" t="s">
        <v>366</v>
      </c>
      <c r="B43" s="30" t="s">
        <v>10</v>
      </c>
      <c r="C43" s="30" t="s">
        <v>494</v>
      </c>
      <c r="D43" s="4">
        <f>ROUND(IF('Indicator Data'!G45=0,0,IF(LOG('Indicator Data'!G45)&gt;D$139,10,IF(LOG('Indicator Data'!G45)&lt;D$140,0,10-(D$139-LOG('Indicator Data'!G45))/(D$139-D$140)*10))),1)</f>
        <v>1.4</v>
      </c>
      <c r="E43" s="4">
        <f>IF('Indicator Data'!D45="No data","x",ROUND(IF(('Indicator Data'!D45)&gt;E$139,10,IF(('Indicator Data'!D45)&lt;E$140,0,10-(E$139-('Indicator Data'!D45))/(E$139-E$140)*10)),1))</f>
        <v>2.8</v>
      </c>
      <c r="F43" s="58">
        <f>'Indicator Data'!E45/'Indicator Data'!$BC45</f>
        <v>1.8167293352920728E-2</v>
      </c>
      <c r="G43" s="58">
        <f>'Indicator Data'!F45/'Indicator Data'!$BC45</f>
        <v>0</v>
      </c>
      <c r="H43" s="58">
        <f t="shared" si="0"/>
        <v>9.0836466764603642E-3</v>
      </c>
      <c r="I43" s="4">
        <f t="shared" si="1"/>
        <v>0.2</v>
      </c>
      <c r="J43" s="4">
        <f>ROUND(IF('Indicator Data'!I45=0,0,IF(LOG('Indicator Data'!I45)&gt;J$139,10,IF(LOG('Indicator Data'!I45)&lt;J$140,0,10-(J$139-LOG('Indicator Data'!I45))/(J$139-J$140)*10))),1)</f>
        <v>10</v>
      </c>
      <c r="K43" s="58">
        <f>'Indicator Data'!G45/'Indicator Data'!$BC45</f>
        <v>3.8940915255145153E-3</v>
      </c>
      <c r="L43" s="58">
        <f>'Indicator Data'!I45/'Indicator Data'!$BD45</f>
        <v>5.3369309202698612E-2</v>
      </c>
      <c r="M43" s="4">
        <f t="shared" si="2"/>
        <v>2.6</v>
      </c>
      <c r="N43" s="4">
        <f t="shared" si="3"/>
        <v>10</v>
      </c>
      <c r="O43" s="4">
        <f>ROUND(IF('Indicator Data'!J45=0,0,IF('Indicator Data'!J45&gt;O$139,10,IF('Indicator Data'!J45&lt;O$140,0,10-(O$139-'Indicator Data'!J45)/(O$139-O$140)*10))),1)</f>
        <v>6.7</v>
      </c>
      <c r="P43" s="153">
        <f t="shared" si="4"/>
        <v>10</v>
      </c>
      <c r="Q43" s="153">
        <f t="shared" si="5"/>
        <v>8.4</v>
      </c>
      <c r="R43" s="4" t="str">
        <f>IF('Indicator Data'!H45="No data","x",ROUND(IF('Indicator Data'!H45=0,0,IF('Indicator Data'!H45&gt;R$139,10,IF('Indicator Data'!H45&lt;R$140,0,10-(R$139-'Indicator Data'!H45)/(R$139-R$140)*10))),1))</f>
        <v>x</v>
      </c>
      <c r="S43" s="6">
        <f t="shared" si="6"/>
        <v>2.8</v>
      </c>
      <c r="T43" s="6">
        <f t="shared" si="7"/>
        <v>2</v>
      </c>
      <c r="U43" s="6">
        <f t="shared" si="8"/>
        <v>0.2</v>
      </c>
      <c r="V43" s="6">
        <f t="shared" si="9"/>
        <v>8.4</v>
      </c>
      <c r="W43" s="14">
        <f t="shared" si="10"/>
        <v>4.2</v>
      </c>
      <c r="X43" s="4">
        <f>ROUND(IF('Indicator Data'!M45=0,0,IF('Indicator Data'!M45&gt;X$139,10,IF('Indicator Data'!M45&lt;X$140,0,10-(X$139-'Indicator Data'!M45)/(X$139-X$140)*10))),1)</f>
        <v>4.9000000000000004</v>
      </c>
      <c r="Y43" s="4">
        <f>ROUND(IF('Indicator Data'!N45=0,0,IF('Indicator Data'!N45&gt;Y$139,10,IF('Indicator Data'!N45&lt;Y$140,0,10-(Y$139-'Indicator Data'!N45)/(Y$139-Y$140)*10))),1)</f>
        <v>1</v>
      </c>
      <c r="Z43" s="6">
        <f t="shared" si="11"/>
        <v>3.2</v>
      </c>
      <c r="AA43" s="6">
        <f>IF('Indicator Data'!K45=5,10,IF('Indicator Data'!K45=4,8,IF('Indicator Data'!K45=3,5,IF('Indicator Data'!K45=2,2,IF('Indicator Data'!K45=1,1,0)))))</f>
        <v>0</v>
      </c>
      <c r="AB43" s="191">
        <f>IF('Indicator Data'!L45="No data","x",IF('Indicator Data'!L45&gt;1000,10,IF('Indicator Data'!L45&gt;=500,9,IF('Indicator Data'!L45&gt;=240,8,IF('Indicator Data'!L45&gt;=120,7,IF('Indicator Data'!L45&gt;=60,6,IF('Indicator Data'!L45&gt;=20,5,IF('Indicator Data'!L45&gt;=1,4,0))))))))</f>
        <v>0</v>
      </c>
      <c r="AC43" s="6">
        <f t="shared" si="12"/>
        <v>0</v>
      </c>
      <c r="AD43" s="7">
        <f t="shared" si="13"/>
        <v>1.6</v>
      </c>
    </row>
    <row r="44" spans="1:30" s="11" customFormat="1" x14ac:dyDescent="0.25">
      <c r="A44" s="11" t="s">
        <v>362</v>
      </c>
      <c r="B44" s="30" t="s">
        <v>10</v>
      </c>
      <c r="C44" s="30" t="s">
        <v>490</v>
      </c>
      <c r="D44" s="4">
        <f>ROUND(IF('Indicator Data'!G46=0,0,IF(LOG('Indicator Data'!G46)&gt;D$139,10,IF(LOG('Indicator Data'!G46)&lt;D$140,0,10-(D$139-LOG('Indicator Data'!G46))/(D$139-D$140)*10))),1)</f>
        <v>5.8</v>
      </c>
      <c r="E44" s="4">
        <f>IF('Indicator Data'!D46="No data","x",ROUND(IF(('Indicator Data'!D46)&gt;E$139,10,IF(('Indicator Data'!D46)&lt;E$140,0,10-(E$139-('Indicator Data'!D46))/(E$139-E$140)*10)),1))</f>
        <v>4.4000000000000004</v>
      </c>
      <c r="F44" s="58">
        <f>'Indicator Data'!E46/'Indicator Data'!$BC46</f>
        <v>0.43328259815787518</v>
      </c>
      <c r="G44" s="58">
        <f>'Indicator Data'!F46/'Indicator Data'!$BC46</f>
        <v>0.22408144959974935</v>
      </c>
      <c r="H44" s="58">
        <f t="shared" si="0"/>
        <v>0.27266166147887494</v>
      </c>
      <c r="I44" s="4">
        <f t="shared" si="1"/>
        <v>6.8</v>
      </c>
      <c r="J44" s="4">
        <f>ROUND(IF('Indicator Data'!I46=0,0,IF(LOG('Indicator Data'!I46)&gt;J$139,10,IF(LOG('Indicator Data'!I46)&lt;J$140,0,10-(J$139-LOG('Indicator Data'!I46))/(J$139-J$140)*10))),1)</f>
        <v>10</v>
      </c>
      <c r="K44" s="58">
        <f>'Indicator Data'!G46/'Indicator Data'!$BC46</f>
        <v>1.5190462986309236E-2</v>
      </c>
      <c r="L44" s="58">
        <f>'Indicator Data'!I46/'Indicator Data'!$BD46</f>
        <v>5.3369309202698612E-2</v>
      </c>
      <c r="M44" s="4">
        <f t="shared" si="2"/>
        <v>10</v>
      </c>
      <c r="N44" s="4">
        <f t="shared" si="3"/>
        <v>10</v>
      </c>
      <c r="O44" s="4">
        <f>ROUND(IF('Indicator Data'!J46=0,0,IF('Indicator Data'!J46&gt;O$139,10,IF('Indicator Data'!J46&lt;O$140,0,10-(O$139-'Indicator Data'!J46)/(O$139-O$140)*10))),1)</f>
        <v>6.7</v>
      </c>
      <c r="P44" s="153">
        <f t="shared" si="4"/>
        <v>10</v>
      </c>
      <c r="Q44" s="153">
        <f t="shared" si="5"/>
        <v>8.4</v>
      </c>
      <c r="R44" s="4">
        <f>IF('Indicator Data'!H46="No data","x",ROUND(IF('Indicator Data'!H46=0,0,IF('Indicator Data'!H46&gt;R$139,10,IF('Indicator Data'!H46&lt;R$140,0,10-(R$139-'Indicator Data'!H46)/(R$139-R$140)*10))),1))</f>
        <v>8.6999999999999993</v>
      </c>
      <c r="S44" s="6">
        <f t="shared" si="6"/>
        <v>4.4000000000000004</v>
      </c>
      <c r="T44" s="6">
        <f t="shared" si="7"/>
        <v>8.6999999999999993</v>
      </c>
      <c r="U44" s="6">
        <f t="shared" si="8"/>
        <v>6.8</v>
      </c>
      <c r="V44" s="6">
        <f t="shared" si="9"/>
        <v>8.6</v>
      </c>
      <c r="W44" s="14">
        <f t="shared" si="10"/>
        <v>7.5</v>
      </c>
      <c r="X44" s="4">
        <f>ROUND(IF('Indicator Data'!M46=0,0,IF('Indicator Data'!M46&gt;X$139,10,IF('Indicator Data'!M46&lt;X$140,0,10-(X$139-'Indicator Data'!M46)/(X$139-X$140)*10))),1)</f>
        <v>4.9000000000000004</v>
      </c>
      <c r="Y44" s="4">
        <f>ROUND(IF('Indicator Data'!N46=0,0,IF('Indicator Data'!N46&gt;Y$139,10,IF('Indicator Data'!N46&lt;Y$140,0,10-(Y$139-'Indicator Data'!N46)/(Y$139-Y$140)*10))),1)</f>
        <v>1</v>
      </c>
      <c r="Z44" s="6">
        <f t="shared" si="11"/>
        <v>3.2</v>
      </c>
      <c r="AA44" s="6">
        <f>IF('Indicator Data'!K46=5,10,IF('Indicator Data'!K46=4,8,IF('Indicator Data'!K46=3,5,IF('Indicator Data'!K46=2,2,IF('Indicator Data'!K46=1,1,0)))))</f>
        <v>0</v>
      </c>
      <c r="AB44" s="191">
        <f>IF('Indicator Data'!L46="No data","x",IF('Indicator Data'!L46&gt;1000,10,IF('Indicator Data'!L46&gt;=500,9,IF('Indicator Data'!L46&gt;=240,8,IF('Indicator Data'!L46&gt;=120,7,IF('Indicator Data'!L46&gt;=60,6,IF('Indicator Data'!L46&gt;=20,5,IF('Indicator Data'!L46&gt;=1,4,0))))))))</f>
        <v>0</v>
      </c>
      <c r="AC44" s="6">
        <f t="shared" si="12"/>
        <v>0</v>
      </c>
      <c r="AD44" s="7">
        <f t="shared" si="13"/>
        <v>1.6</v>
      </c>
    </row>
    <row r="45" spans="1:30" s="11" customFormat="1" x14ac:dyDescent="0.25">
      <c r="A45" s="11" t="s">
        <v>364</v>
      </c>
      <c r="B45" s="30" t="s">
        <v>10</v>
      </c>
      <c r="C45" s="30" t="s">
        <v>492</v>
      </c>
      <c r="D45" s="4">
        <f>ROUND(IF('Indicator Data'!G47=0,0,IF(LOG('Indicator Data'!G47)&gt;D$139,10,IF(LOG('Indicator Data'!G47)&lt;D$140,0,10-(D$139-LOG('Indicator Data'!G47))/(D$139-D$140)*10))),1)</f>
        <v>6.2</v>
      </c>
      <c r="E45" s="4">
        <f>IF('Indicator Data'!D47="No data","x",ROUND(IF(('Indicator Data'!D47)&gt;E$139,10,IF(('Indicator Data'!D47)&lt;E$140,0,10-(E$139-('Indicator Data'!D47))/(E$139-E$140)*10)),1))</f>
        <v>4.0999999999999996</v>
      </c>
      <c r="F45" s="58">
        <f>'Indicator Data'!E47/'Indicator Data'!$BC47</f>
        <v>0.22421687134582705</v>
      </c>
      <c r="G45" s="58">
        <f>'Indicator Data'!F47/'Indicator Data'!$BC47</f>
        <v>0.10912882369158149</v>
      </c>
      <c r="H45" s="58">
        <f t="shared" si="0"/>
        <v>0.13939064159580888</v>
      </c>
      <c r="I45" s="4">
        <f t="shared" si="1"/>
        <v>3.5</v>
      </c>
      <c r="J45" s="4">
        <f>ROUND(IF('Indicator Data'!I47=0,0,IF(LOG('Indicator Data'!I47)&gt;J$139,10,IF(LOG('Indicator Data'!I47)&lt;J$140,0,10-(J$139-LOG('Indicator Data'!I47))/(J$139-J$140)*10))),1)</f>
        <v>10</v>
      </c>
      <c r="K45" s="58">
        <f>'Indicator Data'!G47/'Indicator Data'!$BC47</f>
        <v>2.1231794302869322E-2</v>
      </c>
      <c r="L45" s="58">
        <f>'Indicator Data'!I47/'Indicator Data'!$BD47</f>
        <v>5.3369309202698612E-2</v>
      </c>
      <c r="M45" s="4">
        <f t="shared" si="2"/>
        <v>10</v>
      </c>
      <c r="N45" s="4">
        <f t="shared" si="3"/>
        <v>10</v>
      </c>
      <c r="O45" s="4">
        <f>ROUND(IF('Indicator Data'!J47=0,0,IF('Indicator Data'!J47&gt;O$139,10,IF('Indicator Data'!J47&lt;O$140,0,10-(O$139-'Indicator Data'!J47)/(O$139-O$140)*10))),1)</f>
        <v>6.7</v>
      </c>
      <c r="P45" s="153">
        <f t="shared" si="4"/>
        <v>10</v>
      </c>
      <c r="Q45" s="153">
        <f t="shared" si="5"/>
        <v>8.4</v>
      </c>
      <c r="R45" s="4">
        <f>IF('Indicator Data'!H47="No data","x",ROUND(IF('Indicator Data'!H47=0,0,IF('Indicator Data'!H47&gt;R$139,10,IF('Indicator Data'!H47&lt;R$140,0,10-(R$139-'Indicator Data'!H47)/(R$139-R$140)*10))),1))</f>
        <v>10</v>
      </c>
      <c r="S45" s="6">
        <f t="shared" si="6"/>
        <v>4.0999999999999996</v>
      </c>
      <c r="T45" s="6">
        <f t="shared" si="7"/>
        <v>8.8000000000000007</v>
      </c>
      <c r="U45" s="6">
        <f t="shared" si="8"/>
        <v>3.5</v>
      </c>
      <c r="V45" s="6">
        <f t="shared" si="9"/>
        <v>9.1999999999999993</v>
      </c>
      <c r="W45" s="14">
        <f t="shared" si="10"/>
        <v>7.2</v>
      </c>
      <c r="X45" s="4">
        <f>ROUND(IF('Indicator Data'!M47=0,0,IF('Indicator Data'!M47&gt;X$139,10,IF('Indicator Data'!M47&lt;X$140,0,10-(X$139-'Indicator Data'!M47)/(X$139-X$140)*10))),1)</f>
        <v>4.9000000000000004</v>
      </c>
      <c r="Y45" s="4">
        <f>ROUND(IF('Indicator Data'!N47=0,0,IF('Indicator Data'!N47&gt;Y$139,10,IF('Indicator Data'!N47&lt;Y$140,0,10-(Y$139-'Indicator Data'!N47)/(Y$139-Y$140)*10))),1)</f>
        <v>1</v>
      </c>
      <c r="Z45" s="6">
        <f t="shared" si="11"/>
        <v>3.2</v>
      </c>
      <c r="AA45" s="6">
        <f>IF('Indicator Data'!K47=5,10,IF('Indicator Data'!K47=4,8,IF('Indicator Data'!K47=3,5,IF('Indicator Data'!K47=2,2,IF('Indicator Data'!K47=1,1,0)))))</f>
        <v>0</v>
      </c>
      <c r="AB45" s="191">
        <f>IF('Indicator Data'!L47="No data","x",IF('Indicator Data'!L47&gt;1000,10,IF('Indicator Data'!L47&gt;=500,9,IF('Indicator Data'!L47&gt;=240,8,IF('Indicator Data'!L47&gt;=120,7,IF('Indicator Data'!L47&gt;=60,6,IF('Indicator Data'!L47&gt;=20,5,IF('Indicator Data'!L47&gt;=1,4,0))))))))</f>
        <v>0</v>
      </c>
      <c r="AC45" s="6">
        <f t="shared" si="12"/>
        <v>0</v>
      </c>
      <c r="AD45" s="7">
        <f t="shared" si="13"/>
        <v>1.6</v>
      </c>
    </row>
    <row r="46" spans="1:30" s="11" customFormat="1" x14ac:dyDescent="0.25">
      <c r="A46" s="11" t="s">
        <v>367</v>
      </c>
      <c r="B46" s="30" t="s">
        <v>10</v>
      </c>
      <c r="C46" s="30" t="s">
        <v>495</v>
      </c>
      <c r="D46" s="4">
        <f>ROUND(IF('Indicator Data'!G48=0,0,IF(LOG('Indicator Data'!G48)&gt;D$139,10,IF(LOG('Indicator Data'!G48)&lt;D$140,0,10-(D$139-LOG('Indicator Data'!G48))/(D$139-D$140)*10))),1)</f>
        <v>0</v>
      </c>
      <c r="E46" s="4">
        <f>IF('Indicator Data'!D48="No data","x",ROUND(IF(('Indicator Data'!D48)&gt;E$139,10,IF(('Indicator Data'!D48)&lt;E$140,0,10-(E$139-('Indicator Data'!D48))/(E$139-E$140)*10)),1))</f>
        <v>0.9</v>
      </c>
      <c r="F46" s="58">
        <f>'Indicator Data'!E48/'Indicator Data'!$BC48</f>
        <v>0</v>
      </c>
      <c r="G46" s="58">
        <f>'Indicator Data'!F48/'Indicator Data'!$BC48</f>
        <v>0</v>
      </c>
      <c r="H46" s="58">
        <f t="shared" si="0"/>
        <v>0</v>
      </c>
      <c r="I46" s="4">
        <f t="shared" si="1"/>
        <v>0</v>
      </c>
      <c r="J46" s="4">
        <f>ROUND(IF('Indicator Data'!I48=0,0,IF(LOG('Indicator Data'!I48)&gt;J$139,10,IF(LOG('Indicator Data'!I48)&lt;J$140,0,10-(J$139-LOG('Indicator Data'!I48))/(J$139-J$140)*10))),1)</f>
        <v>10</v>
      </c>
      <c r="K46" s="58">
        <f>'Indicator Data'!G48/'Indicator Data'!$BC48</f>
        <v>0</v>
      </c>
      <c r="L46" s="58">
        <f>'Indicator Data'!I48/'Indicator Data'!$BD48</f>
        <v>5.3369309202698612E-2</v>
      </c>
      <c r="M46" s="4">
        <f t="shared" si="2"/>
        <v>0</v>
      </c>
      <c r="N46" s="4">
        <f t="shared" si="3"/>
        <v>10</v>
      </c>
      <c r="O46" s="4">
        <f>ROUND(IF('Indicator Data'!J48=0,0,IF('Indicator Data'!J48&gt;O$139,10,IF('Indicator Data'!J48&lt;O$140,0,10-(O$139-'Indicator Data'!J48)/(O$139-O$140)*10))),1)</f>
        <v>6.7</v>
      </c>
      <c r="P46" s="153">
        <f t="shared" si="4"/>
        <v>10</v>
      </c>
      <c r="Q46" s="153">
        <f t="shared" si="5"/>
        <v>8.4</v>
      </c>
      <c r="R46" s="4" t="str">
        <f>IF('Indicator Data'!H48="No data","x",ROUND(IF('Indicator Data'!H48=0,0,IF('Indicator Data'!H48&gt;R$139,10,IF('Indicator Data'!H48&lt;R$140,0,10-(R$139-'Indicator Data'!H48)/(R$139-R$140)*10))),1))</f>
        <v>x</v>
      </c>
      <c r="S46" s="6">
        <f t="shared" si="6"/>
        <v>0.9</v>
      </c>
      <c r="T46" s="6">
        <f t="shared" si="7"/>
        <v>0</v>
      </c>
      <c r="U46" s="6">
        <f t="shared" si="8"/>
        <v>0</v>
      </c>
      <c r="V46" s="6">
        <f t="shared" si="9"/>
        <v>8.4</v>
      </c>
      <c r="W46" s="14">
        <f t="shared" si="10"/>
        <v>3.5</v>
      </c>
      <c r="X46" s="4">
        <f>ROUND(IF('Indicator Data'!M48=0,0,IF('Indicator Data'!M48&gt;X$139,10,IF('Indicator Data'!M48&lt;X$140,0,10-(X$139-'Indicator Data'!M48)/(X$139-X$140)*10))),1)</f>
        <v>4.9000000000000004</v>
      </c>
      <c r="Y46" s="4">
        <f>ROUND(IF('Indicator Data'!N48=0,0,IF('Indicator Data'!N48&gt;Y$139,10,IF('Indicator Data'!N48&lt;Y$140,0,10-(Y$139-'Indicator Data'!N48)/(Y$139-Y$140)*10))),1)</f>
        <v>1</v>
      </c>
      <c r="Z46" s="6">
        <f t="shared" si="11"/>
        <v>3.2</v>
      </c>
      <c r="AA46" s="6">
        <f>IF('Indicator Data'!K48=5,10,IF('Indicator Data'!K48=4,8,IF('Indicator Data'!K48=3,5,IF('Indicator Data'!K48=2,2,IF('Indicator Data'!K48=1,1,0)))))</f>
        <v>0</v>
      </c>
      <c r="AB46" s="191">
        <f>IF('Indicator Data'!L48="No data","x",IF('Indicator Data'!L48&gt;1000,10,IF('Indicator Data'!L48&gt;=500,9,IF('Indicator Data'!L48&gt;=240,8,IF('Indicator Data'!L48&gt;=120,7,IF('Indicator Data'!L48&gt;=60,6,IF('Indicator Data'!L48&gt;=20,5,IF('Indicator Data'!L48&gt;=1,4,0))))))))</f>
        <v>0</v>
      </c>
      <c r="AC46" s="6">
        <f t="shared" si="12"/>
        <v>0</v>
      </c>
      <c r="AD46" s="7">
        <f t="shared" si="13"/>
        <v>1.6</v>
      </c>
    </row>
    <row r="47" spans="1:30" s="11" customFormat="1" x14ac:dyDescent="0.25">
      <c r="A47" s="11" t="s">
        <v>363</v>
      </c>
      <c r="B47" s="30" t="s">
        <v>10</v>
      </c>
      <c r="C47" s="30" t="s">
        <v>491</v>
      </c>
      <c r="D47" s="4">
        <f>ROUND(IF('Indicator Data'!G49=0,0,IF(LOG('Indicator Data'!G49)&gt;D$139,10,IF(LOG('Indicator Data'!G49)&lt;D$140,0,10-(D$139-LOG('Indicator Data'!G49))/(D$139-D$140)*10))),1)</f>
        <v>6.2</v>
      </c>
      <c r="E47" s="4">
        <f>IF('Indicator Data'!D49="No data","x",ROUND(IF(('Indicator Data'!D49)&gt;E$139,10,IF(('Indicator Data'!D49)&lt;E$140,0,10-(E$139-('Indicator Data'!D49))/(E$139-E$140)*10)),1))</f>
        <v>4.4000000000000004</v>
      </c>
      <c r="F47" s="58">
        <f>'Indicator Data'!E49/'Indicator Data'!$BC49</f>
        <v>0.337656303185356</v>
      </c>
      <c r="G47" s="58">
        <f>'Indicator Data'!F49/'Indicator Data'!$BC49</f>
        <v>0.2493872276303592</v>
      </c>
      <c r="H47" s="58">
        <f t="shared" si="0"/>
        <v>0.23117495850026781</v>
      </c>
      <c r="I47" s="4">
        <f t="shared" si="1"/>
        <v>5.8</v>
      </c>
      <c r="J47" s="4">
        <f>ROUND(IF('Indicator Data'!I49=0,0,IF(LOG('Indicator Data'!I49)&gt;J$139,10,IF(LOG('Indicator Data'!I49)&lt;J$140,0,10-(J$139-LOG('Indicator Data'!I49))/(J$139-J$140)*10))),1)</f>
        <v>10</v>
      </c>
      <c r="K47" s="58">
        <f>'Indicator Data'!G49/'Indicator Data'!$BC49</f>
        <v>1.8654165666638356E-2</v>
      </c>
      <c r="L47" s="58">
        <f>'Indicator Data'!I49/'Indicator Data'!$BD49</f>
        <v>5.3369309202698612E-2</v>
      </c>
      <c r="M47" s="4">
        <f t="shared" si="2"/>
        <v>10</v>
      </c>
      <c r="N47" s="4">
        <f t="shared" si="3"/>
        <v>10</v>
      </c>
      <c r="O47" s="4">
        <f>ROUND(IF('Indicator Data'!J49=0,0,IF('Indicator Data'!J49&gt;O$139,10,IF('Indicator Data'!J49&lt;O$140,0,10-(O$139-'Indicator Data'!J49)/(O$139-O$140)*10))),1)</f>
        <v>6.7</v>
      </c>
      <c r="P47" s="153">
        <f t="shared" si="4"/>
        <v>10</v>
      </c>
      <c r="Q47" s="153">
        <f t="shared" si="5"/>
        <v>8.4</v>
      </c>
      <c r="R47" s="4">
        <f>IF('Indicator Data'!H49="No data","x",ROUND(IF('Indicator Data'!H49=0,0,IF('Indicator Data'!H49&gt;R$139,10,IF('Indicator Data'!H49&lt;R$140,0,10-(R$139-'Indicator Data'!H49)/(R$139-R$140)*10))),1))</f>
        <v>5.7</v>
      </c>
      <c r="S47" s="6">
        <f t="shared" si="6"/>
        <v>4.4000000000000004</v>
      </c>
      <c r="T47" s="6">
        <f t="shared" si="7"/>
        <v>8.8000000000000007</v>
      </c>
      <c r="U47" s="6">
        <f t="shared" si="8"/>
        <v>5.8</v>
      </c>
      <c r="V47" s="6">
        <f t="shared" si="9"/>
        <v>7.1</v>
      </c>
      <c r="W47" s="14">
        <f t="shared" si="10"/>
        <v>6.8</v>
      </c>
      <c r="X47" s="4">
        <f>ROUND(IF('Indicator Data'!M49=0,0,IF('Indicator Data'!M49&gt;X$139,10,IF('Indicator Data'!M49&lt;X$140,0,10-(X$139-'Indicator Data'!M49)/(X$139-X$140)*10))),1)</f>
        <v>4.9000000000000004</v>
      </c>
      <c r="Y47" s="4">
        <f>ROUND(IF('Indicator Data'!N49=0,0,IF('Indicator Data'!N49&gt;Y$139,10,IF('Indicator Data'!N49&lt;Y$140,0,10-(Y$139-'Indicator Data'!N49)/(Y$139-Y$140)*10))),1)</f>
        <v>1</v>
      </c>
      <c r="Z47" s="6">
        <f t="shared" si="11"/>
        <v>3.2</v>
      </c>
      <c r="AA47" s="6">
        <f>IF('Indicator Data'!K49=5,10,IF('Indicator Data'!K49=4,8,IF('Indicator Data'!K49=3,5,IF('Indicator Data'!K49=2,2,IF('Indicator Data'!K49=1,1,0)))))</f>
        <v>0</v>
      </c>
      <c r="AB47" s="191">
        <f>IF('Indicator Data'!L49="No data","x",IF('Indicator Data'!L49&gt;1000,10,IF('Indicator Data'!L49&gt;=500,9,IF('Indicator Data'!L49&gt;=240,8,IF('Indicator Data'!L49&gt;=120,7,IF('Indicator Data'!L49&gt;=60,6,IF('Indicator Data'!L49&gt;=20,5,IF('Indicator Data'!L49&gt;=1,4,0))))))))</f>
        <v>0</v>
      </c>
      <c r="AC47" s="6">
        <f t="shared" si="12"/>
        <v>0</v>
      </c>
      <c r="AD47" s="7">
        <f t="shared" si="13"/>
        <v>1.6</v>
      </c>
    </row>
    <row r="48" spans="1:30" s="11" customFormat="1" x14ac:dyDescent="0.25">
      <c r="A48" s="11" t="s">
        <v>369</v>
      </c>
      <c r="B48" s="30" t="s">
        <v>10</v>
      </c>
      <c r="C48" s="30" t="s">
        <v>497</v>
      </c>
      <c r="D48" s="4">
        <f>ROUND(IF('Indicator Data'!G50=0,0,IF(LOG('Indicator Data'!G50)&gt;D$139,10,IF(LOG('Indicator Data'!G50)&lt;D$140,0,10-(D$139-LOG('Indicator Data'!G50))/(D$139-D$140)*10))),1)</f>
        <v>5.7</v>
      </c>
      <c r="E48" s="4">
        <f>IF('Indicator Data'!D50="No data","x",ROUND(IF(('Indicator Data'!D50)&gt;E$139,10,IF(('Indicator Data'!D50)&lt;E$140,0,10-(E$139-('Indicator Data'!D50))/(E$139-E$140)*10)),1))</f>
        <v>5</v>
      </c>
      <c r="F48" s="58">
        <f>'Indicator Data'!E50/'Indicator Data'!$BC50</f>
        <v>0.49602308571079212</v>
      </c>
      <c r="G48" s="58">
        <f>'Indicator Data'!F50/'Indicator Data'!$BC50</f>
        <v>0.10955927889936626</v>
      </c>
      <c r="H48" s="58">
        <f t="shared" si="0"/>
        <v>0.27540136258023762</v>
      </c>
      <c r="I48" s="4">
        <f t="shared" si="1"/>
        <v>6.9</v>
      </c>
      <c r="J48" s="4">
        <f>ROUND(IF('Indicator Data'!I50=0,0,IF(LOG('Indicator Data'!I50)&gt;J$139,10,IF(LOG('Indicator Data'!I50)&lt;J$140,0,10-(J$139-LOG('Indicator Data'!I50))/(J$139-J$140)*10))),1)</f>
        <v>10</v>
      </c>
      <c r="K48" s="58">
        <f>'Indicator Data'!G50/'Indicator Data'!$BC50</f>
        <v>1.5299771924353625E-2</v>
      </c>
      <c r="L48" s="58">
        <f>'Indicator Data'!I50/'Indicator Data'!$BD50</f>
        <v>5.3369309202698612E-2</v>
      </c>
      <c r="M48" s="4">
        <f t="shared" si="2"/>
        <v>10</v>
      </c>
      <c r="N48" s="4">
        <f t="shared" si="3"/>
        <v>10</v>
      </c>
      <c r="O48" s="4">
        <f>ROUND(IF('Indicator Data'!J50=0,0,IF('Indicator Data'!J50&gt;O$139,10,IF('Indicator Data'!J50&lt;O$140,0,10-(O$139-'Indicator Data'!J50)/(O$139-O$140)*10))),1)</f>
        <v>6.7</v>
      </c>
      <c r="P48" s="153">
        <f t="shared" si="4"/>
        <v>10</v>
      </c>
      <c r="Q48" s="153">
        <f t="shared" si="5"/>
        <v>8.4</v>
      </c>
      <c r="R48" s="4" t="str">
        <f>IF('Indicator Data'!H50="No data","x",ROUND(IF('Indicator Data'!H50=0,0,IF('Indicator Data'!H50&gt;R$139,10,IF('Indicator Data'!H50&lt;R$140,0,10-(R$139-'Indicator Data'!H50)/(R$139-R$140)*10))),1))</f>
        <v>x</v>
      </c>
      <c r="S48" s="6">
        <f t="shared" si="6"/>
        <v>5</v>
      </c>
      <c r="T48" s="6">
        <f t="shared" si="7"/>
        <v>8.6999999999999993</v>
      </c>
      <c r="U48" s="6">
        <f t="shared" si="8"/>
        <v>6.9</v>
      </c>
      <c r="V48" s="6">
        <f t="shared" si="9"/>
        <v>8.4</v>
      </c>
      <c r="W48" s="14">
        <f t="shared" si="10"/>
        <v>7.5</v>
      </c>
      <c r="X48" s="4">
        <f>ROUND(IF('Indicator Data'!M50=0,0,IF('Indicator Data'!M50&gt;X$139,10,IF('Indicator Data'!M50&lt;X$140,0,10-(X$139-'Indicator Data'!M50)/(X$139-X$140)*10))),1)</f>
        <v>4.9000000000000004</v>
      </c>
      <c r="Y48" s="4">
        <f>ROUND(IF('Indicator Data'!N50=0,0,IF('Indicator Data'!N50&gt;Y$139,10,IF('Indicator Data'!N50&lt;Y$140,0,10-(Y$139-'Indicator Data'!N50)/(Y$139-Y$140)*10))),1)</f>
        <v>1</v>
      </c>
      <c r="Z48" s="6">
        <f t="shared" si="11"/>
        <v>3.2</v>
      </c>
      <c r="AA48" s="6">
        <f>IF('Indicator Data'!K50=5,10,IF('Indicator Data'!K50=4,8,IF('Indicator Data'!K50=3,5,IF('Indicator Data'!K50=2,2,IF('Indicator Data'!K50=1,1,0)))))</f>
        <v>0</v>
      </c>
      <c r="AB48" s="191">
        <f>IF('Indicator Data'!L50="No data","x",IF('Indicator Data'!L50&gt;1000,10,IF('Indicator Data'!L50&gt;=500,9,IF('Indicator Data'!L50&gt;=240,8,IF('Indicator Data'!L50&gt;=120,7,IF('Indicator Data'!L50&gt;=60,6,IF('Indicator Data'!L50&gt;=20,5,IF('Indicator Data'!L50&gt;=1,4,0))))))))</f>
        <v>0</v>
      </c>
      <c r="AC48" s="6">
        <f t="shared" si="12"/>
        <v>0</v>
      </c>
      <c r="AD48" s="7">
        <f t="shared" si="13"/>
        <v>1.6</v>
      </c>
    </row>
    <row r="49" spans="1:30" s="11" customFormat="1" x14ac:dyDescent="0.25">
      <c r="A49" s="11" t="s">
        <v>360</v>
      </c>
      <c r="B49" s="30" t="s">
        <v>10</v>
      </c>
      <c r="C49" s="30" t="s">
        <v>488</v>
      </c>
      <c r="D49" s="4">
        <f>ROUND(IF('Indicator Data'!G51=0,0,IF(LOG('Indicator Data'!G51)&gt;D$139,10,IF(LOG('Indicator Data'!G51)&lt;D$140,0,10-(D$139-LOG('Indicator Data'!G51))/(D$139-D$140)*10))),1)</f>
        <v>4.7</v>
      </c>
      <c r="E49" s="4">
        <f>IF('Indicator Data'!D51="No data","x",ROUND(IF(('Indicator Data'!D51)&gt;E$139,10,IF(('Indicator Data'!D51)&lt;E$140,0,10-(E$139-('Indicator Data'!D51))/(E$139-E$140)*10)),1))</f>
        <v>4.4000000000000004</v>
      </c>
      <c r="F49" s="58">
        <f>'Indicator Data'!E51/'Indicator Data'!$BC51</f>
        <v>0.34768966212020647</v>
      </c>
      <c r="G49" s="58">
        <f>'Indicator Data'!F51/'Indicator Data'!$BC51</f>
        <v>2.9542692575198069E-2</v>
      </c>
      <c r="H49" s="58">
        <f t="shared" si="0"/>
        <v>0.18123050420390274</v>
      </c>
      <c r="I49" s="4">
        <f t="shared" si="1"/>
        <v>4.5</v>
      </c>
      <c r="J49" s="4">
        <f>ROUND(IF('Indicator Data'!I51=0,0,IF(LOG('Indicator Data'!I51)&gt;J$139,10,IF(LOG('Indicator Data'!I51)&lt;J$140,0,10-(J$139-LOG('Indicator Data'!I51))/(J$139-J$140)*10))),1)</f>
        <v>10</v>
      </c>
      <c r="K49" s="58">
        <f>'Indicator Data'!G51/'Indicator Data'!$BC51</f>
        <v>5.1398669467396275E-3</v>
      </c>
      <c r="L49" s="58">
        <f>'Indicator Data'!I51/'Indicator Data'!$BD51</f>
        <v>5.3369309202698612E-2</v>
      </c>
      <c r="M49" s="4">
        <f t="shared" si="2"/>
        <v>3.4</v>
      </c>
      <c r="N49" s="4">
        <f t="shared" si="3"/>
        <v>10</v>
      </c>
      <c r="O49" s="4">
        <f>ROUND(IF('Indicator Data'!J51=0,0,IF('Indicator Data'!J51&gt;O$139,10,IF('Indicator Data'!J51&lt;O$140,0,10-(O$139-'Indicator Data'!J51)/(O$139-O$140)*10))),1)</f>
        <v>6.7</v>
      </c>
      <c r="P49" s="153">
        <f t="shared" si="4"/>
        <v>10</v>
      </c>
      <c r="Q49" s="153">
        <f t="shared" si="5"/>
        <v>8.4</v>
      </c>
      <c r="R49" s="4">
        <f>IF('Indicator Data'!H51="No data","x",ROUND(IF('Indicator Data'!H51=0,0,IF('Indicator Data'!H51&gt;R$139,10,IF('Indicator Data'!H51&lt;R$140,0,10-(R$139-'Indicator Data'!H51)/(R$139-R$140)*10))),1))</f>
        <v>3.7</v>
      </c>
      <c r="S49" s="6">
        <f t="shared" si="6"/>
        <v>4.4000000000000004</v>
      </c>
      <c r="T49" s="6">
        <f t="shared" si="7"/>
        <v>4.0999999999999996</v>
      </c>
      <c r="U49" s="6">
        <f t="shared" si="8"/>
        <v>4.5</v>
      </c>
      <c r="V49" s="6">
        <f t="shared" si="9"/>
        <v>6.1</v>
      </c>
      <c r="W49" s="14">
        <f t="shared" si="10"/>
        <v>4.8</v>
      </c>
      <c r="X49" s="4">
        <f>ROUND(IF('Indicator Data'!M51=0,0,IF('Indicator Data'!M51&gt;X$139,10,IF('Indicator Data'!M51&lt;X$140,0,10-(X$139-'Indicator Data'!M51)/(X$139-X$140)*10))),1)</f>
        <v>4.9000000000000004</v>
      </c>
      <c r="Y49" s="4">
        <f>ROUND(IF('Indicator Data'!N51=0,0,IF('Indicator Data'!N51&gt;Y$139,10,IF('Indicator Data'!N51&lt;Y$140,0,10-(Y$139-'Indicator Data'!N51)/(Y$139-Y$140)*10))),1)</f>
        <v>1</v>
      </c>
      <c r="Z49" s="6">
        <f t="shared" si="11"/>
        <v>3.2</v>
      </c>
      <c r="AA49" s="6">
        <f>IF('Indicator Data'!K51=5,10,IF('Indicator Data'!K51=4,8,IF('Indicator Data'!K51=3,5,IF('Indicator Data'!K51=2,2,IF('Indicator Data'!K51=1,1,0)))))</f>
        <v>0</v>
      </c>
      <c r="AB49" s="191">
        <f>IF('Indicator Data'!L51="No data","x",IF('Indicator Data'!L51&gt;1000,10,IF('Indicator Data'!L51&gt;=500,9,IF('Indicator Data'!L51&gt;=240,8,IF('Indicator Data'!L51&gt;=120,7,IF('Indicator Data'!L51&gt;=60,6,IF('Indicator Data'!L51&gt;=20,5,IF('Indicator Data'!L51&gt;=1,4,0))))))))</f>
        <v>4</v>
      </c>
      <c r="AC49" s="6">
        <f t="shared" si="12"/>
        <v>4</v>
      </c>
      <c r="AD49" s="7">
        <f t="shared" si="13"/>
        <v>3.6</v>
      </c>
    </row>
    <row r="50" spans="1:30" s="11" customFormat="1" x14ac:dyDescent="0.25">
      <c r="A50" s="11" t="s">
        <v>361</v>
      </c>
      <c r="B50" s="30" t="s">
        <v>10</v>
      </c>
      <c r="C50" s="30" t="s">
        <v>489</v>
      </c>
      <c r="D50" s="4">
        <f>ROUND(IF('Indicator Data'!G52=0,0,IF(LOG('Indicator Data'!G52)&gt;D$139,10,IF(LOG('Indicator Data'!G52)&lt;D$140,0,10-(D$139-LOG('Indicator Data'!G52))/(D$139-D$140)*10))),1)</f>
        <v>5.0999999999999996</v>
      </c>
      <c r="E50" s="4">
        <f>IF('Indicator Data'!D52="No data","x",ROUND(IF(('Indicator Data'!D52)&gt;E$139,10,IF(('Indicator Data'!D52)&lt;E$140,0,10-(E$139-('Indicator Data'!D52))/(E$139-E$140)*10)),1))</f>
        <v>4.0999999999999996</v>
      </c>
      <c r="F50" s="58">
        <f>'Indicator Data'!E52/'Indicator Data'!$BC52</f>
        <v>0.33022380835342946</v>
      </c>
      <c r="G50" s="58">
        <f>'Indicator Data'!F52/'Indicator Data'!$BC52</f>
        <v>0.20906960133819216</v>
      </c>
      <c r="H50" s="58">
        <f t="shared" si="0"/>
        <v>0.21737930451126278</v>
      </c>
      <c r="I50" s="4">
        <f t="shared" si="1"/>
        <v>5.4</v>
      </c>
      <c r="J50" s="4">
        <f>ROUND(IF('Indicator Data'!I52=0,0,IF(LOG('Indicator Data'!I52)&gt;J$139,10,IF(LOG('Indicator Data'!I52)&lt;J$140,0,10-(J$139-LOG('Indicator Data'!I52))/(J$139-J$140)*10))),1)</f>
        <v>10</v>
      </c>
      <c r="K50" s="58">
        <f>'Indicator Data'!G52/'Indicator Data'!$BC52</f>
        <v>9.8758195201343792E-3</v>
      </c>
      <c r="L50" s="58">
        <f>'Indicator Data'!I52/'Indicator Data'!$BD52</f>
        <v>5.3369309202698612E-2</v>
      </c>
      <c r="M50" s="4">
        <f t="shared" si="2"/>
        <v>6.6</v>
      </c>
      <c r="N50" s="4">
        <f t="shared" si="3"/>
        <v>10</v>
      </c>
      <c r="O50" s="4">
        <f>ROUND(IF('Indicator Data'!J52=0,0,IF('Indicator Data'!J52&gt;O$139,10,IF('Indicator Data'!J52&lt;O$140,0,10-(O$139-'Indicator Data'!J52)/(O$139-O$140)*10))),1)</f>
        <v>6.7</v>
      </c>
      <c r="P50" s="153">
        <f t="shared" si="4"/>
        <v>10</v>
      </c>
      <c r="Q50" s="153">
        <f t="shared" si="5"/>
        <v>8.4</v>
      </c>
      <c r="R50" s="4">
        <f>IF('Indicator Data'!H52="No data","x",ROUND(IF('Indicator Data'!H52=0,0,IF('Indicator Data'!H52&gt;R$139,10,IF('Indicator Data'!H52&lt;R$140,0,10-(R$139-'Indicator Data'!H52)/(R$139-R$140)*10))),1))</f>
        <v>7.7</v>
      </c>
      <c r="S50" s="6">
        <f t="shared" si="6"/>
        <v>4.0999999999999996</v>
      </c>
      <c r="T50" s="6">
        <f t="shared" si="7"/>
        <v>5.9</v>
      </c>
      <c r="U50" s="6">
        <f t="shared" si="8"/>
        <v>5.4</v>
      </c>
      <c r="V50" s="6">
        <f t="shared" si="9"/>
        <v>8.1</v>
      </c>
      <c r="W50" s="14">
        <f t="shared" si="10"/>
        <v>6.1</v>
      </c>
      <c r="X50" s="4">
        <f>ROUND(IF('Indicator Data'!M52=0,0,IF('Indicator Data'!M52&gt;X$139,10,IF('Indicator Data'!M52&lt;X$140,0,10-(X$139-'Indicator Data'!M52)/(X$139-X$140)*10))),1)</f>
        <v>4.9000000000000004</v>
      </c>
      <c r="Y50" s="4">
        <f>ROUND(IF('Indicator Data'!N52=0,0,IF('Indicator Data'!N52&gt;Y$139,10,IF('Indicator Data'!N52&lt;Y$140,0,10-(Y$139-'Indicator Data'!N52)/(Y$139-Y$140)*10))),1)</f>
        <v>1</v>
      </c>
      <c r="Z50" s="6">
        <f t="shared" si="11"/>
        <v>3.2</v>
      </c>
      <c r="AA50" s="6">
        <f>IF('Indicator Data'!K52=5,10,IF('Indicator Data'!K52=4,8,IF('Indicator Data'!K52=3,5,IF('Indicator Data'!K52=2,2,IF('Indicator Data'!K52=1,1,0)))))</f>
        <v>0</v>
      </c>
      <c r="AB50" s="191">
        <f>IF('Indicator Data'!L52="No data","x",IF('Indicator Data'!L52&gt;1000,10,IF('Indicator Data'!L52&gt;=500,9,IF('Indicator Data'!L52&gt;=240,8,IF('Indicator Data'!L52&gt;=120,7,IF('Indicator Data'!L52&gt;=60,6,IF('Indicator Data'!L52&gt;=20,5,IF('Indicator Data'!L52&gt;=1,4,0))))))))</f>
        <v>0</v>
      </c>
      <c r="AC50" s="6">
        <f t="shared" si="12"/>
        <v>0</v>
      </c>
      <c r="AD50" s="7">
        <f t="shared" si="13"/>
        <v>1.6</v>
      </c>
    </row>
    <row r="51" spans="1:30" s="11" customFormat="1" x14ac:dyDescent="0.25">
      <c r="A51" s="11" t="s">
        <v>371</v>
      </c>
      <c r="B51" s="30" t="s">
        <v>10</v>
      </c>
      <c r="C51" s="30" t="s">
        <v>499</v>
      </c>
      <c r="D51" s="4">
        <f>ROUND(IF('Indicator Data'!G53=0,0,IF(LOG('Indicator Data'!G53)&gt;D$139,10,IF(LOG('Indicator Data'!G53)&lt;D$140,0,10-(D$139-LOG('Indicator Data'!G53))/(D$139-D$140)*10))),1)</f>
        <v>0</v>
      </c>
      <c r="E51" s="4">
        <f>IF('Indicator Data'!D53="No data","x",ROUND(IF(('Indicator Data'!D53)&gt;E$139,10,IF(('Indicator Data'!D53)&lt;E$140,0,10-(E$139-('Indicator Data'!D53))/(E$139-E$140)*10)),1))</f>
        <v>2.2000000000000002</v>
      </c>
      <c r="F51" s="58">
        <f>'Indicator Data'!E53/'Indicator Data'!$BC53</f>
        <v>0</v>
      </c>
      <c r="G51" s="58">
        <f>'Indicator Data'!F53/'Indicator Data'!$BC53</f>
        <v>0</v>
      </c>
      <c r="H51" s="58">
        <f t="shared" si="0"/>
        <v>0</v>
      </c>
      <c r="I51" s="4">
        <f t="shared" si="1"/>
        <v>0</v>
      </c>
      <c r="J51" s="4">
        <f>ROUND(IF('Indicator Data'!I53=0,0,IF(LOG('Indicator Data'!I53)&gt;J$139,10,IF(LOG('Indicator Data'!I53)&lt;J$140,0,10-(J$139-LOG('Indicator Data'!I53))/(J$139-J$140)*10))),1)</f>
        <v>10</v>
      </c>
      <c r="K51" s="58">
        <f>'Indicator Data'!G53/'Indicator Data'!$BC53</f>
        <v>1.181815355024573E-4</v>
      </c>
      <c r="L51" s="58">
        <f>'Indicator Data'!I53/'Indicator Data'!$BD53</f>
        <v>5.3369309202698612E-2</v>
      </c>
      <c r="M51" s="4">
        <f t="shared" si="2"/>
        <v>0.1</v>
      </c>
      <c r="N51" s="4">
        <f t="shared" si="3"/>
        <v>10</v>
      </c>
      <c r="O51" s="4">
        <f>ROUND(IF('Indicator Data'!J53=0,0,IF('Indicator Data'!J53&gt;O$139,10,IF('Indicator Data'!J53&lt;O$140,0,10-(O$139-'Indicator Data'!J53)/(O$139-O$140)*10))),1)</f>
        <v>6.7</v>
      </c>
      <c r="P51" s="153">
        <f t="shared" si="4"/>
        <v>10</v>
      </c>
      <c r="Q51" s="153">
        <f t="shared" si="5"/>
        <v>8.4</v>
      </c>
      <c r="R51" s="4" t="str">
        <f>IF('Indicator Data'!H53="No data","x",ROUND(IF('Indicator Data'!H53=0,0,IF('Indicator Data'!H53&gt;R$139,10,IF('Indicator Data'!H53&lt;R$140,0,10-(R$139-'Indicator Data'!H53)/(R$139-R$140)*10))),1))</f>
        <v>x</v>
      </c>
      <c r="S51" s="6">
        <f t="shared" si="6"/>
        <v>2.2000000000000002</v>
      </c>
      <c r="T51" s="6">
        <f t="shared" si="7"/>
        <v>0.1</v>
      </c>
      <c r="U51" s="6">
        <f t="shared" si="8"/>
        <v>0</v>
      </c>
      <c r="V51" s="6">
        <f t="shared" si="9"/>
        <v>8.4</v>
      </c>
      <c r="W51" s="14">
        <f t="shared" si="10"/>
        <v>3.7</v>
      </c>
      <c r="X51" s="4">
        <f>ROUND(IF('Indicator Data'!M53=0,0,IF('Indicator Data'!M53&gt;X$139,10,IF('Indicator Data'!M53&lt;X$140,0,10-(X$139-'Indicator Data'!M53)/(X$139-X$140)*10))),1)</f>
        <v>4.9000000000000004</v>
      </c>
      <c r="Y51" s="4">
        <f>ROUND(IF('Indicator Data'!N53=0,0,IF('Indicator Data'!N53&gt;Y$139,10,IF('Indicator Data'!N53&lt;Y$140,0,10-(Y$139-'Indicator Data'!N53)/(Y$139-Y$140)*10))),1)</f>
        <v>1</v>
      </c>
      <c r="Z51" s="6">
        <f t="shared" si="11"/>
        <v>3.2</v>
      </c>
      <c r="AA51" s="6">
        <f>IF('Indicator Data'!K53=5,10,IF('Indicator Data'!K53=4,8,IF('Indicator Data'!K53=3,5,IF('Indicator Data'!K53=2,2,IF('Indicator Data'!K53=1,1,0)))))</f>
        <v>0</v>
      </c>
      <c r="AB51" s="191">
        <f>IF('Indicator Data'!L53="No data","x",IF('Indicator Data'!L53&gt;1000,10,IF('Indicator Data'!L53&gt;=500,9,IF('Indicator Data'!L53&gt;=240,8,IF('Indicator Data'!L53&gt;=120,7,IF('Indicator Data'!L53&gt;=60,6,IF('Indicator Data'!L53&gt;=20,5,IF('Indicator Data'!L53&gt;=1,4,0))))))))</f>
        <v>0</v>
      </c>
      <c r="AC51" s="6">
        <f t="shared" si="12"/>
        <v>0</v>
      </c>
      <c r="AD51" s="7">
        <f t="shared" si="13"/>
        <v>1.6</v>
      </c>
    </row>
    <row r="52" spans="1:30" s="11" customFormat="1" x14ac:dyDescent="0.25">
      <c r="A52" s="11" t="s">
        <v>372</v>
      </c>
      <c r="B52" s="30" t="s">
        <v>10</v>
      </c>
      <c r="C52" s="30" t="s">
        <v>500</v>
      </c>
      <c r="D52" s="4">
        <f>ROUND(IF('Indicator Data'!G54=0,0,IF(LOG('Indicator Data'!G54)&gt;D$139,10,IF(LOG('Indicator Data'!G54)&lt;D$140,0,10-(D$139-LOG('Indicator Data'!G54))/(D$139-D$140)*10))),1)</f>
        <v>6.6</v>
      </c>
      <c r="E52" s="4">
        <f>IF('Indicator Data'!D54="No data","x",ROUND(IF(('Indicator Data'!D54)&gt;E$139,10,IF(('Indicator Data'!D54)&lt;E$140,0,10-(E$139-('Indicator Data'!D54))/(E$139-E$140)*10)),1))</f>
        <v>2.8</v>
      </c>
      <c r="F52" s="58">
        <f>'Indicator Data'!E54/'Indicator Data'!$BC54</f>
        <v>0</v>
      </c>
      <c r="G52" s="58">
        <f>'Indicator Data'!F54/'Indicator Data'!$BC54</f>
        <v>0</v>
      </c>
      <c r="H52" s="58">
        <f t="shared" si="0"/>
        <v>0</v>
      </c>
      <c r="I52" s="4">
        <f t="shared" si="1"/>
        <v>0</v>
      </c>
      <c r="J52" s="4">
        <f>ROUND(IF('Indicator Data'!I54=0,0,IF(LOG('Indicator Data'!I54)&gt;J$139,10,IF(LOG('Indicator Data'!I54)&lt;J$140,0,10-(J$139-LOG('Indicator Data'!I54))/(J$139-J$140)*10))),1)</f>
        <v>10</v>
      </c>
      <c r="K52" s="58">
        <f>'Indicator Data'!G54/'Indicator Data'!$BC54</f>
        <v>8.231424458326116E-3</v>
      </c>
      <c r="L52" s="58">
        <f>'Indicator Data'!I54/'Indicator Data'!$BD54</f>
        <v>5.3369309202698612E-2</v>
      </c>
      <c r="M52" s="4">
        <f t="shared" si="2"/>
        <v>5.5</v>
      </c>
      <c r="N52" s="4">
        <f t="shared" si="3"/>
        <v>10</v>
      </c>
      <c r="O52" s="4">
        <f>ROUND(IF('Indicator Data'!J54=0,0,IF('Indicator Data'!J54&gt;O$139,10,IF('Indicator Data'!J54&lt;O$140,0,10-(O$139-'Indicator Data'!J54)/(O$139-O$140)*10))),1)</f>
        <v>6.7</v>
      </c>
      <c r="P52" s="153">
        <f t="shared" si="4"/>
        <v>10</v>
      </c>
      <c r="Q52" s="153">
        <f t="shared" si="5"/>
        <v>8.4</v>
      </c>
      <c r="R52" s="4" t="str">
        <f>IF('Indicator Data'!H54="No data","x",ROUND(IF('Indicator Data'!H54=0,0,IF('Indicator Data'!H54&gt;R$139,10,IF('Indicator Data'!H54&lt;R$140,0,10-(R$139-'Indicator Data'!H54)/(R$139-R$140)*10))),1))</f>
        <v>x</v>
      </c>
      <c r="S52" s="6">
        <f t="shared" si="6"/>
        <v>2.8</v>
      </c>
      <c r="T52" s="6">
        <f t="shared" si="7"/>
        <v>6.1</v>
      </c>
      <c r="U52" s="6">
        <f t="shared" si="8"/>
        <v>0</v>
      </c>
      <c r="V52" s="6">
        <f t="shared" si="9"/>
        <v>8.4</v>
      </c>
      <c r="W52" s="14">
        <f t="shared" si="10"/>
        <v>5.2</v>
      </c>
      <c r="X52" s="4">
        <f>ROUND(IF('Indicator Data'!M54=0,0,IF('Indicator Data'!M54&gt;X$139,10,IF('Indicator Data'!M54&lt;X$140,0,10-(X$139-'Indicator Data'!M54)/(X$139-X$140)*10))),1)</f>
        <v>4.9000000000000004</v>
      </c>
      <c r="Y52" s="4">
        <f>ROUND(IF('Indicator Data'!N54=0,0,IF('Indicator Data'!N54&gt;Y$139,10,IF('Indicator Data'!N54&lt;Y$140,0,10-(Y$139-'Indicator Data'!N54)/(Y$139-Y$140)*10))),1)</f>
        <v>1</v>
      </c>
      <c r="Z52" s="6">
        <f t="shared" si="11"/>
        <v>3.2</v>
      </c>
      <c r="AA52" s="6">
        <f>IF('Indicator Data'!K54=5,10,IF('Indicator Data'!K54=4,8,IF('Indicator Data'!K54=3,5,IF('Indicator Data'!K54=2,2,IF('Indicator Data'!K54=1,1,0)))))</f>
        <v>5</v>
      </c>
      <c r="AB52" s="191">
        <f>IF('Indicator Data'!L54="No data","x",IF('Indicator Data'!L54&gt;1000,10,IF('Indicator Data'!L54&gt;=500,9,IF('Indicator Data'!L54&gt;=240,8,IF('Indicator Data'!L54&gt;=120,7,IF('Indicator Data'!L54&gt;=60,6,IF('Indicator Data'!L54&gt;=20,5,IF('Indicator Data'!L54&gt;=1,4,0))))))))</f>
        <v>0</v>
      </c>
      <c r="AC52" s="6">
        <f t="shared" si="12"/>
        <v>5</v>
      </c>
      <c r="AD52" s="7">
        <f t="shared" si="13"/>
        <v>4.0999999999999996</v>
      </c>
    </row>
    <row r="53" spans="1:30" s="11" customFormat="1" x14ac:dyDescent="0.25">
      <c r="A53" s="11" t="s">
        <v>368</v>
      </c>
      <c r="B53" s="30" t="s">
        <v>10</v>
      </c>
      <c r="C53" s="30" t="s">
        <v>496</v>
      </c>
      <c r="D53" s="4">
        <f>ROUND(IF('Indicator Data'!G55=0,0,IF(LOG('Indicator Data'!G55)&gt;D$139,10,IF(LOG('Indicator Data'!G55)&lt;D$140,0,10-(D$139-LOG('Indicator Data'!G55))/(D$139-D$140)*10))),1)</f>
        <v>3.5</v>
      </c>
      <c r="E53" s="4">
        <f>IF('Indicator Data'!D55="No data","x",ROUND(IF(('Indicator Data'!D55)&gt;E$139,10,IF(('Indicator Data'!D55)&lt;E$140,0,10-(E$139-('Indicator Data'!D55))/(E$139-E$140)*10)),1))</f>
        <v>4.0999999999999996</v>
      </c>
      <c r="F53" s="58">
        <f>'Indicator Data'!E55/'Indicator Data'!$BC55</f>
        <v>0.21463564338157906</v>
      </c>
      <c r="G53" s="58">
        <f>'Indicator Data'!F55/'Indicator Data'!$BC55</f>
        <v>0</v>
      </c>
      <c r="H53" s="58">
        <f t="shared" si="0"/>
        <v>0.10731782169078953</v>
      </c>
      <c r="I53" s="4">
        <f t="shared" si="1"/>
        <v>2.7</v>
      </c>
      <c r="J53" s="4">
        <f>ROUND(IF('Indicator Data'!I55=0,0,IF(LOG('Indicator Data'!I55)&gt;J$139,10,IF(LOG('Indicator Data'!I55)&lt;J$140,0,10-(J$139-LOG('Indicator Data'!I55))/(J$139-J$140)*10))),1)</f>
        <v>10</v>
      </c>
      <c r="K53" s="58">
        <f>'Indicator Data'!G55/'Indicator Data'!$BC55</f>
        <v>1.171350362627784E-2</v>
      </c>
      <c r="L53" s="58">
        <f>'Indicator Data'!I55/'Indicator Data'!$BD55</f>
        <v>5.3369309202698612E-2</v>
      </c>
      <c r="M53" s="4">
        <f t="shared" si="2"/>
        <v>7.8</v>
      </c>
      <c r="N53" s="4">
        <f t="shared" si="3"/>
        <v>10</v>
      </c>
      <c r="O53" s="4">
        <f>ROUND(IF('Indicator Data'!J55=0,0,IF('Indicator Data'!J55&gt;O$139,10,IF('Indicator Data'!J55&lt;O$140,0,10-(O$139-'Indicator Data'!J55)/(O$139-O$140)*10))),1)</f>
        <v>6.7</v>
      </c>
      <c r="P53" s="153">
        <f t="shared" si="4"/>
        <v>10</v>
      </c>
      <c r="Q53" s="153">
        <f t="shared" si="5"/>
        <v>8.4</v>
      </c>
      <c r="R53" s="4">
        <f>IF('Indicator Data'!H55="No data","x",ROUND(IF('Indicator Data'!H55=0,0,IF('Indicator Data'!H55&gt;R$139,10,IF('Indicator Data'!H55&lt;R$140,0,10-(R$139-'Indicator Data'!H55)/(R$139-R$140)*10))),1))</f>
        <v>10</v>
      </c>
      <c r="S53" s="6">
        <f t="shared" si="6"/>
        <v>4.0999999999999996</v>
      </c>
      <c r="T53" s="6">
        <f t="shared" si="7"/>
        <v>6.1</v>
      </c>
      <c r="U53" s="6">
        <f t="shared" si="8"/>
        <v>2.7</v>
      </c>
      <c r="V53" s="6">
        <f t="shared" si="9"/>
        <v>9.1999999999999993</v>
      </c>
      <c r="W53" s="14">
        <f t="shared" si="10"/>
        <v>6.2</v>
      </c>
      <c r="X53" s="4">
        <f>ROUND(IF('Indicator Data'!M55=0,0,IF('Indicator Data'!M55&gt;X$139,10,IF('Indicator Data'!M55&lt;X$140,0,10-(X$139-'Indicator Data'!M55)/(X$139-X$140)*10))),1)</f>
        <v>4.9000000000000004</v>
      </c>
      <c r="Y53" s="4">
        <f>ROUND(IF('Indicator Data'!N55=0,0,IF('Indicator Data'!N55&gt;Y$139,10,IF('Indicator Data'!N55&lt;Y$140,0,10-(Y$139-'Indicator Data'!N55)/(Y$139-Y$140)*10))),1)</f>
        <v>1</v>
      </c>
      <c r="Z53" s="6">
        <f t="shared" si="11"/>
        <v>3.2</v>
      </c>
      <c r="AA53" s="6">
        <f>IF('Indicator Data'!K55=5,10,IF('Indicator Data'!K55=4,8,IF('Indicator Data'!K55=3,5,IF('Indicator Data'!K55=2,2,IF('Indicator Data'!K55=1,1,0)))))</f>
        <v>0</v>
      </c>
      <c r="AB53" s="191">
        <f>IF('Indicator Data'!L55="No data","x",IF('Indicator Data'!L55&gt;1000,10,IF('Indicator Data'!L55&gt;=500,9,IF('Indicator Data'!L55&gt;=240,8,IF('Indicator Data'!L55&gt;=120,7,IF('Indicator Data'!L55&gt;=60,6,IF('Indicator Data'!L55&gt;=20,5,IF('Indicator Data'!L55&gt;=1,4,0))))))))</f>
        <v>0</v>
      </c>
      <c r="AC53" s="6">
        <f t="shared" si="12"/>
        <v>0</v>
      </c>
      <c r="AD53" s="7">
        <f t="shared" si="13"/>
        <v>1.6</v>
      </c>
    </row>
    <row r="54" spans="1:30" s="11" customFormat="1" x14ac:dyDescent="0.25">
      <c r="A54" s="11" t="s">
        <v>370</v>
      </c>
      <c r="B54" s="30" t="s">
        <v>10</v>
      </c>
      <c r="C54" s="30" t="s">
        <v>498</v>
      </c>
      <c r="D54" s="4">
        <f>ROUND(IF('Indicator Data'!G56=0,0,IF(LOG('Indicator Data'!G56)&gt;D$139,10,IF(LOG('Indicator Data'!G56)&lt;D$140,0,10-(D$139-LOG('Indicator Data'!G56))/(D$139-D$140)*10))),1)</f>
        <v>0</v>
      </c>
      <c r="E54" s="4">
        <f>IF('Indicator Data'!D56="No data","x",ROUND(IF(('Indicator Data'!D56)&gt;E$139,10,IF(('Indicator Data'!D56)&lt;E$140,0,10-(E$139-('Indicator Data'!D56))/(E$139-E$140)*10)),1))</f>
        <v>1.9</v>
      </c>
      <c r="F54" s="58">
        <f>'Indicator Data'!E56/'Indicator Data'!$BC56</f>
        <v>0</v>
      </c>
      <c r="G54" s="58">
        <f>'Indicator Data'!F56/'Indicator Data'!$BC56</f>
        <v>0</v>
      </c>
      <c r="H54" s="58">
        <f t="shared" si="0"/>
        <v>0</v>
      </c>
      <c r="I54" s="4">
        <f t="shared" si="1"/>
        <v>0</v>
      </c>
      <c r="J54" s="4">
        <f>ROUND(IF('Indicator Data'!I56=0,0,IF(LOG('Indicator Data'!I56)&gt;J$139,10,IF(LOG('Indicator Data'!I56)&lt;J$140,0,10-(J$139-LOG('Indicator Data'!I56))/(J$139-J$140)*10))),1)</f>
        <v>10</v>
      </c>
      <c r="K54" s="58">
        <f>'Indicator Data'!G56/'Indicator Data'!$BC56</f>
        <v>0</v>
      </c>
      <c r="L54" s="58">
        <f>'Indicator Data'!I56/'Indicator Data'!$BD56</f>
        <v>5.3369309202698612E-2</v>
      </c>
      <c r="M54" s="4">
        <f t="shared" si="2"/>
        <v>0</v>
      </c>
      <c r="N54" s="4">
        <f t="shared" si="3"/>
        <v>10</v>
      </c>
      <c r="O54" s="4">
        <f>ROUND(IF('Indicator Data'!J56=0,0,IF('Indicator Data'!J56&gt;O$139,10,IF('Indicator Data'!J56&lt;O$140,0,10-(O$139-'Indicator Data'!J56)/(O$139-O$140)*10))),1)</f>
        <v>6.7</v>
      </c>
      <c r="P54" s="153">
        <f t="shared" si="4"/>
        <v>10</v>
      </c>
      <c r="Q54" s="153">
        <f t="shared" si="5"/>
        <v>8.4</v>
      </c>
      <c r="R54" s="4" t="str">
        <f>IF('Indicator Data'!H56="No data","x",ROUND(IF('Indicator Data'!H56=0,0,IF('Indicator Data'!H56&gt;R$139,10,IF('Indicator Data'!H56&lt;R$140,0,10-(R$139-'Indicator Data'!H56)/(R$139-R$140)*10))),1))</f>
        <v>x</v>
      </c>
      <c r="S54" s="6">
        <f t="shared" si="6"/>
        <v>1.9</v>
      </c>
      <c r="T54" s="6">
        <f t="shared" si="7"/>
        <v>0</v>
      </c>
      <c r="U54" s="6">
        <f t="shared" si="8"/>
        <v>0</v>
      </c>
      <c r="V54" s="6">
        <f t="shared" si="9"/>
        <v>8.4</v>
      </c>
      <c r="W54" s="14">
        <f t="shared" si="10"/>
        <v>3.7</v>
      </c>
      <c r="X54" s="4">
        <f>ROUND(IF('Indicator Data'!M56=0,0,IF('Indicator Data'!M56&gt;X$139,10,IF('Indicator Data'!M56&lt;X$140,0,10-(X$139-'Indicator Data'!M56)/(X$139-X$140)*10))),1)</f>
        <v>4.9000000000000004</v>
      </c>
      <c r="Y54" s="4">
        <f>ROUND(IF('Indicator Data'!N56=0,0,IF('Indicator Data'!N56&gt;Y$139,10,IF('Indicator Data'!N56&lt;Y$140,0,10-(Y$139-'Indicator Data'!N56)/(Y$139-Y$140)*10))),1)</f>
        <v>1</v>
      </c>
      <c r="Z54" s="6">
        <f t="shared" si="11"/>
        <v>3.2</v>
      </c>
      <c r="AA54" s="6">
        <f>IF('Indicator Data'!K56=5,10,IF('Indicator Data'!K56=4,8,IF('Indicator Data'!K56=3,5,IF('Indicator Data'!K56=2,2,IF('Indicator Data'!K56=1,1,0)))))</f>
        <v>0</v>
      </c>
      <c r="AB54" s="191">
        <f>IF('Indicator Data'!L56="No data","x",IF('Indicator Data'!L56&gt;1000,10,IF('Indicator Data'!L56&gt;=500,9,IF('Indicator Data'!L56&gt;=240,8,IF('Indicator Data'!L56&gt;=120,7,IF('Indicator Data'!L56&gt;=60,6,IF('Indicator Data'!L56&gt;=20,5,IF('Indicator Data'!L56&gt;=1,4,0))))))))</f>
        <v>4</v>
      </c>
      <c r="AC54" s="6">
        <f t="shared" si="12"/>
        <v>4</v>
      </c>
      <c r="AD54" s="7">
        <f t="shared" si="13"/>
        <v>3.6</v>
      </c>
    </row>
    <row r="55" spans="1:30" s="11" customFormat="1" x14ac:dyDescent="0.25">
      <c r="A55" s="11" t="s">
        <v>365</v>
      </c>
      <c r="B55" s="30" t="s">
        <v>10</v>
      </c>
      <c r="C55" s="30" t="s">
        <v>493</v>
      </c>
      <c r="D55" s="4">
        <f>ROUND(IF('Indicator Data'!G57=0,0,IF(LOG('Indicator Data'!G57)&gt;D$139,10,IF(LOG('Indicator Data'!G57)&lt;D$140,0,10-(D$139-LOG('Indicator Data'!G57))/(D$139-D$140)*10))),1)</f>
        <v>6</v>
      </c>
      <c r="E55" s="4">
        <f>IF('Indicator Data'!D57="No data","x",ROUND(IF(('Indicator Data'!D57)&gt;E$139,10,IF(('Indicator Data'!D57)&lt;E$140,0,10-(E$139-('Indicator Data'!D57))/(E$139-E$140)*10)),1))</f>
        <v>2.2000000000000002</v>
      </c>
      <c r="F55" s="58">
        <f>'Indicator Data'!E57/'Indicator Data'!$BC57</f>
        <v>3.5675197630661765E-2</v>
      </c>
      <c r="G55" s="58">
        <f>'Indicator Data'!F57/'Indicator Data'!$BC57</f>
        <v>5.3527963039222498E-2</v>
      </c>
      <c r="H55" s="58">
        <f t="shared" si="0"/>
        <v>3.1219589575136507E-2</v>
      </c>
      <c r="I55" s="4">
        <f t="shared" si="1"/>
        <v>0.8</v>
      </c>
      <c r="J55" s="4">
        <f>ROUND(IF('Indicator Data'!I57=0,0,IF(LOG('Indicator Data'!I57)&gt;J$139,10,IF(LOG('Indicator Data'!I57)&lt;J$140,0,10-(J$139-LOG('Indicator Data'!I57))/(J$139-J$140)*10))),1)</f>
        <v>10</v>
      </c>
      <c r="K55" s="58">
        <f>'Indicator Data'!G57/'Indicator Data'!$BC57</f>
        <v>2.182561905913543E-2</v>
      </c>
      <c r="L55" s="58">
        <f>'Indicator Data'!I57/'Indicator Data'!$BD57</f>
        <v>5.3369309202698612E-2</v>
      </c>
      <c r="M55" s="4">
        <f t="shared" si="2"/>
        <v>10</v>
      </c>
      <c r="N55" s="4">
        <f t="shared" si="3"/>
        <v>10</v>
      </c>
      <c r="O55" s="4">
        <f>ROUND(IF('Indicator Data'!J57=0,0,IF('Indicator Data'!J57&gt;O$139,10,IF('Indicator Data'!J57&lt;O$140,0,10-(O$139-'Indicator Data'!J57)/(O$139-O$140)*10))),1)</f>
        <v>6.7</v>
      </c>
      <c r="P55" s="153">
        <f t="shared" si="4"/>
        <v>10</v>
      </c>
      <c r="Q55" s="153">
        <f t="shared" si="5"/>
        <v>8.4</v>
      </c>
      <c r="R55" s="4">
        <f>IF('Indicator Data'!H57="No data","x",ROUND(IF('Indicator Data'!H57=0,0,IF('Indicator Data'!H57&gt;R$139,10,IF('Indicator Data'!H57&lt;R$140,0,10-(R$139-'Indicator Data'!H57)/(R$139-R$140)*10))),1))</f>
        <v>7.7</v>
      </c>
      <c r="S55" s="6">
        <f t="shared" si="6"/>
        <v>2.2000000000000002</v>
      </c>
      <c r="T55" s="6">
        <f t="shared" si="7"/>
        <v>8.6999999999999993</v>
      </c>
      <c r="U55" s="6">
        <f t="shared" si="8"/>
        <v>0.8</v>
      </c>
      <c r="V55" s="6">
        <f t="shared" si="9"/>
        <v>8.1</v>
      </c>
      <c r="W55" s="14">
        <f t="shared" si="10"/>
        <v>6</v>
      </c>
      <c r="X55" s="4">
        <f>ROUND(IF('Indicator Data'!M57=0,0,IF('Indicator Data'!M57&gt;X$139,10,IF('Indicator Data'!M57&lt;X$140,0,10-(X$139-'Indicator Data'!M57)/(X$139-X$140)*10))),1)</f>
        <v>4.9000000000000004</v>
      </c>
      <c r="Y55" s="4">
        <f>ROUND(IF('Indicator Data'!N57=0,0,IF('Indicator Data'!N57&gt;Y$139,10,IF('Indicator Data'!N57&lt;Y$140,0,10-(Y$139-'Indicator Data'!N57)/(Y$139-Y$140)*10))),1)</f>
        <v>1</v>
      </c>
      <c r="Z55" s="6">
        <f t="shared" si="11"/>
        <v>3.2</v>
      </c>
      <c r="AA55" s="6">
        <f>IF('Indicator Data'!K57=5,10,IF('Indicator Data'!K57=4,8,IF('Indicator Data'!K57=3,5,IF('Indicator Data'!K57=2,2,IF('Indicator Data'!K57=1,1,0)))))</f>
        <v>0</v>
      </c>
      <c r="AB55" s="191">
        <f>IF('Indicator Data'!L57="No data","x",IF('Indicator Data'!L57&gt;1000,10,IF('Indicator Data'!L57&gt;=500,9,IF('Indicator Data'!L57&gt;=240,8,IF('Indicator Data'!L57&gt;=120,7,IF('Indicator Data'!L57&gt;=60,6,IF('Indicator Data'!L57&gt;=20,5,IF('Indicator Data'!L57&gt;=1,4,0))))))))</f>
        <v>4</v>
      </c>
      <c r="AC55" s="6">
        <f t="shared" si="12"/>
        <v>4</v>
      </c>
      <c r="AD55" s="7">
        <f t="shared" si="13"/>
        <v>3.6</v>
      </c>
    </row>
    <row r="56" spans="1:30" s="11" customFormat="1" x14ac:dyDescent="0.25">
      <c r="A56" s="11" t="s">
        <v>373</v>
      </c>
      <c r="B56" s="30" t="s">
        <v>12</v>
      </c>
      <c r="C56" s="30" t="s">
        <v>501</v>
      </c>
      <c r="D56" s="4">
        <f>ROUND(IF('Indicator Data'!G58=0,0,IF(LOG('Indicator Data'!G58)&gt;D$139,10,IF(LOG('Indicator Data'!G58)&lt;D$140,0,10-(D$139-LOG('Indicator Data'!G58))/(D$139-D$140)*10))),1)</f>
        <v>0</v>
      </c>
      <c r="E56" s="4">
        <f>IF('Indicator Data'!D58="No data","x",ROUND(IF(('Indicator Data'!D58)&gt;E$139,10,IF(('Indicator Data'!D58)&lt;E$140,0,10-(E$139-('Indicator Data'!D58))/(E$139-E$140)*10)),1))</f>
        <v>3.4</v>
      </c>
      <c r="F56" s="58">
        <f>'Indicator Data'!E58/'Indicator Data'!$BC58</f>
        <v>3.4819642617752347E-2</v>
      </c>
      <c r="G56" s="58">
        <f>'Indicator Data'!F58/'Indicator Data'!$BC58</f>
        <v>0</v>
      </c>
      <c r="H56" s="58">
        <f t="shared" si="0"/>
        <v>1.7409821308876174E-2</v>
      </c>
      <c r="I56" s="4">
        <f t="shared" si="1"/>
        <v>0.4</v>
      </c>
      <c r="J56" s="4">
        <f>ROUND(IF('Indicator Data'!I58=0,0,IF(LOG('Indicator Data'!I58)&gt;J$139,10,IF(LOG('Indicator Data'!I58)&lt;J$140,0,10-(J$139-LOG('Indicator Data'!I58))/(J$139-J$140)*10))),1)</f>
        <v>10</v>
      </c>
      <c r="K56" s="58">
        <f>'Indicator Data'!G58/'Indicator Data'!$BC58</f>
        <v>1.6428391690343925E-4</v>
      </c>
      <c r="L56" s="58">
        <f>'Indicator Data'!I58/'Indicator Data'!$BD58</f>
        <v>3.2986856647829174E-2</v>
      </c>
      <c r="M56" s="4">
        <f t="shared" si="2"/>
        <v>0.1</v>
      </c>
      <c r="N56" s="4">
        <f t="shared" si="3"/>
        <v>10</v>
      </c>
      <c r="O56" s="4">
        <f>ROUND(IF('Indicator Data'!J58=0,0,IF('Indicator Data'!J58&gt;O$139,10,IF('Indicator Data'!J58&lt;O$140,0,10-(O$139-'Indicator Data'!J58)/(O$139-O$140)*10))),1)</f>
        <v>8.6</v>
      </c>
      <c r="P56" s="153">
        <f t="shared" si="4"/>
        <v>10</v>
      </c>
      <c r="Q56" s="153">
        <f t="shared" si="5"/>
        <v>9.3000000000000007</v>
      </c>
      <c r="R56" s="4">
        <f>IF('Indicator Data'!H58="No data","x",ROUND(IF('Indicator Data'!H58=0,0,IF('Indicator Data'!H58&gt;R$139,10,IF('Indicator Data'!H58&lt;R$140,0,10-(R$139-'Indicator Data'!H58)/(R$139-R$140)*10))),1))</f>
        <v>10</v>
      </c>
      <c r="S56" s="6">
        <f t="shared" si="6"/>
        <v>3.4</v>
      </c>
      <c r="T56" s="6">
        <f t="shared" si="7"/>
        <v>0.1</v>
      </c>
      <c r="U56" s="6">
        <f t="shared" si="8"/>
        <v>0.4</v>
      </c>
      <c r="V56" s="6">
        <f t="shared" si="9"/>
        <v>9.6999999999999993</v>
      </c>
      <c r="W56" s="14">
        <f t="shared" si="10"/>
        <v>5.0999999999999996</v>
      </c>
      <c r="X56" s="4">
        <f>ROUND(IF('Indicator Data'!M58=0,0,IF('Indicator Data'!M58&gt;X$139,10,IF('Indicator Data'!M58&lt;X$140,0,10-(X$139-'Indicator Data'!M58)/(X$139-X$140)*10))),1)</f>
        <v>9.6999999999999993</v>
      </c>
      <c r="Y56" s="4">
        <f>ROUND(IF('Indicator Data'!N58=0,0,IF('Indicator Data'!N58&gt;Y$139,10,IF('Indicator Data'!N58&lt;Y$140,0,10-(Y$139-'Indicator Data'!N58)/(Y$139-Y$140)*10))),1)</f>
        <v>8.6</v>
      </c>
      <c r="Z56" s="6">
        <f t="shared" si="11"/>
        <v>9.1999999999999993</v>
      </c>
      <c r="AA56" s="6">
        <f>IF('Indicator Data'!K58=5,10,IF('Indicator Data'!K58=4,8,IF('Indicator Data'!K58=3,5,IF('Indicator Data'!K58=2,2,IF('Indicator Data'!K58=1,1,0)))))</f>
        <v>0</v>
      </c>
      <c r="AB56" s="191">
        <f>IF('Indicator Data'!L58="No data","x",IF('Indicator Data'!L58&gt;1000,10,IF('Indicator Data'!L58&gt;=500,9,IF('Indicator Data'!L58&gt;=240,8,IF('Indicator Data'!L58&gt;=120,7,IF('Indicator Data'!L58&gt;=60,6,IF('Indicator Data'!L58&gt;=20,5,IF('Indicator Data'!L58&gt;=1,4,0))))))))</f>
        <v>4</v>
      </c>
      <c r="AC56" s="6">
        <f t="shared" si="12"/>
        <v>4</v>
      </c>
      <c r="AD56" s="7">
        <f t="shared" si="13"/>
        <v>6.6</v>
      </c>
    </row>
    <row r="57" spans="1:30" s="11" customFormat="1" x14ac:dyDescent="0.25">
      <c r="A57" s="11" t="s">
        <v>374</v>
      </c>
      <c r="B57" s="30" t="s">
        <v>12</v>
      </c>
      <c r="C57" s="30" t="s">
        <v>502</v>
      </c>
      <c r="D57" s="4">
        <f>ROUND(IF('Indicator Data'!G59=0,0,IF(LOG('Indicator Data'!G59)&gt;D$139,10,IF(LOG('Indicator Data'!G59)&lt;D$140,0,10-(D$139-LOG('Indicator Data'!G59))/(D$139-D$140)*10))),1)</f>
        <v>7.5</v>
      </c>
      <c r="E57" s="4">
        <f>IF('Indicator Data'!D59="No data","x",ROUND(IF(('Indicator Data'!D59)&gt;E$139,10,IF(('Indicator Data'!D59)&lt;E$140,0,10-(E$139-('Indicator Data'!D59))/(E$139-E$140)*10)),1))</f>
        <v>4.0999999999999996</v>
      </c>
      <c r="F57" s="58">
        <f>'Indicator Data'!E59/'Indicator Data'!$BC59</f>
        <v>0.59442378353352521</v>
      </c>
      <c r="G57" s="58">
        <f>'Indicator Data'!F59/'Indicator Data'!$BC59</f>
        <v>6.3446721188059135E-2</v>
      </c>
      <c r="H57" s="58">
        <f t="shared" si="0"/>
        <v>0.31307357206377739</v>
      </c>
      <c r="I57" s="4">
        <f t="shared" si="1"/>
        <v>7.8</v>
      </c>
      <c r="J57" s="4">
        <f>ROUND(IF('Indicator Data'!I59=0,0,IF(LOG('Indicator Data'!I59)&gt;J$139,10,IF(LOG('Indicator Data'!I59)&lt;J$140,0,10-(J$139-LOG('Indicator Data'!I59))/(J$139-J$140)*10))),1)</f>
        <v>10</v>
      </c>
      <c r="K57" s="58">
        <f>'Indicator Data'!G59/'Indicator Data'!$BC59</f>
        <v>2.4863602977026916E-2</v>
      </c>
      <c r="L57" s="58">
        <f>'Indicator Data'!I59/'Indicator Data'!$BD59</f>
        <v>3.2986856647829174E-2</v>
      </c>
      <c r="M57" s="4">
        <f t="shared" si="2"/>
        <v>10</v>
      </c>
      <c r="N57" s="4">
        <f t="shared" si="3"/>
        <v>10</v>
      </c>
      <c r="O57" s="4">
        <f>ROUND(IF('Indicator Data'!J59=0,0,IF('Indicator Data'!J59&gt;O$139,10,IF('Indicator Data'!J59&lt;O$140,0,10-(O$139-'Indicator Data'!J59)/(O$139-O$140)*10))),1)</f>
        <v>8.6</v>
      </c>
      <c r="P57" s="153">
        <f t="shared" si="4"/>
        <v>10</v>
      </c>
      <c r="Q57" s="153">
        <f t="shared" si="5"/>
        <v>9.3000000000000007</v>
      </c>
      <c r="R57" s="4">
        <f>IF('Indicator Data'!H59="No data","x",ROUND(IF('Indicator Data'!H59=0,0,IF('Indicator Data'!H59&gt;R$139,10,IF('Indicator Data'!H59&lt;R$140,0,10-(R$139-'Indicator Data'!H59)/(R$139-R$140)*10))),1))</f>
        <v>5.7</v>
      </c>
      <c r="S57" s="6">
        <f t="shared" si="6"/>
        <v>4.0999999999999996</v>
      </c>
      <c r="T57" s="6">
        <f t="shared" si="7"/>
        <v>9.1</v>
      </c>
      <c r="U57" s="6">
        <f t="shared" si="8"/>
        <v>7.8</v>
      </c>
      <c r="V57" s="6">
        <f t="shared" si="9"/>
        <v>7.5</v>
      </c>
      <c r="W57" s="14">
        <f t="shared" si="10"/>
        <v>7.5</v>
      </c>
      <c r="X57" s="4">
        <f>ROUND(IF('Indicator Data'!M59=0,0,IF('Indicator Data'!M59&gt;X$139,10,IF('Indicator Data'!M59&lt;X$140,0,10-(X$139-'Indicator Data'!M59)/(X$139-X$140)*10))),1)</f>
        <v>9.6999999999999993</v>
      </c>
      <c r="Y57" s="4">
        <f>ROUND(IF('Indicator Data'!N59=0,0,IF('Indicator Data'!N59&gt;Y$139,10,IF('Indicator Data'!N59&lt;Y$140,0,10-(Y$139-'Indicator Data'!N59)/(Y$139-Y$140)*10))),1)</f>
        <v>8.6</v>
      </c>
      <c r="Z57" s="6">
        <f t="shared" si="11"/>
        <v>9.1999999999999993</v>
      </c>
      <c r="AA57" s="6">
        <f>IF('Indicator Data'!K59=5,10,IF('Indicator Data'!K59=4,8,IF('Indicator Data'!K59=3,5,IF('Indicator Data'!K59=2,2,IF('Indicator Data'!K59=1,1,0)))))</f>
        <v>5</v>
      </c>
      <c r="AB57" s="191">
        <f>IF('Indicator Data'!L59="No data","x",IF('Indicator Data'!L59&gt;1000,10,IF('Indicator Data'!L59&gt;=500,9,IF('Indicator Data'!L59&gt;=240,8,IF('Indicator Data'!L59&gt;=120,7,IF('Indicator Data'!L59&gt;=60,6,IF('Indicator Data'!L59&gt;=20,5,IF('Indicator Data'!L59&gt;=1,4,0))))))))</f>
        <v>9</v>
      </c>
      <c r="AC57" s="6">
        <f t="shared" si="12"/>
        <v>9</v>
      </c>
      <c r="AD57" s="7">
        <f t="shared" si="13"/>
        <v>9</v>
      </c>
    </row>
    <row r="58" spans="1:30" s="11" customFormat="1" x14ac:dyDescent="0.25">
      <c r="A58" s="11" t="s">
        <v>375</v>
      </c>
      <c r="B58" s="30" t="s">
        <v>12</v>
      </c>
      <c r="C58" s="30" t="s">
        <v>503</v>
      </c>
      <c r="D58" s="4">
        <f>ROUND(IF('Indicator Data'!G60=0,0,IF(LOG('Indicator Data'!G60)&gt;D$139,10,IF(LOG('Indicator Data'!G60)&lt;D$140,0,10-(D$139-LOG('Indicator Data'!G60))/(D$139-D$140)*10))),1)</f>
        <v>7.7</v>
      </c>
      <c r="E58" s="4">
        <f>IF('Indicator Data'!D60="No data","x",ROUND(IF(('Indicator Data'!D60)&gt;E$139,10,IF(('Indicator Data'!D60)&lt;E$140,0,10-(E$139-('Indicator Data'!D60))/(E$139-E$140)*10)),1))</f>
        <v>2.8</v>
      </c>
      <c r="F58" s="58">
        <f>'Indicator Data'!E60/'Indicator Data'!$BC60</f>
        <v>0.35896081960676912</v>
      </c>
      <c r="G58" s="58">
        <f>'Indicator Data'!F60/'Indicator Data'!$BC60</f>
        <v>0.22110260773210164</v>
      </c>
      <c r="H58" s="58">
        <f t="shared" si="0"/>
        <v>0.23475606173640998</v>
      </c>
      <c r="I58" s="4">
        <f t="shared" si="1"/>
        <v>5.9</v>
      </c>
      <c r="J58" s="4">
        <f>ROUND(IF('Indicator Data'!I60=0,0,IF(LOG('Indicator Data'!I60)&gt;J$139,10,IF(LOG('Indicator Data'!I60)&lt;J$140,0,10-(J$139-LOG('Indicator Data'!I60))/(J$139-J$140)*10))),1)</f>
        <v>10</v>
      </c>
      <c r="K58" s="58">
        <f>'Indicator Data'!G60/'Indicator Data'!$BC60</f>
        <v>9.0022744966290168E-3</v>
      </c>
      <c r="L58" s="58">
        <f>'Indicator Data'!I60/'Indicator Data'!$BD60</f>
        <v>3.2986856647829174E-2</v>
      </c>
      <c r="M58" s="4">
        <f t="shared" si="2"/>
        <v>6</v>
      </c>
      <c r="N58" s="4">
        <f t="shared" si="3"/>
        <v>10</v>
      </c>
      <c r="O58" s="4">
        <f>ROUND(IF('Indicator Data'!J60=0,0,IF('Indicator Data'!J60&gt;O$139,10,IF('Indicator Data'!J60&lt;O$140,0,10-(O$139-'Indicator Data'!J60)/(O$139-O$140)*10))),1)</f>
        <v>8.6</v>
      </c>
      <c r="P58" s="153">
        <f t="shared" si="4"/>
        <v>10</v>
      </c>
      <c r="Q58" s="153">
        <f t="shared" si="5"/>
        <v>9.3000000000000007</v>
      </c>
      <c r="R58" s="4">
        <f>IF('Indicator Data'!H60="No data","x",ROUND(IF('Indicator Data'!H60=0,0,IF('Indicator Data'!H60&gt;R$139,10,IF('Indicator Data'!H60&lt;R$140,0,10-(R$139-'Indicator Data'!H60)/(R$139-R$140)*10))),1))</f>
        <v>2</v>
      </c>
      <c r="S58" s="6">
        <f t="shared" si="6"/>
        <v>2.8</v>
      </c>
      <c r="T58" s="6">
        <f t="shared" si="7"/>
        <v>6.9</v>
      </c>
      <c r="U58" s="6">
        <f t="shared" si="8"/>
        <v>5.9</v>
      </c>
      <c r="V58" s="6">
        <f t="shared" si="9"/>
        <v>5.7</v>
      </c>
      <c r="W58" s="14">
        <f t="shared" si="10"/>
        <v>5.5</v>
      </c>
      <c r="X58" s="4">
        <f>ROUND(IF('Indicator Data'!M60=0,0,IF('Indicator Data'!M60&gt;X$139,10,IF('Indicator Data'!M60&lt;X$140,0,10-(X$139-'Indicator Data'!M60)/(X$139-X$140)*10))),1)</f>
        <v>9.6999999999999993</v>
      </c>
      <c r="Y58" s="4">
        <f>ROUND(IF('Indicator Data'!N60=0,0,IF('Indicator Data'!N60&gt;Y$139,10,IF('Indicator Data'!N60&lt;Y$140,0,10-(Y$139-'Indicator Data'!N60)/(Y$139-Y$140)*10))),1)</f>
        <v>8.6</v>
      </c>
      <c r="Z58" s="6">
        <f t="shared" si="11"/>
        <v>9.1999999999999993</v>
      </c>
      <c r="AA58" s="6">
        <f>IF('Indicator Data'!K60=5,10,IF('Indicator Data'!K60=4,8,IF('Indicator Data'!K60=3,5,IF('Indicator Data'!K60=2,2,IF('Indicator Data'!K60=1,1,0)))))</f>
        <v>0</v>
      </c>
      <c r="AB58" s="191">
        <f>IF('Indicator Data'!L60="No data","x",IF('Indicator Data'!L60&gt;1000,10,IF('Indicator Data'!L60&gt;=500,9,IF('Indicator Data'!L60&gt;=240,8,IF('Indicator Data'!L60&gt;=120,7,IF('Indicator Data'!L60&gt;=60,6,IF('Indicator Data'!L60&gt;=20,5,IF('Indicator Data'!L60&gt;=1,4,0))))))))</f>
        <v>4</v>
      </c>
      <c r="AC58" s="6">
        <f t="shared" si="12"/>
        <v>4</v>
      </c>
      <c r="AD58" s="7">
        <f t="shared" si="13"/>
        <v>6.6</v>
      </c>
    </row>
    <row r="59" spans="1:30" s="11" customFormat="1" x14ac:dyDescent="0.25">
      <c r="A59" s="11" t="s">
        <v>376</v>
      </c>
      <c r="B59" s="30" t="s">
        <v>12</v>
      </c>
      <c r="C59" s="30" t="s">
        <v>504</v>
      </c>
      <c r="D59" s="4">
        <f>ROUND(IF('Indicator Data'!G61=0,0,IF(LOG('Indicator Data'!G61)&gt;D$139,10,IF(LOG('Indicator Data'!G61)&lt;D$140,0,10-(D$139-LOG('Indicator Data'!G61))/(D$139-D$140)*10))),1)</f>
        <v>8.1</v>
      </c>
      <c r="E59" s="4">
        <f>IF('Indicator Data'!D61="No data","x",ROUND(IF(('Indicator Data'!D61)&gt;E$139,10,IF(('Indicator Data'!D61)&lt;E$140,0,10-(E$139-('Indicator Data'!D61))/(E$139-E$140)*10)),1))</f>
        <v>3.4</v>
      </c>
      <c r="F59" s="58">
        <f>'Indicator Data'!E61/'Indicator Data'!$BC61</f>
        <v>0.3701085088520793</v>
      </c>
      <c r="G59" s="58">
        <f>'Indicator Data'!F61/'Indicator Data'!$BC61</f>
        <v>0.2147383451650082</v>
      </c>
      <c r="H59" s="58">
        <f t="shared" si="0"/>
        <v>0.23873884071729171</v>
      </c>
      <c r="I59" s="4">
        <f t="shared" si="1"/>
        <v>6</v>
      </c>
      <c r="J59" s="4">
        <f>ROUND(IF('Indicator Data'!I61=0,0,IF(LOG('Indicator Data'!I61)&gt;J$139,10,IF(LOG('Indicator Data'!I61)&lt;J$140,0,10-(J$139-LOG('Indicator Data'!I61))/(J$139-J$140)*10))),1)</f>
        <v>10</v>
      </c>
      <c r="K59" s="58">
        <f>'Indicator Data'!G61/'Indicator Data'!$BC61</f>
        <v>6.8387381546781596E-3</v>
      </c>
      <c r="L59" s="58">
        <f>'Indicator Data'!I61/'Indicator Data'!$BD61</f>
        <v>3.2986856647829174E-2</v>
      </c>
      <c r="M59" s="4">
        <f t="shared" si="2"/>
        <v>4.5999999999999996</v>
      </c>
      <c r="N59" s="4">
        <f t="shared" si="3"/>
        <v>10</v>
      </c>
      <c r="O59" s="4">
        <f>ROUND(IF('Indicator Data'!J61=0,0,IF('Indicator Data'!J61&gt;O$139,10,IF('Indicator Data'!J61&lt;O$140,0,10-(O$139-'Indicator Data'!J61)/(O$139-O$140)*10))),1)</f>
        <v>8.6</v>
      </c>
      <c r="P59" s="153">
        <f t="shared" si="4"/>
        <v>10</v>
      </c>
      <c r="Q59" s="153">
        <f t="shared" si="5"/>
        <v>9.3000000000000007</v>
      </c>
      <c r="R59" s="4">
        <f>IF('Indicator Data'!H61="No data","x",ROUND(IF('Indicator Data'!H61=0,0,IF('Indicator Data'!H61&gt;R$139,10,IF('Indicator Data'!H61&lt;R$140,0,10-(R$139-'Indicator Data'!H61)/(R$139-R$140)*10))),1))</f>
        <v>3.7</v>
      </c>
      <c r="S59" s="6">
        <f t="shared" si="6"/>
        <v>3.4</v>
      </c>
      <c r="T59" s="6">
        <f t="shared" si="7"/>
        <v>6.7</v>
      </c>
      <c r="U59" s="6">
        <f t="shared" si="8"/>
        <v>6</v>
      </c>
      <c r="V59" s="6">
        <f t="shared" si="9"/>
        <v>6.5</v>
      </c>
      <c r="W59" s="14">
        <f t="shared" si="10"/>
        <v>5.8</v>
      </c>
      <c r="X59" s="4">
        <f>ROUND(IF('Indicator Data'!M61=0,0,IF('Indicator Data'!M61&gt;X$139,10,IF('Indicator Data'!M61&lt;X$140,0,10-(X$139-'Indicator Data'!M61)/(X$139-X$140)*10))),1)</f>
        <v>9.6999999999999993</v>
      </c>
      <c r="Y59" s="4">
        <f>ROUND(IF('Indicator Data'!N61=0,0,IF('Indicator Data'!N61&gt;Y$139,10,IF('Indicator Data'!N61&lt;Y$140,0,10-(Y$139-'Indicator Data'!N61)/(Y$139-Y$140)*10))),1)</f>
        <v>8.6</v>
      </c>
      <c r="Z59" s="6">
        <f t="shared" si="11"/>
        <v>9.1999999999999993</v>
      </c>
      <c r="AA59" s="6">
        <f>IF('Indicator Data'!K61=5,10,IF('Indicator Data'!K61=4,8,IF('Indicator Data'!K61=3,5,IF('Indicator Data'!K61=2,2,IF('Indicator Data'!K61=1,1,0)))))</f>
        <v>0</v>
      </c>
      <c r="AB59" s="191">
        <f>IF('Indicator Data'!L61="No data","x",IF('Indicator Data'!L61&gt;1000,10,IF('Indicator Data'!L61&gt;=500,9,IF('Indicator Data'!L61&gt;=240,8,IF('Indicator Data'!L61&gt;=120,7,IF('Indicator Data'!L61&gt;=60,6,IF('Indicator Data'!L61&gt;=20,5,IF('Indicator Data'!L61&gt;=1,4,0))))))))</f>
        <v>4</v>
      </c>
      <c r="AC59" s="6">
        <f t="shared" si="12"/>
        <v>4</v>
      </c>
      <c r="AD59" s="7">
        <f t="shared" si="13"/>
        <v>6.6</v>
      </c>
    </row>
    <row r="60" spans="1:30" s="11" customFormat="1" x14ac:dyDescent="0.25">
      <c r="A60" s="11" t="s">
        <v>380</v>
      </c>
      <c r="B60" s="30" t="s">
        <v>12</v>
      </c>
      <c r="C60" s="30" t="s">
        <v>508</v>
      </c>
      <c r="D60" s="4">
        <f>ROUND(IF('Indicator Data'!G62=0,0,IF(LOG('Indicator Data'!G62)&gt;D$139,10,IF(LOG('Indicator Data'!G62)&lt;D$140,0,10-(D$139-LOG('Indicator Data'!G62))/(D$139-D$140)*10))),1)</f>
        <v>6.3</v>
      </c>
      <c r="E60" s="4">
        <f>IF('Indicator Data'!D62="No data","x",ROUND(IF(('Indicator Data'!D62)&gt;E$139,10,IF(('Indicator Data'!D62)&lt;E$140,0,10-(E$139-('Indicator Data'!D62))/(E$139-E$140)*10)),1))</f>
        <v>1.3</v>
      </c>
      <c r="F60" s="58">
        <f>'Indicator Data'!E62/'Indicator Data'!$BC62</f>
        <v>8.8124790814209028E-2</v>
      </c>
      <c r="G60" s="58">
        <f>'Indicator Data'!F62/'Indicator Data'!$BC62</f>
        <v>0</v>
      </c>
      <c r="H60" s="58">
        <f t="shared" si="0"/>
        <v>4.4062395407104514E-2</v>
      </c>
      <c r="I60" s="4">
        <f t="shared" si="1"/>
        <v>1.1000000000000001</v>
      </c>
      <c r="J60" s="4">
        <f>ROUND(IF('Indicator Data'!I62=0,0,IF(LOG('Indicator Data'!I62)&gt;J$139,10,IF(LOG('Indicator Data'!I62)&lt;J$140,0,10-(J$139-LOG('Indicator Data'!I62))/(J$139-J$140)*10))),1)</f>
        <v>10</v>
      </c>
      <c r="K60" s="58">
        <f>'Indicator Data'!G62/'Indicator Data'!$BC62</f>
        <v>6.1512562184999672E-3</v>
      </c>
      <c r="L60" s="58">
        <f>'Indicator Data'!I62/'Indicator Data'!$BD62</f>
        <v>3.2986856647829174E-2</v>
      </c>
      <c r="M60" s="4">
        <f t="shared" si="2"/>
        <v>4.0999999999999996</v>
      </c>
      <c r="N60" s="4">
        <f t="shared" si="3"/>
        <v>10</v>
      </c>
      <c r="O60" s="4">
        <f>ROUND(IF('Indicator Data'!J62=0,0,IF('Indicator Data'!J62&gt;O$139,10,IF('Indicator Data'!J62&lt;O$140,0,10-(O$139-'Indicator Data'!J62)/(O$139-O$140)*10))),1)</f>
        <v>8.6</v>
      </c>
      <c r="P60" s="153">
        <f t="shared" si="4"/>
        <v>10</v>
      </c>
      <c r="Q60" s="153">
        <f t="shared" si="5"/>
        <v>9.3000000000000007</v>
      </c>
      <c r="R60" s="4">
        <f>IF('Indicator Data'!H62="No data","x",ROUND(IF('Indicator Data'!H62=0,0,IF('Indicator Data'!H62&gt;R$139,10,IF('Indicator Data'!H62&lt;R$140,0,10-(R$139-'Indicator Data'!H62)/(R$139-R$140)*10))),1))</f>
        <v>3</v>
      </c>
      <c r="S60" s="6">
        <f t="shared" si="6"/>
        <v>1.3</v>
      </c>
      <c r="T60" s="6">
        <f t="shared" si="7"/>
        <v>5.3</v>
      </c>
      <c r="U60" s="6">
        <f t="shared" si="8"/>
        <v>1.1000000000000001</v>
      </c>
      <c r="V60" s="6">
        <f t="shared" si="9"/>
        <v>6.2</v>
      </c>
      <c r="W60" s="14">
        <f t="shared" si="10"/>
        <v>3.8</v>
      </c>
      <c r="X60" s="4">
        <f>ROUND(IF('Indicator Data'!M62=0,0,IF('Indicator Data'!M62&gt;X$139,10,IF('Indicator Data'!M62&lt;X$140,0,10-(X$139-'Indicator Data'!M62)/(X$139-X$140)*10))),1)</f>
        <v>9.6999999999999993</v>
      </c>
      <c r="Y60" s="4">
        <f>ROUND(IF('Indicator Data'!N62=0,0,IF('Indicator Data'!N62&gt;Y$139,10,IF('Indicator Data'!N62&lt;Y$140,0,10-(Y$139-'Indicator Data'!N62)/(Y$139-Y$140)*10))),1)</f>
        <v>8.6</v>
      </c>
      <c r="Z60" s="6">
        <f t="shared" si="11"/>
        <v>9.1999999999999993</v>
      </c>
      <c r="AA60" s="6">
        <f>IF('Indicator Data'!K62=5,10,IF('Indicator Data'!K62=4,8,IF('Indicator Data'!K62=3,5,IF('Indicator Data'!K62=2,2,IF('Indicator Data'!K62=1,1,0)))))</f>
        <v>0</v>
      </c>
      <c r="AB60" s="191">
        <f>IF('Indicator Data'!L62="No data","x",IF('Indicator Data'!L62&gt;1000,10,IF('Indicator Data'!L62&gt;=500,9,IF('Indicator Data'!L62&gt;=240,8,IF('Indicator Data'!L62&gt;=120,7,IF('Indicator Data'!L62&gt;=60,6,IF('Indicator Data'!L62&gt;=20,5,IF('Indicator Data'!L62&gt;=1,4,0))))))))</f>
        <v>4</v>
      </c>
      <c r="AC60" s="6">
        <f t="shared" si="12"/>
        <v>4</v>
      </c>
      <c r="AD60" s="7">
        <f t="shared" si="13"/>
        <v>6.6</v>
      </c>
    </row>
    <row r="61" spans="1:30" s="11" customFormat="1" x14ac:dyDescent="0.25">
      <c r="A61" s="11" t="s">
        <v>377</v>
      </c>
      <c r="B61" s="30" t="s">
        <v>12</v>
      </c>
      <c r="C61" s="30" t="s">
        <v>505</v>
      </c>
      <c r="D61" s="4">
        <f>ROUND(IF('Indicator Data'!G63=0,0,IF(LOG('Indicator Data'!G63)&gt;D$139,10,IF(LOG('Indicator Data'!G63)&lt;D$140,0,10-(D$139-LOG('Indicator Data'!G63))/(D$139-D$140)*10))),1)</f>
        <v>8.8000000000000007</v>
      </c>
      <c r="E61" s="4">
        <f>IF('Indicator Data'!D63="No data","x",ROUND(IF(('Indicator Data'!D63)&gt;E$139,10,IF(('Indicator Data'!D63)&lt;E$140,0,10-(E$139-('Indicator Data'!D63))/(E$139-E$140)*10)),1))</f>
        <v>4.0999999999999996</v>
      </c>
      <c r="F61" s="58">
        <f>'Indicator Data'!E63/'Indicator Data'!$BC63</f>
        <v>0.29587172287330038</v>
      </c>
      <c r="G61" s="58">
        <f>'Indicator Data'!F63/'Indicator Data'!$BC63</f>
        <v>0.1052732272924114</v>
      </c>
      <c r="H61" s="58">
        <f t="shared" si="0"/>
        <v>0.17425416825975304</v>
      </c>
      <c r="I61" s="4">
        <f t="shared" si="1"/>
        <v>4.4000000000000004</v>
      </c>
      <c r="J61" s="4">
        <f>ROUND(IF('Indicator Data'!I63=0,0,IF(LOG('Indicator Data'!I63)&gt;J$139,10,IF(LOG('Indicator Data'!I63)&lt;J$140,0,10-(J$139-LOG('Indicator Data'!I63))/(J$139-J$140)*10))),1)</f>
        <v>10</v>
      </c>
      <c r="K61" s="58">
        <f>'Indicator Data'!G63/'Indicator Data'!$BC63</f>
        <v>1.0872270951727069E-2</v>
      </c>
      <c r="L61" s="58">
        <f>'Indicator Data'!I63/'Indicator Data'!$BD63</f>
        <v>3.2986856647829174E-2</v>
      </c>
      <c r="M61" s="4">
        <f t="shared" si="2"/>
        <v>7.2</v>
      </c>
      <c r="N61" s="4">
        <f t="shared" si="3"/>
        <v>10</v>
      </c>
      <c r="O61" s="4">
        <f>ROUND(IF('Indicator Data'!J63=0,0,IF('Indicator Data'!J63&gt;O$139,10,IF('Indicator Data'!J63&lt;O$140,0,10-(O$139-'Indicator Data'!J63)/(O$139-O$140)*10))),1)</f>
        <v>8.6</v>
      </c>
      <c r="P61" s="153">
        <f t="shared" si="4"/>
        <v>10</v>
      </c>
      <c r="Q61" s="153">
        <f t="shared" si="5"/>
        <v>9.3000000000000007</v>
      </c>
      <c r="R61" s="4">
        <f>IF('Indicator Data'!H63="No data","x",ROUND(IF('Indicator Data'!H63=0,0,IF('Indicator Data'!H63&gt;R$139,10,IF('Indicator Data'!H63&lt;R$140,0,10-(R$139-'Indicator Data'!H63)/(R$139-R$140)*10))),1))</f>
        <v>3.7</v>
      </c>
      <c r="S61" s="6">
        <f t="shared" si="6"/>
        <v>4.0999999999999996</v>
      </c>
      <c r="T61" s="6">
        <f t="shared" si="7"/>
        <v>8.1</v>
      </c>
      <c r="U61" s="6">
        <f t="shared" si="8"/>
        <v>4.4000000000000004</v>
      </c>
      <c r="V61" s="6">
        <f t="shared" si="9"/>
        <v>6.5</v>
      </c>
      <c r="W61" s="14">
        <f t="shared" si="10"/>
        <v>6.1</v>
      </c>
      <c r="X61" s="4">
        <f>ROUND(IF('Indicator Data'!M63=0,0,IF('Indicator Data'!M63&gt;X$139,10,IF('Indicator Data'!M63&lt;X$140,0,10-(X$139-'Indicator Data'!M63)/(X$139-X$140)*10))),1)</f>
        <v>9.6999999999999993</v>
      </c>
      <c r="Y61" s="4">
        <f>ROUND(IF('Indicator Data'!N63=0,0,IF('Indicator Data'!N63&gt;Y$139,10,IF('Indicator Data'!N63&lt;Y$140,0,10-(Y$139-'Indicator Data'!N63)/(Y$139-Y$140)*10))),1)</f>
        <v>8.6</v>
      </c>
      <c r="Z61" s="6">
        <f t="shared" si="11"/>
        <v>9.1999999999999993</v>
      </c>
      <c r="AA61" s="6">
        <f>IF('Indicator Data'!K63=5,10,IF('Indicator Data'!K63=4,8,IF('Indicator Data'!K63=3,5,IF('Indicator Data'!K63=2,2,IF('Indicator Data'!K63=1,1,0)))))</f>
        <v>0</v>
      </c>
      <c r="AB61" s="191">
        <f>IF('Indicator Data'!L63="No data","x",IF('Indicator Data'!L63&gt;1000,10,IF('Indicator Data'!L63&gt;=500,9,IF('Indicator Data'!L63&gt;=240,8,IF('Indicator Data'!L63&gt;=120,7,IF('Indicator Data'!L63&gt;=60,6,IF('Indicator Data'!L63&gt;=20,5,IF('Indicator Data'!L63&gt;=1,4,0))))))))</f>
        <v>4</v>
      </c>
      <c r="AC61" s="6">
        <f t="shared" si="12"/>
        <v>4</v>
      </c>
      <c r="AD61" s="7">
        <f t="shared" si="13"/>
        <v>6.6</v>
      </c>
    </row>
    <row r="62" spans="1:30" s="11" customFormat="1" x14ac:dyDescent="0.25">
      <c r="A62" s="11" t="s">
        <v>378</v>
      </c>
      <c r="B62" s="30" t="s">
        <v>12</v>
      </c>
      <c r="C62" s="30" t="s">
        <v>506</v>
      </c>
      <c r="D62" s="4">
        <f>ROUND(IF('Indicator Data'!G64=0,0,IF(LOG('Indicator Data'!G64)&gt;D$139,10,IF(LOG('Indicator Data'!G64)&lt;D$140,0,10-(D$139-LOG('Indicator Data'!G64))/(D$139-D$140)*10))),1)</f>
        <v>8.4</v>
      </c>
      <c r="E62" s="4">
        <f>IF('Indicator Data'!D64="No data","x",ROUND(IF(('Indicator Data'!D64)&gt;E$139,10,IF(('Indicator Data'!D64)&lt;E$140,0,10-(E$139-('Indicator Data'!D64))/(E$139-E$140)*10)),1))</f>
        <v>3.4</v>
      </c>
      <c r="F62" s="58">
        <f>'Indicator Data'!E64/'Indicator Data'!$BC64</f>
        <v>0.39444596786708286</v>
      </c>
      <c r="G62" s="58">
        <f>'Indicator Data'!F64/'Indicator Data'!$BC64</f>
        <v>0.33339757348664689</v>
      </c>
      <c r="H62" s="58">
        <f t="shared" si="0"/>
        <v>0.28057237730520312</v>
      </c>
      <c r="I62" s="4">
        <f t="shared" si="1"/>
        <v>7</v>
      </c>
      <c r="J62" s="4">
        <f>ROUND(IF('Indicator Data'!I64=0,0,IF(LOG('Indicator Data'!I64)&gt;J$139,10,IF(LOG('Indicator Data'!I64)&lt;J$140,0,10-(J$139-LOG('Indicator Data'!I64))/(J$139-J$140)*10))),1)</f>
        <v>10</v>
      </c>
      <c r="K62" s="58">
        <f>'Indicator Data'!G64/'Indicator Data'!$BC64</f>
        <v>1.0963085654775115E-2</v>
      </c>
      <c r="L62" s="58">
        <f>'Indicator Data'!I64/'Indicator Data'!$BD64</f>
        <v>3.2986856647829174E-2</v>
      </c>
      <c r="M62" s="4">
        <f t="shared" si="2"/>
        <v>7.3</v>
      </c>
      <c r="N62" s="4">
        <f t="shared" si="3"/>
        <v>10</v>
      </c>
      <c r="O62" s="4">
        <f>ROUND(IF('Indicator Data'!J64=0,0,IF('Indicator Data'!J64&gt;O$139,10,IF('Indicator Data'!J64&lt;O$140,0,10-(O$139-'Indicator Data'!J64)/(O$139-O$140)*10))),1)</f>
        <v>8.6</v>
      </c>
      <c r="P62" s="153">
        <f t="shared" si="4"/>
        <v>10</v>
      </c>
      <c r="Q62" s="153">
        <f t="shared" si="5"/>
        <v>9.3000000000000007</v>
      </c>
      <c r="R62" s="4">
        <f>IF('Indicator Data'!H64="No data","x",ROUND(IF('Indicator Data'!H64=0,0,IF('Indicator Data'!H64&gt;R$139,10,IF('Indicator Data'!H64&lt;R$140,0,10-(R$139-'Indicator Data'!H64)/(R$139-R$140)*10))),1))</f>
        <v>3.7</v>
      </c>
      <c r="S62" s="6">
        <f t="shared" si="6"/>
        <v>3.4</v>
      </c>
      <c r="T62" s="6">
        <f t="shared" si="7"/>
        <v>7.9</v>
      </c>
      <c r="U62" s="6">
        <f t="shared" si="8"/>
        <v>7</v>
      </c>
      <c r="V62" s="6">
        <f t="shared" si="9"/>
        <v>6.5</v>
      </c>
      <c r="W62" s="14">
        <f t="shared" si="10"/>
        <v>6.5</v>
      </c>
      <c r="X62" s="4">
        <f>ROUND(IF('Indicator Data'!M64=0,0,IF('Indicator Data'!M64&gt;X$139,10,IF('Indicator Data'!M64&lt;X$140,0,10-(X$139-'Indicator Data'!M64)/(X$139-X$140)*10))),1)</f>
        <v>9.6999999999999993</v>
      </c>
      <c r="Y62" s="4">
        <f>ROUND(IF('Indicator Data'!N64=0,0,IF('Indicator Data'!N64&gt;Y$139,10,IF('Indicator Data'!N64&lt;Y$140,0,10-(Y$139-'Indicator Data'!N64)/(Y$139-Y$140)*10))),1)</f>
        <v>8.6</v>
      </c>
      <c r="Z62" s="6">
        <f t="shared" si="11"/>
        <v>9.1999999999999993</v>
      </c>
      <c r="AA62" s="6">
        <f>IF('Indicator Data'!K64=5,10,IF('Indicator Data'!K64=4,8,IF('Indicator Data'!K64=3,5,IF('Indicator Data'!K64=2,2,IF('Indicator Data'!K64=1,1,0)))))</f>
        <v>5</v>
      </c>
      <c r="AB62" s="191">
        <f>IF('Indicator Data'!L64="No data","x",IF('Indicator Data'!L64&gt;1000,10,IF('Indicator Data'!L64&gt;=500,9,IF('Indicator Data'!L64&gt;=240,8,IF('Indicator Data'!L64&gt;=120,7,IF('Indicator Data'!L64&gt;=60,6,IF('Indicator Data'!L64&gt;=20,5,IF('Indicator Data'!L64&gt;=1,4,0))))))))</f>
        <v>7</v>
      </c>
      <c r="AC62" s="6">
        <f t="shared" si="12"/>
        <v>7</v>
      </c>
      <c r="AD62" s="7">
        <f t="shared" si="13"/>
        <v>8.1</v>
      </c>
    </row>
    <row r="63" spans="1:30" s="11" customFormat="1" x14ac:dyDescent="0.25">
      <c r="A63" s="11" t="s">
        <v>379</v>
      </c>
      <c r="B63" s="30" t="s">
        <v>12</v>
      </c>
      <c r="C63" s="30" t="s">
        <v>507</v>
      </c>
      <c r="D63" s="4">
        <f>ROUND(IF('Indicator Data'!G65=0,0,IF(LOG('Indicator Data'!G65)&gt;D$139,10,IF(LOG('Indicator Data'!G65)&lt;D$140,0,10-(D$139-LOG('Indicator Data'!G65))/(D$139-D$140)*10))),1)</f>
        <v>7.7</v>
      </c>
      <c r="E63" s="4">
        <f>IF('Indicator Data'!D65="No data","x",ROUND(IF(('Indicator Data'!D65)&gt;E$139,10,IF(('Indicator Data'!D65)&lt;E$140,0,10-(E$139-('Indicator Data'!D65))/(E$139-E$140)*10)),1))</f>
        <v>3.8</v>
      </c>
      <c r="F63" s="58">
        <f>'Indicator Data'!E65/'Indicator Data'!$BC65</f>
        <v>0.44112702569748669</v>
      </c>
      <c r="G63" s="58">
        <f>'Indicator Data'!F65/'Indicator Data'!$BC65</f>
        <v>0.16241812157684604</v>
      </c>
      <c r="H63" s="58">
        <f t="shared" si="0"/>
        <v>0.26116804324295484</v>
      </c>
      <c r="I63" s="4">
        <f t="shared" si="1"/>
        <v>6.5</v>
      </c>
      <c r="J63" s="4">
        <f>ROUND(IF('Indicator Data'!I65=0,0,IF(LOG('Indicator Data'!I65)&gt;J$139,10,IF(LOG('Indicator Data'!I65)&lt;J$140,0,10-(J$139-LOG('Indicator Data'!I65))/(J$139-J$140)*10))),1)</f>
        <v>10</v>
      </c>
      <c r="K63" s="58">
        <f>'Indicator Data'!G65/'Indicator Data'!$BC65</f>
        <v>4.9048876055082105E-3</v>
      </c>
      <c r="L63" s="58">
        <f>'Indicator Data'!I65/'Indicator Data'!$BD65</f>
        <v>3.2986856647829174E-2</v>
      </c>
      <c r="M63" s="4">
        <f t="shared" si="2"/>
        <v>3.3</v>
      </c>
      <c r="N63" s="4">
        <f t="shared" si="3"/>
        <v>10</v>
      </c>
      <c r="O63" s="4">
        <f>ROUND(IF('Indicator Data'!J65=0,0,IF('Indicator Data'!J65&gt;O$139,10,IF('Indicator Data'!J65&lt;O$140,0,10-(O$139-'Indicator Data'!J65)/(O$139-O$140)*10))),1)</f>
        <v>8.6</v>
      </c>
      <c r="P63" s="153">
        <f t="shared" si="4"/>
        <v>10</v>
      </c>
      <c r="Q63" s="153">
        <f t="shared" si="5"/>
        <v>9.3000000000000007</v>
      </c>
      <c r="R63" s="4">
        <f>IF('Indicator Data'!H65="No data","x",ROUND(IF('Indicator Data'!H65=0,0,IF('Indicator Data'!H65&gt;R$139,10,IF('Indicator Data'!H65&lt;R$140,0,10-(R$139-'Indicator Data'!H65)/(R$139-R$140)*10))),1))</f>
        <v>5.7</v>
      </c>
      <c r="S63" s="6">
        <f t="shared" si="6"/>
        <v>3.8</v>
      </c>
      <c r="T63" s="6">
        <f t="shared" si="7"/>
        <v>5.9</v>
      </c>
      <c r="U63" s="6">
        <f t="shared" si="8"/>
        <v>6.5</v>
      </c>
      <c r="V63" s="6">
        <f t="shared" si="9"/>
        <v>7.5</v>
      </c>
      <c r="W63" s="14">
        <f t="shared" si="10"/>
        <v>6.1</v>
      </c>
      <c r="X63" s="4">
        <f>ROUND(IF('Indicator Data'!M65=0,0,IF('Indicator Data'!M65&gt;X$139,10,IF('Indicator Data'!M65&lt;X$140,0,10-(X$139-'Indicator Data'!M65)/(X$139-X$140)*10))),1)</f>
        <v>9.6999999999999993</v>
      </c>
      <c r="Y63" s="4">
        <f>ROUND(IF('Indicator Data'!N65=0,0,IF('Indicator Data'!N65&gt;Y$139,10,IF('Indicator Data'!N65&lt;Y$140,0,10-(Y$139-'Indicator Data'!N65)/(Y$139-Y$140)*10))),1)</f>
        <v>8.6</v>
      </c>
      <c r="Z63" s="6">
        <f t="shared" si="11"/>
        <v>9.1999999999999993</v>
      </c>
      <c r="AA63" s="6">
        <f>IF('Indicator Data'!K65=5,10,IF('Indicator Data'!K65=4,8,IF('Indicator Data'!K65=3,5,IF('Indicator Data'!K65=2,2,IF('Indicator Data'!K65=1,1,0)))))</f>
        <v>0</v>
      </c>
      <c r="AB63" s="191">
        <f>IF('Indicator Data'!L65="No data","x",IF('Indicator Data'!L65&gt;1000,10,IF('Indicator Data'!L65&gt;=500,9,IF('Indicator Data'!L65&gt;=240,8,IF('Indicator Data'!L65&gt;=120,7,IF('Indicator Data'!L65&gt;=60,6,IF('Indicator Data'!L65&gt;=20,5,IF('Indicator Data'!L65&gt;=1,4,0))))))))</f>
        <v>0</v>
      </c>
      <c r="AC63" s="6">
        <f t="shared" si="12"/>
        <v>0</v>
      </c>
      <c r="AD63" s="7">
        <f t="shared" si="13"/>
        <v>4.5999999999999996</v>
      </c>
    </row>
    <row r="64" spans="1:30" s="11" customFormat="1" x14ac:dyDescent="0.25">
      <c r="A64" s="11" t="s">
        <v>381</v>
      </c>
      <c r="B64" s="30" t="s">
        <v>14</v>
      </c>
      <c r="C64" s="30" t="s">
        <v>509</v>
      </c>
      <c r="D64" s="4">
        <f>ROUND(IF('Indicator Data'!G66=0,0,IF(LOG('Indicator Data'!G66)&gt;D$139,10,IF(LOG('Indicator Data'!G66)&lt;D$140,0,10-(D$139-LOG('Indicator Data'!G66))/(D$139-D$140)*10))),1)</f>
        <v>5.7</v>
      </c>
      <c r="E64" s="4" t="str">
        <f>IF('Indicator Data'!D66="No data","x",ROUND(IF(('Indicator Data'!D66)&gt;E$139,10,IF(('Indicator Data'!D66)&lt;E$140,0,10-(E$139-('Indicator Data'!D66))/(E$139-E$140)*10)),1))</f>
        <v>x</v>
      </c>
      <c r="F64" s="58">
        <f>'Indicator Data'!E66/'Indicator Data'!$BC66</f>
        <v>0.50478718812219026</v>
      </c>
      <c r="G64" s="58">
        <f>'Indicator Data'!F66/'Indicator Data'!$BC66</f>
        <v>0.14695103258615461</v>
      </c>
      <c r="H64" s="58">
        <f t="shared" si="0"/>
        <v>0.28913135220763375</v>
      </c>
      <c r="I64" s="4">
        <f t="shared" si="1"/>
        <v>7.2</v>
      </c>
      <c r="J64" s="4">
        <f>ROUND(IF('Indicator Data'!I66=0,0,IF(LOG('Indicator Data'!I66)&gt;J$139,10,IF(LOG('Indicator Data'!I66)&lt;J$140,0,10-(J$139-LOG('Indicator Data'!I66))/(J$139-J$140)*10))),1)</f>
        <v>0</v>
      </c>
      <c r="K64" s="58">
        <f>'Indicator Data'!G66/'Indicator Data'!$BC66</f>
        <v>1.4373978384859595E-3</v>
      </c>
      <c r="L64" s="58">
        <f>'Indicator Data'!I66/'Indicator Data'!$BD66</f>
        <v>0</v>
      </c>
      <c r="M64" s="4">
        <f t="shared" si="2"/>
        <v>1</v>
      </c>
      <c r="N64" s="4">
        <f t="shared" si="3"/>
        <v>0</v>
      </c>
      <c r="O64" s="4">
        <f>ROUND(IF('Indicator Data'!J66=0,0,IF('Indicator Data'!J66&gt;O$139,10,IF('Indicator Data'!J66&lt;O$140,0,10-(O$139-'Indicator Data'!J66)/(O$139-O$140)*10))),1)</f>
        <v>0</v>
      </c>
      <c r="P64" s="153">
        <f t="shared" si="4"/>
        <v>0</v>
      </c>
      <c r="Q64" s="153">
        <f t="shared" si="5"/>
        <v>0</v>
      </c>
      <c r="R64" s="4">
        <f>IF('Indicator Data'!H66="No data","x",ROUND(IF('Indicator Data'!H66=0,0,IF('Indicator Data'!H66&gt;R$139,10,IF('Indicator Data'!H66&lt;R$140,0,10-(R$139-'Indicator Data'!H66)/(R$139-R$140)*10))),1))</f>
        <v>3</v>
      </c>
      <c r="S64" s="6" t="str">
        <f t="shared" si="6"/>
        <v>x</v>
      </c>
      <c r="T64" s="6">
        <f t="shared" si="7"/>
        <v>3.7</v>
      </c>
      <c r="U64" s="6">
        <f t="shared" si="8"/>
        <v>7.2</v>
      </c>
      <c r="V64" s="6">
        <f t="shared" si="9"/>
        <v>1.5</v>
      </c>
      <c r="W64" s="14">
        <f t="shared" si="10"/>
        <v>4.5999999999999996</v>
      </c>
      <c r="X64" s="4">
        <f>ROUND(IF('Indicator Data'!M66=0,0,IF('Indicator Data'!M66&gt;X$139,10,IF('Indicator Data'!M66&lt;X$140,0,10-(X$139-'Indicator Data'!M66)/(X$139-X$140)*10))),1)</f>
        <v>10</v>
      </c>
      <c r="Y64" s="4">
        <f>ROUND(IF('Indicator Data'!N66=0,0,IF('Indicator Data'!N66&gt;Y$139,10,IF('Indicator Data'!N66&lt;Y$140,0,10-(Y$139-'Indicator Data'!N66)/(Y$139-Y$140)*10))),1)</f>
        <v>9.5</v>
      </c>
      <c r="Z64" s="6">
        <f t="shared" si="11"/>
        <v>9.8000000000000007</v>
      </c>
      <c r="AA64" s="6">
        <f>IF('Indicator Data'!K66=5,10,IF('Indicator Data'!K66=4,8,IF('Indicator Data'!K66=3,5,IF('Indicator Data'!K66=2,2,IF('Indicator Data'!K66=1,1,0)))))</f>
        <v>5</v>
      </c>
      <c r="AB64" s="191">
        <f>IF('Indicator Data'!L66="No data","x",IF('Indicator Data'!L66&gt;1000,10,IF('Indicator Data'!L66&gt;=500,9,IF('Indicator Data'!L66&gt;=240,8,IF('Indicator Data'!L66&gt;=120,7,IF('Indicator Data'!L66&gt;=60,6,IF('Indicator Data'!L66&gt;=20,5,IF('Indicator Data'!L66&gt;=1,4,0))))))))</f>
        <v>5</v>
      </c>
      <c r="AC64" s="6">
        <f t="shared" si="12"/>
        <v>5</v>
      </c>
      <c r="AD64" s="7">
        <f t="shared" si="13"/>
        <v>7.4</v>
      </c>
    </row>
    <row r="65" spans="1:30" s="11" customFormat="1" x14ac:dyDescent="0.25">
      <c r="A65" s="11" t="s">
        <v>382</v>
      </c>
      <c r="B65" s="30" t="s">
        <v>14</v>
      </c>
      <c r="C65" s="30" t="s">
        <v>510</v>
      </c>
      <c r="D65" s="4">
        <f>ROUND(IF('Indicator Data'!G67=0,0,IF(LOG('Indicator Data'!G67)&gt;D$139,10,IF(LOG('Indicator Data'!G67)&lt;D$140,0,10-(D$139-LOG('Indicator Data'!G67))/(D$139-D$140)*10))),1)</f>
        <v>8.6</v>
      </c>
      <c r="E65" s="4">
        <f>IF('Indicator Data'!D67="No data","x",ROUND(IF(('Indicator Data'!D67)&gt;E$139,10,IF(('Indicator Data'!D67)&lt;E$140,0,10-(E$139-('Indicator Data'!D67))/(E$139-E$140)*10)),1))</f>
        <v>3.8</v>
      </c>
      <c r="F65" s="58">
        <f>'Indicator Data'!E67/'Indicator Data'!$BC67</f>
        <v>0.40061100820000795</v>
      </c>
      <c r="G65" s="58">
        <f>'Indicator Data'!F67/'Indicator Data'!$BC67</f>
        <v>0.26673977620670769</v>
      </c>
      <c r="H65" s="58">
        <f t="shared" si="0"/>
        <v>0.26699044815168088</v>
      </c>
      <c r="I65" s="4">
        <f t="shared" si="1"/>
        <v>6.7</v>
      </c>
      <c r="J65" s="4">
        <f>ROUND(IF('Indicator Data'!I67=0,0,IF(LOG('Indicator Data'!I67)&gt;J$139,10,IF(LOG('Indicator Data'!I67)&lt;J$140,0,10-(J$139-LOG('Indicator Data'!I67))/(J$139-J$140)*10))),1)</f>
        <v>0</v>
      </c>
      <c r="K65" s="58">
        <f>'Indicator Data'!G67/'Indicator Data'!$BC67</f>
        <v>8.5489706990687087E-3</v>
      </c>
      <c r="L65" s="58">
        <f>'Indicator Data'!I67/'Indicator Data'!$BD67</f>
        <v>0</v>
      </c>
      <c r="M65" s="4">
        <f t="shared" si="2"/>
        <v>5.7</v>
      </c>
      <c r="N65" s="4">
        <f t="shared" si="3"/>
        <v>0</v>
      </c>
      <c r="O65" s="4">
        <f>ROUND(IF('Indicator Data'!J67=0,0,IF('Indicator Data'!J67&gt;O$139,10,IF('Indicator Data'!J67&lt;O$140,0,10-(O$139-'Indicator Data'!J67)/(O$139-O$140)*10))),1)</f>
        <v>0</v>
      </c>
      <c r="P65" s="153">
        <f t="shared" si="4"/>
        <v>0</v>
      </c>
      <c r="Q65" s="153">
        <f t="shared" si="5"/>
        <v>0</v>
      </c>
      <c r="R65" s="4">
        <f>IF('Indicator Data'!H67="No data","x",ROUND(IF('Indicator Data'!H67=0,0,IF('Indicator Data'!H67&gt;R$139,10,IF('Indicator Data'!H67&lt;R$140,0,10-(R$139-'Indicator Data'!H67)/(R$139-R$140)*10))),1))</f>
        <v>1</v>
      </c>
      <c r="S65" s="6">
        <f t="shared" si="6"/>
        <v>3.8</v>
      </c>
      <c r="T65" s="6">
        <f t="shared" si="7"/>
        <v>7.4</v>
      </c>
      <c r="U65" s="6">
        <f t="shared" si="8"/>
        <v>6.7</v>
      </c>
      <c r="V65" s="6">
        <f t="shared" si="9"/>
        <v>0.5</v>
      </c>
      <c r="W65" s="14">
        <f t="shared" si="10"/>
        <v>5.0999999999999996</v>
      </c>
      <c r="X65" s="4">
        <f>ROUND(IF('Indicator Data'!M67=0,0,IF('Indicator Data'!M67&gt;X$139,10,IF('Indicator Data'!M67&lt;X$140,0,10-(X$139-'Indicator Data'!M67)/(X$139-X$140)*10))),1)</f>
        <v>10</v>
      </c>
      <c r="Y65" s="4">
        <f>ROUND(IF('Indicator Data'!N67=0,0,IF('Indicator Data'!N67&gt;Y$139,10,IF('Indicator Data'!N67&lt;Y$140,0,10-(Y$139-'Indicator Data'!N67)/(Y$139-Y$140)*10))),1)</f>
        <v>9.5</v>
      </c>
      <c r="Z65" s="6">
        <f t="shared" si="11"/>
        <v>9.8000000000000007</v>
      </c>
      <c r="AA65" s="6">
        <f>IF('Indicator Data'!K67=5,10,IF('Indicator Data'!K67=4,8,IF('Indicator Data'!K67=3,5,IF('Indicator Data'!K67=2,2,IF('Indicator Data'!K67=1,1,0)))))</f>
        <v>5</v>
      </c>
      <c r="AB65" s="191">
        <f>IF('Indicator Data'!L67="No data","x",IF('Indicator Data'!L67&gt;1000,10,IF('Indicator Data'!L67&gt;=500,9,IF('Indicator Data'!L67&gt;=240,8,IF('Indicator Data'!L67&gt;=120,7,IF('Indicator Data'!L67&gt;=60,6,IF('Indicator Data'!L67&gt;=20,5,IF('Indicator Data'!L67&gt;=1,4,0))))))))</f>
        <v>7</v>
      </c>
      <c r="AC65" s="6">
        <f t="shared" si="12"/>
        <v>7</v>
      </c>
      <c r="AD65" s="7">
        <f t="shared" si="13"/>
        <v>8.4</v>
      </c>
    </row>
    <row r="66" spans="1:30" s="11" customFormat="1" x14ac:dyDescent="0.25">
      <c r="A66" s="11" t="s">
        <v>383</v>
      </c>
      <c r="B66" s="30" t="s">
        <v>14</v>
      </c>
      <c r="C66" s="30" t="s">
        <v>511</v>
      </c>
      <c r="D66" s="4">
        <f>ROUND(IF('Indicator Data'!G68=0,0,IF(LOG('Indicator Data'!G68)&gt;D$139,10,IF(LOG('Indicator Data'!G68)&lt;D$140,0,10-(D$139-LOG('Indicator Data'!G68))/(D$139-D$140)*10))),1)</f>
        <v>7.4</v>
      </c>
      <c r="E66" s="4" t="str">
        <f>IF('Indicator Data'!D68="No data","x",ROUND(IF(('Indicator Data'!D68)&gt;E$139,10,IF(('Indicator Data'!D68)&lt;E$140,0,10-(E$139-('Indicator Data'!D68))/(E$139-E$140)*10)),1))</f>
        <v>x</v>
      </c>
      <c r="F66" s="58">
        <f>'Indicator Data'!E68/'Indicator Data'!$BC68</f>
        <v>0.68451518430624092</v>
      </c>
      <c r="G66" s="58">
        <f>'Indicator Data'!F68/'Indicator Data'!$BC68</f>
        <v>0.10733269390938494</v>
      </c>
      <c r="H66" s="58">
        <f t="shared" si="0"/>
        <v>0.36909076563046672</v>
      </c>
      <c r="I66" s="4">
        <f t="shared" si="1"/>
        <v>9.1999999999999993</v>
      </c>
      <c r="J66" s="4">
        <f>ROUND(IF('Indicator Data'!I68=0,0,IF(LOG('Indicator Data'!I68)&gt;J$139,10,IF(LOG('Indicator Data'!I68)&lt;J$140,0,10-(J$139-LOG('Indicator Data'!I68))/(J$139-J$140)*10))),1)</f>
        <v>0</v>
      </c>
      <c r="K66" s="58">
        <f>'Indicator Data'!G68/'Indicator Data'!$BC68</f>
        <v>3.3993955650903117E-3</v>
      </c>
      <c r="L66" s="58">
        <f>'Indicator Data'!I68/'Indicator Data'!$BD68</f>
        <v>0</v>
      </c>
      <c r="M66" s="4">
        <f t="shared" si="2"/>
        <v>2.2999999999999998</v>
      </c>
      <c r="N66" s="4">
        <f t="shared" si="3"/>
        <v>0</v>
      </c>
      <c r="O66" s="4">
        <f>ROUND(IF('Indicator Data'!J68=0,0,IF('Indicator Data'!J68&gt;O$139,10,IF('Indicator Data'!J68&lt;O$140,0,10-(O$139-'Indicator Data'!J68)/(O$139-O$140)*10))),1)</f>
        <v>0</v>
      </c>
      <c r="P66" s="153">
        <f t="shared" si="4"/>
        <v>0</v>
      </c>
      <c r="Q66" s="153">
        <f t="shared" si="5"/>
        <v>0</v>
      </c>
      <c r="R66" s="4">
        <f>IF('Indicator Data'!H68="No data","x",ROUND(IF('Indicator Data'!H68=0,0,IF('Indicator Data'!H68&gt;R$139,10,IF('Indicator Data'!H68&lt;R$140,0,10-(R$139-'Indicator Data'!H68)/(R$139-R$140)*10))),1))</f>
        <v>4.7</v>
      </c>
      <c r="S66" s="6" t="str">
        <f t="shared" si="6"/>
        <v>x</v>
      </c>
      <c r="T66" s="6">
        <f t="shared" si="7"/>
        <v>5.4</v>
      </c>
      <c r="U66" s="6">
        <f t="shared" si="8"/>
        <v>9.1999999999999993</v>
      </c>
      <c r="V66" s="6">
        <f t="shared" si="9"/>
        <v>2.4</v>
      </c>
      <c r="W66" s="14">
        <f t="shared" si="10"/>
        <v>6.5</v>
      </c>
      <c r="X66" s="4">
        <f>ROUND(IF('Indicator Data'!M68=0,0,IF('Indicator Data'!M68&gt;X$139,10,IF('Indicator Data'!M68&lt;X$140,0,10-(X$139-'Indicator Data'!M68)/(X$139-X$140)*10))),1)</f>
        <v>10</v>
      </c>
      <c r="Y66" s="4">
        <f>ROUND(IF('Indicator Data'!N68=0,0,IF('Indicator Data'!N68&gt;Y$139,10,IF('Indicator Data'!N68&lt;Y$140,0,10-(Y$139-'Indicator Data'!N68)/(Y$139-Y$140)*10))),1)</f>
        <v>9.5</v>
      </c>
      <c r="Z66" s="6">
        <f t="shared" si="11"/>
        <v>9.8000000000000007</v>
      </c>
      <c r="AA66" s="6">
        <f>IF('Indicator Data'!K68=5,10,IF('Indicator Data'!K68=4,8,IF('Indicator Data'!K68=3,5,IF('Indicator Data'!K68=2,2,IF('Indicator Data'!K68=1,1,0)))))</f>
        <v>5</v>
      </c>
      <c r="AB66" s="191">
        <f>IF('Indicator Data'!L68="No data","x",IF('Indicator Data'!L68&gt;1000,10,IF('Indicator Data'!L68&gt;=500,9,IF('Indicator Data'!L68&gt;=240,8,IF('Indicator Data'!L68&gt;=120,7,IF('Indicator Data'!L68&gt;=60,6,IF('Indicator Data'!L68&gt;=20,5,IF('Indicator Data'!L68&gt;=1,4,0))))))))</f>
        <v>5</v>
      </c>
      <c r="AC66" s="6">
        <f t="shared" si="12"/>
        <v>5</v>
      </c>
      <c r="AD66" s="7">
        <f t="shared" si="13"/>
        <v>7.4</v>
      </c>
    </row>
    <row r="67" spans="1:30" s="11" customFormat="1" x14ac:dyDescent="0.25">
      <c r="A67" s="11" t="s">
        <v>384</v>
      </c>
      <c r="B67" s="30" t="s">
        <v>14</v>
      </c>
      <c r="C67" s="30" t="s">
        <v>512</v>
      </c>
      <c r="D67" s="4">
        <f>ROUND(IF('Indicator Data'!G69=0,0,IF(LOG('Indicator Data'!G69)&gt;D$139,10,IF(LOG('Indicator Data'!G69)&lt;D$140,0,10-(D$139-LOG('Indicator Data'!G69))/(D$139-D$140)*10))),1)</f>
        <v>7.3</v>
      </c>
      <c r="E67" s="4" t="str">
        <f>IF('Indicator Data'!D69="No data","x",ROUND(IF(('Indicator Data'!D69)&gt;E$139,10,IF(('Indicator Data'!D69)&lt;E$140,0,10-(E$139-('Indicator Data'!D69))/(E$139-E$140)*10)),1))</f>
        <v>x</v>
      </c>
      <c r="F67" s="58">
        <f>'Indicator Data'!E69/'Indicator Data'!$BC69</f>
        <v>0.59480013677056642</v>
      </c>
      <c r="G67" s="58">
        <f>'Indicator Data'!F69/'Indicator Data'!$BC69</f>
        <v>7.8396225931989319E-2</v>
      </c>
      <c r="H67" s="58">
        <f t="shared" si="0"/>
        <v>0.31699912486828052</v>
      </c>
      <c r="I67" s="4">
        <f t="shared" si="1"/>
        <v>7.9</v>
      </c>
      <c r="J67" s="4">
        <f>ROUND(IF('Indicator Data'!I69=0,0,IF(LOG('Indicator Data'!I69)&gt;J$139,10,IF(LOG('Indicator Data'!I69)&lt;J$140,0,10-(J$139-LOG('Indicator Data'!I69))/(J$139-J$140)*10))),1)</f>
        <v>0</v>
      </c>
      <c r="K67" s="58">
        <f>'Indicator Data'!G69/'Indicator Data'!$BC69</f>
        <v>2.8557393136780396E-3</v>
      </c>
      <c r="L67" s="58">
        <f>'Indicator Data'!I69/'Indicator Data'!$BD69</f>
        <v>0</v>
      </c>
      <c r="M67" s="4">
        <f t="shared" si="2"/>
        <v>1.9</v>
      </c>
      <c r="N67" s="4">
        <f t="shared" si="3"/>
        <v>0</v>
      </c>
      <c r="O67" s="4">
        <f>ROUND(IF('Indicator Data'!J69=0,0,IF('Indicator Data'!J69&gt;O$139,10,IF('Indicator Data'!J69&lt;O$140,0,10-(O$139-'Indicator Data'!J69)/(O$139-O$140)*10))),1)</f>
        <v>0</v>
      </c>
      <c r="P67" s="153">
        <f t="shared" si="4"/>
        <v>0</v>
      </c>
      <c r="Q67" s="153">
        <f t="shared" si="5"/>
        <v>0</v>
      </c>
      <c r="R67" s="4">
        <f>IF('Indicator Data'!H69="No data","x",ROUND(IF('Indicator Data'!H69=0,0,IF('Indicator Data'!H69&gt;R$139,10,IF('Indicator Data'!H69&lt;R$140,0,10-(R$139-'Indicator Data'!H69)/(R$139-R$140)*10))),1))</f>
        <v>3</v>
      </c>
      <c r="S67" s="6" t="str">
        <f t="shared" si="6"/>
        <v>x</v>
      </c>
      <c r="T67" s="6">
        <f t="shared" si="7"/>
        <v>5.2</v>
      </c>
      <c r="U67" s="6">
        <f t="shared" si="8"/>
        <v>7.9</v>
      </c>
      <c r="V67" s="6">
        <f t="shared" si="9"/>
        <v>1.5</v>
      </c>
      <c r="W67" s="14">
        <f t="shared" si="10"/>
        <v>5.4</v>
      </c>
      <c r="X67" s="4">
        <f>ROUND(IF('Indicator Data'!M69=0,0,IF('Indicator Data'!M69&gt;X$139,10,IF('Indicator Data'!M69&lt;X$140,0,10-(X$139-'Indicator Data'!M69)/(X$139-X$140)*10))),1)</f>
        <v>10</v>
      </c>
      <c r="Y67" s="4">
        <f>ROUND(IF('Indicator Data'!N69=0,0,IF('Indicator Data'!N69&gt;Y$139,10,IF('Indicator Data'!N69&lt;Y$140,0,10-(Y$139-'Indicator Data'!N69)/(Y$139-Y$140)*10))),1)</f>
        <v>9.5</v>
      </c>
      <c r="Z67" s="6">
        <f t="shared" si="11"/>
        <v>9.8000000000000007</v>
      </c>
      <c r="AA67" s="6">
        <f>IF('Indicator Data'!K69=5,10,IF('Indicator Data'!K69=4,8,IF('Indicator Data'!K69=3,5,IF('Indicator Data'!K69=2,2,IF('Indicator Data'!K69=1,1,0)))))</f>
        <v>5</v>
      </c>
      <c r="AB67" s="191">
        <f>IF('Indicator Data'!L69="No data","x",IF('Indicator Data'!L69&gt;1000,10,IF('Indicator Data'!L69&gt;=500,9,IF('Indicator Data'!L69&gt;=240,8,IF('Indicator Data'!L69&gt;=120,7,IF('Indicator Data'!L69&gt;=60,6,IF('Indicator Data'!L69&gt;=20,5,IF('Indicator Data'!L69&gt;=1,4,0))))))))</f>
        <v>5</v>
      </c>
      <c r="AC67" s="6">
        <f t="shared" si="12"/>
        <v>5</v>
      </c>
      <c r="AD67" s="7">
        <f t="shared" si="13"/>
        <v>7.4</v>
      </c>
    </row>
    <row r="68" spans="1:30" s="11" customFormat="1" x14ac:dyDescent="0.25">
      <c r="A68" s="11" t="s">
        <v>385</v>
      </c>
      <c r="B68" s="30" t="s">
        <v>14</v>
      </c>
      <c r="C68" s="30" t="s">
        <v>513</v>
      </c>
      <c r="D68" s="4">
        <f>ROUND(IF('Indicator Data'!G70=0,0,IF(LOG('Indicator Data'!G70)&gt;D$139,10,IF(LOG('Indicator Data'!G70)&lt;D$140,0,10-(D$139-LOG('Indicator Data'!G70))/(D$139-D$140)*10))),1)</f>
        <v>8.8000000000000007</v>
      </c>
      <c r="E68" s="4">
        <f>IF('Indicator Data'!D70="No data","x",ROUND(IF(('Indicator Data'!D70)&gt;E$139,10,IF(('Indicator Data'!D70)&lt;E$140,0,10-(E$139-('Indicator Data'!D70))/(E$139-E$140)*10)),1))</f>
        <v>1.7</v>
      </c>
      <c r="F68" s="58">
        <f>'Indicator Data'!E70/'Indicator Data'!$BC70</f>
        <v>0.59573399915269265</v>
      </c>
      <c r="G68" s="58">
        <f>'Indicator Data'!F70/'Indicator Data'!$BC70</f>
        <v>0.10291091379495372</v>
      </c>
      <c r="H68" s="58">
        <f t="shared" ref="H68:H119" si="14">F68*0.5+G68*0.25</f>
        <v>0.32359472802508477</v>
      </c>
      <c r="I68" s="4">
        <f t="shared" ref="I68:I119" si="15">ROUND(IF(H68=0,0,IF(H68&gt;I$139,10,IF(H68&lt;I$140,0,10-(I$139-H68)/(I$139-I$140)*10))),1)</f>
        <v>8.1</v>
      </c>
      <c r="J68" s="4">
        <f>ROUND(IF('Indicator Data'!I70=0,0,IF(LOG('Indicator Data'!I70)&gt;J$139,10,IF(LOG('Indicator Data'!I70)&lt;J$140,0,10-(J$139-LOG('Indicator Data'!I70))/(J$139-J$140)*10))),1)</f>
        <v>0</v>
      </c>
      <c r="K68" s="58">
        <f>'Indicator Data'!G70/'Indicator Data'!$BC70</f>
        <v>7.3905851979905119E-3</v>
      </c>
      <c r="L68" s="58">
        <f>'Indicator Data'!I70/'Indicator Data'!$BD70</f>
        <v>0</v>
      </c>
      <c r="M68" s="4">
        <f t="shared" ref="M68:M119" si="16">ROUND(IF(K68&gt;M$139,10,IF(K68&lt;M$140,0,10-(M$139-K68)/(M$139-M$140)*10)),1)</f>
        <v>4.9000000000000004</v>
      </c>
      <c r="N68" s="4">
        <f t="shared" ref="N68:N119" si="17">ROUND(IF(L68&gt;N$139,10,IF(L68&lt;N$140,0,10-(N$139-L68)/(N$139-N$140)*10)),1)</f>
        <v>0</v>
      </c>
      <c r="O68" s="4">
        <f>ROUND(IF('Indicator Data'!J70=0,0,IF('Indicator Data'!J70&gt;O$139,10,IF('Indicator Data'!J70&lt;O$140,0,10-(O$139-'Indicator Data'!J70)/(O$139-O$140)*10))),1)</f>
        <v>0</v>
      </c>
      <c r="P68" s="153">
        <f t="shared" ref="P68:P119" si="18">ROUND((10-GEOMEAN(((10-N68)/10*9+1),((10-J68)/10*9+1)))/9*10,1)</f>
        <v>0</v>
      </c>
      <c r="Q68" s="153">
        <f t="shared" ref="Q68:Q119" si="19">ROUND(AVERAGE(P68,O68),1)</f>
        <v>0</v>
      </c>
      <c r="R68" s="4">
        <f>IF('Indicator Data'!H70="No data","x",ROUND(IF('Indicator Data'!H70=0,0,IF('Indicator Data'!H70&gt;R$139,10,IF('Indicator Data'!H70&lt;R$140,0,10-(R$139-'Indicator Data'!H70)/(R$139-R$140)*10))),1))</f>
        <v>1</v>
      </c>
      <c r="S68" s="6">
        <f t="shared" ref="S68:S119" si="20">E68</f>
        <v>1.7</v>
      </c>
      <c r="T68" s="6">
        <f t="shared" ref="T68:T119" si="21">ROUND((10-GEOMEAN(((10-D68)/10*9+1),((10-M68)/10*9+1)))/9*10,1)</f>
        <v>7.3</v>
      </c>
      <c r="U68" s="6">
        <f t="shared" ref="U68:U119" si="22">I68</f>
        <v>8.1</v>
      </c>
      <c r="V68" s="6">
        <f t="shared" ref="V68:V119" si="23">ROUND(AVERAGE(Q68,R68),1)</f>
        <v>0.5</v>
      </c>
      <c r="W68" s="14">
        <f t="shared" ref="W68:W119" si="24">IF(S68="x",ROUND((10-GEOMEAN(((10-T68)/10*9+1),((10-U68)/10*9+1),((10-V68)/10*9+1)))/9*10,1),ROUND((10-GEOMEAN(((10-S68)/10*9+1),((10-T68)/10*9+1),((10-U68)/10*9+1),((10-V68)/10*9+1)))/9*10,1))</f>
        <v>5.3</v>
      </c>
      <c r="X68" s="4">
        <f>ROUND(IF('Indicator Data'!M70=0,0,IF('Indicator Data'!M70&gt;X$139,10,IF('Indicator Data'!M70&lt;X$140,0,10-(X$139-'Indicator Data'!M70)/(X$139-X$140)*10))),1)</f>
        <v>10</v>
      </c>
      <c r="Y68" s="4">
        <f>ROUND(IF('Indicator Data'!N70=0,0,IF('Indicator Data'!N70&gt;Y$139,10,IF('Indicator Data'!N70&lt;Y$140,0,10-(Y$139-'Indicator Data'!N70)/(Y$139-Y$140)*10))),1)</f>
        <v>9.5</v>
      </c>
      <c r="Z68" s="6">
        <f t="shared" ref="Z68:Z119" si="25">ROUND((10-GEOMEAN(((10-X68)/10*9+1),((10-Y68)/10*9+1)))/9*10,1)</f>
        <v>9.8000000000000007</v>
      </c>
      <c r="AA68" s="6">
        <f>IF('Indicator Data'!K70=5,10,IF('Indicator Data'!K70=4,8,IF('Indicator Data'!K70=3,5,IF('Indicator Data'!K70=2,2,IF('Indicator Data'!K70=1,1,0)))))</f>
        <v>0</v>
      </c>
      <c r="AB68" s="191">
        <f>IF('Indicator Data'!L70="No data","x",IF('Indicator Data'!L70&gt;1000,10,IF('Indicator Data'!L70&gt;=500,9,IF('Indicator Data'!L70&gt;=240,8,IF('Indicator Data'!L70&gt;=120,7,IF('Indicator Data'!L70&gt;=60,6,IF('Indicator Data'!L70&gt;=20,5,IF('Indicator Data'!L70&gt;=1,4,0))))))))</f>
        <v>4</v>
      </c>
      <c r="AC68" s="6">
        <f t="shared" ref="AC68:AC119" si="26">ROUND(IF(AB68="x",AA68,IF(AB68&gt;AA68,AB68,AA68)),1)</f>
        <v>4</v>
      </c>
      <c r="AD68" s="7">
        <f t="shared" ref="AD68:AD119" si="27">ROUND(IF(AC68&gt;=8,AC68,AVERAGE(Z68,AC68)),1)</f>
        <v>6.9</v>
      </c>
    </row>
    <row r="69" spans="1:30" s="11" customFormat="1" x14ac:dyDescent="0.25">
      <c r="A69" s="11" t="s">
        <v>388</v>
      </c>
      <c r="B69" s="30" t="s">
        <v>14</v>
      </c>
      <c r="C69" s="30" t="s">
        <v>516</v>
      </c>
      <c r="D69" s="4">
        <f>ROUND(IF('Indicator Data'!G71=0,0,IF(LOG('Indicator Data'!G71)&gt;D$139,10,IF(LOG('Indicator Data'!G71)&lt;D$140,0,10-(D$139-LOG('Indicator Data'!G71))/(D$139-D$140)*10))),1)</f>
        <v>6.9</v>
      </c>
      <c r="E69" s="4" t="str">
        <f>IF('Indicator Data'!D71="No data","x",ROUND(IF(('Indicator Data'!D71)&gt;E$139,10,IF(('Indicator Data'!D71)&lt;E$140,0,10-(E$139-('Indicator Data'!D71))/(E$139-E$140)*10)),1))</f>
        <v>x</v>
      </c>
      <c r="F69" s="58">
        <f>'Indicator Data'!E71/'Indicator Data'!$BC71</f>
        <v>3.0833452305328271E-3</v>
      </c>
      <c r="G69" s="58">
        <f>'Indicator Data'!F71/'Indicator Data'!$BC71</f>
        <v>0.90251128769855082</v>
      </c>
      <c r="H69" s="58">
        <f t="shared" si="14"/>
        <v>0.22716949453990412</v>
      </c>
      <c r="I69" s="4">
        <f t="shared" si="15"/>
        <v>5.7</v>
      </c>
      <c r="J69" s="4">
        <f>ROUND(IF('Indicator Data'!I71=0,0,IF(LOG('Indicator Data'!I71)&gt;J$139,10,IF(LOG('Indicator Data'!I71)&lt;J$140,0,10-(J$139-LOG('Indicator Data'!I71))/(J$139-J$140)*10))),1)</f>
        <v>0</v>
      </c>
      <c r="K69" s="58">
        <f>'Indicator Data'!G71/'Indicator Data'!$BC71</f>
        <v>5.8772995470103458E-3</v>
      </c>
      <c r="L69" s="58">
        <f>'Indicator Data'!I71/'Indicator Data'!$BD71</f>
        <v>0</v>
      </c>
      <c r="M69" s="4">
        <f t="shared" si="16"/>
        <v>3.9</v>
      </c>
      <c r="N69" s="4">
        <f t="shared" si="17"/>
        <v>0</v>
      </c>
      <c r="O69" s="4">
        <f>ROUND(IF('Indicator Data'!J71=0,0,IF('Indicator Data'!J71&gt;O$139,10,IF('Indicator Data'!J71&lt;O$140,0,10-(O$139-'Indicator Data'!J71)/(O$139-O$140)*10))),1)</f>
        <v>0</v>
      </c>
      <c r="P69" s="153">
        <f t="shared" si="18"/>
        <v>0</v>
      </c>
      <c r="Q69" s="153">
        <f t="shared" si="19"/>
        <v>0</v>
      </c>
      <c r="R69" s="4">
        <f>IF('Indicator Data'!H71="No data","x",ROUND(IF('Indicator Data'!H71=0,0,IF('Indicator Data'!H71&gt;R$139,10,IF('Indicator Data'!H71&lt;R$140,0,10-(R$139-'Indicator Data'!H71)/(R$139-R$140)*10))),1))</f>
        <v>5.7</v>
      </c>
      <c r="S69" s="6" t="str">
        <f t="shared" si="20"/>
        <v>x</v>
      </c>
      <c r="T69" s="6">
        <f t="shared" si="21"/>
        <v>5.6</v>
      </c>
      <c r="U69" s="6">
        <f t="shared" si="22"/>
        <v>5.7</v>
      </c>
      <c r="V69" s="6">
        <f t="shared" si="23"/>
        <v>2.9</v>
      </c>
      <c r="W69" s="14">
        <f t="shared" si="24"/>
        <v>4.9000000000000004</v>
      </c>
      <c r="X69" s="4">
        <f>ROUND(IF('Indicator Data'!M71=0,0,IF('Indicator Data'!M71&gt;X$139,10,IF('Indicator Data'!M71&lt;X$140,0,10-(X$139-'Indicator Data'!M71)/(X$139-X$140)*10))),1)</f>
        <v>10</v>
      </c>
      <c r="Y69" s="4">
        <f>ROUND(IF('Indicator Data'!N71=0,0,IF('Indicator Data'!N71&gt;Y$139,10,IF('Indicator Data'!N71&lt;Y$140,0,10-(Y$139-'Indicator Data'!N71)/(Y$139-Y$140)*10))),1)</f>
        <v>9.5</v>
      </c>
      <c r="Z69" s="6">
        <f t="shared" si="25"/>
        <v>9.8000000000000007</v>
      </c>
      <c r="AA69" s="6">
        <f>IF('Indicator Data'!K71=5,10,IF('Indicator Data'!K71=4,8,IF('Indicator Data'!K71=3,5,IF('Indicator Data'!K71=2,2,IF('Indicator Data'!K71=1,1,0)))))</f>
        <v>5</v>
      </c>
      <c r="AB69" s="191">
        <f>IF('Indicator Data'!L71="No data","x",IF('Indicator Data'!L71&gt;1000,10,IF('Indicator Data'!L71&gt;=500,9,IF('Indicator Data'!L71&gt;=240,8,IF('Indicator Data'!L71&gt;=120,7,IF('Indicator Data'!L71&gt;=60,6,IF('Indicator Data'!L71&gt;=20,5,IF('Indicator Data'!L71&gt;=1,4,0))))))))</f>
        <v>4</v>
      </c>
      <c r="AC69" s="6">
        <f t="shared" si="26"/>
        <v>5</v>
      </c>
      <c r="AD69" s="7">
        <f t="shared" si="27"/>
        <v>7.4</v>
      </c>
    </row>
    <row r="70" spans="1:30" s="11" customFormat="1" x14ac:dyDescent="0.25">
      <c r="A70" s="11" t="s">
        <v>386</v>
      </c>
      <c r="B70" s="30" t="s">
        <v>14</v>
      </c>
      <c r="C70" s="30" t="s">
        <v>514</v>
      </c>
      <c r="D70" s="4">
        <f>ROUND(IF('Indicator Data'!G72=0,0,IF(LOG('Indicator Data'!G72)&gt;D$139,10,IF(LOG('Indicator Data'!G72)&lt;D$140,0,10-(D$139-LOG('Indicator Data'!G72))/(D$139-D$140)*10))),1)</f>
        <v>8.3000000000000007</v>
      </c>
      <c r="E70" s="4">
        <f>IF('Indicator Data'!D72="No data","x",ROUND(IF(('Indicator Data'!D72)&gt;E$139,10,IF(('Indicator Data'!D72)&lt;E$140,0,10-(E$139-('Indicator Data'!D72))/(E$139-E$140)*10)),1))</f>
        <v>0.6</v>
      </c>
      <c r="F70" s="58">
        <f>'Indicator Data'!E72/'Indicator Data'!$BC72</f>
        <v>0.33462991428248873</v>
      </c>
      <c r="G70" s="58">
        <f>'Indicator Data'!F72/'Indicator Data'!$BC72</f>
        <v>0.11599014255093519</v>
      </c>
      <c r="H70" s="58">
        <f t="shared" si="14"/>
        <v>0.19631249277897816</v>
      </c>
      <c r="I70" s="4">
        <f t="shared" si="15"/>
        <v>4.9000000000000004</v>
      </c>
      <c r="J70" s="4">
        <f>ROUND(IF('Indicator Data'!I72=0,0,IF(LOG('Indicator Data'!I72)&gt;J$139,10,IF(LOG('Indicator Data'!I72)&lt;J$140,0,10-(J$139-LOG('Indicator Data'!I72))/(J$139-J$140)*10))),1)</f>
        <v>0</v>
      </c>
      <c r="K70" s="58">
        <f>'Indicator Data'!G72/'Indicator Data'!$BC72</f>
        <v>5.6635693326859398E-3</v>
      </c>
      <c r="L70" s="58">
        <f>'Indicator Data'!I72/'Indicator Data'!$BD72</f>
        <v>0</v>
      </c>
      <c r="M70" s="4">
        <f t="shared" si="16"/>
        <v>3.8</v>
      </c>
      <c r="N70" s="4">
        <f t="shared" si="17"/>
        <v>0</v>
      </c>
      <c r="O70" s="4">
        <f>ROUND(IF('Indicator Data'!J72=0,0,IF('Indicator Data'!J72&gt;O$139,10,IF('Indicator Data'!J72&lt;O$140,0,10-(O$139-'Indicator Data'!J72)/(O$139-O$140)*10))),1)</f>
        <v>0</v>
      </c>
      <c r="P70" s="153">
        <f t="shared" si="18"/>
        <v>0</v>
      </c>
      <c r="Q70" s="153">
        <f t="shared" si="19"/>
        <v>0</v>
      </c>
      <c r="R70" s="4">
        <f>IF('Indicator Data'!H72="No data","x",ROUND(IF('Indicator Data'!H72=0,0,IF('Indicator Data'!H72&gt;R$139,10,IF('Indicator Data'!H72&lt;R$140,0,10-(R$139-'Indicator Data'!H72)/(R$139-R$140)*10))),1))</f>
        <v>4.7</v>
      </c>
      <c r="S70" s="6">
        <f t="shared" si="20"/>
        <v>0.6</v>
      </c>
      <c r="T70" s="6">
        <f t="shared" si="21"/>
        <v>6.6</v>
      </c>
      <c r="U70" s="6">
        <f t="shared" si="22"/>
        <v>4.9000000000000004</v>
      </c>
      <c r="V70" s="6">
        <f t="shared" si="23"/>
        <v>2.4</v>
      </c>
      <c r="W70" s="14">
        <f t="shared" si="24"/>
        <v>4</v>
      </c>
      <c r="X70" s="4">
        <f>ROUND(IF('Indicator Data'!M72=0,0,IF('Indicator Data'!M72&gt;X$139,10,IF('Indicator Data'!M72&lt;X$140,0,10-(X$139-'Indicator Data'!M72)/(X$139-X$140)*10))),1)</f>
        <v>10</v>
      </c>
      <c r="Y70" s="4">
        <f>ROUND(IF('Indicator Data'!N72=0,0,IF('Indicator Data'!N72&gt;Y$139,10,IF('Indicator Data'!N72&lt;Y$140,0,10-(Y$139-'Indicator Data'!N72)/(Y$139-Y$140)*10))),1)</f>
        <v>9.5</v>
      </c>
      <c r="Z70" s="6">
        <f t="shared" si="25"/>
        <v>9.8000000000000007</v>
      </c>
      <c r="AA70" s="6">
        <f>IF('Indicator Data'!K72=5,10,IF('Indicator Data'!K72=4,8,IF('Indicator Data'!K72=3,5,IF('Indicator Data'!K72=2,2,IF('Indicator Data'!K72=1,1,0)))))</f>
        <v>10</v>
      </c>
      <c r="AB70" s="191">
        <f>IF('Indicator Data'!L72="No data","x",IF('Indicator Data'!L72&gt;1000,10,IF('Indicator Data'!L72&gt;=500,9,IF('Indicator Data'!L72&gt;=240,8,IF('Indicator Data'!L72&gt;=120,7,IF('Indicator Data'!L72&gt;=60,6,IF('Indicator Data'!L72&gt;=20,5,IF('Indicator Data'!L72&gt;=1,4,0))))))))</f>
        <v>7</v>
      </c>
      <c r="AC70" s="6">
        <f t="shared" si="26"/>
        <v>10</v>
      </c>
      <c r="AD70" s="7">
        <f t="shared" si="27"/>
        <v>10</v>
      </c>
    </row>
    <row r="71" spans="1:30" s="11" customFormat="1" x14ac:dyDescent="0.25">
      <c r="A71" s="11" t="s">
        <v>387</v>
      </c>
      <c r="B71" s="30" t="s">
        <v>14</v>
      </c>
      <c r="C71" s="30" t="s">
        <v>515</v>
      </c>
      <c r="D71" s="4">
        <f>ROUND(IF('Indicator Data'!G73=0,0,IF(LOG('Indicator Data'!G73)&gt;D$139,10,IF(LOG('Indicator Data'!G73)&lt;D$140,0,10-(D$139-LOG('Indicator Data'!G73))/(D$139-D$140)*10))),1)</f>
        <v>9.4</v>
      </c>
      <c r="E71" s="4">
        <f>IF('Indicator Data'!D73="No data","x",ROUND(IF(('Indicator Data'!D73)&gt;E$139,10,IF(('Indicator Data'!D73)&lt;E$140,0,10-(E$139-('Indicator Data'!D73))/(E$139-E$140)*10)),1))</f>
        <v>5.6</v>
      </c>
      <c r="F71" s="58">
        <f>'Indicator Data'!E73/'Indicator Data'!$BC73</f>
        <v>0.42719103126590391</v>
      </c>
      <c r="G71" s="58">
        <f>'Indicator Data'!F73/'Indicator Data'!$BC73</f>
        <v>5.4077056931423777E-2</v>
      </c>
      <c r="H71" s="58">
        <f t="shared" si="14"/>
        <v>0.22711477986580789</v>
      </c>
      <c r="I71" s="4">
        <f t="shared" si="15"/>
        <v>5.7</v>
      </c>
      <c r="J71" s="4">
        <f>ROUND(IF('Indicator Data'!I73=0,0,IF(LOG('Indicator Data'!I73)&gt;J$139,10,IF(LOG('Indicator Data'!I73)&lt;J$140,0,10-(J$139-LOG('Indicator Data'!I73))/(J$139-J$140)*10))),1)</f>
        <v>0</v>
      </c>
      <c r="K71" s="58">
        <f>'Indicator Data'!G73/'Indicator Data'!$BC73</f>
        <v>1.1777823369146848E-2</v>
      </c>
      <c r="L71" s="58">
        <f>'Indicator Data'!I73/'Indicator Data'!$BD73</f>
        <v>0</v>
      </c>
      <c r="M71" s="4">
        <f t="shared" si="16"/>
        <v>7.9</v>
      </c>
      <c r="N71" s="4">
        <f t="shared" si="17"/>
        <v>0</v>
      </c>
      <c r="O71" s="4">
        <f>ROUND(IF('Indicator Data'!J73=0,0,IF('Indicator Data'!J73&gt;O$139,10,IF('Indicator Data'!J73&lt;O$140,0,10-(O$139-'Indicator Data'!J73)/(O$139-O$140)*10))),1)</f>
        <v>0</v>
      </c>
      <c r="P71" s="153">
        <f t="shared" si="18"/>
        <v>0</v>
      </c>
      <c r="Q71" s="153">
        <f t="shared" si="19"/>
        <v>0</v>
      </c>
      <c r="R71" s="4">
        <f>IF('Indicator Data'!H73="No data","x",ROUND(IF('Indicator Data'!H73=0,0,IF('Indicator Data'!H73&gt;R$139,10,IF('Indicator Data'!H73&lt;R$140,0,10-(R$139-'Indicator Data'!H73)/(R$139-R$140)*10))),1))</f>
        <v>3</v>
      </c>
      <c r="S71" s="6">
        <f t="shared" si="20"/>
        <v>5.6</v>
      </c>
      <c r="T71" s="6">
        <f t="shared" si="21"/>
        <v>8.8000000000000007</v>
      </c>
      <c r="U71" s="6">
        <f t="shared" si="22"/>
        <v>5.7</v>
      </c>
      <c r="V71" s="6">
        <f t="shared" si="23"/>
        <v>1.5</v>
      </c>
      <c r="W71" s="14">
        <f t="shared" si="24"/>
        <v>6</v>
      </c>
      <c r="X71" s="4">
        <f>ROUND(IF('Indicator Data'!M73=0,0,IF('Indicator Data'!M73&gt;X$139,10,IF('Indicator Data'!M73&lt;X$140,0,10-(X$139-'Indicator Data'!M73)/(X$139-X$140)*10))),1)</f>
        <v>10</v>
      </c>
      <c r="Y71" s="4">
        <f>ROUND(IF('Indicator Data'!N73=0,0,IF('Indicator Data'!N73&gt;Y$139,10,IF('Indicator Data'!N73&lt;Y$140,0,10-(Y$139-'Indicator Data'!N73)/(Y$139-Y$140)*10))),1)</f>
        <v>9.5</v>
      </c>
      <c r="Z71" s="6">
        <f t="shared" si="25"/>
        <v>9.8000000000000007</v>
      </c>
      <c r="AA71" s="6">
        <f>IF('Indicator Data'!K73=5,10,IF('Indicator Data'!K73=4,8,IF('Indicator Data'!K73=3,5,IF('Indicator Data'!K73=2,2,IF('Indicator Data'!K73=1,1,0)))))</f>
        <v>10</v>
      </c>
      <c r="AB71" s="191">
        <f>IF('Indicator Data'!L73="No data","x",IF('Indicator Data'!L73&gt;1000,10,IF('Indicator Data'!L73&gt;=500,9,IF('Indicator Data'!L73&gt;=240,8,IF('Indicator Data'!L73&gt;=120,7,IF('Indicator Data'!L73&gt;=60,6,IF('Indicator Data'!L73&gt;=20,5,IF('Indicator Data'!L73&gt;=1,4,0))))))))</f>
        <v>10</v>
      </c>
      <c r="AC71" s="6">
        <f t="shared" si="26"/>
        <v>10</v>
      </c>
      <c r="AD71" s="7">
        <f t="shared" si="27"/>
        <v>10</v>
      </c>
    </row>
    <row r="72" spans="1:30" s="11" customFormat="1" x14ac:dyDescent="0.25">
      <c r="A72" s="11" t="s">
        <v>389</v>
      </c>
      <c r="B72" s="30" t="s">
        <v>14</v>
      </c>
      <c r="C72" s="30" t="s">
        <v>517</v>
      </c>
      <c r="D72" s="4">
        <f>ROUND(IF('Indicator Data'!G74=0,0,IF(LOG('Indicator Data'!G74)&gt;D$139,10,IF(LOG('Indicator Data'!G74)&lt;D$140,0,10-(D$139-LOG('Indicator Data'!G74))/(D$139-D$140)*10))),1)</f>
        <v>8.4</v>
      </c>
      <c r="E72" s="4" t="str">
        <f>IF('Indicator Data'!D74="No data","x",ROUND(IF(('Indicator Data'!D74)&gt;E$139,10,IF(('Indicator Data'!D74)&lt;E$140,0,10-(E$139-('Indicator Data'!D74))/(E$139-E$140)*10)),1))</f>
        <v>x</v>
      </c>
      <c r="F72" s="58">
        <f>'Indicator Data'!E74/'Indicator Data'!$BC74</f>
        <v>0.4004053809739192</v>
      </c>
      <c r="G72" s="58">
        <f>'Indicator Data'!F74/'Indicator Data'!$BC74</f>
        <v>0.29448201390000356</v>
      </c>
      <c r="H72" s="58">
        <f t="shared" si="14"/>
        <v>0.27382319396196048</v>
      </c>
      <c r="I72" s="4">
        <f t="shared" si="15"/>
        <v>6.8</v>
      </c>
      <c r="J72" s="4">
        <f>ROUND(IF('Indicator Data'!I74=0,0,IF(LOG('Indicator Data'!I74)&gt;J$139,10,IF(LOG('Indicator Data'!I74)&lt;J$140,0,10-(J$139-LOG('Indicator Data'!I74))/(J$139-J$140)*10))),1)</f>
        <v>0</v>
      </c>
      <c r="K72" s="58">
        <f>'Indicator Data'!G74/'Indicator Data'!$BC74</f>
        <v>9.324787756413511E-3</v>
      </c>
      <c r="L72" s="58">
        <f>'Indicator Data'!I74/'Indicator Data'!$BD74</f>
        <v>0</v>
      </c>
      <c r="M72" s="4">
        <f t="shared" si="16"/>
        <v>6.2</v>
      </c>
      <c r="N72" s="4">
        <f t="shared" si="17"/>
        <v>0</v>
      </c>
      <c r="O72" s="4">
        <f>ROUND(IF('Indicator Data'!J74=0,0,IF('Indicator Data'!J74&gt;O$139,10,IF('Indicator Data'!J74&lt;O$140,0,10-(O$139-'Indicator Data'!J74)/(O$139-O$140)*10))),1)</f>
        <v>0</v>
      </c>
      <c r="P72" s="153">
        <f t="shared" si="18"/>
        <v>0</v>
      </c>
      <c r="Q72" s="153">
        <f t="shared" si="19"/>
        <v>0</v>
      </c>
      <c r="R72" s="4">
        <f>IF('Indicator Data'!H74="No data","x",ROUND(IF('Indicator Data'!H74=0,0,IF('Indicator Data'!H74&gt;R$139,10,IF('Indicator Data'!H74&lt;R$140,0,10-(R$139-'Indicator Data'!H74)/(R$139-R$140)*10))),1))</f>
        <v>3.7</v>
      </c>
      <c r="S72" s="6" t="str">
        <f t="shared" si="20"/>
        <v>x</v>
      </c>
      <c r="T72" s="6">
        <f t="shared" si="21"/>
        <v>7.5</v>
      </c>
      <c r="U72" s="6">
        <f t="shared" si="22"/>
        <v>6.8</v>
      </c>
      <c r="V72" s="6">
        <f t="shared" si="23"/>
        <v>1.9</v>
      </c>
      <c r="W72" s="14">
        <f t="shared" si="24"/>
        <v>5.9</v>
      </c>
      <c r="X72" s="4">
        <f>ROUND(IF('Indicator Data'!M74=0,0,IF('Indicator Data'!M74&gt;X$139,10,IF('Indicator Data'!M74&lt;X$140,0,10-(X$139-'Indicator Data'!M74)/(X$139-X$140)*10))),1)</f>
        <v>10</v>
      </c>
      <c r="Y72" s="4">
        <f>ROUND(IF('Indicator Data'!N74=0,0,IF('Indicator Data'!N74&gt;Y$139,10,IF('Indicator Data'!N74&lt;Y$140,0,10-(Y$139-'Indicator Data'!N74)/(Y$139-Y$140)*10))),1)</f>
        <v>9.5</v>
      </c>
      <c r="Z72" s="6">
        <f t="shared" si="25"/>
        <v>9.8000000000000007</v>
      </c>
      <c r="AA72" s="6">
        <f>IF('Indicator Data'!K74=5,10,IF('Indicator Data'!K74=4,8,IF('Indicator Data'!K74=3,5,IF('Indicator Data'!K74=2,2,IF('Indicator Data'!K74=1,1,0)))))</f>
        <v>5</v>
      </c>
      <c r="AB72" s="191">
        <f>IF('Indicator Data'!L74="No data","x",IF('Indicator Data'!L74&gt;1000,10,IF('Indicator Data'!L74&gt;=500,9,IF('Indicator Data'!L74&gt;=240,8,IF('Indicator Data'!L74&gt;=120,7,IF('Indicator Data'!L74&gt;=60,6,IF('Indicator Data'!L74&gt;=20,5,IF('Indicator Data'!L74&gt;=1,4,0))))))))</f>
        <v>6</v>
      </c>
      <c r="AC72" s="6">
        <f t="shared" si="26"/>
        <v>6</v>
      </c>
      <c r="AD72" s="7">
        <f t="shared" si="27"/>
        <v>7.9</v>
      </c>
    </row>
    <row r="73" spans="1:30" s="11" customFormat="1" x14ac:dyDescent="0.25">
      <c r="A73" s="11" t="s">
        <v>390</v>
      </c>
      <c r="B73" s="30" t="s">
        <v>14</v>
      </c>
      <c r="C73" s="30" t="s">
        <v>518</v>
      </c>
      <c r="D73" s="4">
        <f>ROUND(IF('Indicator Data'!G75=0,0,IF(LOG('Indicator Data'!G75)&gt;D$139,10,IF(LOG('Indicator Data'!G75)&lt;D$140,0,10-(D$139-LOG('Indicator Data'!G75))/(D$139-D$140)*10))),1)</f>
        <v>8.9</v>
      </c>
      <c r="E73" s="4" t="str">
        <f>IF('Indicator Data'!D75="No data","x",ROUND(IF(('Indicator Data'!D75)&gt;E$139,10,IF(('Indicator Data'!D75)&lt;E$140,0,10-(E$139-('Indicator Data'!D75))/(E$139-E$140)*10)),1))</f>
        <v>x</v>
      </c>
      <c r="F73" s="58">
        <f>'Indicator Data'!E75/'Indicator Data'!$BC75</f>
        <v>0.30487671310905762</v>
      </c>
      <c r="G73" s="58">
        <f>'Indicator Data'!F75/'Indicator Data'!$BC75</f>
        <v>0.42774162348445333</v>
      </c>
      <c r="H73" s="58">
        <f t="shared" si="14"/>
        <v>0.25937376242564214</v>
      </c>
      <c r="I73" s="4">
        <f t="shared" si="15"/>
        <v>6.5</v>
      </c>
      <c r="J73" s="4">
        <f>ROUND(IF('Indicator Data'!I75=0,0,IF(LOG('Indicator Data'!I75)&gt;J$139,10,IF(LOG('Indicator Data'!I75)&lt;J$140,0,10-(J$139-LOG('Indicator Data'!I75))/(J$139-J$140)*10))),1)</f>
        <v>0</v>
      </c>
      <c r="K73" s="58">
        <f>'Indicator Data'!G75/'Indicator Data'!$BC75</f>
        <v>8.9047548744556736E-3</v>
      </c>
      <c r="L73" s="58">
        <f>'Indicator Data'!I75/'Indicator Data'!$BD75</f>
        <v>0</v>
      </c>
      <c r="M73" s="4">
        <f t="shared" si="16"/>
        <v>5.9</v>
      </c>
      <c r="N73" s="4">
        <f t="shared" si="17"/>
        <v>0</v>
      </c>
      <c r="O73" s="4">
        <f>ROUND(IF('Indicator Data'!J75=0,0,IF('Indicator Data'!J75&gt;O$139,10,IF('Indicator Data'!J75&lt;O$140,0,10-(O$139-'Indicator Data'!J75)/(O$139-O$140)*10))),1)</f>
        <v>0</v>
      </c>
      <c r="P73" s="153">
        <f t="shared" si="18"/>
        <v>0</v>
      </c>
      <c r="Q73" s="153">
        <f t="shared" si="19"/>
        <v>0</v>
      </c>
      <c r="R73" s="4">
        <f>IF('Indicator Data'!H75="No data","x",ROUND(IF('Indicator Data'!H75=0,0,IF('Indicator Data'!H75&gt;R$139,10,IF('Indicator Data'!H75&lt;R$140,0,10-(R$139-'Indicator Data'!H75)/(R$139-R$140)*10))),1))</f>
        <v>3</v>
      </c>
      <c r="S73" s="6" t="str">
        <f t="shared" si="20"/>
        <v>x</v>
      </c>
      <c r="T73" s="6">
        <f t="shared" si="21"/>
        <v>7.7</v>
      </c>
      <c r="U73" s="6">
        <f t="shared" si="22"/>
        <v>6.5</v>
      </c>
      <c r="V73" s="6">
        <f t="shared" si="23"/>
        <v>1.5</v>
      </c>
      <c r="W73" s="14">
        <f t="shared" si="24"/>
        <v>5.8</v>
      </c>
      <c r="X73" s="4">
        <f>ROUND(IF('Indicator Data'!M75=0,0,IF('Indicator Data'!M75&gt;X$139,10,IF('Indicator Data'!M75&lt;X$140,0,10-(X$139-'Indicator Data'!M75)/(X$139-X$140)*10))),1)</f>
        <v>10</v>
      </c>
      <c r="Y73" s="4">
        <f>ROUND(IF('Indicator Data'!N75=0,0,IF('Indicator Data'!N75&gt;Y$139,10,IF('Indicator Data'!N75&lt;Y$140,0,10-(Y$139-'Indicator Data'!N75)/(Y$139-Y$140)*10))),1)</f>
        <v>9.5</v>
      </c>
      <c r="Z73" s="6">
        <f t="shared" si="25"/>
        <v>9.8000000000000007</v>
      </c>
      <c r="AA73" s="6">
        <f>IF('Indicator Data'!K75=5,10,IF('Indicator Data'!K75=4,8,IF('Indicator Data'!K75=3,5,IF('Indicator Data'!K75=2,2,IF('Indicator Data'!K75=1,1,0)))))</f>
        <v>5</v>
      </c>
      <c r="AB73" s="191">
        <f>IF('Indicator Data'!L75="No data","x",IF('Indicator Data'!L75&gt;1000,10,IF('Indicator Data'!L75&gt;=500,9,IF('Indicator Data'!L75&gt;=240,8,IF('Indicator Data'!L75&gt;=120,7,IF('Indicator Data'!L75&gt;=60,6,IF('Indicator Data'!L75&gt;=20,5,IF('Indicator Data'!L75&gt;=1,4,0))))))))</f>
        <v>5</v>
      </c>
      <c r="AC73" s="6">
        <f t="shared" si="26"/>
        <v>5</v>
      </c>
      <c r="AD73" s="7">
        <f t="shared" si="27"/>
        <v>7.4</v>
      </c>
    </row>
    <row r="74" spans="1:30" s="11" customFormat="1" x14ac:dyDescent="0.25">
      <c r="A74" s="11" t="s">
        <v>391</v>
      </c>
      <c r="B74" s="30" t="s">
        <v>14</v>
      </c>
      <c r="C74" s="30" t="s">
        <v>519</v>
      </c>
      <c r="D74" s="4">
        <f>ROUND(IF('Indicator Data'!G76=0,0,IF(LOG('Indicator Data'!G76)&gt;D$139,10,IF(LOG('Indicator Data'!G76)&lt;D$140,0,10-(D$139-LOG('Indicator Data'!G76))/(D$139-D$140)*10))),1)</f>
        <v>8</v>
      </c>
      <c r="E74" s="4" t="str">
        <f>IF('Indicator Data'!D76="No data","x",ROUND(IF(('Indicator Data'!D76)&gt;E$139,10,IF(('Indicator Data'!D76)&lt;E$140,0,10-(E$139-('Indicator Data'!D76))/(E$139-E$140)*10)),1))</f>
        <v>x</v>
      </c>
      <c r="F74" s="58">
        <f>'Indicator Data'!E76/'Indicator Data'!$BC76</f>
        <v>0.1672078111549721</v>
      </c>
      <c r="G74" s="58">
        <f>'Indicator Data'!F76/'Indicator Data'!$BC76</f>
        <v>0.21725980474931267</v>
      </c>
      <c r="H74" s="58">
        <f t="shared" si="14"/>
        <v>0.13791885676481422</v>
      </c>
      <c r="I74" s="4">
        <f t="shared" si="15"/>
        <v>3.4</v>
      </c>
      <c r="J74" s="4">
        <f>ROUND(IF('Indicator Data'!I76=0,0,IF(LOG('Indicator Data'!I76)&gt;J$139,10,IF(LOG('Indicator Data'!I76)&lt;J$140,0,10-(J$139-LOG('Indicator Data'!I76))/(J$139-J$140)*10))),1)</f>
        <v>0</v>
      </c>
      <c r="K74" s="58">
        <f>'Indicator Data'!G76/'Indicator Data'!$BC76</f>
        <v>8.5844744432088792E-3</v>
      </c>
      <c r="L74" s="58">
        <f>'Indicator Data'!I76/'Indicator Data'!$BD76</f>
        <v>0</v>
      </c>
      <c r="M74" s="4">
        <f t="shared" si="16"/>
        <v>5.7</v>
      </c>
      <c r="N74" s="4">
        <f t="shared" si="17"/>
        <v>0</v>
      </c>
      <c r="O74" s="4">
        <f>ROUND(IF('Indicator Data'!J76=0,0,IF('Indicator Data'!J76&gt;O$139,10,IF('Indicator Data'!J76&lt;O$140,0,10-(O$139-'Indicator Data'!J76)/(O$139-O$140)*10))),1)</f>
        <v>0</v>
      </c>
      <c r="P74" s="153">
        <f t="shared" si="18"/>
        <v>0</v>
      </c>
      <c r="Q74" s="153">
        <f t="shared" si="19"/>
        <v>0</v>
      </c>
      <c r="R74" s="4">
        <f>IF('Indicator Data'!H76="No data","x",ROUND(IF('Indicator Data'!H76=0,0,IF('Indicator Data'!H76&gt;R$139,10,IF('Indicator Data'!H76&lt;R$140,0,10-(R$139-'Indicator Data'!H76)/(R$139-R$140)*10))),1))</f>
        <v>3</v>
      </c>
      <c r="S74" s="6" t="str">
        <f t="shared" si="20"/>
        <v>x</v>
      </c>
      <c r="T74" s="6">
        <f t="shared" si="21"/>
        <v>7</v>
      </c>
      <c r="U74" s="6">
        <f t="shared" si="22"/>
        <v>3.4</v>
      </c>
      <c r="V74" s="6">
        <f t="shared" si="23"/>
        <v>1.5</v>
      </c>
      <c r="W74" s="14">
        <f t="shared" si="24"/>
        <v>4.4000000000000004</v>
      </c>
      <c r="X74" s="4">
        <f>ROUND(IF('Indicator Data'!M76=0,0,IF('Indicator Data'!M76&gt;X$139,10,IF('Indicator Data'!M76&lt;X$140,0,10-(X$139-'Indicator Data'!M76)/(X$139-X$140)*10))),1)</f>
        <v>10</v>
      </c>
      <c r="Y74" s="4">
        <f>ROUND(IF('Indicator Data'!N76=0,0,IF('Indicator Data'!N76&gt;Y$139,10,IF('Indicator Data'!N76&lt;Y$140,0,10-(Y$139-'Indicator Data'!N76)/(Y$139-Y$140)*10))),1)</f>
        <v>9.5</v>
      </c>
      <c r="Z74" s="6">
        <f t="shared" si="25"/>
        <v>9.8000000000000007</v>
      </c>
      <c r="AA74" s="6">
        <f>IF('Indicator Data'!K76=5,10,IF('Indicator Data'!K76=4,8,IF('Indicator Data'!K76=3,5,IF('Indicator Data'!K76=2,2,IF('Indicator Data'!K76=1,1,0)))))</f>
        <v>5</v>
      </c>
      <c r="AB74" s="191">
        <f>IF('Indicator Data'!L76="No data","x",IF('Indicator Data'!L76&gt;1000,10,IF('Indicator Data'!L76&gt;=500,9,IF('Indicator Data'!L76&gt;=240,8,IF('Indicator Data'!L76&gt;=120,7,IF('Indicator Data'!L76&gt;=60,6,IF('Indicator Data'!L76&gt;=20,5,IF('Indicator Data'!L76&gt;=1,4,0))))))))</f>
        <v>5</v>
      </c>
      <c r="AC74" s="6">
        <f t="shared" si="26"/>
        <v>5</v>
      </c>
      <c r="AD74" s="7">
        <f t="shared" si="27"/>
        <v>7.4</v>
      </c>
    </row>
    <row r="75" spans="1:30" s="11" customFormat="1" x14ac:dyDescent="0.25">
      <c r="A75" s="11" t="s">
        <v>392</v>
      </c>
      <c r="B75" s="30" t="s">
        <v>14</v>
      </c>
      <c r="C75" s="30" t="s">
        <v>520</v>
      </c>
      <c r="D75" s="4">
        <f>ROUND(IF('Indicator Data'!G77=0,0,IF(LOG('Indicator Data'!G77)&gt;D$139,10,IF(LOG('Indicator Data'!G77)&lt;D$140,0,10-(D$139-LOG('Indicator Data'!G77))/(D$139-D$140)*10))),1)</f>
        <v>6.8</v>
      </c>
      <c r="E75" s="4" t="str">
        <f>IF('Indicator Data'!D77="No data","x",ROUND(IF(('Indicator Data'!D77)&gt;E$139,10,IF(('Indicator Data'!D77)&lt;E$140,0,10-(E$139-('Indicator Data'!D77))/(E$139-E$140)*10)),1))</f>
        <v>x</v>
      </c>
      <c r="F75" s="58">
        <f>'Indicator Data'!E77/'Indicator Data'!$BC77</f>
        <v>0.45200630694515825</v>
      </c>
      <c r="G75" s="58">
        <f>'Indicator Data'!F77/'Indicator Data'!$BC77</f>
        <v>0.21561654651472134</v>
      </c>
      <c r="H75" s="58">
        <f t="shared" si="14"/>
        <v>0.27990729010125948</v>
      </c>
      <c r="I75" s="4">
        <f t="shared" si="15"/>
        <v>7</v>
      </c>
      <c r="J75" s="4">
        <f>ROUND(IF('Indicator Data'!I77=0,0,IF(LOG('Indicator Data'!I77)&gt;J$139,10,IF(LOG('Indicator Data'!I77)&lt;J$140,0,10-(J$139-LOG('Indicator Data'!I77))/(J$139-J$140)*10))),1)</f>
        <v>0</v>
      </c>
      <c r="K75" s="58">
        <f>'Indicator Data'!G77/'Indicator Data'!$BC77</f>
        <v>2.5807141829514569E-3</v>
      </c>
      <c r="L75" s="58">
        <f>'Indicator Data'!I77/'Indicator Data'!$BD77</f>
        <v>0</v>
      </c>
      <c r="M75" s="4">
        <f t="shared" si="16"/>
        <v>1.7</v>
      </c>
      <c r="N75" s="4">
        <f t="shared" si="17"/>
        <v>0</v>
      </c>
      <c r="O75" s="4">
        <f>ROUND(IF('Indicator Data'!J77=0,0,IF('Indicator Data'!J77&gt;O$139,10,IF('Indicator Data'!J77&lt;O$140,0,10-(O$139-'Indicator Data'!J77)/(O$139-O$140)*10))),1)</f>
        <v>0</v>
      </c>
      <c r="P75" s="153">
        <f t="shared" si="18"/>
        <v>0</v>
      </c>
      <c r="Q75" s="153">
        <f t="shared" si="19"/>
        <v>0</v>
      </c>
      <c r="R75" s="4">
        <f>IF('Indicator Data'!H77="No data","x",ROUND(IF('Indicator Data'!H77=0,0,IF('Indicator Data'!H77&gt;R$139,10,IF('Indicator Data'!H77&lt;R$140,0,10-(R$139-'Indicator Data'!H77)/(R$139-R$140)*10))),1))</f>
        <v>3.7</v>
      </c>
      <c r="S75" s="6" t="str">
        <f t="shared" si="20"/>
        <v>x</v>
      </c>
      <c r="T75" s="6">
        <f t="shared" si="21"/>
        <v>4.7</v>
      </c>
      <c r="U75" s="6">
        <f t="shared" si="22"/>
        <v>7</v>
      </c>
      <c r="V75" s="6">
        <f t="shared" si="23"/>
        <v>1.9</v>
      </c>
      <c r="W75" s="14">
        <f t="shared" si="24"/>
        <v>4.9000000000000004</v>
      </c>
      <c r="X75" s="4">
        <f>ROUND(IF('Indicator Data'!M77=0,0,IF('Indicator Data'!M77&gt;X$139,10,IF('Indicator Data'!M77&lt;X$140,0,10-(X$139-'Indicator Data'!M77)/(X$139-X$140)*10))),1)</f>
        <v>10</v>
      </c>
      <c r="Y75" s="4">
        <f>ROUND(IF('Indicator Data'!N77=0,0,IF('Indicator Data'!N77&gt;Y$139,10,IF('Indicator Data'!N77&lt;Y$140,0,10-(Y$139-'Indicator Data'!N77)/(Y$139-Y$140)*10))),1)</f>
        <v>9.5</v>
      </c>
      <c r="Z75" s="6">
        <f t="shared" si="25"/>
        <v>9.8000000000000007</v>
      </c>
      <c r="AA75" s="6">
        <f>IF('Indicator Data'!K77=5,10,IF('Indicator Data'!K77=4,8,IF('Indicator Data'!K77=3,5,IF('Indicator Data'!K77=2,2,IF('Indicator Data'!K77=1,1,0)))))</f>
        <v>5</v>
      </c>
      <c r="AB75" s="191">
        <f>IF('Indicator Data'!L77="No data","x",IF('Indicator Data'!L77&gt;1000,10,IF('Indicator Data'!L77&gt;=500,9,IF('Indicator Data'!L77&gt;=240,8,IF('Indicator Data'!L77&gt;=120,7,IF('Indicator Data'!L77&gt;=60,6,IF('Indicator Data'!L77&gt;=20,5,IF('Indicator Data'!L77&gt;=1,4,0))))))))</f>
        <v>5</v>
      </c>
      <c r="AC75" s="6">
        <f t="shared" si="26"/>
        <v>5</v>
      </c>
      <c r="AD75" s="7">
        <f t="shared" si="27"/>
        <v>7.4</v>
      </c>
    </row>
    <row r="76" spans="1:30" s="11" customFormat="1" x14ac:dyDescent="0.25">
      <c r="A76" s="11" t="s">
        <v>393</v>
      </c>
      <c r="B76" s="30" t="s">
        <v>14</v>
      </c>
      <c r="C76" s="30" t="s">
        <v>521</v>
      </c>
      <c r="D76" s="4">
        <f>ROUND(IF('Indicator Data'!G78=0,0,IF(LOG('Indicator Data'!G78)&gt;D$139,10,IF(LOG('Indicator Data'!G78)&lt;D$140,0,10-(D$139-LOG('Indicator Data'!G78))/(D$139-D$140)*10))),1)</f>
        <v>4.2</v>
      </c>
      <c r="E76" s="4" t="str">
        <f>IF('Indicator Data'!D78="No data","x",ROUND(IF(('Indicator Data'!D78)&gt;E$139,10,IF(('Indicator Data'!D78)&lt;E$140,0,10-(E$139-('Indicator Data'!D78))/(E$139-E$140)*10)),1))</f>
        <v>x</v>
      </c>
      <c r="F76" s="58">
        <f>'Indicator Data'!E78/'Indicator Data'!$BC78</f>
        <v>0.42027804481284436</v>
      </c>
      <c r="G76" s="58">
        <f>'Indicator Data'!F78/'Indicator Data'!$BC78</f>
        <v>0.33112393510129934</v>
      </c>
      <c r="H76" s="58">
        <f t="shared" si="14"/>
        <v>0.29292000618174702</v>
      </c>
      <c r="I76" s="4">
        <f t="shared" si="15"/>
        <v>7.3</v>
      </c>
      <c r="J76" s="4">
        <f>ROUND(IF('Indicator Data'!I78=0,0,IF(LOG('Indicator Data'!I78)&gt;J$139,10,IF(LOG('Indicator Data'!I78)&lt;J$140,0,10-(J$139-LOG('Indicator Data'!I78))/(J$139-J$140)*10))),1)</f>
        <v>0</v>
      </c>
      <c r="K76" s="58">
        <f>'Indicator Data'!G78/'Indicator Data'!$BC78</f>
        <v>5.9891918913169094E-4</v>
      </c>
      <c r="L76" s="58">
        <f>'Indicator Data'!I78/'Indicator Data'!$BD78</f>
        <v>0</v>
      </c>
      <c r="M76" s="4">
        <f t="shared" si="16"/>
        <v>0.4</v>
      </c>
      <c r="N76" s="4">
        <f t="shared" si="17"/>
        <v>0</v>
      </c>
      <c r="O76" s="4">
        <f>ROUND(IF('Indicator Data'!J78=0,0,IF('Indicator Data'!J78&gt;O$139,10,IF('Indicator Data'!J78&lt;O$140,0,10-(O$139-'Indicator Data'!J78)/(O$139-O$140)*10))),1)</f>
        <v>0</v>
      </c>
      <c r="P76" s="153">
        <f t="shared" si="18"/>
        <v>0</v>
      </c>
      <c r="Q76" s="153">
        <f t="shared" si="19"/>
        <v>0</v>
      </c>
      <c r="R76" s="4">
        <f>IF('Indicator Data'!H78="No data","x",ROUND(IF('Indicator Data'!H78=0,0,IF('Indicator Data'!H78&gt;R$139,10,IF('Indicator Data'!H78&lt;R$140,0,10-(R$139-'Indicator Data'!H78)/(R$139-R$140)*10))),1))</f>
        <v>2</v>
      </c>
      <c r="S76" s="6" t="str">
        <f t="shared" si="20"/>
        <v>x</v>
      </c>
      <c r="T76" s="6">
        <f t="shared" si="21"/>
        <v>2.5</v>
      </c>
      <c r="U76" s="6">
        <f t="shared" si="22"/>
        <v>7.3</v>
      </c>
      <c r="V76" s="6">
        <f t="shared" si="23"/>
        <v>1</v>
      </c>
      <c r="W76" s="14">
        <f t="shared" si="24"/>
        <v>4.2</v>
      </c>
      <c r="X76" s="4">
        <f>ROUND(IF('Indicator Data'!M78=0,0,IF('Indicator Data'!M78&gt;X$139,10,IF('Indicator Data'!M78&lt;X$140,0,10-(X$139-'Indicator Data'!M78)/(X$139-X$140)*10))),1)</f>
        <v>10</v>
      </c>
      <c r="Y76" s="4">
        <f>ROUND(IF('Indicator Data'!N78=0,0,IF('Indicator Data'!N78&gt;Y$139,10,IF('Indicator Data'!N78&lt;Y$140,0,10-(Y$139-'Indicator Data'!N78)/(Y$139-Y$140)*10))),1)</f>
        <v>9.5</v>
      </c>
      <c r="Z76" s="6">
        <f t="shared" si="25"/>
        <v>9.8000000000000007</v>
      </c>
      <c r="AA76" s="6">
        <f>IF('Indicator Data'!K78=5,10,IF('Indicator Data'!K78=4,8,IF('Indicator Data'!K78=3,5,IF('Indicator Data'!K78=2,2,IF('Indicator Data'!K78=1,1,0)))))</f>
        <v>5</v>
      </c>
      <c r="AB76" s="191">
        <f>IF('Indicator Data'!L78="No data","x",IF('Indicator Data'!L78&gt;1000,10,IF('Indicator Data'!L78&gt;=500,9,IF('Indicator Data'!L78&gt;=240,8,IF('Indicator Data'!L78&gt;=120,7,IF('Indicator Data'!L78&gt;=60,6,IF('Indicator Data'!L78&gt;=20,5,IF('Indicator Data'!L78&gt;=1,4,0))))))))</f>
        <v>4</v>
      </c>
      <c r="AC76" s="6">
        <f t="shared" si="26"/>
        <v>5</v>
      </c>
      <c r="AD76" s="7">
        <f t="shared" si="27"/>
        <v>7.4</v>
      </c>
    </row>
    <row r="77" spans="1:30" s="11" customFormat="1" x14ac:dyDescent="0.25">
      <c r="A77" s="11" t="s">
        <v>394</v>
      </c>
      <c r="B77" s="30" t="s">
        <v>14</v>
      </c>
      <c r="C77" s="30" t="s">
        <v>522</v>
      </c>
      <c r="D77" s="4">
        <f>ROUND(IF('Indicator Data'!G79=0,0,IF(LOG('Indicator Data'!G79)&gt;D$139,10,IF(LOG('Indicator Data'!G79)&lt;D$140,0,10-(D$139-LOG('Indicator Data'!G79))/(D$139-D$140)*10))),1)</f>
        <v>4</v>
      </c>
      <c r="E77" s="4" t="str">
        <f>IF('Indicator Data'!D79="No data","x",ROUND(IF(('Indicator Data'!D79)&gt;E$139,10,IF(('Indicator Data'!D79)&lt;E$140,0,10-(E$139-('Indicator Data'!D79))/(E$139-E$140)*10)),1))</f>
        <v>x</v>
      </c>
      <c r="F77" s="58">
        <f>'Indicator Data'!E79/'Indicator Data'!$BC79</f>
        <v>0.47777658234580317</v>
      </c>
      <c r="G77" s="58">
        <f>'Indicator Data'!F79/'Indicator Data'!$BC79</f>
        <v>8.3072481192562678E-2</v>
      </c>
      <c r="H77" s="58">
        <f t="shared" si="14"/>
        <v>0.25965641147104224</v>
      </c>
      <c r="I77" s="4">
        <f t="shared" si="15"/>
        <v>6.5</v>
      </c>
      <c r="J77" s="4">
        <f>ROUND(IF('Indicator Data'!I79=0,0,IF(LOG('Indicator Data'!I79)&gt;J$139,10,IF(LOG('Indicator Data'!I79)&lt;J$140,0,10-(J$139-LOG('Indicator Data'!I79))/(J$139-J$140)*10))),1)</f>
        <v>0</v>
      </c>
      <c r="K77" s="58">
        <f>'Indicator Data'!G79/'Indicator Data'!$BC79</f>
        <v>4.0718924673215974E-4</v>
      </c>
      <c r="L77" s="58">
        <f>'Indicator Data'!I79/'Indicator Data'!$BD79</f>
        <v>0</v>
      </c>
      <c r="M77" s="4">
        <f t="shared" si="16"/>
        <v>0.3</v>
      </c>
      <c r="N77" s="4">
        <f t="shared" si="17"/>
        <v>0</v>
      </c>
      <c r="O77" s="4">
        <f>ROUND(IF('Indicator Data'!J79=0,0,IF('Indicator Data'!J79&gt;O$139,10,IF('Indicator Data'!J79&lt;O$140,0,10-(O$139-'Indicator Data'!J79)/(O$139-O$140)*10))),1)</f>
        <v>0</v>
      </c>
      <c r="P77" s="153">
        <f t="shared" si="18"/>
        <v>0</v>
      </c>
      <c r="Q77" s="153">
        <f t="shared" si="19"/>
        <v>0</v>
      </c>
      <c r="R77" s="4">
        <f>IF('Indicator Data'!H79="No data","x",ROUND(IF('Indicator Data'!H79=0,0,IF('Indicator Data'!H79&gt;R$139,10,IF('Indicator Data'!H79&lt;R$140,0,10-(R$139-'Indicator Data'!H79)/(R$139-R$140)*10))),1))</f>
        <v>3.7</v>
      </c>
      <c r="S77" s="6" t="str">
        <f t="shared" si="20"/>
        <v>x</v>
      </c>
      <c r="T77" s="6">
        <f t="shared" si="21"/>
        <v>2.2999999999999998</v>
      </c>
      <c r="U77" s="6">
        <f t="shared" si="22"/>
        <v>6.5</v>
      </c>
      <c r="V77" s="6">
        <f t="shared" si="23"/>
        <v>1.9</v>
      </c>
      <c r="W77" s="14">
        <f t="shared" si="24"/>
        <v>3.9</v>
      </c>
      <c r="X77" s="4">
        <f>ROUND(IF('Indicator Data'!M79=0,0,IF('Indicator Data'!M79&gt;X$139,10,IF('Indicator Data'!M79&lt;X$140,0,10-(X$139-'Indicator Data'!M79)/(X$139-X$140)*10))),1)</f>
        <v>10</v>
      </c>
      <c r="Y77" s="4">
        <f>ROUND(IF('Indicator Data'!N79=0,0,IF('Indicator Data'!N79&gt;Y$139,10,IF('Indicator Data'!N79&lt;Y$140,0,10-(Y$139-'Indicator Data'!N79)/(Y$139-Y$140)*10))),1)</f>
        <v>9.5</v>
      </c>
      <c r="Z77" s="6">
        <f t="shared" si="25"/>
        <v>9.8000000000000007</v>
      </c>
      <c r="AA77" s="6">
        <f>IF('Indicator Data'!K79=5,10,IF('Indicator Data'!K79=4,8,IF('Indicator Data'!K79=3,5,IF('Indicator Data'!K79=2,2,IF('Indicator Data'!K79=1,1,0)))))</f>
        <v>5</v>
      </c>
      <c r="AB77" s="191">
        <f>IF('Indicator Data'!L79="No data","x",IF('Indicator Data'!L79&gt;1000,10,IF('Indicator Data'!L79&gt;=500,9,IF('Indicator Data'!L79&gt;=240,8,IF('Indicator Data'!L79&gt;=120,7,IF('Indicator Data'!L79&gt;=60,6,IF('Indicator Data'!L79&gt;=20,5,IF('Indicator Data'!L79&gt;=1,4,0))))))))</f>
        <v>4</v>
      </c>
      <c r="AC77" s="6">
        <f t="shared" si="26"/>
        <v>5</v>
      </c>
      <c r="AD77" s="7">
        <f t="shared" si="27"/>
        <v>7.4</v>
      </c>
    </row>
    <row r="78" spans="1:30" s="11" customFormat="1" x14ac:dyDescent="0.25">
      <c r="A78" s="11" t="s">
        <v>395</v>
      </c>
      <c r="B78" s="30" t="s">
        <v>14</v>
      </c>
      <c r="C78" s="30" t="s">
        <v>523</v>
      </c>
      <c r="D78" s="4">
        <f>ROUND(IF('Indicator Data'!G80=0,0,IF(LOG('Indicator Data'!G80)&gt;D$139,10,IF(LOG('Indicator Data'!G80)&lt;D$140,0,10-(D$139-LOG('Indicator Data'!G80))/(D$139-D$140)*10))),1)</f>
        <v>5.7</v>
      </c>
      <c r="E78" s="4">
        <f>IF('Indicator Data'!D80="No data","x",ROUND(IF(('Indicator Data'!D80)&gt;E$139,10,IF(('Indicator Data'!D80)&lt;E$140,0,10-(E$139-('Indicator Data'!D80))/(E$139-E$140)*10)),1))</f>
        <v>0</v>
      </c>
      <c r="F78" s="58">
        <f>'Indicator Data'!E80/'Indicator Data'!$BC80</f>
        <v>0.12931337815190785</v>
      </c>
      <c r="G78" s="58">
        <f>'Indicator Data'!F80/'Indicator Data'!$BC80</f>
        <v>9.5993105073590282E-2</v>
      </c>
      <c r="H78" s="58">
        <f t="shared" si="14"/>
        <v>8.8654965344351494E-2</v>
      </c>
      <c r="I78" s="4">
        <f t="shared" si="15"/>
        <v>2.2000000000000002</v>
      </c>
      <c r="J78" s="4">
        <f>ROUND(IF('Indicator Data'!I80=0,0,IF(LOG('Indicator Data'!I80)&gt;J$139,10,IF(LOG('Indicator Data'!I80)&lt;J$140,0,10-(J$139-LOG('Indicator Data'!I80))/(J$139-J$140)*10))),1)</f>
        <v>0</v>
      </c>
      <c r="K78" s="58">
        <f>'Indicator Data'!G80/'Indicator Data'!$BC80</f>
        <v>1.6236554457233186E-3</v>
      </c>
      <c r="L78" s="58">
        <f>'Indicator Data'!I80/'Indicator Data'!$BD80</f>
        <v>0</v>
      </c>
      <c r="M78" s="4">
        <f t="shared" si="16"/>
        <v>1.1000000000000001</v>
      </c>
      <c r="N78" s="4">
        <f t="shared" si="17"/>
        <v>0</v>
      </c>
      <c r="O78" s="4">
        <f>ROUND(IF('Indicator Data'!J80=0,0,IF('Indicator Data'!J80&gt;O$139,10,IF('Indicator Data'!J80&lt;O$140,0,10-(O$139-'Indicator Data'!J80)/(O$139-O$140)*10))),1)</f>
        <v>0</v>
      </c>
      <c r="P78" s="153">
        <f t="shared" si="18"/>
        <v>0</v>
      </c>
      <c r="Q78" s="153">
        <f t="shared" si="19"/>
        <v>0</v>
      </c>
      <c r="R78" s="4" t="str">
        <f>IF('Indicator Data'!H80="No data","x",ROUND(IF('Indicator Data'!H80=0,0,IF('Indicator Data'!H80&gt;R$139,10,IF('Indicator Data'!H80&lt;R$140,0,10-(R$139-'Indicator Data'!H80)/(R$139-R$140)*10))),1))</f>
        <v>x</v>
      </c>
      <c r="S78" s="6">
        <f t="shared" si="20"/>
        <v>0</v>
      </c>
      <c r="T78" s="6">
        <f t="shared" si="21"/>
        <v>3.8</v>
      </c>
      <c r="U78" s="6">
        <f t="shared" si="22"/>
        <v>2.2000000000000002</v>
      </c>
      <c r="V78" s="6">
        <f t="shared" si="23"/>
        <v>0</v>
      </c>
      <c r="W78" s="14">
        <f t="shared" si="24"/>
        <v>1.6</v>
      </c>
      <c r="X78" s="4">
        <f>ROUND(IF('Indicator Data'!M80=0,0,IF('Indicator Data'!M80&gt;X$139,10,IF('Indicator Data'!M80&lt;X$140,0,10-(X$139-'Indicator Data'!M80)/(X$139-X$140)*10))),1)</f>
        <v>10</v>
      </c>
      <c r="Y78" s="4">
        <f>ROUND(IF('Indicator Data'!N80=0,0,IF('Indicator Data'!N80&gt;Y$139,10,IF('Indicator Data'!N80&lt;Y$140,0,10-(Y$139-'Indicator Data'!N80)/(Y$139-Y$140)*10))),1)</f>
        <v>9.5</v>
      </c>
      <c r="Z78" s="6">
        <f t="shared" si="25"/>
        <v>9.8000000000000007</v>
      </c>
      <c r="AA78" s="6">
        <f>IF('Indicator Data'!K80=5,10,IF('Indicator Data'!K80=4,8,IF('Indicator Data'!K80=3,5,IF('Indicator Data'!K80=2,2,IF('Indicator Data'!K80=1,1,0)))))</f>
        <v>5</v>
      </c>
      <c r="AB78" s="191">
        <f>IF('Indicator Data'!L80="No data","x",IF('Indicator Data'!L80&gt;1000,10,IF('Indicator Data'!L80&gt;=500,9,IF('Indicator Data'!L80&gt;=240,8,IF('Indicator Data'!L80&gt;=120,7,IF('Indicator Data'!L80&gt;=60,6,IF('Indicator Data'!L80&gt;=20,5,IF('Indicator Data'!L80&gt;=1,4,0))))))))</f>
        <v>5</v>
      </c>
      <c r="AC78" s="6">
        <f t="shared" si="26"/>
        <v>5</v>
      </c>
      <c r="AD78" s="7">
        <f t="shared" si="27"/>
        <v>7.4</v>
      </c>
    </row>
    <row r="79" spans="1:30" s="11" customFormat="1" x14ac:dyDescent="0.25">
      <c r="A79" s="11" t="s">
        <v>396</v>
      </c>
      <c r="B79" s="30" t="s">
        <v>14</v>
      </c>
      <c r="C79" s="30" t="s">
        <v>524</v>
      </c>
      <c r="D79" s="4">
        <f>ROUND(IF('Indicator Data'!G81=0,0,IF(LOG('Indicator Data'!G81)&gt;D$139,10,IF(LOG('Indicator Data'!G81)&lt;D$140,0,10-(D$139-LOG('Indicator Data'!G81))/(D$139-D$140)*10))),1)</f>
        <v>7.1</v>
      </c>
      <c r="E79" s="4">
        <f>IF('Indicator Data'!D81="No data","x",ROUND(IF(('Indicator Data'!D81)&gt;E$139,10,IF(('Indicator Data'!D81)&lt;E$140,0,10-(E$139-('Indicator Data'!D81))/(E$139-E$140)*10)),1))</f>
        <v>1.3</v>
      </c>
      <c r="F79" s="58">
        <f>'Indicator Data'!E81/'Indicator Data'!$BC81</f>
        <v>0.44776575456624029</v>
      </c>
      <c r="G79" s="58">
        <f>'Indicator Data'!F81/'Indicator Data'!$BC81</f>
        <v>9.735832827283343E-2</v>
      </c>
      <c r="H79" s="58">
        <f t="shared" si="14"/>
        <v>0.2482224593513285</v>
      </c>
      <c r="I79" s="4">
        <f t="shared" si="15"/>
        <v>6.2</v>
      </c>
      <c r="J79" s="4">
        <f>ROUND(IF('Indicator Data'!I81=0,0,IF(LOG('Indicator Data'!I81)&gt;J$139,10,IF(LOG('Indicator Data'!I81)&lt;J$140,0,10-(J$139-LOG('Indicator Data'!I81))/(J$139-J$140)*10))),1)</f>
        <v>0</v>
      </c>
      <c r="K79" s="58">
        <f>'Indicator Data'!G81/'Indicator Data'!$BC81</f>
        <v>4.6349680128118555E-3</v>
      </c>
      <c r="L79" s="58">
        <f>'Indicator Data'!I81/'Indicator Data'!$BD81</f>
        <v>0</v>
      </c>
      <c r="M79" s="4">
        <f t="shared" si="16"/>
        <v>3.1</v>
      </c>
      <c r="N79" s="4">
        <f t="shared" si="17"/>
        <v>0</v>
      </c>
      <c r="O79" s="4">
        <f>ROUND(IF('Indicator Data'!J81=0,0,IF('Indicator Data'!J81&gt;O$139,10,IF('Indicator Data'!J81&lt;O$140,0,10-(O$139-'Indicator Data'!J81)/(O$139-O$140)*10))),1)</f>
        <v>0</v>
      </c>
      <c r="P79" s="153">
        <f t="shared" si="18"/>
        <v>0</v>
      </c>
      <c r="Q79" s="153">
        <f t="shared" si="19"/>
        <v>0</v>
      </c>
      <c r="R79" s="4">
        <f>IF('Indicator Data'!H81="No data","x",ROUND(IF('Indicator Data'!H81=0,0,IF('Indicator Data'!H81&gt;R$139,10,IF('Indicator Data'!H81&lt;R$140,0,10-(R$139-'Indicator Data'!H81)/(R$139-R$140)*10))),1))</f>
        <v>3</v>
      </c>
      <c r="S79" s="6">
        <f t="shared" si="20"/>
        <v>1.3</v>
      </c>
      <c r="T79" s="6">
        <f t="shared" si="21"/>
        <v>5.4</v>
      </c>
      <c r="U79" s="6">
        <f t="shared" si="22"/>
        <v>6.2</v>
      </c>
      <c r="V79" s="6">
        <f t="shared" si="23"/>
        <v>1.5</v>
      </c>
      <c r="W79" s="14">
        <f t="shared" si="24"/>
        <v>3.9</v>
      </c>
      <c r="X79" s="4">
        <f>ROUND(IF('Indicator Data'!M81=0,0,IF('Indicator Data'!M81&gt;X$139,10,IF('Indicator Data'!M81&lt;X$140,0,10-(X$139-'Indicator Data'!M81)/(X$139-X$140)*10))),1)</f>
        <v>10</v>
      </c>
      <c r="Y79" s="4">
        <f>ROUND(IF('Indicator Data'!N81=0,0,IF('Indicator Data'!N81&gt;Y$139,10,IF('Indicator Data'!N81&lt;Y$140,0,10-(Y$139-'Indicator Data'!N81)/(Y$139-Y$140)*10))),1)</f>
        <v>9.5</v>
      </c>
      <c r="Z79" s="6">
        <f t="shared" si="25"/>
        <v>9.8000000000000007</v>
      </c>
      <c r="AA79" s="6">
        <f>IF('Indicator Data'!K81=5,10,IF('Indicator Data'!K81=4,8,IF('Indicator Data'!K81=3,5,IF('Indicator Data'!K81=2,2,IF('Indicator Data'!K81=1,1,0)))))</f>
        <v>0</v>
      </c>
      <c r="AB79" s="191">
        <f>IF('Indicator Data'!L81="No data","x",IF('Indicator Data'!L81&gt;1000,10,IF('Indicator Data'!L81&gt;=500,9,IF('Indicator Data'!L81&gt;=240,8,IF('Indicator Data'!L81&gt;=120,7,IF('Indicator Data'!L81&gt;=60,6,IF('Indicator Data'!L81&gt;=20,5,IF('Indicator Data'!L81&gt;=1,4,0))))))))</f>
        <v>4</v>
      </c>
      <c r="AC79" s="6">
        <f t="shared" si="26"/>
        <v>4</v>
      </c>
      <c r="AD79" s="7">
        <f t="shared" si="27"/>
        <v>6.9</v>
      </c>
    </row>
    <row r="80" spans="1:30" s="11" customFormat="1" x14ac:dyDescent="0.25">
      <c r="A80" s="11" t="s">
        <v>397</v>
      </c>
      <c r="B80" s="30" t="s">
        <v>14</v>
      </c>
      <c r="C80" s="30" t="s">
        <v>525</v>
      </c>
      <c r="D80" s="4">
        <f>ROUND(IF('Indicator Data'!G82=0,0,IF(LOG('Indicator Data'!G82)&gt;D$139,10,IF(LOG('Indicator Data'!G82)&lt;D$140,0,10-(D$139-LOG('Indicator Data'!G82))/(D$139-D$140)*10))),1)</f>
        <v>4.7</v>
      </c>
      <c r="E80" s="4" t="str">
        <f>IF('Indicator Data'!D82="No data","x",ROUND(IF(('Indicator Data'!D82)&gt;E$139,10,IF(('Indicator Data'!D82)&lt;E$140,0,10-(E$139-('Indicator Data'!D82))/(E$139-E$140)*10)),1))</f>
        <v>x</v>
      </c>
      <c r="F80" s="58">
        <f>'Indicator Data'!E82/'Indicator Data'!$BC82</f>
        <v>0.29031817723183095</v>
      </c>
      <c r="G80" s="58">
        <f>'Indicator Data'!F82/'Indicator Data'!$BC82</f>
        <v>0.61871189650281655</v>
      </c>
      <c r="H80" s="58">
        <f t="shared" si="14"/>
        <v>0.29983706274161959</v>
      </c>
      <c r="I80" s="4">
        <f t="shared" si="15"/>
        <v>7.5</v>
      </c>
      <c r="J80" s="4">
        <f>ROUND(IF('Indicator Data'!I82=0,0,IF(LOG('Indicator Data'!I82)&gt;J$139,10,IF(LOG('Indicator Data'!I82)&lt;J$140,0,10-(J$139-LOG('Indicator Data'!I82))/(J$139-J$140)*10))),1)</f>
        <v>0</v>
      </c>
      <c r="K80" s="58">
        <f>'Indicator Data'!G82/'Indicator Data'!$BC82</f>
        <v>5.1597186970834456E-4</v>
      </c>
      <c r="L80" s="58">
        <f>'Indicator Data'!I82/'Indicator Data'!$BD82</f>
        <v>0</v>
      </c>
      <c r="M80" s="4">
        <f t="shared" si="16"/>
        <v>0.3</v>
      </c>
      <c r="N80" s="4">
        <f t="shared" si="17"/>
        <v>0</v>
      </c>
      <c r="O80" s="4">
        <f>ROUND(IF('Indicator Data'!J82=0,0,IF('Indicator Data'!J82&gt;O$139,10,IF('Indicator Data'!J82&lt;O$140,0,10-(O$139-'Indicator Data'!J82)/(O$139-O$140)*10))),1)</f>
        <v>0</v>
      </c>
      <c r="P80" s="153">
        <f t="shared" si="18"/>
        <v>0</v>
      </c>
      <c r="Q80" s="153">
        <f t="shared" si="19"/>
        <v>0</v>
      </c>
      <c r="R80" s="4">
        <f>IF('Indicator Data'!H82="No data","x",ROUND(IF('Indicator Data'!H82=0,0,IF('Indicator Data'!H82&gt;R$139,10,IF('Indicator Data'!H82&lt;R$140,0,10-(R$139-'Indicator Data'!H82)/(R$139-R$140)*10))),1))</f>
        <v>3</v>
      </c>
      <c r="S80" s="6" t="str">
        <f t="shared" si="20"/>
        <v>x</v>
      </c>
      <c r="T80" s="6">
        <f t="shared" si="21"/>
        <v>2.8</v>
      </c>
      <c r="U80" s="6">
        <f t="shared" si="22"/>
        <v>7.5</v>
      </c>
      <c r="V80" s="6">
        <f t="shared" si="23"/>
        <v>1.5</v>
      </c>
      <c r="W80" s="14">
        <f t="shared" si="24"/>
        <v>4.5</v>
      </c>
      <c r="X80" s="4">
        <f>ROUND(IF('Indicator Data'!M82=0,0,IF('Indicator Data'!M82&gt;X$139,10,IF('Indicator Data'!M82&lt;X$140,0,10-(X$139-'Indicator Data'!M82)/(X$139-X$140)*10))),1)</f>
        <v>10</v>
      </c>
      <c r="Y80" s="4">
        <f>ROUND(IF('Indicator Data'!N82=0,0,IF('Indicator Data'!N82&gt;Y$139,10,IF('Indicator Data'!N82&lt;Y$140,0,10-(Y$139-'Indicator Data'!N82)/(Y$139-Y$140)*10))),1)</f>
        <v>9.5</v>
      </c>
      <c r="Z80" s="6">
        <f t="shared" si="25"/>
        <v>9.8000000000000007</v>
      </c>
      <c r="AA80" s="6">
        <f>IF('Indicator Data'!K82=5,10,IF('Indicator Data'!K82=4,8,IF('Indicator Data'!K82=3,5,IF('Indicator Data'!K82=2,2,IF('Indicator Data'!K82=1,1,0)))))</f>
        <v>5</v>
      </c>
      <c r="AB80" s="191">
        <f>IF('Indicator Data'!L82="No data","x",IF('Indicator Data'!L82&gt;1000,10,IF('Indicator Data'!L82&gt;=500,9,IF('Indicator Data'!L82&gt;=240,8,IF('Indicator Data'!L82&gt;=120,7,IF('Indicator Data'!L82&gt;=60,6,IF('Indicator Data'!L82&gt;=20,5,IF('Indicator Data'!L82&gt;=1,4,0))))))))</f>
        <v>4</v>
      </c>
      <c r="AC80" s="6">
        <f t="shared" si="26"/>
        <v>5</v>
      </c>
      <c r="AD80" s="7">
        <f t="shared" si="27"/>
        <v>7.4</v>
      </c>
    </row>
    <row r="81" spans="1:30" s="11" customFormat="1" x14ac:dyDescent="0.25">
      <c r="A81" s="11" t="s">
        <v>398</v>
      </c>
      <c r="B81" s="30" t="s">
        <v>14</v>
      </c>
      <c r="C81" s="30" t="s">
        <v>526</v>
      </c>
      <c r="D81" s="4">
        <f>ROUND(IF('Indicator Data'!G83=0,0,IF(LOG('Indicator Data'!G83)&gt;D$139,10,IF(LOG('Indicator Data'!G83)&lt;D$140,0,10-(D$139-LOG('Indicator Data'!G83))/(D$139-D$140)*10))),1)</f>
        <v>9.4</v>
      </c>
      <c r="E81" s="4">
        <f>IF('Indicator Data'!D83="No data","x",ROUND(IF(('Indicator Data'!D83)&gt;E$139,10,IF(('Indicator Data'!D83)&lt;E$140,0,10-(E$139-('Indicator Data'!D83))/(E$139-E$140)*10)),1))</f>
        <v>1.3</v>
      </c>
      <c r="F81" s="58">
        <f>'Indicator Data'!E83/'Indicator Data'!$BC83</f>
        <v>0.38584647501141234</v>
      </c>
      <c r="G81" s="58">
        <f>'Indicator Data'!F83/'Indicator Data'!$BC83</f>
        <v>7.4245778858943276E-2</v>
      </c>
      <c r="H81" s="58">
        <f t="shared" si="14"/>
        <v>0.21148468222044198</v>
      </c>
      <c r="I81" s="4">
        <f t="shared" si="15"/>
        <v>5.3</v>
      </c>
      <c r="J81" s="4">
        <f>ROUND(IF('Indicator Data'!I83=0,0,IF(LOG('Indicator Data'!I83)&gt;J$139,10,IF(LOG('Indicator Data'!I83)&lt;J$140,0,10-(J$139-LOG('Indicator Data'!I83))/(J$139-J$140)*10))),1)</f>
        <v>0</v>
      </c>
      <c r="K81" s="58">
        <f>'Indicator Data'!G83/'Indicator Data'!$BC83</f>
        <v>1.2602456606320228E-2</v>
      </c>
      <c r="L81" s="58">
        <f>'Indicator Data'!I83/'Indicator Data'!$BD83</f>
        <v>0</v>
      </c>
      <c r="M81" s="4">
        <f t="shared" si="16"/>
        <v>8.4</v>
      </c>
      <c r="N81" s="4">
        <f t="shared" si="17"/>
        <v>0</v>
      </c>
      <c r="O81" s="4">
        <f>ROUND(IF('Indicator Data'!J83=0,0,IF('Indicator Data'!J83&gt;O$139,10,IF('Indicator Data'!J83&lt;O$140,0,10-(O$139-'Indicator Data'!J83)/(O$139-O$140)*10))),1)</f>
        <v>0</v>
      </c>
      <c r="P81" s="153">
        <f t="shared" si="18"/>
        <v>0</v>
      </c>
      <c r="Q81" s="153">
        <f t="shared" si="19"/>
        <v>0</v>
      </c>
      <c r="R81" s="4">
        <f>IF('Indicator Data'!H83="No data","x",ROUND(IF('Indicator Data'!H83=0,0,IF('Indicator Data'!H83&gt;R$139,10,IF('Indicator Data'!H83&lt;R$140,0,10-(R$139-'Indicator Data'!H83)/(R$139-R$140)*10))),1))</f>
        <v>3.7</v>
      </c>
      <c r="S81" s="6">
        <f t="shared" si="20"/>
        <v>1.3</v>
      </c>
      <c r="T81" s="6">
        <f t="shared" si="21"/>
        <v>9</v>
      </c>
      <c r="U81" s="6">
        <f t="shared" si="22"/>
        <v>5.3</v>
      </c>
      <c r="V81" s="6">
        <f t="shared" si="23"/>
        <v>1.9</v>
      </c>
      <c r="W81" s="14">
        <f t="shared" si="24"/>
        <v>5.3</v>
      </c>
      <c r="X81" s="4">
        <f>ROUND(IF('Indicator Data'!M83=0,0,IF('Indicator Data'!M83&gt;X$139,10,IF('Indicator Data'!M83&lt;X$140,0,10-(X$139-'Indicator Data'!M83)/(X$139-X$140)*10))),1)</f>
        <v>10</v>
      </c>
      <c r="Y81" s="4">
        <f>ROUND(IF('Indicator Data'!N83=0,0,IF('Indicator Data'!N83&gt;Y$139,10,IF('Indicator Data'!N83&lt;Y$140,0,10-(Y$139-'Indicator Data'!N83)/(Y$139-Y$140)*10))),1)</f>
        <v>9.5</v>
      </c>
      <c r="Z81" s="6">
        <f t="shared" si="25"/>
        <v>9.8000000000000007</v>
      </c>
      <c r="AA81" s="6">
        <f>IF('Indicator Data'!K83=5,10,IF('Indicator Data'!K83=4,8,IF('Indicator Data'!K83=3,5,IF('Indicator Data'!K83=2,2,IF('Indicator Data'!K83=1,1,0)))))</f>
        <v>0</v>
      </c>
      <c r="AB81" s="191">
        <f>IF('Indicator Data'!L83="No data","x",IF('Indicator Data'!L83&gt;1000,10,IF('Indicator Data'!L83&gt;=500,9,IF('Indicator Data'!L83&gt;=240,8,IF('Indicator Data'!L83&gt;=120,7,IF('Indicator Data'!L83&gt;=60,6,IF('Indicator Data'!L83&gt;=20,5,IF('Indicator Data'!L83&gt;=1,4,0))))))))</f>
        <v>4</v>
      </c>
      <c r="AC81" s="6">
        <f t="shared" si="26"/>
        <v>4</v>
      </c>
      <c r="AD81" s="7">
        <f t="shared" si="27"/>
        <v>6.9</v>
      </c>
    </row>
    <row r="82" spans="1:30" s="11" customFormat="1" x14ac:dyDescent="0.25">
      <c r="A82" s="11" t="s">
        <v>399</v>
      </c>
      <c r="B82" s="30" t="s">
        <v>14</v>
      </c>
      <c r="C82" s="30" t="s">
        <v>527</v>
      </c>
      <c r="D82" s="4">
        <f>ROUND(IF('Indicator Data'!G84=0,0,IF(LOG('Indicator Data'!G84)&gt;D$139,10,IF(LOG('Indicator Data'!G84)&lt;D$140,0,10-(D$139-LOG('Indicator Data'!G84))/(D$139-D$140)*10))),1)</f>
        <v>8.8000000000000007</v>
      </c>
      <c r="E82" s="4">
        <f>IF('Indicator Data'!D84="No data","x",ROUND(IF(('Indicator Data'!D84)&gt;E$139,10,IF(('Indicator Data'!D84)&lt;E$140,0,10-(E$139-('Indicator Data'!D84))/(E$139-E$140)*10)),1))</f>
        <v>1.3</v>
      </c>
      <c r="F82" s="58">
        <f>'Indicator Data'!E84/'Indicator Data'!$BC84</f>
        <v>0.43348381856240775</v>
      </c>
      <c r="G82" s="58">
        <f>'Indicator Data'!F84/'Indicator Data'!$BC84</f>
        <v>0.11188363799473984</v>
      </c>
      <c r="H82" s="58">
        <f t="shared" si="14"/>
        <v>0.24471281877988885</v>
      </c>
      <c r="I82" s="4">
        <f t="shared" si="15"/>
        <v>6.1</v>
      </c>
      <c r="J82" s="4">
        <f>ROUND(IF('Indicator Data'!I84=0,0,IF(LOG('Indicator Data'!I84)&gt;J$139,10,IF(LOG('Indicator Data'!I84)&lt;J$140,0,10-(J$139-LOG('Indicator Data'!I84))/(J$139-J$140)*10))),1)</f>
        <v>0</v>
      </c>
      <c r="K82" s="58">
        <f>'Indicator Data'!G84/'Indicator Data'!$BC84</f>
        <v>5.6005838263882089E-3</v>
      </c>
      <c r="L82" s="58">
        <f>'Indicator Data'!I84/'Indicator Data'!$BD84</f>
        <v>0</v>
      </c>
      <c r="M82" s="4">
        <f t="shared" si="16"/>
        <v>3.7</v>
      </c>
      <c r="N82" s="4">
        <f t="shared" si="17"/>
        <v>0</v>
      </c>
      <c r="O82" s="4">
        <f>ROUND(IF('Indicator Data'!J84=0,0,IF('Indicator Data'!J84&gt;O$139,10,IF('Indicator Data'!J84&lt;O$140,0,10-(O$139-'Indicator Data'!J84)/(O$139-O$140)*10))),1)</f>
        <v>0</v>
      </c>
      <c r="P82" s="153">
        <f t="shared" si="18"/>
        <v>0</v>
      </c>
      <c r="Q82" s="153">
        <f t="shared" si="19"/>
        <v>0</v>
      </c>
      <c r="R82" s="4">
        <f>IF('Indicator Data'!H84="No data","x",ROUND(IF('Indicator Data'!H84=0,0,IF('Indicator Data'!H84&gt;R$139,10,IF('Indicator Data'!H84&lt;R$140,0,10-(R$139-'Indicator Data'!H84)/(R$139-R$140)*10))),1))</f>
        <v>1</v>
      </c>
      <c r="S82" s="6">
        <f t="shared" si="20"/>
        <v>1.3</v>
      </c>
      <c r="T82" s="6">
        <f t="shared" si="21"/>
        <v>7</v>
      </c>
      <c r="U82" s="6">
        <f t="shared" si="22"/>
        <v>6.1</v>
      </c>
      <c r="V82" s="6">
        <f t="shared" si="23"/>
        <v>0.5</v>
      </c>
      <c r="W82" s="14">
        <f t="shared" si="24"/>
        <v>4.3</v>
      </c>
      <c r="X82" s="4">
        <f>ROUND(IF('Indicator Data'!M84=0,0,IF('Indicator Data'!M84&gt;X$139,10,IF('Indicator Data'!M84&lt;X$140,0,10-(X$139-'Indicator Data'!M84)/(X$139-X$140)*10))),1)</f>
        <v>10</v>
      </c>
      <c r="Y82" s="4">
        <f>ROUND(IF('Indicator Data'!N84=0,0,IF('Indicator Data'!N84&gt;Y$139,10,IF('Indicator Data'!N84&lt;Y$140,0,10-(Y$139-'Indicator Data'!N84)/(Y$139-Y$140)*10))),1)</f>
        <v>9.5</v>
      </c>
      <c r="Z82" s="6">
        <f t="shared" si="25"/>
        <v>9.8000000000000007</v>
      </c>
      <c r="AA82" s="6">
        <f>IF('Indicator Data'!K84=5,10,IF('Indicator Data'!K84=4,8,IF('Indicator Data'!K84=3,5,IF('Indicator Data'!K84=2,2,IF('Indicator Data'!K84=1,1,0)))))</f>
        <v>5</v>
      </c>
      <c r="AB82" s="191">
        <f>IF('Indicator Data'!L84="No data","x",IF('Indicator Data'!L84&gt;1000,10,IF('Indicator Data'!L84&gt;=500,9,IF('Indicator Data'!L84&gt;=240,8,IF('Indicator Data'!L84&gt;=120,7,IF('Indicator Data'!L84&gt;=60,6,IF('Indicator Data'!L84&gt;=20,5,IF('Indicator Data'!L84&gt;=1,4,0))))))))</f>
        <v>8</v>
      </c>
      <c r="AC82" s="6">
        <f t="shared" si="26"/>
        <v>8</v>
      </c>
      <c r="AD82" s="7">
        <f t="shared" si="27"/>
        <v>8</v>
      </c>
    </row>
    <row r="83" spans="1:30" s="11" customFormat="1" x14ac:dyDescent="0.25">
      <c r="A83" s="11" t="s">
        <v>401</v>
      </c>
      <c r="B83" s="30" t="s">
        <v>14</v>
      </c>
      <c r="C83" s="30" t="s">
        <v>529</v>
      </c>
      <c r="D83" s="4">
        <f>ROUND(IF('Indicator Data'!G85=0,0,IF(LOG('Indicator Data'!G85)&gt;D$139,10,IF(LOG('Indicator Data'!G85)&lt;D$140,0,10-(D$139-LOG('Indicator Data'!G85))/(D$139-D$140)*10))),1)</f>
        <v>8.6</v>
      </c>
      <c r="E83" s="4">
        <f>IF('Indicator Data'!D85="No data","x",ROUND(IF(('Indicator Data'!D85)&gt;E$139,10,IF(('Indicator Data'!D85)&lt;E$140,0,10-(E$139-('Indicator Data'!D85))/(E$139-E$140)*10)),1))</f>
        <v>1.9</v>
      </c>
      <c r="F83" s="58">
        <f>'Indicator Data'!E85/'Indicator Data'!$BC85</f>
        <v>0.34803658904236179</v>
      </c>
      <c r="G83" s="58">
        <f>'Indicator Data'!F85/'Indicator Data'!$BC85</f>
        <v>2.4900157721392409E-3</v>
      </c>
      <c r="H83" s="58">
        <f t="shared" si="14"/>
        <v>0.17464079846421571</v>
      </c>
      <c r="I83" s="4">
        <f t="shared" si="15"/>
        <v>4.4000000000000004</v>
      </c>
      <c r="J83" s="4">
        <f>ROUND(IF('Indicator Data'!I85=0,0,IF(LOG('Indicator Data'!I85)&gt;J$139,10,IF(LOG('Indicator Data'!I85)&lt;J$140,0,10-(J$139-LOG('Indicator Data'!I85))/(J$139-J$140)*10))),1)</f>
        <v>0</v>
      </c>
      <c r="K83" s="58">
        <f>'Indicator Data'!G85/'Indicator Data'!$BC85</f>
        <v>3.0773685527252597E-3</v>
      </c>
      <c r="L83" s="58">
        <f>'Indicator Data'!I85/'Indicator Data'!$BD85</f>
        <v>0</v>
      </c>
      <c r="M83" s="4">
        <f t="shared" si="16"/>
        <v>2.1</v>
      </c>
      <c r="N83" s="4">
        <f t="shared" si="17"/>
        <v>0</v>
      </c>
      <c r="O83" s="4">
        <f>ROUND(IF('Indicator Data'!J85=0,0,IF('Indicator Data'!J85&gt;O$139,10,IF('Indicator Data'!J85&lt;O$140,0,10-(O$139-'Indicator Data'!J85)/(O$139-O$140)*10))),1)</f>
        <v>0</v>
      </c>
      <c r="P83" s="153">
        <f t="shared" si="18"/>
        <v>0</v>
      </c>
      <c r="Q83" s="153">
        <f t="shared" si="19"/>
        <v>0</v>
      </c>
      <c r="R83" s="4">
        <f>IF('Indicator Data'!H85="No data","x",ROUND(IF('Indicator Data'!H85=0,0,IF('Indicator Data'!H85&gt;R$139,10,IF('Indicator Data'!H85&lt;R$140,0,10-(R$139-'Indicator Data'!H85)/(R$139-R$140)*10))),1))</f>
        <v>3.7</v>
      </c>
      <c r="S83" s="6">
        <f t="shared" si="20"/>
        <v>1.9</v>
      </c>
      <c r="T83" s="6">
        <f t="shared" si="21"/>
        <v>6.4</v>
      </c>
      <c r="U83" s="6">
        <f t="shared" si="22"/>
        <v>4.4000000000000004</v>
      </c>
      <c r="V83" s="6">
        <f t="shared" si="23"/>
        <v>1.9</v>
      </c>
      <c r="W83" s="14">
        <f t="shared" si="24"/>
        <v>3.9</v>
      </c>
      <c r="X83" s="4">
        <f>ROUND(IF('Indicator Data'!M85=0,0,IF('Indicator Data'!M85&gt;X$139,10,IF('Indicator Data'!M85&lt;X$140,0,10-(X$139-'Indicator Data'!M85)/(X$139-X$140)*10))),1)</f>
        <v>10</v>
      </c>
      <c r="Y83" s="4">
        <f>ROUND(IF('Indicator Data'!N85=0,0,IF('Indicator Data'!N85&gt;Y$139,10,IF('Indicator Data'!N85&lt;Y$140,0,10-(Y$139-'Indicator Data'!N85)/(Y$139-Y$140)*10))),1)</f>
        <v>9.5</v>
      </c>
      <c r="Z83" s="6">
        <f t="shared" si="25"/>
        <v>9.8000000000000007</v>
      </c>
      <c r="AA83" s="6">
        <f>IF('Indicator Data'!K85=5,10,IF('Indicator Data'!K85=4,8,IF('Indicator Data'!K85=3,5,IF('Indicator Data'!K85=2,2,IF('Indicator Data'!K85=1,1,0)))))</f>
        <v>0</v>
      </c>
      <c r="AB83" s="191">
        <f>IF('Indicator Data'!L85="No data","x",IF('Indicator Data'!L85&gt;1000,10,IF('Indicator Data'!L85&gt;=500,9,IF('Indicator Data'!L85&gt;=240,8,IF('Indicator Data'!L85&gt;=120,7,IF('Indicator Data'!L85&gt;=60,6,IF('Indicator Data'!L85&gt;=20,5,IF('Indicator Data'!L85&gt;=1,4,0))))))))</f>
        <v>4</v>
      </c>
      <c r="AC83" s="6">
        <f t="shared" si="26"/>
        <v>4</v>
      </c>
      <c r="AD83" s="7">
        <f t="shared" si="27"/>
        <v>6.9</v>
      </c>
    </row>
    <row r="84" spans="1:30" s="11" customFormat="1" x14ac:dyDescent="0.25">
      <c r="A84" s="11" t="s">
        <v>403</v>
      </c>
      <c r="B84" s="30" t="s">
        <v>14</v>
      </c>
      <c r="C84" s="30" t="s">
        <v>531</v>
      </c>
      <c r="D84" s="4">
        <f>ROUND(IF('Indicator Data'!G86=0,0,IF(LOG('Indicator Data'!G86)&gt;D$139,10,IF(LOG('Indicator Data'!G86)&lt;D$140,0,10-(D$139-LOG('Indicator Data'!G86))/(D$139-D$140)*10))),1)</f>
        <v>7.9</v>
      </c>
      <c r="E84" s="4">
        <f>IF('Indicator Data'!D86="No data","x",ROUND(IF(('Indicator Data'!D86)&gt;E$139,10,IF(('Indicator Data'!D86)&lt;E$140,0,10-(E$139-('Indicator Data'!D86))/(E$139-E$140)*10)),1))</f>
        <v>2.5</v>
      </c>
      <c r="F84" s="58">
        <f>'Indicator Data'!E86/'Indicator Data'!$BC86</f>
        <v>0.31928792803585515</v>
      </c>
      <c r="G84" s="58">
        <f>'Indicator Data'!F86/'Indicator Data'!$BC86</f>
        <v>1.8566531915019217E-2</v>
      </c>
      <c r="H84" s="58">
        <f t="shared" si="14"/>
        <v>0.16428559699668238</v>
      </c>
      <c r="I84" s="4">
        <f t="shared" si="15"/>
        <v>4.0999999999999996</v>
      </c>
      <c r="J84" s="4">
        <f>ROUND(IF('Indicator Data'!I86=0,0,IF(LOG('Indicator Data'!I86)&gt;J$139,10,IF(LOG('Indicator Data'!I86)&lt;J$140,0,10-(J$139-LOG('Indicator Data'!I86))/(J$139-J$140)*10))),1)</f>
        <v>0</v>
      </c>
      <c r="K84" s="58">
        <f>'Indicator Data'!G86/'Indicator Data'!$BC86</f>
        <v>3.0867232404632444E-3</v>
      </c>
      <c r="L84" s="58">
        <f>'Indicator Data'!I86/'Indicator Data'!$BD86</f>
        <v>0</v>
      </c>
      <c r="M84" s="4">
        <f t="shared" si="16"/>
        <v>2.1</v>
      </c>
      <c r="N84" s="4">
        <f t="shared" si="17"/>
        <v>0</v>
      </c>
      <c r="O84" s="4">
        <f>ROUND(IF('Indicator Data'!J86=0,0,IF('Indicator Data'!J86&gt;O$139,10,IF('Indicator Data'!J86&lt;O$140,0,10-(O$139-'Indicator Data'!J86)/(O$139-O$140)*10))),1)</f>
        <v>0</v>
      </c>
      <c r="P84" s="153">
        <f t="shared" si="18"/>
        <v>0</v>
      </c>
      <c r="Q84" s="153">
        <f t="shared" si="19"/>
        <v>0</v>
      </c>
      <c r="R84" s="4">
        <f>IF('Indicator Data'!H86="No data","x",ROUND(IF('Indicator Data'!H86=0,0,IF('Indicator Data'!H86&gt;R$139,10,IF('Indicator Data'!H86&lt;R$140,0,10-(R$139-'Indicator Data'!H86)/(R$139-R$140)*10))),1))</f>
        <v>3.7</v>
      </c>
      <c r="S84" s="6">
        <f t="shared" si="20"/>
        <v>2.5</v>
      </c>
      <c r="T84" s="6">
        <f t="shared" si="21"/>
        <v>5.7</v>
      </c>
      <c r="U84" s="6">
        <f t="shared" si="22"/>
        <v>4.0999999999999996</v>
      </c>
      <c r="V84" s="6">
        <f t="shared" si="23"/>
        <v>1.9</v>
      </c>
      <c r="W84" s="14">
        <f t="shared" si="24"/>
        <v>3.7</v>
      </c>
      <c r="X84" s="4">
        <f>ROUND(IF('Indicator Data'!M86=0,0,IF('Indicator Data'!M86&gt;X$139,10,IF('Indicator Data'!M86&lt;X$140,0,10-(X$139-'Indicator Data'!M86)/(X$139-X$140)*10))),1)</f>
        <v>10</v>
      </c>
      <c r="Y84" s="4">
        <f>ROUND(IF('Indicator Data'!N86=0,0,IF('Indicator Data'!N86&gt;Y$139,10,IF('Indicator Data'!N86&lt;Y$140,0,10-(Y$139-'Indicator Data'!N86)/(Y$139-Y$140)*10))),1)</f>
        <v>9.5</v>
      </c>
      <c r="Z84" s="6">
        <f t="shared" si="25"/>
        <v>9.8000000000000007</v>
      </c>
      <c r="AA84" s="6">
        <f>IF('Indicator Data'!K86=5,10,IF('Indicator Data'!K86=4,8,IF('Indicator Data'!K86=3,5,IF('Indicator Data'!K86=2,2,IF('Indicator Data'!K86=1,1,0)))))</f>
        <v>5</v>
      </c>
      <c r="AB84" s="191">
        <f>IF('Indicator Data'!L86="No data","x",IF('Indicator Data'!L86&gt;1000,10,IF('Indicator Data'!L86&gt;=500,9,IF('Indicator Data'!L86&gt;=240,8,IF('Indicator Data'!L86&gt;=120,7,IF('Indicator Data'!L86&gt;=60,6,IF('Indicator Data'!L86&gt;=20,5,IF('Indicator Data'!L86&gt;=1,4,0))))))))</f>
        <v>8</v>
      </c>
      <c r="AC84" s="6">
        <f t="shared" si="26"/>
        <v>8</v>
      </c>
      <c r="AD84" s="7">
        <f t="shared" si="27"/>
        <v>8</v>
      </c>
    </row>
    <row r="85" spans="1:30" s="11" customFormat="1" x14ac:dyDescent="0.25">
      <c r="A85" s="11" t="s">
        <v>400</v>
      </c>
      <c r="B85" s="30" t="s">
        <v>14</v>
      </c>
      <c r="C85" s="30" t="s">
        <v>528</v>
      </c>
      <c r="D85" s="4">
        <f>ROUND(IF('Indicator Data'!G87=0,0,IF(LOG('Indicator Data'!G87)&gt;D$139,10,IF(LOG('Indicator Data'!G87)&lt;D$140,0,10-(D$139-LOG('Indicator Data'!G87))/(D$139-D$140)*10))),1)</f>
        <v>9</v>
      </c>
      <c r="E85" s="4">
        <f>IF('Indicator Data'!D87="No data","x",ROUND(IF(('Indicator Data'!D87)&gt;E$139,10,IF(('Indicator Data'!D87)&lt;E$140,0,10-(E$139-('Indicator Data'!D87))/(E$139-E$140)*10)),1))</f>
        <v>0.6</v>
      </c>
      <c r="F85" s="58">
        <f>'Indicator Data'!E87/'Indicator Data'!$BC87</f>
        <v>0.3525455300641186</v>
      </c>
      <c r="G85" s="58">
        <f>'Indicator Data'!F87/'Indicator Data'!$BC87</f>
        <v>0.18933544045285794</v>
      </c>
      <c r="H85" s="58">
        <f t="shared" si="14"/>
        <v>0.2236066251452738</v>
      </c>
      <c r="I85" s="4">
        <f t="shared" si="15"/>
        <v>5.6</v>
      </c>
      <c r="J85" s="4">
        <f>ROUND(IF('Indicator Data'!I87=0,0,IF(LOG('Indicator Data'!I87)&gt;J$139,10,IF(LOG('Indicator Data'!I87)&lt;J$140,0,10-(J$139-LOG('Indicator Data'!I87))/(J$139-J$140)*10))),1)</f>
        <v>0</v>
      </c>
      <c r="K85" s="58">
        <f>'Indicator Data'!G87/'Indicator Data'!$BC87</f>
        <v>1.2057173132405733E-2</v>
      </c>
      <c r="L85" s="58">
        <f>'Indicator Data'!I87/'Indicator Data'!$BD87</f>
        <v>0</v>
      </c>
      <c r="M85" s="4">
        <f t="shared" si="16"/>
        <v>8</v>
      </c>
      <c r="N85" s="4">
        <f t="shared" si="17"/>
        <v>0</v>
      </c>
      <c r="O85" s="4">
        <f>ROUND(IF('Indicator Data'!J87=0,0,IF('Indicator Data'!J87&gt;O$139,10,IF('Indicator Data'!J87&lt;O$140,0,10-(O$139-'Indicator Data'!J87)/(O$139-O$140)*10))),1)</f>
        <v>0</v>
      </c>
      <c r="P85" s="153">
        <f t="shared" si="18"/>
        <v>0</v>
      </c>
      <c r="Q85" s="153">
        <f t="shared" si="19"/>
        <v>0</v>
      </c>
      <c r="R85" s="4">
        <f>IF('Indicator Data'!H87="No data","x",ROUND(IF('Indicator Data'!H87=0,0,IF('Indicator Data'!H87&gt;R$139,10,IF('Indicator Data'!H87&lt;R$140,0,10-(R$139-'Indicator Data'!H87)/(R$139-R$140)*10))),1))</f>
        <v>2</v>
      </c>
      <c r="S85" s="6">
        <f t="shared" si="20"/>
        <v>0.6</v>
      </c>
      <c r="T85" s="6">
        <f t="shared" si="21"/>
        <v>8.5</v>
      </c>
      <c r="U85" s="6">
        <f t="shared" si="22"/>
        <v>5.6</v>
      </c>
      <c r="V85" s="6">
        <f t="shared" si="23"/>
        <v>1</v>
      </c>
      <c r="W85" s="14">
        <f t="shared" si="24"/>
        <v>4.9000000000000004</v>
      </c>
      <c r="X85" s="4">
        <f>ROUND(IF('Indicator Data'!M87=0,0,IF('Indicator Data'!M87&gt;X$139,10,IF('Indicator Data'!M87&lt;X$140,0,10-(X$139-'Indicator Data'!M87)/(X$139-X$140)*10))),1)</f>
        <v>10</v>
      </c>
      <c r="Y85" s="4">
        <f>ROUND(IF('Indicator Data'!N87=0,0,IF('Indicator Data'!N87&gt;Y$139,10,IF('Indicator Data'!N87&lt;Y$140,0,10-(Y$139-'Indicator Data'!N87)/(Y$139-Y$140)*10))),1)</f>
        <v>9.5</v>
      </c>
      <c r="Z85" s="6">
        <f t="shared" si="25"/>
        <v>9.8000000000000007</v>
      </c>
      <c r="AA85" s="6">
        <f>IF('Indicator Data'!K87=5,10,IF('Indicator Data'!K87=4,8,IF('Indicator Data'!K87=3,5,IF('Indicator Data'!K87=2,2,IF('Indicator Data'!K87=1,1,0)))))</f>
        <v>0</v>
      </c>
      <c r="AB85" s="191">
        <f>IF('Indicator Data'!L87="No data","x",IF('Indicator Data'!L87&gt;1000,10,IF('Indicator Data'!L87&gt;=500,9,IF('Indicator Data'!L87&gt;=240,8,IF('Indicator Data'!L87&gt;=120,7,IF('Indicator Data'!L87&gt;=60,6,IF('Indicator Data'!L87&gt;=20,5,IF('Indicator Data'!L87&gt;=1,4,0))))))))</f>
        <v>0</v>
      </c>
      <c r="AC85" s="6">
        <f t="shared" si="26"/>
        <v>0</v>
      </c>
      <c r="AD85" s="7">
        <f t="shared" si="27"/>
        <v>4.9000000000000004</v>
      </c>
    </row>
    <row r="86" spans="1:30" s="11" customFormat="1" x14ac:dyDescent="0.25">
      <c r="A86" s="11" t="s">
        <v>402</v>
      </c>
      <c r="B86" s="30" t="s">
        <v>14</v>
      </c>
      <c r="C86" s="30" t="s">
        <v>530</v>
      </c>
      <c r="D86" s="4">
        <f>ROUND(IF('Indicator Data'!G88=0,0,IF(LOG('Indicator Data'!G88)&gt;D$139,10,IF(LOG('Indicator Data'!G88)&lt;D$140,0,10-(D$139-LOG('Indicator Data'!G88))/(D$139-D$140)*10))),1)</f>
        <v>8.3000000000000007</v>
      </c>
      <c r="E86" s="4" t="str">
        <f>IF('Indicator Data'!D88="No data","x",ROUND(IF(('Indicator Data'!D88)&gt;E$139,10,IF(('Indicator Data'!D88)&lt;E$140,0,10-(E$139-('Indicator Data'!D88))/(E$139-E$140)*10)),1))</f>
        <v>x</v>
      </c>
      <c r="F86" s="58">
        <f>'Indicator Data'!E88/'Indicator Data'!$BC88</f>
        <v>0.46799094778495048</v>
      </c>
      <c r="G86" s="58">
        <f>'Indicator Data'!F88/'Indicator Data'!$BC88</f>
        <v>6.8092497979610402E-4</v>
      </c>
      <c r="H86" s="58">
        <f t="shared" si="14"/>
        <v>0.23416570513742427</v>
      </c>
      <c r="I86" s="4">
        <f t="shared" si="15"/>
        <v>5.9</v>
      </c>
      <c r="J86" s="4">
        <f>ROUND(IF('Indicator Data'!I88=0,0,IF(LOG('Indicator Data'!I88)&gt;J$139,10,IF(LOG('Indicator Data'!I88)&lt;J$140,0,10-(J$139-LOG('Indicator Data'!I88))/(J$139-J$140)*10))),1)</f>
        <v>0</v>
      </c>
      <c r="K86" s="58">
        <f>'Indicator Data'!G88/'Indicator Data'!$BC88</f>
        <v>7.7473738885163752E-3</v>
      </c>
      <c r="L86" s="58">
        <f>'Indicator Data'!I88/'Indicator Data'!$BD88</f>
        <v>0</v>
      </c>
      <c r="M86" s="4">
        <f t="shared" si="16"/>
        <v>5.2</v>
      </c>
      <c r="N86" s="4">
        <f t="shared" si="17"/>
        <v>0</v>
      </c>
      <c r="O86" s="4">
        <f>ROUND(IF('Indicator Data'!J88=0,0,IF('Indicator Data'!J88&gt;O$139,10,IF('Indicator Data'!J88&lt;O$140,0,10-(O$139-'Indicator Data'!J88)/(O$139-O$140)*10))),1)</f>
        <v>0</v>
      </c>
      <c r="P86" s="153">
        <f t="shared" si="18"/>
        <v>0</v>
      </c>
      <c r="Q86" s="153">
        <f t="shared" si="19"/>
        <v>0</v>
      </c>
      <c r="R86" s="4">
        <f>IF('Indicator Data'!H88="No data","x",ROUND(IF('Indicator Data'!H88=0,0,IF('Indicator Data'!H88&gt;R$139,10,IF('Indicator Data'!H88&lt;R$140,0,10-(R$139-'Indicator Data'!H88)/(R$139-R$140)*10))),1))</f>
        <v>3</v>
      </c>
      <c r="S86" s="6" t="str">
        <f t="shared" si="20"/>
        <v>x</v>
      </c>
      <c r="T86" s="6">
        <f t="shared" si="21"/>
        <v>7</v>
      </c>
      <c r="U86" s="6">
        <f t="shared" si="22"/>
        <v>5.9</v>
      </c>
      <c r="V86" s="6">
        <f t="shared" si="23"/>
        <v>1.5</v>
      </c>
      <c r="W86" s="14">
        <f t="shared" si="24"/>
        <v>5.2</v>
      </c>
      <c r="X86" s="4">
        <f>ROUND(IF('Indicator Data'!M88=0,0,IF('Indicator Data'!M88&gt;X$139,10,IF('Indicator Data'!M88&lt;X$140,0,10-(X$139-'Indicator Data'!M88)/(X$139-X$140)*10))),1)</f>
        <v>10</v>
      </c>
      <c r="Y86" s="4">
        <f>ROUND(IF('Indicator Data'!N88=0,0,IF('Indicator Data'!N88&gt;Y$139,10,IF('Indicator Data'!N88&lt;Y$140,0,10-(Y$139-'Indicator Data'!N88)/(Y$139-Y$140)*10))),1)</f>
        <v>9.5</v>
      </c>
      <c r="Z86" s="6">
        <f t="shared" si="25"/>
        <v>9.8000000000000007</v>
      </c>
      <c r="AA86" s="6">
        <f>IF('Indicator Data'!K88=5,10,IF('Indicator Data'!K88=4,8,IF('Indicator Data'!K88=3,5,IF('Indicator Data'!K88=2,2,IF('Indicator Data'!K88=1,1,0)))))</f>
        <v>5</v>
      </c>
      <c r="AB86" s="191">
        <f>IF('Indicator Data'!L88="No data","x",IF('Indicator Data'!L88&gt;1000,10,IF('Indicator Data'!L88&gt;=500,9,IF('Indicator Data'!L88&gt;=240,8,IF('Indicator Data'!L88&gt;=120,7,IF('Indicator Data'!L88&gt;=60,6,IF('Indicator Data'!L88&gt;=20,5,IF('Indicator Data'!L88&gt;=1,4,0))))))))</f>
        <v>6</v>
      </c>
      <c r="AC86" s="6">
        <f t="shared" si="26"/>
        <v>6</v>
      </c>
      <c r="AD86" s="7">
        <f t="shared" si="27"/>
        <v>7.9</v>
      </c>
    </row>
    <row r="87" spans="1:30" s="11" customFormat="1" x14ac:dyDescent="0.25">
      <c r="A87" s="11" t="s">
        <v>404</v>
      </c>
      <c r="B87" s="30" t="s">
        <v>14</v>
      </c>
      <c r="C87" s="30" t="s">
        <v>532</v>
      </c>
      <c r="D87" s="4">
        <f>ROUND(IF('Indicator Data'!G89=0,0,IF(LOG('Indicator Data'!G89)&gt;D$139,10,IF(LOG('Indicator Data'!G89)&lt;D$140,0,10-(D$139-LOG('Indicator Data'!G89))/(D$139-D$140)*10))),1)</f>
        <v>6.9</v>
      </c>
      <c r="E87" s="4" t="str">
        <f>IF('Indicator Data'!D89="No data","x",ROUND(IF(('Indicator Data'!D89)&gt;E$139,10,IF(('Indicator Data'!D89)&lt;E$140,0,10-(E$139-('Indicator Data'!D89))/(E$139-E$140)*10)),1))</f>
        <v>x</v>
      </c>
      <c r="F87" s="58">
        <f>'Indicator Data'!E89/'Indicator Data'!$BC89</f>
        <v>0.21931034572141045</v>
      </c>
      <c r="G87" s="58">
        <f>'Indicator Data'!F89/'Indicator Data'!$BC89</f>
        <v>8.8460319379667626E-2</v>
      </c>
      <c r="H87" s="58">
        <f t="shared" si="14"/>
        <v>0.13177025270562212</v>
      </c>
      <c r="I87" s="4">
        <f t="shared" si="15"/>
        <v>3.3</v>
      </c>
      <c r="J87" s="4">
        <f>ROUND(IF('Indicator Data'!I89=0,0,IF(LOG('Indicator Data'!I89)&gt;J$139,10,IF(LOG('Indicator Data'!I89)&lt;J$140,0,10-(J$139-LOG('Indicator Data'!I89))/(J$139-J$140)*10))),1)</f>
        <v>0</v>
      </c>
      <c r="K87" s="58">
        <f>'Indicator Data'!G89/'Indicator Data'!$BC89</f>
        <v>4.0447065947332517E-3</v>
      </c>
      <c r="L87" s="58">
        <f>'Indicator Data'!I89/'Indicator Data'!$BD89</f>
        <v>0</v>
      </c>
      <c r="M87" s="4">
        <f t="shared" si="16"/>
        <v>2.7</v>
      </c>
      <c r="N87" s="4">
        <f t="shared" si="17"/>
        <v>0</v>
      </c>
      <c r="O87" s="4">
        <f>ROUND(IF('Indicator Data'!J89=0,0,IF('Indicator Data'!J89&gt;O$139,10,IF('Indicator Data'!J89&lt;O$140,0,10-(O$139-'Indicator Data'!J89)/(O$139-O$140)*10))),1)</f>
        <v>0</v>
      </c>
      <c r="P87" s="153">
        <f t="shared" si="18"/>
        <v>0</v>
      </c>
      <c r="Q87" s="153">
        <f t="shared" si="19"/>
        <v>0</v>
      </c>
      <c r="R87" s="4">
        <f>IF('Indicator Data'!H89="No data","x",ROUND(IF('Indicator Data'!H89=0,0,IF('Indicator Data'!H89&gt;R$139,10,IF('Indicator Data'!H89&lt;R$140,0,10-(R$139-'Indicator Data'!H89)/(R$139-R$140)*10))),1))</f>
        <v>2</v>
      </c>
      <c r="S87" s="6" t="str">
        <f t="shared" si="20"/>
        <v>x</v>
      </c>
      <c r="T87" s="6">
        <f t="shared" si="21"/>
        <v>5.2</v>
      </c>
      <c r="U87" s="6">
        <f t="shared" si="22"/>
        <v>3.3</v>
      </c>
      <c r="V87" s="6">
        <f t="shared" si="23"/>
        <v>1</v>
      </c>
      <c r="W87" s="14">
        <f t="shared" si="24"/>
        <v>3.4</v>
      </c>
      <c r="X87" s="4">
        <f>ROUND(IF('Indicator Data'!M89=0,0,IF('Indicator Data'!M89&gt;X$139,10,IF('Indicator Data'!M89&lt;X$140,0,10-(X$139-'Indicator Data'!M89)/(X$139-X$140)*10))),1)</f>
        <v>10</v>
      </c>
      <c r="Y87" s="4">
        <f>ROUND(IF('Indicator Data'!N89=0,0,IF('Indicator Data'!N89&gt;Y$139,10,IF('Indicator Data'!N89&lt;Y$140,0,10-(Y$139-'Indicator Data'!N89)/(Y$139-Y$140)*10))),1)</f>
        <v>9.5</v>
      </c>
      <c r="Z87" s="6">
        <f t="shared" si="25"/>
        <v>9.8000000000000007</v>
      </c>
      <c r="AA87" s="6">
        <f>IF('Indicator Data'!K89=5,10,IF('Indicator Data'!K89=4,8,IF('Indicator Data'!K89=3,5,IF('Indicator Data'!K89=2,2,IF('Indicator Data'!K89=1,1,0)))))</f>
        <v>0</v>
      </c>
      <c r="AB87" s="191">
        <f>IF('Indicator Data'!L89="No data","x",IF('Indicator Data'!L89&gt;1000,10,IF('Indicator Data'!L89&gt;=500,9,IF('Indicator Data'!L89&gt;=240,8,IF('Indicator Data'!L89&gt;=120,7,IF('Indicator Data'!L89&gt;=60,6,IF('Indicator Data'!L89&gt;=20,5,IF('Indicator Data'!L89&gt;=1,4,0))))))))</f>
        <v>4</v>
      </c>
      <c r="AC87" s="6">
        <f t="shared" si="26"/>
        <v>4</v>
      </c>
      <c r="AD87" s="7">
        <f t="shared" si="27"/>
        <v>6.9</v>
      </c>
    </row>
    <row r="88" spans="1:30" s="11" customFormat="1" x14ac:dyDescent="0.25">
      <c r="A88" s="11" t="s">
        <v>405</v>
      </c>
      <c r="B88" s="30" t="s">
        <v>14</v>
      </c>
      <c r="C88" s="30" t="s">
        <v>533</v>
      </c>
      <c r="D88" s="4">
        <f>ROUND(IF('Indicator Data'!G90=0,0,IF(LOG('Indicator Data'!G90)&gt;D$139,10,IF(LOG('Indicator Data'!G90)&lt;D$140,0,10-(D$139-LOG('Indicator Data'!G90))/(D$139-D$140)*10))),1)</f>
        <v>10</v>
      </c>
      <c r="E88" s="4" t="str">
        <f>IF('Indicator Data'!D90="No data","x",ROUND(IF(('Indicator Data'!D90)&gt;E$139,10,IF(('Indicator Data'!D90)&lt;E$140,0,10-(E$139-('Indicator Data'!D90))/(E$139-E$140)*10)),1))</f>
        <v>x</v>
      </c>
      <c r="F88" s="58">
        <f>'Indicator Data'!E90/'Indicator Data'!$BC90</f>
        <v>5.88694525428042E-2</v>
      </c>
      <c r="G88" s="58">
        <f>'Indicator Data'!F90/'Indicator Data'!$BC90</f>
        <v>1.7103182400519844E-2</v>
      </c>
      <c r="H88" s="58">
        <f t="shared" si="14"/>
        <v>3.3710521871532062E-2</v>
      </c>
      <c r="I88" s="4">
        <f t="shared" si="15"/>
        <v>0.8</v>
      </c>
      <c r="J88" s="4">
        <f>ROUND(IF('Indicator Data'!I90=0,0,IF(LOG('Indicator Data'!I90)&gt;J$139,10,IF(LOG('Indicator Data'!I90)&lt;J$140,0,10-(J$139-LOG('Indicator Data'!I90))/(J$139-J$140)*10))),1)</f>
        <v>0</v>
      </c>
      <c r="K88" s="58">
        <f>'Indicator Data'!G90/'Indicator Data'!$BC90</f>
        <v>1.0547446898828689E-2</v>
      </c>
      <c r="L88" s="58">
        <f>'Indicator Data'!I90/'Indicator Data'!$BD90</f>
        <v>0</v>
      </c>
      <c r="M88" s="4">
        <f t="shared" si="16"/>
        <v>7</v>
      </c>
      <c r="N88" s="4">
        <f t="shared" si="17"/>
        <v>0</v>
      </c>
      <c r="O88" s="4">
        <f>ROUND(IF('Indicator Data'!J90=0,0,IF('Indicator Data'!J90&gt;O$139,10,IF('Indicator Data'!J90&lt;O$140,0,10-(O$139-'Indicator Data'!J90)/(O$139-O$140)*10))),1)</f>
        <v>0</v>
      </c>
      <c r="P88" s="153">
        <f t="shared" si="18"/>
        <v>0</v>
      </c>
      <c r="Q88" s="153">
        <f t="shared" si="19"/>
        <v>0</v>
      </c>
      <c r="R88" s="4">
        <f>IF('Indicator Data'!H90="No data","x",ROUND(IF('Indicator Data'!H90=0,0,IF('Indicator Data'!H90&gt;R$139,10,IF('Indicator Data'!H90&lt;R$140,0,10-(R$139-'Indicator Data'!H90)/(R$139-R$140)*10))),1))</f>
        <v>3</v>
      </c>
      <c r="S88" s="6" t="str">
        <f t="shared" si="20"/>
        <v>x</v>
      </c>
      <c r="T88" s="6">
        <f t="shared" si="21"/>
        <v>9</v>
      </c>
      <c r="U88" s="6">
        <f t="shared" si="22"/>
        <v>0.8</v>
      </c>
      <c r="V88" s="6">
        <f t="shared" si="23"/>
        <v>1.5</v>
      </c>
      <c r="W88" s="14">
        <f t="shared" si="24"/>
        <v>5.2</v>
      </c>
      <c r="X88" s="4">
        <f>ROUND(IF('Indicator Data'!M90=0,0,IF('Indicator Data'!M90&gt;X$139,10,IF('Indicator Data'!M90&lt;X$140,0,10-(X$139-'Indicator Data'!M90)/(X$139-X$140)*10))),1)</f>
        <v>10</v>
      </c>
      <c r="Y88" s="4">
        <f>ROUND(IF('Indicator Data'!N90=0,0,IF('Indicator Data'!N90&gt;Y$139,10,IF('Indicator Data'!N90&lt;Y$140,0,10-(Y$139-'Indicator Data'!N90)/(Y$139-Y$140)*10))),1)</f>
        <v>9.5</v>
      </c>
      <c r="Z88" s="6">
        <f t="shared" si="25"/>
        <v>9.8000000000000007</v>
      </c>
      <c r="AA88" s="6">
        <f>IF('Indicator Data'!K90=5,10,IF('Indicator Data'!K90=4,8,IF('Indicator Data'!K90=3,5,IF('Indicator Data'!K90=2,2,IF('Indicator Data'!K90=1,1,0)))))</f>
        <v>0</v>
      </c>
      <c r="AB88" s="191">
        <f>IF('Indicator Data'!L90="No data","x",IF('Indicator Data'!L90&gt;1000,10,IF('Indicator Data'!L90&gt;=500,9,IF('Indicator Data'!L90&gt;=240,8,IF('Indicator Data'!L90&gt;=120,7,IF('Indicator Data'!L90&gt;=60,6,IF('Indicator Data'!L90&gt;=20,5,IF('Indicator Data'!L90&gt;=1,4,0))))))))</f>
        <v>5</v>
      </c>
      <c r="AC88" s="6">
        <f t="shared" si="26"/>
        <v>5</v>
      </c>
      <c r="AD88" s="7">
        <f t="shared" si="27"/>
        <v>7.4</v>
      </c>
    </row>
    <row r="89" spans="1:30" s="11" customFormat="1" x14ac:dyDescent="0.25">
      <c r="A89" s="11" t="s">
        <v>406</v>
      </c>
      <c r="B89" s="30" t="s">
        <v>14</v>
      </c>
      <c r="C89" s="30" t="s">
        <v>534</v>
      </c>
      <c r="D89" s="4">
        <f>ROUND(IF('Indicator Data'!G91=0,0,IF(LOG('Indicator Data'!G91)&gt;D$139,10,IF(LOG('Indicator Data'!G91)&lt;D$140,0,10-(D$139-LOG('Indicator Data'!G91))/(D$139-D$140)*10))),1)</f>
        <v>7.3</v>
      </c>
      <c r="E89" s="4" t="str">
        <f>IF('Indicator Data'!D91="No data","x",ROUND(IF(('Indicator Data'!D91)&gt;E$139,10,IF(('Indicator Data'!D91)&lt;E$140,0,10-(E$139-('Indicator Data'!D91))/(E$139-E$140)*10)),1))</f>
        <v>x</v>
      </c>
      <c r="F89" s="58">
        <f>'Indicator Data'!E91/'Indicator Data'!$BC91</f>
        <v>0.12107424286960444</v>
      </c>
      <c r="G89" s="58">
        <f>'Indicator Data'!F91/'Indicator Data'!$BC91</f>
        <v>0.24859813608939987</v>
      </c>
      <c r="H89" s="58">
        <f t="shared" si="14"/>
        <v>0.12268665545715218</v>
      </c>
      <c r="I89" s="4">
        <f t="shared" si="15"/>
        <v>3.1</v>
      </c>
      <c r="J89" s="4">
        <f>ROUND(IF('Indicator Data'!I91=0,0,IF(LOG('Indicator Data'!I91)&gt;J$139,10,IF(LOG('Indicator Data'!I91)&lt;J$140,0,10-(J$139-LOG('Indicator Data'!I91))/(J$139-J$140)*10))),1)</f>
        <v>0</v>
      </c>
      <c r="K89" s="58">
        <f>'Indicator Data'!G91/'Indicator Data'!$BC91</f>
        <v>6.8481735244657936E-3</v>
      </c>
      <c r="L89" s="58">
        <f>'Indicator Data'!I91/'Indicator Data'!$BD91</f>
        <v>0</v>
      </c>
      <c r="M89" s="4">
        <f t="shared" si="16"/>
        <v>4.5999999999999996</v>
      </c>
      <c r="N89" s="4">
        <f t="shared" si="17"/>
        <v>0</v>
      </c>
      <c r="O89" s="4">
        <f>ROUND(IF('Indicator Data'!J91=0,0,IF('Indicator Data'!J91&gt;O$139,10,IF('Indicator Data'!J91&lt;O$140,0,10-(O$139-'Indicator Data'!J91)/(O$139-O$140)*10))),1)</f>
        <v>0</v>
      </c>
      <c r="P89" s="153">
        <f t="shared" si="18"/>
        <v>0</v>
      </c>
      <c r="Q89" s="153">
        <f t="shared" si="19"/>
        <v>0</v>
      </c>
      <c r="R89" s="4">
        <f>IF('Indicator Data'!H91="No data","x",ROUND(IF('Indicator Data'!H91=0,0,IF('Indicator Data'!H91&gt;R$139,10,IF('Indicator Data'!H91&lt;R$140,0,10-(R$139-'Indicator Data'!H91)/(R$139-R$140)*10))),1))</f>
        <v>3.7</v>
      </c>
      <c r="S89" s="6" t="str">
        <f t="shared" si="20"/>
        <v>x</v>
      </c>
      <c r="T89" s="6">
        <f t="shared" si="21"/>
        <v>6.1</v>
      </c>
      <c r="U89" s="6">
        <f t="shared" si="22"/>
        <v>3.1</v>
      </c>
      <c r="V89" s="6">
        <f t="shared" si="23"/>
        <v>1.9</v>
      </c>
      <c r="W89" s="14">
        <f t="shared" si="24"/>
        <v>3.9</v>
      </c>
      <c r="X89" s="4">
        <f>ROUND(IF('Indicator Data'!M91=0,0,IF('Indicator Data'!M91&gt;X$139,10,IF('Indicator Data'!M91&lt;X$140,0,10-(X$139-'Indicator Data'!M91)/(X$139-X$140)*10))),1)</f>
        <v>10</v>
      </c>
      <c r="Y89" s="4">
        <f>ROUND(IF('Indicator Data'!N91=0,0,IF('Indicator Data'!N91&gt;Y$139,10,IF('Indicator Data'!N91&lt;Y$140,0,10-(Y$139-'Indicator Data'!N91)/(Y$139-Y$140)*10))),1)</f>
        <v>9.5</v>
      </c>
      <c r="Z89" s="6">
        <f t="shared" si="25"/>
        <v>9.8000000000000007</v>
      </c>
      <c r="AA89" s="6">
        <f>IF('Indicator Data'!K91=5,10,IF('Indicator Data'!K91=4,8,IF('Indicator Data'!K91=3,5,IF('Indicator Data'!K91=2,2,IF('Indicator Data'!K91=1,1,0)))))</f>
        <v>10</v>
      </c>
      <c r="AB89" s="191">
        <f>IF('Indicator Data'!L91="No data","x",IF('Indicator Data'!L91&gt;1000,10,IF('Indicator Data'!L91&gt;=500,9,IF('Indicator Data'!L91&gt;=240,8,IF('Indicator Data'!L91&gt;=120,7,IF('Indicator Data'!L91&gt;=60,6,IF('Indicator Data'!L91&gt;=20,5,IF('Indicator Data'!L91&gt;=1,4,0))))))))</f>
        <v>5</v>
      </c>
      <c r="AC89" s="6">
        <f t="shared" si="26"/>
        <v>10</v>
      </c>
      <c r="AD89" s="7">
        <f t="shared" si="27"/>
        <v>10</v>
      </c>
    </row>
    <row r="90" spans="1:30" s="11" customFormat="1" x14ac:dyDescent="0.25">
      <c r="A90" s="11" t="s">
        <v>13</v>
      </c>
      <c r="B90" s="29" t="s">
        <v>14</v>
      </c>
      <c r="C90" s="29" t="s">
        <v>535</v>
      </c>
      <c r="D90" s="4">
        <f>ROUND(IF('Indicator Data'!G92=0,0,IF(LOG('Indicator Data'!G92)&gt;D$139,10,IF(LOG('Indicator Data'!G92)&lt;D$140,0,10-(D$139-LOG('Indicator Data'!G92))/(D$139-D$140)*10))),1)</f>
        <v>8.3000000000000007</v>
      </c>
      <c r="E90" s="4">
        <f>IF('Indicator Data'!D92="No data","x",ROUND(IF(('Indicator Data'!D92)&gt;E$139,10,IF(('Indicator Data'!D92)&lt;E$140,0,10-(E$139-('Indicator Data'!D92))/(E$139-E$140)*10)),1))</f>
        <v>0.6</v>
      </c>
      <c r="F90" s="58">
        <f>'Indicator Data'!E92/'Indicator Data'!$BC92</f>
        <v>8.1321070704931706E-2</v>
      </c>
      <c r="G90" s="58">
        <f>'Indicator Data'!F92/'Indicator Data'!$BC92</f>
        <v>0.283382802814936</v>
      </c>
      <c r="H90" s="58">
        <f t="shared" si="14"/>
        <v>0.11150623605619986</v>
      </c>
      <c r="I90" s="4">
        <f t="shared" si="15"/>
        <v>2.8</v>
      </c>
      <c r="J90" s="4">
        <f>ROUND(IF('Indicator Data'!I92=0,0,IF(LOG('Indicator Data'!I92)&gt;J$139,10,IF(LOG('Indicator Data'!I92)&lt;J$140,0,10-(J$139-LOG('Indicator Data'!I92))/(J$139-J$140)*10))),1)</f>
        <v>0</v>
      </c>
      <c r="K90" s="58">
        <f>'Indicator Data'!G92/'Indicator Data'!$BC92</f>
        <v>6.185719816027749E-3</v>
      </c>
      <c r="L90" s="58">
        <f>'Indicator Data'!I92/'Indicator Data'!$BD92</f>
        <v>0</v>
      </c>
      <c r="M90" s="4">
        <f t="shared" si="16"/>
        <v>4.0999999999999996</v>
      </c>
      <c r="N90" s="4">
        <f t="shared" si="17"/>
        <v>0</v>
      </c>
      <c r="O90" s="4">
        <f>ROUND(IF('Indicator Data'!J92=0,0,IF('Indicator Data'!J92&gt;O$139,10,IF('Indicator Data'!J92&lt;O$140,0,10-(O$139-'Indicator Data'!J92)/(O$139-O$140)*10))),1)</f>
        <v>0</v>
      </c>
      <c r="P90" s="153">
        <f t="shared" si="18"/>
        <v>0</v>
      </c>
      <c r="Q90" s="153">
        <f t="shared" si="19"/>
        <v>0</v>
      </c>
      <c r="R90" s="4">
        <f>IF('Indicator Data'!H92="No data","x",ROUND(IF('Indicator Data'!H92=0,0,IF('Indicator Data'!H92&gt;R$139,10,IF('Indicator Data'!H92&lt;R$140,0,10-(R$139-'Indicator Data'!H92)/(R$139-R$140)*10))),1))</f>
        <v>3</v>
      </c>
      <c r="S90" s="6">
        <f t="shared" si="20"/>
        <v>0.6</v>
      </c>
      <c r="T90" s="6">
        <f t="shared" si="21"/>
        <v>6.7</v>
      </c>
      <c r="U90" s="6">
        <f t="shared" si="22"/>
        <v>2.8</v>
      </c>
      <c r="V90" s="6">
        <f t="shared" si="23"/>
        <v>1.5</v>
      </c>
      <c r="W90" s="14">
        <f t="shared" si="24"/>
        <v>3.3</v>
      </c>
      <c r="X90" s="4">
        <f>ROUND(IF('Indicator Data'!M92=0,0,IF('Indicator Data'!M92&gt;X$139,10,IF('Indicator Data'!M92&lt;X$140,0,10-(X$139-'Indicator Data'!M92)/(X$139-X$140)*10))),1)</f>
        <v>10</v>
      </c>
      <c r="Y90" s="4">
        <f>ROUND(IF('Indicator Data'!N92=0,0,IF('Indicator Data'!N92&gt;Y$139,10,IF('Indicator Data'!N92&lt;Y$140,0,10-(Y$139-'Indicator Data'!N92)/(Y$139-Y$140)*10))),1)</f>
        <v>9.5</v>
      </c>
      <c r="Z90" s="6">
        <f t="shared" si="25"/>
        <v>9.8000000000000007</v>
      </c>
      <c r="AA90" s="6">
        <f>IF('Indicator Data'!K92=5,10,IF('Indicator Data'!K92=4,8,IF('Indicator Data'!K92=3,5,IF('Indicator Data'!K92=2,2,IF('Indicator Data'!K92=1,1,0)))))</f>
        <v>0</v>
      </c>
      <c r="AB90" s="191">
        <f>IF('Indicator Data'!L92="No data","x",IF('Indicator Data'!L92&gt;1000,10,IF('Indicator Data'!L92&gt;=500,9,IF('Indicator Data'!L92&gt;=240,8,IF('Indicator Data'!L92&gt;=120,7,IF('Indicator Data'!L92&gt;=60,6,IF('Indicator Data'!L92&gt;=20,5,IF('Indicator Data'!L92&gt;=1,4,0))))))))</f>
        <v>6</v>
      </c>
      <c r="AC90" s="6">
        <f t="shared" si="26"/>
        <v>6</v>
      </c>
      <c r="AD90" s="7">
        <f t="shared" si="27"/>
        <v>7.9</v>
      </c>
    </row>
    <row r="91" spans="1:30" s="11" customFormat="1" x14ac:dyDescent="0.25">
      <c r="A91" s="11" t="s">
        <v>407</v>
      </c>
      <c r="B91" s="30" t="s">
        <v>14</v>
      </c>
      <c r="C91" s="30" t="s">
        <v>536</v>
      </c>
      <c r="D91" s="4">
        <f>ROUND(IF('Indicator Data'!G93=0,0,IF(LOG('Indicator Data'!G93)&gt;D$139,10,IF(LOG('Indicator Data'!G93)&lt;D$140,0,10-(D$139-LOG('Indicator Data'!G93))/(D$139-D$140)*10))),1)</f>
        <v>7.2</v>
      </c>
      <c r="E91" s="4" t="str">
        <f>IF('Indicator Data'!D93="No data","x",ROUND(IF(('Indicator Data'!D93)&gt;E$139,10,IF(('Indicator Data'!D93)&lt;E$140,0,10-(E$139-('Indicator Data'!D93))/(E$139-E$140)*10)),1))</f>
        <v>x</v>
      </c>
      <c r="F91" s="58">
        <f>'Indicator Data'!E93/'Indicator Data'!$BC93</f>
        <v>0.4124805287772989</v>
      </c>
      <c r="G91" s="58">
        <f>'Indicator Data'!F93/'Indicator Data'!$BC93</f>
        <v>9.3310654006755089E-2</v>
      </c>
      <c r="H91" s="58">
        <f t="shared" si="14"/>
        <v>0.22956792789033822</v>
      </c>
      <c r="I91" s="4">
        <f t="shared" si="15"/>
        <v>5.7</v>
      </c>
      <c r="J91" s="4">
        <f>ROUND(IF('Indicator Data'!I93=0,0,IF(LOG('Indicator Data'!I93)&gt;J$139,10,IF(LOG('Indicator Data'!I93)&lt;J$140,0,10-(J$139-LOG('Indicator Data'!I93))/(J$139-J$140)*10))),1)</f>
        <v>0</v>
      </c>
      <c r="K91" s="58">
        <f>'Indicator Data'!G93/'Indicator Data'!$BC93</f>
        <v>2.5508561570182762E-3</v>
      </c>
      <c r="L91" s="58">
        <f>'Indicator Data'!I93/'Indicator Data'!$BD93</f>
        <v>0</v>
      </c>
      <c r="M91" s="4">
        <f t="shared" si="16"/>
        <v>1.7</v>
      </c>
      <c r="N91" s="4">
        <f t="shared" si="17"/>
        <v>0</v>
      </c>
      <c r="O91" s="4">
        <f>ROUND(IF('Indicator Data'!J93=0,0,IF('Indicator Data'!J93&gt;O$139,10,IF('Indicator Data'!J93&lt;O$140,0,10-(O$139-'Indicator Data'!J93)/(O$139-O$140)*10))),1)</f>
        <v>0</v>
      </c>
      <c r="P91" s="153">
        <f t="shared" si="18"/>
        <v>0</v>
      </c>
      <c r="Q91" s="153">
        <f t="shared" si="19"/>
        <v>0</v>
      </c>
      <c r="R91" s="4">
        <f>IF('Indicator Data'!H93="No data","x",ROUND(IF('Indicator Data'!H93=0,0,IF('Indicator Data'!H93&gt;R$139,10,IF('Indicator Data'!H93&lt;R$140,0,10-(R$139-'Indicator Data'!H93)/(R$139-R$140)*10))),1))</f>
        <v>2</v>
      </c>
      <c r="S91" s="6" t="str">
        <f t="shared" si="20"/>
        <v>x</v>
      </c>
      <c r="T91" s="6">
        <f t="shared" si="21"/>
        <v>5</v>
      </c>
      <c r="U91" s="6">
        <f t="shared" si="22"/>
        <v>5.7</v>
      </c>
      <c r="V91" s="6">
        <f t="shared" si="23"/>
        <v>1</v>
      </c>
      <c r="W91" s="14">
        <f t="shared" si="24"/>
        <v>4.2</v>
      </c>
      <c r="X91" s="4">
        <f>ROUND(IF('Indicator Data'!M93=0,0,IF('Indicator Data'!M93&gt;X$139,10,IF('Indicator Data'!M93&lt;X$140,0,10-(X$139-'Indicator Data'!M93)/(X$139-X$140)*10))),1)</f>
        <v>10</v>
      </c>
      <c r="Y91" s="4">
        <f>ROUND(IF('Indicator Data'!N93=0,0,IF('Indicator Data'!N93&gt;Y$139,10,IF('Indicator Data'!N93&lt;Y$140,0,10-(Y$139-'Indicator Data'!N93)/(Y$139-Y$140)*10))),1)</f>
        <v>9.5</v>
      </c>
      <c r="Z91" s="6">
        <f t="shared" si="25"/>
        <v>9.8000000000000007</v>
      </c>
      <c r="AA91" s="6">
        <f>IF('Indicator Data'!K93=5,10,IF('Indicator Data'!K93=4,8,IF('Indicator Data'!K93=3,5,IF('Indicator Data'!K93=2,2,IF('Indicator Data'!K93=1,1,0)))))</f>
        <v>0</v>
      </c>
      <c r="AB91" s="191">
        <f>IF('Indicator Data'!L93="No data","x",IF('Indicator Data'!L93&gt;1000,10,IF('Indicator Data'!L93&gt;=500,9,IF('Indicator Data'!L93&gt;=240,8,IF('Indicator Data'!L93&gt;=120,7,IF('Indicator Data'!L93&gt;=60,6,IF('Indicator Data'!L93&gt;=20,5,IF('Indicator Data'!L93&gt;=1,4,0))))))))</f>
        <v>5</v>
      </c>
      <c r="AC91" s="6">
        <f t="shared" si="26"/>
        <v>5</v>
      </c>
      <c r="AD91" s="7">
        <f t="shared" si="27"/>
        <v>7.4</v>
      </c>
    </row>
    <row r="92" spans="1:30" s="11" customFormat="1" x14ac:dyDescent="0.25">
      <c r="A92" s="11" t="s">
        <v>408</v>
      </c>
      <c r="B92" s="30" t="s">
        <v>14</v>
      </c>
      <c r="C92" s="30" t="s">
        <v>537</v>
      </c>
      <c r="D92" s="4">
        <f>ROUND(IF('Indicator Data'!G94=0,0,IF(LOG('Indicator Data'!G94)&gt;D$139,10,IF(LOG('Indicator Data'!G94)&lt;D$140,0,10-(D$139-LOG('Indicator Data'!G94))/(D$139-D$140)*10))),1)</f>
        <v>7.2</v>
      </c>
      <c r="E92" s="4" t="str">
        <f>IF('Indicator Data'!D94="No data","x",ROUND(IF(('Indicator Data'!D94)&gt;E$139,10,IF(('Indicator Data'!D94)&lt;E$140,0,10-(E$139-('Indicator Data'!D94))/(E$139-E$140)*10)),1))</f>
        <v>x</v>
      </c>
      <c r="F92" s="58">
        <f>'Indicator Data'!E94/'Indicator Data'!$BC94</f>
        <v>0.48701545364574123</v>
      </c>
      <c r="G92" s="58">
        <f>'Indicator Data'!F94/'Indicator Data'!$BC94</f>
        <v>0.31729997222735967</v>
      </c>
      <c r="H92" s="58">
        <f t="shared" si="14"/>
        <v>0.32283271987971052</v>
      </c>
      <c r="I92" s="4">
        <f t="shared" si="15"/>
        <v>8.1</v>
      </c>
      <c r="J92" s="4">
        <f>ROUND(IF('Indicator Data'!I94=0,0,IF(LOG('Indicator Data'!I94)&gt;J$139,10,IF(LOG('Indicator Data'!I94)&lt;J$140,0,10-(J$139-LOG('Indicator Data'!I94))/(J$139-J$140)*10))),1)</f>
        <v>0</v>
      </c>
      <c r="K92" s="58">
        <f>'Indicator Data'!G94/'Indicator Data'!$BC94</f>
        <v>3.3575466085787953E-3</v>
      </c>
      <c r="L92" s="58">
        <f>'Indicator Data'!I94/'Indicator Data'!$BD94</f>
        <v>0</v>
      </c>
      <c r="M92" s="4">
        <f t="shared" si="16"/>
        <v>2.2000000000000002</v>
      </c>
      <c r="N92" s="4">
        <f t="shared" si="17"/>
        <v>0</v>
      </c>
      <c r="O92" s="4">
        <f>ROUND(IF('Indicator Data'!J94=0,0,IF('Indicator Data'!J94&gt;O$139,10,IF('Indicator Data'!J94&lt;O$140,0,10-(O$139-'Indicator Data'!J94)/(O$139-O$140)*10))),1)</f>
        <v>0</v>
      </c>
      <c r="P92" s="153">
        <f t="shared" si="18"/>
        <v>0</v>
      </c>
      <c r="Q92" s="153">
        <f t="shared" si="19"/>
        <v>0</v>
      </c>
      <c r="R92" s="4">
        <f>IF('Indicator Data'!H94="No data","x",ROUND(IF('Indicator Data'!H94=0,0,IF('Indicator Data'!H94&gt;R$139,10,IF('Indicator Data'!H94&lt;R$140,0,10-(R$139-'Indicator Data'!H94)/(R$139-R$140)*10))),1))</f>
        <v>3</v>
      </c>
      <c r="S92" s="6" t="str">
        <f t="shared" si="20"/>
        <v>x</v>
      </c>
      <c r="T92" s="6">
        <f t="shared" si="21"/>
        <v>5.2</v>
      </c>
      <c r="U92" s="6">
        <f t="shared" si="22"/>
        <v>8.1</v>
      </c>
      <c r="V92" s="6">
        <f t="shared" si="23"/>
        <v>1.5</v>
      </c>
      <c r="W92" s="14">
        <f t="shared" si="24"/>
        <v>5.6</v>
      </c>
      <c r="X92" s="4">
        <f>ROUND(IF('Indicator Data'!M94=0,0,IF('Indicator Data'!M94&gt;X$139,10,IF('Indicator Data'!M94&lt;X$140,0,10-(X$139-'Indicator Data'!M94)/(X$139-X$140)*10))),1)</f>
        <v>10</v>
      </c>
      <c r="Y92" s="4">
        <f>ROUND(IF('Indicator Data'!N94=0,0,IF('Indicator Data'!N94&gt;Y$139,10,IF('Indicator Data'!N94&lt;Y$140,0,10-(Y$139-'Indicator Data'!N94)/(Y$139-Y$140)*10))),1)</f>
        <v>9.5</v>
      </c>
      <c r="Z92" s="6">
        <f t="shared" si="25"/>
        <v>9.8000000000000007</v>
      </c>
      <c r="AA92" s="6">
        <f>IF('Indicator Data'!K94=5,10,IF('Indicator Data'!K94=4,8,IF('Indicator Data'!K94=3,5,IF('Indicator Data'!K94=2,2,IF('Indicator Data'!K94=1,1,0)))))</f>
        <v>0</v>
      </c>
      <c r="AB92" s="191">
        <f>IF('Indicator Data'!L94="No data","x",IF('Indicator Data'!L94&gt;1000,10,IF('Indicator Data'!L94&gt;=500,9,IF('Indicator Data'!L94&gt;=240,8,IF('Indicator Data'!L94&gt;=120,7,IF('Indicator Data'!L94&gt;=60,6,IF('Indicator Data'!L94&gt;=20,5,IF('Indicator Data'!L94&gt;=1,4,0))))))))</f>
        <v>4</v>
      </c>
      <c r="AC92" s="6">
        <f t="shared" si="26"/>
        <v>4</v>
      </c>
      <c r="AD92" s="7">
        <f t="shared" si="27"/>
        <v>6.9</v>
      </c>
    </row>
    <row r="93" spans="1:30" s="11" customFormat="1" x14ac:dyDescent="0.25">
      <c r="A93" s="11" t="s">
        <v>409</v>
      </c>
      <c r="B93" s="30" t="s">
        <v>14</v>
      </c>
      <c r="C93" s="30" t="s">
        <v>538</v>
      </c>
      <c r="D93" s="4">
        <f>ROUND(IF('Indicator Data'!G95=0,0,IF(LOG('Indicator Data'!G95)&gt;D$139,10,IF(LOG('Indicator Data'!G95)&lt;D$140,0,10-(D$139-LOG('Indicator Data'!G95))/(D$139-D$140)*10))),1)</f>
        <v>6.4</v>
      </c>
      <c r="E93" s="4" t="str">
        <f>IF('Indicator Data'!D95="No data","x",ROUND(IF(('Indicator Data'!D95)&gt;E$139,10,IF(('Indicator Data'!D95)&lt;E$140,0,10-(E$139-('Indicator Data'!D95))/(E$139-E$140)*10)),1))</f>
        <v>x</v>
      </c>
      <c r="F93" s="58">
        <f>'Indicator Data'!E95/'Indicator Data'!$BC95</f>
        <v>0.35791113247791495</v>
      </c>
      <c r="G93" s="58">
        <f>'Indicator Data'!F95/'Indicator Data'!$BC95</f>
        <v>0.22301945971200107</v>
      </c>
      <c r="H93" s="58">
        <f t="shared" si="14"/>
        <v>0.23471043116695775</v>
      </c>
      <c r="I93" s="4">
        <f t="shared" si="15"/>
        <v>5.9</v>
      </c>
      <c r="J93" s="4">
        <f>ROUND(IF('Indicator Data'!I95=0,0,IF(LOG('Indicator Data'!I95)&gt;J$139,10,IF(LOG('Indicator Data'!I95)&lt;J$140,0,10-(J$139-LOG('Indicator Data'!I95))/(J$139-J$140)*10))),1)</f>
        <v>0</v>
      </c>
      <c r="K93" s="58">
        <f>'Indicator Data'!G95/'Indicator Data'!$BC95</f>
        <v>1.8766683503191565E-3</v>
      </c>
      <c r="L93" s="58">
        <f>'Indicator Data'!I95/'Indicator Data'!$BD95</f>
        <v>0</v>
      </c>
      <c r="M93" s="4">
        <f t="shared" si="16"/>
        <v>1.3</v>
      </c>
      <c r="N93" s="4">
        <f t="shared" si="17"/>
        <v>0</v>
      </c>
      <c r="O93" s="4">
        <f>ROUND(IF('Indicator Data'!J95=0,0,IF('Indicator Data'!J95&gt;O$139,10,IF('Indicator Data'!J95&lt;O$140,0,10-(O$139-'Indicator Data'!J95)/(O$139-O$140)*10))),1)</f>
        <v>0</v>
      </c>
      <c r="P93" s="153">
        <f t="shared" si="18"/>
        <v>0</v>
      </c>
      <c r="Q93" s="153">
        <f t="shared" si="19"/>
        <v>0</v>
      </c>
      <c r="R93" s="4">
        <f>IF('Indicator Data'!H95="No data","x",ROUND(IF('Indicator Data'!H95=0,0,IF('Indicator Data'!H95&gt;R$139,10,IF('Indicator Data'!H95&lt;R$140,0,10-(R$139-'Indicator Data'!H95)/(R$139-R$140)*10))),1))</f>
        <v>3</v>
      </c>
      <c r="S93" s="6" t="str">
        <f t="shared" si="20"/>
        <v>x</v>
      </c>
      <c r="T93" s="6">
        <f t="shared" si="21"/>
        <v>4.3</v>
      </c>
      <c r="U93" s="6">
        <f t="shared" si="22"/>
        <v>5.9</v>
      </c>
      <c r="V93" s="6">
        <f t="shared" si="23"/>
        <v>1.5</v>
      </c>
      <c r="W93" s="14">
        <f t="shared" si="24"/>
        <v>4.0999999999999996</v>
      </c>
      <c r="X93" s="4">
        <f>ROUND(IF('Indicator Data'!M95=0,0,IF('Indicator Data'!M95&gt;X$139,10,IF('Indicator Data'!M95&lt;X$140,0,10-(X$139-'Indicator Data'!M95)/(X$139-X$140)*10))),1)</f>
        <v>10</v>
      </c>
      <c r="Y93" s="4">
        <f>ROUND(IF('Indicator Data'!N95=0,0,IF('Indicator Data'!N95&gt;Y$139,10,IF('Indicator Data'!N95&lt;Y$140,0,10-(Y$139-'Indicator Data'!N95)/(Y$139-Y$140)*10))),1)</f>
        <v>9.5</v>
      </c>
      <c r="Z93" s="6">
        <f t="shared" si="25"/>
        <v>9.8000000000000007</v>
      </c>
      <c r="AA93" s="6">
        <f>IF('Indicator Data'!K95=5,10,IF('Indicator Data'!K95=4,8,IF('Indicator Data'!K95=3,5,IF('Indicator Data'!K95=2,2,IF('Indicator Data'!K95=1,1,0)))))</f>
        <v>5</v>
      </c>
      <c r="AB93" s="191">
        <f>IF('Indicator Data'!L95="No data","x",IF('Indicator Data'!L95&gt;1000,10,IF('Indicator Data'!L95&gt;=500,9,IF('Indicator Data'!L95&gt;=240,8,IF('Indicator Data'!L95&gt;=120,7,IF('Indicator Data'!L95&gt;=60,6,IF('Indicator Data'!L95&gt;=20,5,IF('Indicator Data'!L95&gt;=1,4,0))))))))</f>
        <v>4</v>
      </c>
      <c r="AC93" s="6">
        <f t="shared" si="26"/>
        <v>5</v>
      </c>
      <c r="AD93" s="7">
        <f t="shared" si="27"/>
        <v>7.4</v>
      </c>
    </row>
    <row r="94" spans="1:30" s="11" customFormat="1" x14ac:dyDescent="0.25">
      <c r="A94" s="11" t="s">
        <v>410</v>
      </c>
      <c r="B94" s="30" t="s">
        <v>14</v>
      </c>
      <c r="C94" s="30" t="s">
        <v>539</v>
      </c>
      <c r="D94" s="4">
        <f>ROUND(IF('Indicator Data'!G96=0,0,IF(LOG('Indicator Data'!G96)&gt;D$139,10,IF(LOG('Indicator Data'!G96)&lt;D$140,0,10-(D$139-LOG('Indicator Data'!G96))/(D$139-D$140)*10))),1)</f>
        <v>5</v>
      </c>
      <c r="E94" s="4" t="str">
        <f>IF('Indicator Data'!D96="No data","x",ROUND(IF(('Indicator Data'!D96)&gt;E$139,10,IF(('Indicator Data'!D96)&lt;E$140,0,10-(E$139-('Indicator Data'!D96))/(E$139-E$140)*10)),1))</f>
        <v>x</v>
      </c>
      <c r="F94" s="58">
        <f>'Indicator Data'!E96/'Indicator Data'!$BC96</f>
        <v>0.14396112754349233</v>
      </c>
      <c r="G94" s="58">
        <f>'Indicator Data'!F96/'Indicator Data'!$BC96</f>
        <v>8.0683223045772495E-2</v>
      </c>
      <c r="H94" s="58">
        <f t="shared" si="14"/>
        <v>9.2151369533189281E-2</v>
      </c>
      <c r="I94" s="4">
        <f t="shared" si="15"/>
        <v>2.2999999999999998</v>
      </c>
      <c r="J94" s="4">
        <f>ROUND(IF('Indicator Data'!I96=0,0,IF(LOG('Indicator Data'!I96)&gt;J$139,10,IF(LOG('Indicator Data'!I96)&lt;J$140,0,10-(J$139-LOG('Indicator Data'!I96))/(J$139-J$140)*10))),1)</f>
        <v>0</v>
      </c>
      <c r="K94" s="58">
        <f>'Indicator Data'!G96/'Indicator Data'!$BC96</f>
        <v>4.4148862035750687E-4</v>
      </c>
      <c r="L94" s="58">
        <f>'Indicator Data'!I96/'Indicator Data'!$BD96</f>
        <v>0</v>
      </c>
      <c r="M94" s="4">
        <f t="shared" si="16"/>
        <v>0.3</v>
      </c>
      <c r="N94" s="4">
        <f t="shared" si="17"/>
        <v>0</v>
      </c>
      <c r="O94" s="4">
        <f>ROUND(IF('Indicator Data'!J96=0,0,IF('Indicator Data'!J96&gt;O$139,10,IF('Indicator Data'!J96&lt;O$140,0,10-(O$139-'Indicator Data'!J96)/(O$139-O$140)*10))),1)</f>
        <v>0</v>
      </c>
      <c r="P94" s="153">
        <f t="shared" si="18"/>
        <v>0</v>
      </c>
      <c r="Q94" s="153">
        <f t="shared" si="19"/>
        <v>0</v>
      </c>
      <c r="R94" s="4">
        <f>IF('Indicator Data'!H96="No data","x",ROUND(IF('Indicator Data'!H96=0,0,IF('Indicator Data'!H96&gt;R$139,10,IF('Indicator Data'!H96&lt;R$140,0,10-(R$139-'Indicator Data'!H96)/(R$139-R$140)*10))),1))</f>
        <v>3</v>
      </c>
      <c r="S94" s="6" t="str">
        <f t="shared" si="20"/>
        <v>x</v>
      </c>
      <c r="T94" s="6">
        <f t="shared" si="21"/>
        <v>3</v>
      </c>
      <c r="U94" s="6">
        <f t="shared" si="22"/>
        <v>2.2999999999999998</v>
      </c>
      <c r="V94" s="6">
        <f t="shared" si="23"/>
        <v>1.5</v>
      </c>
      <c r="W94" s="14">
        <f t="shared" si="24"/>
        <v>2.2999999999999998</v>
      </c>
      <c r="X94" s="4">
        <f>ROUND(IF('Indicator Data'!M96=0,0,IF('Indicator Data'!M96&gt;X$139,10,IF('Indicator Data'!M96&lt;X$140,0,10-(X$139-'Indicator Data'!M96)/(X$139-X$140)*10))),1)</f>
        <v>10</v>
      </c>
      <c r="Y94" s="4">
        <f>ROUND(IF('Indicator Data'!N96=0,0,IF('Indicator Data'!N96&gt;Y$139,10,IF('Indicator Data'!N96&lt;Y$140,0,10-(Y$139-'Indicator Data'!N96)/(Y$139-Y$140)*10))),1)</f>
        <v>9.5</v>
      </c>
      <c r="Z94" s="6">
        <f t="shared" si="25"/>
        <v>9.8000000000000007</v>
      </c>
      <c r="AA94" s="6">
        <f>IF('Indicator Data'!K96=5,10,IF('Indicator Data'!K96=4,8,IF('Indicator Data'!K96=3,5,IF('Indicator Data'!K96=2,2,IF('Indicator Data'!K96=1,1,0)))))</f>
        <v>0</v>
      </c>
      <c r="AB94" s="191">
        <f>IF('Indicator Data'!L96="No data","x",IF('Indicator Data'!L96&gt;1000,10,IF('Indicator Data'!L96&gt;=500,9,IF('Indicator Data'!L96&gt;=240,8,IF('Indicator Data'!L96&gt;=120,7,IF('Indicator Data'!L96&gt;=60,6,IF('Indicator Data'!L96&gt;=20,5,IF('Indicator Data'!L96&gt;=1,4,0))))))))</f>
        <v>4</v>
      </c>
      <c r="AC94" s="6">
        <f t="shared" si="26"/>
        <v>4</v>
      </c>
      <c r="AD94" s="7">
        <f t="shared" si="27"/>
        <v>6.9</v>
      </c>
    </row>
    <row r="95" spans="1:30" s="11" customFormat="1" x14ac:dyDescent="0.25">
      <c r="A95" s="11" t="s">
        <v>411</v>
      </c>
      <c r="B95" s="30" t="s">
        <v>14</v>
      </c>
      <c r="C95" s="30" t="s">
        <v>540</v>
      </c>
      <c r="D95" s="4">
        <f>ROUND(IF('Indicator Data'!G97=0,0,IF(LOG('Indicator Data'!G97)&gt;D$139,10,IF(LOG('Indicator Data'!G97)&lt;D$140,0,10-(D$139-LOG('Indicator Data'!G97))/(D$139-D$140)*10))),1)</f>
        <v>5.7</v>
      </c>
      <c r="E95" s="4">
        <f>IF('Indicator Data'!D97="No data","x",ROUND(IF(('Indicator Data'!D97)&gt;E$139,10,IF(('Indicator Data'!D97)&lt;E$140,0,10-(E$139-('Indicator Data'!D97))/(E$139-E$140)*10)),1))</f>
        <v>1.9</v>
      </c>
      <c r="F95" s="58">
        <f>'Indicator Data'!E97/'Indicator Data'!$BC97</f>
        <v>0.38186142397537026</v>
      </c>
      <c r="G95" s="58">
        <f>'Indicator Data'!F97/'Indicator Data'!$BC97</f>
        <v>0.22773509979469955</v>
      </c>
      <c r="H95" s="58">
        <f t="shared" si="14"/>
        <v>0.24786448693636001</v>
      </c>
      <c r="I95" s="4">
        <f t="shared" si="15"/>
        <v>6.2</v>
      </c>
      <c r="J95" s="4">
        <f>ROUND(IF('Indicator Data'!I97=0,0,IF(LOG('Indicator Data'!I97)&gt;J$139,10,IF(LOG('Indicator Data'!I97)&lt;J$140,0,10-(J$139-LOG('Indicator Data'!I97))/(J$139-J$140)*10))),1)</f>
        <v>0</v>
      </c>
      <c r="K95" s="58">
        <f>'Indicator Data'!G97/'Indicator Data'!$BC97</f>
        <v>1.2363642649548905E-3</v>
      </c>
      <c r="L95" s="58">
        <f>'Indicator Data'!I97/'Indicator Data'!$BD97</f>
        <v>0</v>
      </c>
      <c r="M95" s="4">
        <f t="shared" si="16"/>
        <v>0.8</v>
      </c>
      <c r="N95" s="4">
        <f t="shared" si="17"/>
        <v>0</v>
      </c>
      <c r="O95" s="4">
        <f>ROUND(IF('Indicator Data'!J97=0,0,IF('Indicator Data'!J97&gt;O$139,10,IF('Indicator Data'!J97&lt;O$140,0,10-(O$139-'Indicator Data'!J97)/(O$139-O$140)*10))),1)</f>
        <v>0</v>
      </c>
      <c r="P95" s="153">
        <f t="shared" si="18"/>
        <v>0</v>
      </c>
      <c r="Q95" s="153">
        <f t="shared" si="19"/>
        <v>0</v>
      </c>
      <c r="R95" s="4">
        <f>IF('Indicator Data'!H97="No data","x",ROUND(IF('Indicator Data'!H97=0,0,IF('Indicator Data'!H97&gt;R$139,10,IF('Indicator Data'!H97&lt;R$140,0,10-(R$139-'Indicator Data'!H97)/(R$139-R$140)*10))),1))</f>
        <v>1</v>
      </c>
      <c r="S95" s="6">
        <f t="shared" si="20"/>
        <v>1.9</v>
      </c>
      <c r="T95" s="6">
        <f t="shared" si="21"/>
        <v>3.6</v>
      </c>
      <c r="U95" s="6">
        <f t="shared" si="22"/>
        <v>6.2</v>
      </c>
      <c r="V95" s="6">
        <f t="shared" si="23"/>
        <v>0.5</v>
      </c>
      <c r="W95" s="14">
        <f t="shared" si="24"/>
        <v>3.4</v>
      </c>
      <c r="X95" s="4">
        <f>ROUND(IF('Indicator Data'!M97=0,0,IF('Indicator Data'!M97&gt;X$139,10,IF('Indicator Data'!M97&lt;X$140,0,10-(X$139-'Indicator Data'!M97)/(X$139-X$140)*10))),1)</f>
        <v>10</v>
      </c>
      <c r="Y95" s="4">
        <f>ROUND(IF('Indicator Data'!N97=0,0,IF('Indicator Data'!N97&gt;Y$139,10,IF('Indicator Data'!N97&lt;Y$140,0,10-(Y$139-'Indicator Data'!N97)/(Y$139-Y$140)*10))),1)</f>
        <v>9.5</v>
      </c>
      <c r="Z95" s="6">
        <f t="shared" si="25"/>
        <v>9.8000000000000007</v>
      </c>
      <c r="AA95" s="6">
        <f>IF('Indicator Data'!K97=5,10,IF('Indicator Data'!K97=4,8,IF('Indicator Data'!K97=3,5,IF('Indicator Data'!K97=2,2,IF('Indicator Data'!K97=1,1,0)))))</f>
        <v>10</v>
      </c>
      <c r="AB95" s="191">
        <f>IF('Indicator Data'!L97="No data","x",IF('Indicator Data'!L97&gt;1000,10,IF('Indicator Data'!L97&gt;=500,9,IF('Indicator Data'!L97&gt;=240,8,IF('Indicator Data'!L97&gt;=120,7,IF('Indicator Data'!L97&gt;=60,6,IF('Indicator Data'!L97&gt;=20,5,IF('Indicator Data'!L97&gt;=1,4,0))))))))</f>
        <v>7</v>
      </c>
      <c r="AC95" s="6">
        <f t="shared" si="26"/>
        <v>10</v>
      </c>
      <c r="AD95" s="7">
        <f t="shared" si="27"/>
        <v>10</v>
      </c>
    </row>
    <row r="96" spans="1:30" s="11" customFormat="1" x14ac:dyDescent="0.25">
      <c r="A96" s="11" t="s">
        <v>412</v>
      </c>
      <c r="B96" s="30" t="s">
        <v>14</v>
      </c>
      <c r="C96" s="30" t="s">
        <v>541</v>
      </c>
      <c r="D96" s="4">
        <f>ROUND(IF('Indicator Data'!G98=0,0,IF(LOG('Indicator Data'!G98)&gt;D$139,10,IF(LOG('Indicator Data'!G98)&lt;D$140,0,10-(D$139-LOG('Indicator Data'!G98))/(D$139-D$140)*10))),1)</f>
        <v>8.4</v>
      </c>
      <c r="E96" s="4" t="str">
        <f>IF('Indicator Data'!D98="No data","x",ROUND(IF(('Indicator Data'!D98)&gt;E$139,10,IF(('Indicator Data'!D98)&lt;E$140,0,10-(E$139-('Indicator Data'!D98))/(E$139-E$140)*10)),1))</f>
        <v>x</v>
      </c>
      <c r="F96" s="58">
        <f>'Indicator Data'!E98/'Indicator Data'!$BC98</f>
        <v>0.35555007666314109</v>
      </c>
      <c r="G96" s="58">
        <f>'Indicator Data'!F98/'Indicator Data'!$BC98</f>
        <v>0.28356529235720085</v>
      </c>
      <c r="H96" s="58">
        <f t="shared" si="14"/>
        <v>0.24866636142087076</v>
      </c>
      <c r="I96" s="4">
        <f t="shared" si="15"/>
        <v>6.2</v>
      </c>
      <c r="J96" s="4">
        <f>ROUND(IF('Indicator Data'!I98=0,0,IF(LOG('Indicator Data'!I98)&gt;J$139,10,IF(LOG('Indicator Data'!I98)&lt;J$140,0,10-(J$139-LOG('Indicator Data'!I98))/(J$139-J$140)*10))),1)</f>
        <v>0</v>
      </c>
      <c r="K96" s="58">
        <f>'Indicator Data'!G98/'Indicator Data'!$BC98</f>
        <v>4.771338923835502E-3</v>
      </c>
      <c r="L96" s="58">
        <f>'Indicator Data'!I98/'Indicator Data'!$BD98</f>
        <v>0</v>
      </c>
      <c r="M96" s="4">
        <f t="shared" si="16"/>
        <v>3.2</v>
      </c>
      <c r="N96" s="4">
        <f t="shared" si="17"/>
        <v>0</v>
      </c>
      <c r="O96" s="4">
        <f>ROUND(IF('Indicator Data'!J98=0,0,IF('Indicator Data'!J98&gt;O$139,10,IF('Indicator Data'!J98&lt;O$140,0,10-(O$139-'Indicator Data'!J98)/(O$139-O$140)*10))),1)</f>
        <v>0</v>
      </c>
      <c r="P96" s="153">
        <f t="shared" si="18"/>
        <v>0</v>
      </c>
      <c r="Q96" s="153">
        <f t="shared" si="19"/>
        <v>0</v>
      </c>
      <c r="R96" s="4">
        <f>IF('Indicator Data'!H98="No data","x",ROUND(IF('Indicator Data'!H98=0,0,IF('Indicator Data'!H98&gt;R$139,10,IF('Indicator Data'!H98&lt;R$140,0,10-(R$139-'Indicator Data'!H98)/(R$139-R$140)*10))),1))</f>
        <v>2</v>
      </c>
      <c r="S96" s="6" t="str">
        <f t="shared" si="20"/>
        <v>x</v>
      </c>
      <c r="T96" s="6">
        <f t="shared" si="21"/>
        <v>6.5</v>
      </c>
      <c r="U96" s="6">
        <f t="shared" si="22"/>
        <v>6.2</v>
      </c>
      <c r="V96" s="6">
        <f t="shared" si="23"/>
        <v>1</v>
      </c>
      <c r="W96" s="14">
        <f t="shared" si="24"/>
        <v>5</v>
      </c>
      <c r="X96" s="4">
        <f>ROUND(IF('Indicator Data'!M98=0,0,IF('Indicator Data'!M98&gt;X$139,10,IF('Indicator Data'!M98&lt;X$140,0,10-(X$139-'Indicator Data'!M98)/(X$139-X$140)*10))),1)</f>
        <v>10</v>
      </c>
      <c r="Y96" s="4">
        <f>ROUND(IF('Indicator Data'!N98=0,0,IF('Indicator Data'!N98&gt;Y$139,10,IF('Indicator Data'!N98&lt;Y$140,0,10-(Y$139-'Indicator Data'!N98)/(Y$139-Y$140)*10))),1)</f>
        <v>9.5</v>
      </c>
      <c r="Z96" s="6">
        <f t="shared" si="25"/>
        <v>9.8000000000000007</v>
      </c>
      <c r="AA96" s="6">
        <f>IF('Indicator Data'!K98=5,10,IF('Indicator Data'!K98=4,8,IF('Indicator Data'!K98=3,5,IF('Indicator Data'!K98=2,2,IF('Indicator Data'!K98=1,1,0)))))</f>
        <v>5</v>
      </c>
      <c r="AB96" s="191">
        <f>IF('Indicator Data'!L98="No data","x",IF('Indicator Data'!L98&gt;1000,10,IF('Indicator Data'!L98&gt;=500,9,IF('Indicator Data'!L98&gt;=240,8,IF('Indicator Data'!L98&gt;=120,7,IF('Indicator Data'!L98&gt;=60,6,IF('Indicator Data'!L98&gt;=20,5,IF('Indicator Data'!L98&gt;=1,4,0))))))))</f>
        <v>6</v>
      </c>
      <c r="AC96" s="6">
        <f t="shared" si="26"/>
        <v>6</v>
      </c>
      <c r="AD96" s="7">
        <f t="shared" si="27"/>
        <v>7.9</v>
      </c>
    </row>
    <row r="97" spans="1:30" s="11" customFormat="1" x14ac:dyDescent="0.25">
      <c r="A97" s="11" t="s">
        <v>413</v>
      </c>
      <c r="B97" s="30" t="s">
        <v>14</v>
      </c>
      <c r="C97" s="30" t="s">
        <v>542</v>
      </c>
      <c r="D97" s="4">
        <f>ROUND(IF('Indicator Data'!G99=0,0,IF(LOG('Indicator Data'!G99)&gt;D$139,10,IF(LOG('Indicator Data'!G99)&lt;D$140,0,10-(D$139-LOG('Indicator Data'!G99))/(D$139-D$140)*10))),1)</f>
        <v>9.1999999999999993</v>
      </c>
      <c r="E97" s="4">
        <f>IF('Indicator Data'!D99="No data","x",ROUND(IF(('Indicator Data'!D99)&gt;E$139,10,IF(('Indicator Data'!D99)&lt;E$140,0,10-(E$139-('Indicator Data'!D99))/(E$139-E$140)*10)),1))</f>
        <v>0.6</v>
      </c>
      <c r="F97" s="58">
        <f>'Indicator Data'!E99/'Indicator Data'!$BC99</f>
        <v>0.23173932835394803</v>
      </c>
      <c r="G97" s="58">
        <f>'Indicator Data'!F99/'Indicator Data'!$BC99</f>
        <v>5.7206544956431959E-2</v>
      </c>
      <c r="H97" s="58">
        <f t="shared" si="14"/>
        <v>0.13017130041608199</v>
      </c>
      <c r="I97" s="4">
        <f t="shared" si="15"/>
        <v>3.3</v>
      </c>
      <c r="J97" s="4">
        <f>ROUND(IF('Indicator Data'!I99=0,0,IF(LOG('Indicator Data'!I99)&gt;J$139,10,IF(LOG('Indicator Data'!I99)&lt;J$140,0,10-(J$139-LOG('Indicator Data'!I99))/(J$139-J$140)*10))),1)</f>
        <v>0</v>
      </c>
      <c r="K97" s="58">
        <f>'Indicator Data'!G99/'Indicator Data'!$BC99</f>
        <v>1.1544509147877602E-2</v>
      </c>
      <c r="L97" s="58">
        <f>'Indicator Data'!I99/'Indicator Data'!$BD99</f>
        <v>0</v>
      </c>
      <c r="M97" s="4">
        <f t="shared" si="16"/>
        <v>7.7</v>
      </c>
      <c r="N97" s="4">
        <f t="shared" si="17"/>
        <v>0</v>
      </c>
      <c r="O97" s="4">
        <f>ROUND(IF('Indicator Data'!J99=0,0,IF('Indicator Data'!J99&gt;O$139,10,IF('Indicator Data'!J99&lt;O$140,0,10-(O$139-'Indicator Data'!J99)/(O$139-O$140)*10))),1)</f>
        <v>0</v>
      </c>
      <c r="P97" s="153">
        <f t="shared" si="18"/>
        <v>0</v>
      </c>
      <c r="Q97" s="153">
        <f t="shared" si="19"/>
        <v>0</v>
      </c>
      <c r="R97" s="4">
        <f>IF('Indicator Data'!H99="No data","x",ROUND(IF('Indicator Data'!H99=0,0,IF('Indicator Data'!H99&gt;R$139,10,IF('Indicator Data'!H99&lt;R$140,0,10-(R$139-'Indicator Data'!H99)/(R$139-R$140)*10))),1))</f>
        <v>3.7</v>
      </c>
      <c r="S97" s="6">
        <f t="shared" si="20"/>
        <v>0.6</v>
      </c>
      <c r="T97" s="6">
        <f t="shared" si="21"/>
        <v>8.6</v>
      </c>
      <c r="U97" s="6">
        <f t="shared" si="22"/>
        <v>3.3</v>
      </c>
      <c r="V97" s="6">
        <f t="shared" si="23"/>
        <v>1.9</v>
      </c>
      <c r="W97" s="14">
        <f t="shared" si="24"/>
        <v>4.5</v>
      </c>
      <c r="X97" s="4">
        <f>ROUND(IF('Indicator Data'!M99=0,0,IF('Indicator Data'!M99&gt;X$139,10,IF('Indicator Data'!M99&lt;X$140,0,10-(X$139-'Indicator Data'!M99)/(X$139-X$140)*10))),1)</f>
        <v>10</v>
      </c>
      <c r="Y97" s="4">
        <f>ROUND(IF('Indicator Data'!N99=0,0,IF('Indicator Data'!N99&gt;Y$139,10,IF('Indicator Data'!N99&lt;Y$140,0,10-(Y$139-'Indicator Data'!N99)/(Y$139-Y$140)*10))),1)</f>
        <v>9.5</v>
      </c>
      <c r="Z97" s="6">
        <f t="shared" si="25"/>
        <v>9.8000000000000007</v>
      </c>
      <c r="AA97" s="6">
        <f>IF('Indicator Data'!K99=5,10,IF('Indicator Data'!K99=4,8,IF('Indicator Data'!K99=3,5,IF('Indicator Data'!K99=2,2,IF('Indicator Data'!K99=1,1,0)))))</f>
        <v>0</v>
      </c>
      <c r="AB97" s="191">
        <f>IF('Indicator Data'!L99="No data","x",IF('Indicator Data'!L99&gt;1000,10,IF('Indicator Data'!L99&gt;=500,9,IF('Indicator Data'!L99&gt;=240,8,IF('Indicator Data'!L99&gt;=120,7,IF('Indicator Data'!L99&gt;=60,6,IF('Indicator Data'!L99&gt;=20,5,IF('Indicator Data'!L99&gt;=1,4,0))))))))</f>
        <v>6</v>
      </c>
      <c r="AC97" s="6">
        <f t="shared" si="26"/>
        <v>6</v>
      </c>
      <c r="AD97" s="7">
        <f t="shared" si="27"/>
        <v>7.9</v>
      </c>
    </row>
    <row r="98" spans="1:30" s="11" customFormat="1" x14ac:dyDescent="0.25">
      <c r="A98" s="11" t="s">
        <v>414</v>
      </c>
      <c r="B98" s="30" t="s">
        <v>14</v>
      </c>
      <c r="C98" s="30" t="s">
        <v>543</v>
      </c>
      <c r="D98" s="4">
        <f>ROUND(IF('Indicator Data'!G100=0,0,IF(LOG('Indicator Data'!G100)&gt;D$139,10,IF(LOG('Indicator Data'!G100)&lt;D$140,0,10-(D$139-LOG('Indicator Data'!G100))/(D$139-D$140)*10))),1)</f>
        <v>7.9</v>
      </c>
      <c r="E98" s="4">
        <f>IF('Indicator Data'!D100="No data","x",ROUND(IF(('Indicator Data'!D100)&gt;E$139,10,IF(('Indicator Data'!D100)&lt;E$140,0,10-(E$139-('Indicator Data'!D100))/(E$139-E$140)*10)),1))</f>
        <v>0</v>
      </c>
      <c r="F98" s="58">
        <f>'Indicator Data'!E100/'Indicator Data'!$BC100</f>
        <v>0.32078969563924842</v>
      </c>
      <c r="G98" s="58">
        <f>'Indicator Data'!F100/'Indicator Data'!$BC100</f>
        <v>0.26352827668910928</v>
      </c>
      <c r="H98" s="58">
        <f t="shared" si="14"/>
        <v>0.22627691699190153</v>
      </c>
      <c r="I98" s="4">
        <f t="shared" si="15"/>
        <v>5.7</v>
      </c>
      <c r="J98" s="4">
        <f>ROUND(IF('Indicator Data'!I100=0,0,IF(LOG('Indicator Data'!I100)&gt;J$139,10,IF(LOG('Indicator Data'!I100)&lt;J$140,0,10-(J$139-LOG('Indicator Data'!I100))/(J$139-J$140)*10))),1)</f>
        <v>0</v>
      </c>
      <c r="K98" s="58">
        <f>'Indicator Data'!G100/'Indicator Data'!$BC100</f>
        <v>8.3392574620353311E-3</v>
      </c>
      <c r="L98" s="58">
        <f>'Indicator Data'!I100/'Indicator Data'!$BD100</f>
        <v>0</v>
      </c>
      <c r="M98" s="4">
        <f t="shared" si="16"/>
        <v>5.6</v>
      </c>
      <c r="N98" s="4">
        <f t="shared" si="17"/>
        <v>0</v>
      </c>
      <c r="O98" s="4">
        <f>ROUND(IF('Indicator Data'!J100=0,0,IF('Indicator Data'!J100&gt;O$139,10,IF('Indicator Data'!J100&lt;O$140,0,10-(O$139-'Indicator Data'!J100)/(O$139-O$140)*10))),1)</f>
        <v>0</v>
      </c>
      <c r="P98" s="153">
        <f t="shared" si="18"/>
        <v>0</v>
      </c>
      <c r="Q98" s="153">
        <f t="shared" si="19"/>
        <v>0</v>
      </c>
      <c r="R98" s="4">
        <f>IF('Indicator Data'!H100="No data","x",ROUND(IF('Indicator Data'!H100=0,0,IF('Indicator Data'!H100&gt;R$139,10,IF('Indicator Data'!H100&lt;R$140,0,10-(R$139-'Indicator Data'!H100)/(R$139-R$140)*10))),1))</f>
        <v>3.7</v>
      </c>
      <c r="S98" s="6">
        <f t="shared" si="20"/>
        <v>0</v>
      </c>
      <c r="T98" s="6">
        <f t="shared" si="21"/>
        <v>6.9</v>
      </c>
      <c r="U98" s="6">
        <f t="shared" si="22"/>
        <v>5.7</v>
      </c>
      <c r="V98" s="6">
        <f t="shared" si="23"/>
        <v>1.9</v>
      </c>
      <c r="W98" s="14">
        <f t="shared" si="24"/>
        <v>4.2</v>
      </c>
      <c r="X98" s="4">
        <f>ROUND(IF('Indicator Data'!M100=0,0,IF('Indicator Data'!M100&gt;X$139,10,IF('Indicator Data'!M100&lt;X$140,0,10-(X$139-'Indicator Data'!M100)/(X$139-X$140)*10))),1)</f>
        <v>10</v>
      </c>
      <c r="Y98" s="4">
        <f>ROUND(IF('Indicator Data'!N100=0,0,IF('Indicator Data'!N100&gt;Y$139,10,IF('Indicator Data'!N100&lt;Y$140,0,10-(Y$139-'Indicator Data'!N100)/(Y$139-Y$140)*10))),1)</f>
        <v>9.5</v>
      </c>
      <c r="Z98" s="6">
        <f t="shared" si="25"/>
        <v>9.8000000000000007</v>
      </c>
      <c r="AA98" s="6">
        <f>IF('Indicator Data'!K100=5,10,IF('Indicator Data'!K100=4,8,IF('Indicator Data'!K100=3,5,IF('Indicator Data'!K100=2,2,IF('Indicator Data'!K100=1,1,0)))))</f>
        <v>5</v>
      </c>
      <c r="AB98" s="191">
        <f>IF('Indicator Data'!L100="No data","x",IF('Indicator Data'!L100&gt;1000,10,IF('Indicator Data'!L100&gt;=500,9,IF('Indicator Data'!L100&gt;=240,8,IF('Indicator Data'!L100&gt;=120,7,IF('Indicator Data'!L100&gt;=60,6,IF('Indicator Data'!L100&gt;=20,5,IF('Indicator Data'!L100&gt;=1,4,0))))))))</f>
        <v>7</v>
      </c>
      <c r="AC98" s="6">
        <f t="shared" si="26"/>
        <v>7</v>
      </c>
      <c r="AD98" s="7">
        <f t="shared" si="27"/>
        <v>8.4</v>
      </c>
    </row>
    <row r="99" spans="1:30" s="11" customFormat="1" x14ac:dyDescent="0.25">
      <c r="A99" s="11" t="s">
        <v>415</v>
      </c>
      <c r="B99" s="30" t="s">
        <v>14</v>
      </c>
      <c r="C99" s="30" t="s">
        <v>544</v>
      </c>
      <c r="D99" s="4">
        <f>ROUND(IF('Indicator Data'!G101=0,0,IF(LOG('Indicator Data'!G101)&gt;D$139,10,IF(LOG('Indicator Data'!G101)&lt;D$140,0,10-(D$139-LOG('Indicator Data'!G101))/(D$139-D$140)*10))),1)</f>
        <v>8.8000000000000007</v>
      </c>
      <c r="E99" s="4">
        <f>IF('Indicator Data'!D101="No data","x",ROUND(IF(('Indicator Data'!D101)&gt;E$139,10,IF(('Indicator Data'!D101)&lt;E$140,0,10-(E$139-('Indicator Data'!D101))/(E$139-E$140)*10)),1))</f>
        <v>5.6</v>
      </c>
      <c r="F99" s="58">
        <f>'Indicator Data'!E101/'Indicator Data'!$BC101</f>
        <v>0.37017086170242802</v>
      </c>
      <c r="G99" s="58">
        <f>'Indicator Data'!F101/'Indicator Data'!$BC101</f>
        <v>0.10284011970765718</v>
      </c>
      <c r="H99" s="58">
        <f t="shared" si="14"/>
        <v>0.2107954607781283</v>
      </c>
      <c r="I99" s="4">
        <f t="shared" si="15"/>
        <v>5.3</v>
      </c>
      <c r="J99" s="4">
        <f>ROUND(IF('Indicator Data'!I101=0,0,IF(LOG('Indicator Data'!I101)&gt;J$139,10,IF(LOG('Indicator Data'!I101)&lt;J$140,0,10-(J$139-LOG('Indicator Data'!I101))/(J$139-J$140)*10))),1)</f>
        <v>0</v>
      </c>
      <c r="K99" s="58">
        <f>'Indicator Data'!G101/'Indicator Data'!$BC101</f>
        <v>1.4459501446200089E-2</v>
      </c>
      <c r="L99" s="58">
        <f>'Indicator Data'!I101/'Indicator Data'!$BD101</f>
        <v>0</v>
      </c>
      <c r="M99" s="4">
        <f t="shared" si="16"/>
        <v>9.6</v>
      </c>
      <c r="N99" s="4">
        <f t="shared" si="17"/>
        <v>0</v>
      </c>
      <c r="O99" s="4">
        <f>ROUND(IF('Indicator Data'!J101=0,0,IF('Indicator Data'!J101&gt;O$139,10,IF('Indicator Data'!J101&lt;O$140,0,10-(O$139-'Indicator Data'!J101)/(O$139-O$140)*10))),1)</f>
        <v>0</v>
      </c>
      <c r="P99" s="153">
        <f t="shared" si="18"/>
        <v>0</v>
      </c>
      <c r="Q99" s="153">
        <f t="shared" si="19"/>
        <v>0</v>
      </c>
      <c r="R99" s="4">
        <f>IF('Indicator Data'!H101="No data","x",ROUND(IF('Indicator Data'!H101=0,0,IF('Indicator Data'!H101&gt;R$139,10,IF('Indicator Data'!H101&lt;R$140,0,10-(R$139-'Indicator Data'!H101)/(R$139-R$140)*10))),1))</f>
        <v>3.7</v>
      </c>
      <c r="S99" s="6">
        <f t="shared" si="20"/>
        <v>5.6</v>
      </c>
      <c r="T99" s="6">
        <f t="shared" si="21"/>
        <v>9.1999999999999993</v>
      </c>
      <c r="U99" s="6">
        <f t="shared" si="22"/>
        <v>5.3</v>
      </c>
      <c r="V99" s="6">
        <f t="shared" si="23"/>
        <v>1.9</v>
      </c>
      <c r="W99" s="14">
        <f t="shared" si="24"/>
        <v>6.2</v>
      </c>
      <c r="X99" s="4">
        <f>ROUND(IF('Indicator Data'!M101=0,0,IF('Indicator Data'!M101&gt;X$139,10,IF('Indicator Data'!M101&lt;X$140,0,10-(X$139-'Indicator Data'!M101)/(X$139-X$140)*10))),1)</f>
        <v>10</v>
      </c>
      <c r="Y99" s="4">
        <f>ROUND(IF('Indicator Data'!N101=0,0,IF('Indicator Data'!N101&gt;Y$139,10,IF('Indicator Data'!N101&lt;Y$140,0,10-(Y$139-'Indicator Data'!N101)/(Y$139-Y$140)*10))),1)</f>
        <v>9.5</v>
      </c>
      <c r="Z99" s="6">
        <f t="shared" si="25"/>
        <v>9.8000000000000007</v>
      </c>
      <c r="AA99" s="6">
        <f>IF('Indicator Data'!K101=5,10,IF('Indicator Data'!K101=4,8,IF('Indicator Data'!K101=3,5,IF('Indicator Data'!K101=2,2,IF('Indicator Data'!K101=1,1,0)))))</f>
        <v>10</v>
      </c>
      <c r="AB99" s="191">
        <f>IF('Indicator Data'!L101="No data","x",IF('Indicator Data'!L101&gt;1000,10,IF('Indicator Data'!L101&gt;=500,9,IF('Indicator Data'!L101&gt;=240,8,IF('Indicator Data'!L101&gt;=120,7,IF('Indicator Data'!L101&gt;=60,6,IF('Indicator Data'!L101&gt;=20,5,IF('Indicator Data'!L101&gt;=1,4,0))))))))</f>
        <v>6</v>
      </c>
      <c r="AC99" s="6">
        <f t="shared" si="26"/>
        <v>10</v>
      </c>
      <c r="AD99" s="7">
        <f t="shared" si="27"/>
        <v>10</v>
      </c>
    </row>
    <row r="100" spans="1:30" s="11" customFormat="1" x14ac:dyDescent="0.25">
      <c r="A100" s="11" t="s">
        <v>416</v>
      </c>
      <c r="B100" s="30" t="s">
        <v>14</v>
      </c>
      <c r="C100" s="30" t="s">
        <v>545</v>
      </c>
      <c r="D100" s="4">
        <f>ROUND(IF('Indicator Data'!G102=0,0,IF(LOG('Indicator Data'!G102)&gt;D$139,10,IF(LOG('Indicator Data'!G102)&lt;D$140,0,10-(D$139-LOG('Indicator Data'!G102))/(D$139-D$140)*10))),1)</f>
        <v>8.6</v>
      </c>
      <c r="E100" s="4">
        <f>IF('Indicator Data'!D102="No data","x",ROUND(IF(('Indicator Data'!D102)&gt;E$139,10,IF(('Indicator Data'!D102)&lt;E$140,0,10-(E$139-('Indicator Data'!D102))/(E$139-E$140)*10)),1))</f>
        <v>2.5</v>
      </c>
      <c r="F100" s="58">
        <f>'Indicator Data'!E102/'Indicator Data'!$BC102</f>
        <v>0.50853041928974985</v>
      </c>
      <c r="G100" s="58">
        <f>'Indicator Data'!F102/'Indicator Data'!$BC102</f>
        <v>0.10909071175902481</v>
      </c>
      <c r="H100" s="58">
        <f t="shared" si="14"/>
        <v>0.28153788758463111</v>
      </c>
      <c r="I100" s="4">
        <f t="shared" si="15"/>
        <v>7</v>
      </c>
      <c r="J100" s="4">
        <f>ROUND(IF('Indicator Data'!I102=0,0,IF(LOG('Indicator Data'!I102)&gt;J$139,10,IF(LOG('Indicator Data'!I102)&lt;J$140,0,10-(J$139-LOG('Indicator Data'!I102))/(J$139-J$140)*10))),1)</f>
        <v>0</v>
      </c>
      <c r="K100" s="58">
        <f>'Indicator Data'!G102/'Indicator Data'!$BC102</f>
        <v>9.0806989431349173E-3</v>
      </c>
      <c r="L100" s="58">
        <f>'Indicator Data'!I102/'Indicator Data'!$BD102</f>
        <v>0</v>
      </c>
      <c r="M100" s="4">
        <f t="shared" si="16"/>
        <v>6.1</v>
      </c>
      <c r="N100" s="4">
        <f t="shared" si="17"/>
        <v>0</v>
      </c>
      <c r="O100" s="4">
        <f>ROUND(IF('Indicator Data'!J102=0,0,IF('Indicator Data'!J102&gt;O$139,10,IF('Indicator Data'!J102&lt;O$140,0,10-(O$139-'Indicator Data'!J102)/(O$139-O$140)*10))),1)</f>
        <v>0</v>
      </c>
      <c r="P100" s="153">
        <f t="shared" si="18"/>
        <v>0</v>
      </c>
      <c r="Q100" s="153">
        <f t="shared" si="19"/>
        <v>0</v>
      </c>
      <c r="R100" s="4">
        <f>IF('Indicator Data'!H102="No data","x",ROUND(IF('Indicator Data'!H102=0,0,IF('Indicator Data'!H102&gt;R$139,10,IF('Indicator Data'!H102&lt;R$140,0,10-(R$139-'Indicator Data'!H102)/(R$139-R$140)*10))),1))</f>
        <v>2</v>
      </c>
      <c r="S100" s="6">
        <f t="shared" si="20"/>
        <v>2.5</v>
      </c>
      <c r="T100" s="6">
        <f t="shared" si="21"/>
        <v>7.6</v>
      </c>
      <c r="U100" s="6">
        <f t="shared" si="22"/>
        <v>7</v>
      </c>
      <c r="V100" s="6">
        <f t="shared" si="23"/>
        <v>1</v>
      </c>
      <c r="W100" s="14">
        <f t="shared" si="24"/>
        <v>5.2</v>
      </c>
      <c r="X100" s="4">
        <f>ROUND(IF('Indicator Data'!M102=0,0,IF('Indicator Data'!M102&gt;X$139,10,IF('Indicator Data'!M102&lt;X$140,0,10-(X$139-'Indicator Data'!M102)/(X$139-X$140)*10))),1)</f>
        <v>10</v>
      </c>
      <c r="Y100" s="4">
        <f>ROUND(IF('Indicator Data'!N102=0,0,IF('Indicator Data'!N102&gt;Y$139,10,IF('Indicator Data'!N102&lt;Y$140,0,10-(Y$139-'Indicator Data'!N102)/(Y$139-Y$140)*10))),1)</f>
        <v>9.5</v>
      </c>
      <c r="Z100" s="6">
        <f t="shared" si="25"/>
        <v>9.8000000000000007</v>
      </c>
      <c r="AA100" s="6">
        <f>IF('Indicator Data'!K102=5,10,IF('Indicator Data'!K102=4,8,IF('Indicator Data'!K102=3,5,IF('Indicator Data'!K102=2,2,IF('Indicator Data'!K102=1,1,0)))))</f>
        <v>0</v>
      </c>
      <c r="AB100" s="191">
        <f>IF('Indicator Data'!L102="No data","x",IF('Indicator Data'!L102&gt;1000,10,IF('Indicator Data'!L102&gt;=500,9,IF('Indicator Data'!L102&gt;=240,8,IF('Indicator Data'!L102&gt;=120,7,IF('Indicator Data'!L102&gt;=60,6,IF('Indicator Data'!L102&gt;=20,5,IF('Indicator Data'!L102&gt;=1,4,0))))))))</f>
        <v>10</v>
      </c>
      <c r="AC100" s="6">
        <f t="shared" si="26"/>
        <v>10</v>
      </c>
      <c r="AD100" s="7">
        <f t="shared" si="27"/>
        <v>10</v>
      </c>
    </row>
    <row r="101" spans="1:30" s="11" customFormat="1" x14ac:dyDescent="0.25">
      <c r="A101" s="11" t="s">
        <v>418</v>
      </c>
      <c r="B101" s="30" t="s">
        <v>16</v>
      </c>
      <c r="C101" s="30" t="s">
        <v>547</v>
      </c>
      <c r="D101" s="4">
        <f>ROUND(IF('Indicator Data'!G103=0,0,IF(LOG('Indicator Data'!G103)&gt;D$139,10,IF(LOG('Indicator Data'!G103)&lt;D$140,0,10-(D$139-LOG('Indicator Data'!G103))/(D$139-D$140)*10))),1)</f>
        <v>0</v>
      </c>
      <c r="E101" s="4">
        <f>IF('Indicator Data'!D103="No data","x",ROUND(IF(('Indicator Data'!D103)&gt;E$139,10,IF(('Indicator Data'!D103)&lt;E$140,0,10-(E$139-('Indicator Data'!D103))/(E$139-E$140)*10)),1))</f>
        <v>0.9</v>
      </c>
      <c r="F101" s="58">
        <f>'Indicator Data'!E103/'Indicator Data'!$BC103</f>
        <v>1.8013967283213687E-2</v>
      </c>
      <c r="G101" s="58">
        <f>'Indicator Data'!F103/'Indicator Data'!$BC103</f>
        <v>9.1042620339356048E-2</v>
      </c>
      <c r="H101" s="58">
        <f t="shared" si="14"/>
        <v>3.1767638726445856E-2</v>
      </c>
      <c r="I101" s="4">
        <f t="shared" si="15"/>
        <v>0.8</v>
      </c>
      <c r="J101" s="4">
        <f>ROUND(IF('Indicator Data'!I103=0,0,IF(LOG('Indicator Data'!I103)&gt;J$139,10,IF(LOG('Indicator Data'!I103)&lt;J$140,0,10-(J$139-LOG('Indicator Data'!I103))/(J$139-J$140)*10))),1)</f>
        <v>9.3000000000000007</v>
      </c>
      <c r="K101" s="58">
        <f>'Indicator Data'!G103/'Indicator Data'!$BC103</f>
        <v>0</v>
      </c>
      <c r="L101" s="58">
        <f>'Indicator Data'!I103/'Indicator Data'!$BD103</f>
        <v>3.3217095479059519E-3</v>
      </c>
      <c r="M101" s="4">
        <f t="shared" si="16"/>
        <v>0</v>
      </c>
      <c r="N101" s="4">
        <f t="shared" si="17"/>
        <v>1.1000000000000001</v>
      </c>
      <c r="O101" s="4">
        <f>ROUND(IF('Indicator Data'!J103=0,0,IF('Indicator Data'!J103&gt;O$139,10,IF('Indicator Data'!J103&lt;O$140,0,10-(O$139-'Indicator Data'!J103)/(O$139-O$140)*10))),1)</f>
        <v>2.9</v>
      </c>
      <c r="P101" s="153">
        <f t="shared" si="18"/>
        <v>6.9</v>
      </c>
      <c r="Q101" s="153">
        <f t="shared" si="19"/>
        <v>4.9000000000000004</v>
      </c>
      <c r="R101" s="4">
        <f>IF('Indicator Data'!H103="No data","x",ROUND(IF('Indicator Data'!H103=0,0,IF('Indicator Data'!H103&gt;R$139,10,IF('Indicator Data'!H103&lt;R$140,0,10-(R$139-'Indicator Data'!H103)/(R$139-R$140)*10))),1))</f>
        <v>8.6999999999999993</v>
      </c>
      <c r="S101" s="6">
        <f t="shared" si="20"/>
        <v>0.9</v>
      </c>
      <c r="T101" s="6">
        <f t="shared" si="21"/>
        <v>0</v>
      </c>
      <c r="U101" s="6">
        <f t="shared" si="22"/>
        <v>0.8</v>
      </c>
      <c r="V101" s="6">
        <f t="shared" si="23"/>
        <v>6.8</v>
      </c>
      <c r="W101" s="14">
        <f t="shared" si="24"/>
        <v>2.7</v>
      </c>
      <c r="X101" s="4">
        <f>ROUND(IF('Indicator Data'!M103=0,0,IF('Indicator Data'!M103&gt;X$139,10,IF('Indicator Data'!M103&lt;X$140,0,10-(X$139-'Indicator Data'!M103)/(X$139-X$140)*10))),1)</f>
        <v>7</v>
      </c>
      <c r="Y101" s="4">
        <f>ROUND(IF('Indicator Data'!N103=0,0,IF('Indicator Data'!N103&gt;Y$139,10,IF('Indicator Data'!N103&lt;Y$140,0,10-(Y$139-'Indicator Data'!N103)/(Y$139-Y$140)*10))),1)</f>
        <v>0.2</v>
      </c>
      <c r="Z101" s="6">
        <f t="shared" si="25"/>
        <v>4.4000000000000004</v>
      </c>
      <c r="AA101" s="6">
        <f>IF('Indicator Data'!K103=5,10,IF('Indicator Data'!K103=4,8,IF('Indicator Data'!K103=3,5,IF('Indicator Data'!K103=2,2,IF('Indicator Data'!K103=1,1,0)))))</f>
        <v>0</v>
      </c>
      <c r="AB101" s="191">
        <f>IF('Indicator Data'!L103="No data","x",IF('Indicator Data'!L103&gt;1000,10,IF('Indicator Data'!L103&gt;=500,9,IF('Indicator Data'!L103&gt;=240,8,IF('Indicator Data'!L103&gt;=120,7,IF('Indicator Data'!L103&gt;=60,6,IF('Indicator Data'!L103&gt;=20,5,IF('Indicator Data'!L103&gt;=1,4,0))))))))</f>
        <v>0</v>
      </c>
      <c r="AC101" s="6">
        <f t="shared" si="26"/>
        <v>0</v>
      </c>
      <c r="AD101" s="7">
        <f t="shared" si="27"/>
        <v>2.2000000000000002</v>
      </c>
    </row>
    <row r="102" spans="1:30" s="11" customFormat="1" x14ac:dyDescent="0.25">
      <c r="A102" s="11" t="s">
        <v>417</v>
      </c>
      <c r="B102" s="30" t="s">
        <v>16</v>
      </c>
      <c r="C102" s="30" t="s">
        <v>546</v>
      </c>
      <c r="D102" s="4">
        <f>ROUND(IF('Indicator Data'!G104=0,0,IF(LOG('Indicator Data'!G104)&gt;D$139,10,IF(LOG('Indicator Data'!G104)&lt;D$140,0,10-(D$139-LOG('Indicator Data'!G104))/(D$139-D$140)*10))),1)</f>
        <v>4.3</v>
      </c>
      <c r="E102" s="4">
        <f>IF('Indicator Data'!D104="No data","x",ROUND(IF(('Indicator Data'!D104)&gt;E$139,10,IF(('Indicator Data'!D104)&lt;E$140,0,10-(E$139-('Indicator Data'!D104))/(E$139-E$140)*10)),1))</f>
        <v>2.8</v>
      </c>
      <c r="F102" s="58">
        <f>'Indicator Data'!E104/'Indicator Data'!$BC104</f>
        <v>0.15103833992744747</v>
      </c>
      <c r="G102" s="58">
        <f>'Indicator Data'!F104/'Indicator Data'!$BC104</f>
        <v>7.922988043074515E-2</v>
      </c>
      <c r="H102" s="58">
        <f t="shared" si="14"/>
        <v>9.5326640071410021E-2</v>
      </c>
      <c r="I102" s="4">
        <f t="shared" si="15"/>
        <v>2.4</v>
      </c>
      <c r="J102" s="4">
        <f>ROUND(IF('Indicator Data'!I104=0,0,IF(LOG('Indicator Data'!I104)&gt;J$139,10,IF(LOG('Indicator Data'!I104)&lt;J$140,0,10-(J$139-LOG('Indicator Data'!I104))/(J$139-J$140)*10))),1)</f>
        <v>9.3000000000000007</v>
      </c>
      <c r="K102" s="58">
        <f>'Indicator Data'!G104/'Indicator Data'!$BC104</f>
        <v>1.1442865609632153E-3</v>
      </c>
      <c r="L102" s="58">
        <f>'Indicator Data'!I104/'Indicator Data'!$BD104</f>
        <v>3.3217095479059519E-3</v>
      </c>
      <c r="M102" s="4">
        <f t="shared" si="16"/>
        <v>0.8</v>
      </c>
      <c r="N102" s="4">
        <f t="shared" si="17"/>
        <v>1.1000000000000001</v>
      </c>
      <c r="O102" s="4">
        <f>ROUND(IF('Indicator Data'!J104=0,0,IF('Indicator Data'!J104&gt;O$139,10,IF('Indicator Data'!J104&lt;O$140,0,10-(O$139-'Indicator Data'!J104)/(O$139-O$140)*10))),1)</f>
        <v>2.9</v>
      </c>
      <c r="P102" s="153">
        <f t="shared" si="18"/>
        <v>6.9</v>
      </c>
      <c r="Q102" s="153">
        <f t="shared" si="19"/>
        <v>4.9000000000000004</v>
      </c>
      <c r="R102" s="4">
        <f>IF('Indicator Data'!H104="No data","x",ROUND(IF('Indicator Data'!H104=0,0,IF('Indicator Data'!H104&gt;R$139,10,IF('Indicator Data'!H104&lt;R$140,0,10-(R$139-'Indicator Data'!H104)/(R$139-R$140)*10))),1))</f>
        <v>6.7</v>
      </c>
      <c r="S102" s="6">
        <f t="shared" si="20"/>
        <v>2.8</v>
      </c>
      <c r="T102" s="6">
        <f t="shared" si="21"/>
        <v>2.7</v>
      </c>
      <c r="U102" s="6">
        <f t="shared" si="22"/>
        <v>2.4</v>
      </c>
      <c r="V102" s="6">
        <f t="shared" si="23"/>
        <v>5.8</v>
      </c>
      <c r="W102" s="14">
        <f t="shared" si="24"/>
        <v>3.6</v>
      </c>
      <c r="X102" s="4">
        <f>ROUND(IF('Indicator Data'!M104=0,0,IF('Indicator Data'!M104&gt;X$139,10,IF('Indicator Data'!M104&lt;X$140,0,10-(X$139-'Indicator Data'!M104)/(X$139-X$140)*10))),1)</f>
        <v>7</v>
      </c>
      <c r="Y102" s="4">
        <f>ROUND(IF('Indicator Data'!N104=0,0,IF('Indicator Data'!N104&gt;Y$139,10,IF('Indicator Data'!N104&lt;Y$140,0,10-(Y$139-'Indicator Data'!N104)/(Y$139-Y$140)*10))),1)</f>
        <v>0.2</v>
      </c>
      <c r="Z102" s="6">
        <f t="shared" si="25"/>
        <v>4.4000000000000004</v>
      </c>
      <c r="AA102" s="6">
        <f>IF('Indicator Data'!K104=5,10,IF('Indicator Data'!K104=4,8,IF('Indicator Data'!K104=3,5,IF('Indicator Data'!K104=2,2,IF('Indicator Data'!K104=1,1,0)))))</f>
        <v>0</v>
      </c>
      <c r="AB102" s="191">
        <f>IF('Indicator Data'!L104="No data","x",IF('Indicator Data'!L104&gt;1000,10,IF('Indicator Data'!L104&gt;=500,9,IF('Indicator Data'!L104&gt;=240,8,IF('Indicator Data'!L104&gt;=120,7,IF('Indicator Data'!L104&gt;=60,6,IF('Indicator Data'!L104&gt;=20,5,IF('Indicator Data'!L104&gt;=1,4,0))))))))</f>
        <v>0</v>
      </c>
      <c r="AC102" s="6">
        <f t="shared" si="26"/>
        <v>0</v>
      </c>
      <c r="AD102" s="7">
        <f t="shared" si="27"/>
        <v>2.2000000000000002</v>
      </c>
    </row>
    <row r="103" spans="1:30" s="11" customFormat="1" x14ac:dyDescent="0.25">
      <c r="A103" s="11" t="s">
        <v>419</v>
      </c>
      <c r="B103" s="30" t="s">
        <v>16</v>
      </c>
      <c r="C103" s="30" t="s">
        <v>548</v>
      </c>
      <c r="D103" s="4">
        <f>ROUND(IF('Indicator Data'!G105=0,0,IF(LOG('Indicator Data'!G105)&gt;D$139,10,IF(LOG('Indicator Data'!G105)&lt;D$140,0,10-(D$139-LOG('Indicator Data'!G105))/(D$139-D$140)*10))),1)</f>
        <v>5.0999999999999996</v>
      </c>
      <c r="E103" s="4">
        <f>IF('Indicator Data'!D105="No data","x",ROUND(IF(('Indicator Data'!D105)&gt;E$139,10,IF(('Indicator Data'!D105)&lt;E$140,0,10-(E$139-('Indicator Data'!D105))/(E$139-E$140)*10)),1))</f>
        <v>2.2000000000000002</v>
      </c>
      <c r="F103" s="58">
        <f>'Indicator Data'!E105/'Indicator Data'!$BC105</f>
        <v>0.14318557640082086</v>
      </c>
      <c r="G103" s="58">
        <f>'Indicator Data'!F105/'Indicator Data'!$BC105</f>
        <v>0.30356217070878905</v>
      </c>
      <c r="H103" s="58">
        <f t="shared" si="14"/>
        <v>0.14748333087760768</v>
      </c>
      <c r="I103" s="4">
        <f t="shared" si="15"/>
        <v>3.7</v>
      </c>
      <c r="J103" s="4">
        <f>ROUND(IF('Indicator Data'!I105=0,0,IF(LOG('Indicator Data'!I105)&gt;J$139,10,IF(LOG('Indicator Data'!I105)&lt;J$140,0,10-(J$139-LOG('Indicator Data'!I105))/(J$139-J$140)*10))),1)</f>
        <v>9.3000000000000007</v>
      </c>
      <c r="K103" s="58">
        <f>'Indicator Data'!G105/'Indicator Data'!$BC105</f>
        <v>4.4079357423187663E-3</v>
      </c>
      <c r="L103" s="58">
        <f>'Indicator Data'!I105/'Indicator Data'!$BD105</f>
        <v>3.3217095479059519E-3</v>
      </c>
      <c r="M103" s="4">
        <f t="shared" si="16"/>
        <v>2.9</v>
      </c>
      <c r="N103" s="4">
        <f t="shared" si="17"/>
        <v>1.1000000000000001</v>
      </c>
      <c r="O103" s="4">
        <f>ROUND(IF('Indicator Data'!J105=0,0,IF('Indicator Data'!J105&gt;O$139,10,IF('Indicator Data'!J105&lt;O$140,0,10-(O$139-'Indicator Data'!J105)/(O$139-O$140)*10))),1)</f>
        <v>2.9</v>
      </c>
      <c r="P103" s="153">
        <f t="shared" si="18"/>
        <v>6.9</v>
      </c>
      <c r="Q103" s="153">
        <f t="shared" si="19"/>
        <v>4.9000000000000004</v>
      </c>
      <c r="R103" s="4">
        <f>IF('Indicator Data'!H105="No data","x",ROUND(IF('Indicator Data'!H105=0,0,IF('Indicator Data'!H105&gt;R$139,10,IF('Indicator Data'!H105&lt;R$140,0,10-(R$139-'Indicator Data'!H105)/(R$139-R$140)*10))),1))</f>
        <v>6.7</v>
      </c>
      <c r="S103" s="6">
        <f t="shared" si="20"/>
        <v>2.2000000000000002</v>
      </c>
      <c r="T103" s="6">
        <f t="shared" si="21"/>
        <v>4.0999999999999996</v>
      </c>
      <c r="U103" s="6">
        <f t="shared" si="22"/>
        <v>3.7</v>
      </c>
      <c r="V103" s="6">
        <f t="shared" si="23"/>
        <v>5.8</v>
      </c>
      <c r="W103" s="14">
        <f t="shared" si="24"/>
        <v>4.0999999999999996</v>
      </c>
      <c r="X103" s="4">
        <f>ROUND(IF('Indicator Data'!M105=0,0,IF('Indicator Data'!M105&gt;X$139,10,IF('Indicator Data'!M105&lt;X$140,0,10-(X$139-'Indicator Data'!M105)/(X$139-X$140)*10))),1)</f>
        <v>7</v>
      </c>
      <c r="Y103" s="4">
        <f>ROUND(IF('Indicator Data'!N105=0,0,IF('Indicator Data'!N105&gt;Y$139,10,IF('Indicator Data'!N105&lt;Y$140,0,10-(Y$139-'Indicator Data'!N105)/(Y$139-Y$140)*10))),1)</f>
        <v>0.2</v>
      </c>
      <c r="Z103" s="6">
        <f t="shared" si="25"/>
        <v>4.4000000000000004</v>
      </c>
      <c r="AA103" s="6">
        <f>IF('Indicator Data'!K105=5,10,IF('Indicator Data'!K105=4,8,IF('Indicator Data'!K105=3,5,IF('Indicator Data'!K105=2,2,IF('Indicator Data'!K105=1,1,0)))))</f>
        <v>0</v>
      </c>
      <c r="AB103" s="191">
        <f>IF('Indicator Data'!L105="No data","x",IF('Indicator Data'!L105&gt;1000,10,IF('Indicator Data'!L105&gt;=500,9,IF('Indicator Data'!L105&gt;=240,8,IF('Indicator Data'!L105&gt;=120,7,IF('Indicator Data'!L105&gt;=60,6,IF('Indicator Data'!L105&gt;=20,5,IF('Indicator Data'!L105&gt;=1,4,0))))))))</f>
        <v>0</v>
      </c>
      <c r="AC103" s="6">
        <f t="shared" si="26"/>
        <v>0</v>
      </c>
      <c r="AD103" s="7">
        <f t="shared" si="27"/>
        <v>2.2000000000000002</v>
      </c>
    </row>
    <row r="104" spans="1:30" s="11" customFormat="1" x14ac:dyDescent="0.25">
      <c r="A104" s="11" t="s">
        <v>420</v>
      </c>
      <c r="B104" s="30" t="s">
        <v>16</v>
      </c>
      <c r="C104" s="30" t="s">
        <v>549</v>
      </c>
      <c r="D104" s="4">
        <f>ROUND(IF('Indicator Data'!G106=0,0,IF(LOG('Indicator Data'!G106)&gt;D$139,10,IF(LOG('Indicator Data'!G106)&lt;D$140,0,10-(D$139-LOG('Indicator Data'!G106))/(D$139-D$140)*10))),1)</f>
        <v>4.4000000000000004</v>
      </c>
      <c r="E104" s="4">
        <f>IF('Indicator Data'!D106="No data","x",ROUND(IF(('Indicator Data'!D106)&gt;E$139,10,IF(('Indicator Data'!D106)&lt;E$140,0,10-(E$139-('Indicator Data'!D106))/(E$139-E$140)*10)),1))</f>
        <v>2.1</v>
      </c>
      <c r="F104" s="58">
        <f>'Indicator Data'!E106/'Indicator Data'!$BC106</f>
        <v>0.32182238467798518</v>
      </c>
      <c r="G104" s="58">
        <f>'Indicator Data'!F106/'Indicator Data'!$BC106</f>
        <v>0.11013316503463233</v>
      </c>
      <c r="H104" s="58">
        <f t="shared" si="14"/>
        <v>0.18844448359765067</v>
      </c>
      <c r="I104" s="4">
        <f t="shared" si="15"/>
        <v>4.7</v>
      </c>
      <c r="J104" s="4">
        <f>ROUND(IF('Indicator Data'!I106=0,0,IF(LOG('Indicator Data'!I106)&gt;J$139,10,IF(LOG('Indicator Data'!I106)&lt;J$140,0,10-(J$139-LOG('Indicator Data'!I106))/(J$139-J$140)*10))),1)</f>
        <v>9.3000000000000007</v>
      </c>
      <c r="K104" s="58">
        <f>'Indicator Data'!G106/'Indicator Data'!$BC106</f>
        <v>3.2801147588198722E-3</v>
      </c>
      <c r="L104" s="58">
        <f>'Indicator Data'!I106/'Indicator Data'!$BD106</f>
        <v>3.3217095479059519E-3</v>
      </c>
      <c r="M104" s="4">
        <f t="shared" si="16"/>
        <v>2.2000000000000002</v>
      </c>
      <c r="N104" s="4">
        <f t="shared" si="17"/>
        <v>1.1000000000000001</v>
      </c>
      <c r="O104" s="4">
        <f>ROUND(IF('Indicator Data'!J106=0,0,IF('Indicator Data'!J106&gt;O$139,10,IF('Indicator Data'!J106&lt;O$140,0,10-(O$139-'Indicator Data'!J106)/(O$139-O$140)*10))),1)</f>
        <v>2.9</v>
      </c>
      <c r="P104" s="153">
        <f t="shared" si="18"/>
        <v>6.9</v>
      </c>
      <c r="Q104" s="153">
        <f t="shared" si="19"/>
        <v>4.9000000000000004</v>
      </c>
      <c r="R104" s="4">
        <f>IF('Indicator Data'!H106="No data","x",ROUND(IF('Indicator Data'!H106=0,0,IF('Indicator Data'!H106&gt;R$139,10,IF('Indicator Data'!H106&lt;R$140,0,10-(R$139-'Indicator Data'!H106)/(R$139-R$140)*10))),1))</f>
        <v>5.7</v>
      </c>
      <c r="S104" s="6">
        <f t="shared" si="20"/>
        <v>2.1</v>
      </c>
      <c r="T104" s="6">
        <f t="shared" si="21"/>
        <v>3.4</v>
      </c>
      <c r="U104" s="6">
        <f t="shared" si="22"/>
        <v>4.7</v>
      </c>
      <c r="V104" s="6">
        <f t="shared" si="23"/>
        <v>5.3</v>
      </c>
      <c r="W104" s="14">
        <f t="shared" si="24"/>
        <v>4</v>
      </c>
      <c r="X104" s="4">
        <f>ROUND(IF('Indicator Data'!M106=0,0,IF('Indicator Data'!M106&gt;X$139,10,IF('Indicator Data'!M106&lt;X$140,0,10-(X$139-'Indicator Data'!M106)/(X$139-X$140)*10))),1)</f>
        <v>7</v>
      </c>
      <c r="Y104" s="4">
        <f>ROUND(IF('Indicator Data'!N106=0,0,IF('Indicator Data'!N106&gt;Y$139,10,IF('Indicator Data'!N106&lt;Y$140,0,10-(Y$139-'Indicator Data'!N106)/(Y$139-Y$140)*10))),1)</f>
        <v>0.2</v>
      </c>
      <c r="Z104" s="6">
        <f t="shared" si="25"/>
        <v>4.4000000000000004</v>
      </c>
      <c r="AA104" s="6">
        <f>IF('Indicator Data'!K106=5,10,IF('Indicator Data'!K106=4,8,IF('Indicator Data'!K106=3,5,IF('Indicator Data'!K106=2,2,IF('Indicator Data'!K106=1,1,0)))))</f>
        <v>0</v>
      </c>
      <c r="AB104" s="191">
        <f>IF('Indicator Data'!L106="No data","x",IF('Indicator Data'!L106&gt;1000,10,IF('Indicator Data'!L106&gt;=500,9,IF('Indicator Data'!L106&gt;=240,8,IF('Indicator Data'!L106&gt;=120,7,IF('Indicator Data'!L106&gt;=60,6,IF('Indicator Data'!L106&gt;=20,5,IF('Indicator Data'!L106&gt;=1,4,0))))))))</f>
        <v>0</v>
      </c>
      <c r="AC104" s="6">
        <f t="shared" si="26"/>
        <v>0</v>
      </c>
      <c r="AD104" s="7">
        <f t="shared" si="27"/>
        <v>2.2000000000000002</v>
      </c>
    </row>
    <row r="105" spans="1:30" s="11" customFormat="1" x14ac:dyDescent="0.25">
      <c r="A105" s="11" t="s">
        <v>423</v>
      </c>
      <c r="B105" s="30" t="s">
        <v>16</v>
      </c>
      <c r="C105" s="30" t="s">
        <v>552</v>
      </c>
      <c r="D105" s="4">
        <f>ROUND(IF('Indicator Data'!G107=0,0,IF(LOG('Indicator Data'!G107)&gt;D$139,10,IF(LOG('Indicator Data'!G107)&lt;D$140,0,10-(D$139-LOG('Indicator Data'!G107))/(D$139-D$140)*10))),1)</f>
        <v>5.5</v>
      </c>
      <c r="E105" s="4">
        <f>IF('Indicator Data'!D107="No data","x",ROUND(IF(('Indicator Data'!D107)&gt;E$139,10,IF(('Indicator Data'!D107)&lt;E$140,0,10-(E$139-('Indicator Data'!D107))/(E$139-E$140)*10)),1))</f>
        <v>2.2000000000000002</v>
      </c>
      <c r="F105" s="58">
        <f>'Indicator Data'!E107/'Indicator Data'!$BC107</f>
        <v>9.8434186123354625E-2</v>
      </c>
      <c r="G105" s="58">
        <f>'Indicator Data'!F107/'Indicator Data'!$BC107</f>
        <v>0.44055330898680872</v>
      </c>
      <c r="H105" s="58">
        <f t="shared" si="14"/>
        <v>0.15935542030837949</v>
      </c>
      <c r="I105" s="4">
        <f t="shared" si="15"/>
        <v>4</v>
      </c>
      <c r="J105" s="4">
        <f>ROUND(IF('Indicator Data'!I107=0,0,IF(LOG('Indicator Data'!I107)&gt;J$139,10,IF(LOG('Indicator Data'!I107)&lt;J$140,0,10-(J$139-LOG('Indicator Data'!I107))/(J$139-J$140)*10))),1)</f>
        <v>9.3000000000000007</v>
      </c>
      <c r="K105" s="58">
        <f>'Indicator Data'!G107/'Indicator Data'!$BC107</f>
        <v>4.1426308488896023E-3</v>
      </c>
      <c r="L105" s="58">
        <f>'Indicator Data'!I107/'Indicator Data'!$BD107</f>
        <v>3.3217095479059519E-3</v>
      </c>
      <c r="M105" s="4">
        <f t="shared" si="16"/>
        <v>2.8</v>
      </c>
      <c r="N105" s="4">
        <f t="shared" si="17"/>
        <v>1.1000000000000001</v>
      </c>
      <c r="O105" s="4">
        <f>ROUND(IF('Indicator Data'!J107=0,0,IF('Indicator Data'!J107&gt;O$139,10,IF('Indicator Data'!J107&lt;O$140,0,10-(O$139-'Indicator Data'!J107)/(O$139-O$140)*10))),1)</f>
        <v>2.9</v>
      </c>
      <c r="P105" s="153">
        <f t="shared" si="18"/>
        <v>6.9</v>
      </c>
      <c r="Q105" s="153">
        <f t="shared" si="19"/>
        <v>4.9000000000000004</v>
      </c>
      <c r="R105" s="4">
        <f>IF('Indicator Data'!H107="No data","x",ROUND(IF('Indicator Data'!H107=0,0,IF('Indicator Data'!H107&gt;R$139,10,IF('Indicator Data'!H107&lt;R$140,0,10-(R$139-'Indicator Data'!H107)/(R$139-R$140)*10))),1))</f>
        <v>3.7</v>
      </c>
      <c r="S105" s="6">
        <f t="shared" si="20"/>
        <v>2.2000000000000002</v>
      </c>
      <c r="T105" s="6">
        <f t="shared" si="21"/>
        <v>4.3</v>
      </c>
      <c r="U105" s="6">
        <f t="shared" si="22"/>
        <v>4</v>
      </c>
      <c r="V105" s="6">
        <f t="shared" si="23"/>
        <v>4.3</v>
      </c>
      <c r="W105" s="14">
        <f t="shared" si="24"/>
        <v>3.7</v>
      </c>
      <c r="X105" s="4">
        <f>ROUND(IF('Indicator Data'!M107=0,0,IF('Indicator Data'!M107&gt;X$139,10,IF('Indicator Data'!M107&lt;X$140,0,10-(X$139-'Indicator Data'!M107)/(X$139-X$140)*10))),1)</f>
        <v>7</v>
      </c>
      <c r="Y105" s="4">
        <f>ROUND(IF('Indicator Data'!N107=0,0,IF('Indicator Data'!N107&gt;Y$139,10,IF('Indicator Data'!N107&lt;Y$140,0,10-(Y$139-'Indicator Data'!N107)/(Y$139-Y$140)*10))),1)</f>
        <v>0.2</v>
      </c>
      <c r="Z105" s="6">
        <f t="shared" si="25"/>
        <v>4.4000000000000004</v>
      </c>
      <c r="AA105" s="6">
        <f>IF('Indicator Data'!K107=5,10,IF('Indicator Data'!K107=4,8,IF('Indicator Data'!K107=3,5,IF('Indicator Data'!K107=2,2,IF('Indicator Data'!K107=1,1,0)))))</f>
        <v>0</v>
      </c>
      <c r="AB105" s="191">
        <f>IF('Indicator Data'!L107="No data","x",IF('Indicator Data'!L107&gt;1000,10,IF('Indicator Data'!L107&gt;=500,9,IF('Indicator Data'!L107&gt;=240,8,IF('Indicator Data'!L107&gt;=120,7,IF('Indicator Data'!L107&gt;=60,6,IF('Indicator Data'!L107&gt;=20,5,IF('Indicator Data'!L107&gt;=1,4,0))))))))</f>
        <v>0</v>
      </c>
      <c r="AC105" s="6">
        <f t="shared" si="26"/>
        <v>0</v>
      </c>
      <c r="AD105" s="7">
        <f t="shared" si="27"/>
        <v>2.2000000000000002</v>
      </c>
    </row>
    <row r="106" spans="1:30" s="11" customFormat="1" x14ac:dyDescent="0.25">
      <c r="A106" s="11" t="s">
        <v>422</v>
      </c>
      <c r="B106" s="30" t="s">
        <v>16</v>
      </c>
      <c r="C106" s="30" t="s">
        <v>551</v>
      </c>
      <c r="D106" s="4">
        <f>ROUND(IF('Indicator Data'!G108=0,0,IF(LOG('Indicator Data'!G108)&gt;D$139,10,IF(LOG('Indicator Data'!G108)&lt;D$140,0,10-(D$139-LOG('Indicator Data'!G108))/(D$139-D$140)*10))),1)</f>
        <v>4.4000000000000004</v>
      </c>
      <c r="E106" s="4">
        <f>IF('Indicator Data'!D108="No data","x",ROUND(IF(('Indicator Data'!D108)&gt;E$139,10,IF(('Indicator Data'!D108)&lt;E$140,0,10-(E$139-('Indicator Data'!D108))/(E$139-E$140)*10)),1))</f>
        <v>3.2</v>
      </c>
      <c r="F106" s="58">
        <f>'Indicator Data'!E108/'Indicator Data'!$BC108</f>
        <v>7.2258442243870291E-2</v>
      </c>
      <c r="G106" s="58">
        <f>'Indicator Data'!F108/'Indicator Data'!$BC108</f>
        <v>0</v>
      </c>
      <c r="H106" s="58">
        <f t="shared" si="14"/>
        <v>3.6129221121935146E-2</v>
      </c>
      <c r="I106" s="4">
        <f t="shared" si="15"/>
        <v>0.9</v>
      </c>
      <c r="J106" s="4">
        <f>ROUND(IF('Indicator Data'!I108=0,0,IF(LOG('Indicator Data'!I108)&gt;J$139,10,IF(LOG('Indicator Data'!I108)&lt;J$140,0,10-(J$139-LOG('Indicator Data'!I108))/(J$139-J$140)*10))),1)</f>
        <v>9.3000000000000007</v>
      </c>
      <c r="K106" s="58">
        <f>'Indicator Data'!G108/'Indicator Data'!$BC108</f>
        <v>1.1955964650050381E-2</v>
      </c>
      <c r="L106" s="58">
        <f>'Indicator Data'!I108/'Indicator Data'!$BD108</f>
        <v>3.3217095479059519E-3</v>
      </c>
      <c r="M106" s="4">
        <f t="shared" si="16"/>
        <v>8</v>
      </c>
      <c r="N106" s="4">
        <f t="shared" si="17"/>
        <v>1.1000000000000001</v>
      </c>
      <c r="O106" s="4">
        <f>ROUND(IF('Indicator Data'!J108=0,0,IF('Indicator Data'!J108&gt;O$139,10,IF('Indicator Data'!J108&lt;O$140,0,10-(O$139-'Indicator Data'!J108)/(O$139-O$140)*10))),1)</f>
        <v>2.9</v>
      </c>
      <c r="P106" s="153">
        <f t="shared" si="18"/>
        <v>6.9</v>
      </c>
      <c r="Q106" s="153">
        <f t="shared" si="19"/>
        <v>4.9000000000000004</v>
      </c>
      <c r="R106" s="4">
        <f>IF('Indicator Data'!H108="No data","x",ROUND(IF('Indicator Data'!H108=0,0,IF('Indicator Data'!H108&gt;R$139,10,IF('Indicator Data'!H108&lt;R$140,0,10-(R$139-'Indicator Data'!H108)/(R$139-R$140)*10))),1))</f>
        <v>1</v>
      </c>
      <c r="S106" s="6">
        <f t="shared" si="20"/>
        <v>3.2</v>
      </c>
      <c r="T106" s="6">
        <f t="shared" si="21"/>
        <v>6.5</v>
      </c>
      <c r="U106" s="6">
        <f t="shared" si="22"/>
        <v>0.9</v>
      </c>
      <c r="V106" s="6">
        <f t="shared" si="23"/>
        <v>3</v>
      </c>
      <c r="W106" s="14">
        <f t="shared" si="24"/>
        <v>3.7</v>
      </c>
      <c r="X106" s="4">
        <f>ROUND(IF('Indicator Data'!M108=0,0,IF('Indicator Data'!M108&gt;X$139,10,IF('Indicator Data'!M108&lt;X$140,0,10-(X$139-'Indicator Data'!M108)/(X$139-X$140)*10))),1)</f>
        <v>7</v>
      </c>
      <c r="Y106" s="4">
        <f>ROUND(IF('Indicator Data'!N108=0,0,IF('Indicator Data'!N108&gt;Y$139,10,IF('Indicator Data'!N108&lt;Y$140,0,10-(Y$139-'Indicator Data'!N108)/(Y$139-Y$140)*10))),1)</f>
        <v>0.2</v>
      </c>
      <c r="Z106" s="6">
        <f t="shared" si="25"/>
        <v>4.4000000000000004</v>
      </c>
      <c r="AA106" s="6">
        <f>IF('Indicator Data'!K108=5,10,IF('Indicator Data'!K108=4,8,IF('Indicator Data'!K108=3,5,IF('Indicator Data'!K108=2,2,IF('Indicator Data'!K108=1,1,0)))))</f>
        <v>0</v>
      </c>
      <c r="AB106" s="191">
        <f>IF('Indicator Data'!L108="No data","x",IF('Indicator Data'!L108&gt;1000,10,IF('Indicator Data'!L108&gt;=500,9,IF('Indicator Data'!L108&gt;=240,8,IF('Indicator Data'!L108&gt;=120,7,IF('Indicator Data'!L108&gt;=60,6,IF('Indicator Data'!L108&gt;=20,5,IF('Indicator Data'!L108&gt;=1,4,0))))))))</f>
        <v>0</v>
      </c>
      <c r="AC106" s="6">
        <f t="shared" si="26"/>
        <v>0</v>
      </c>
      <c r="AD106" s="7">
        <f t="shared" si="27"/>
        <v>2.2000000000000002</v>
      </c>
    </row>
    <row r="107" spans="1:30" s="11" customFormat="1" x14ac:dyDescent="0.25">
      <c r="A107" s="11" t="s">
        <v>421</v>
      </c>
      <c r="B107" s="30" t="s">
        <v>16</v>
      </c>
      <c r="C107" s="30" t="s">
        <v>550</v>
      </c>
      <c r="D107" s="4">
        <f>ROUND(IF('Indicator Data'!G109=0,0,IF(LOG('Indicator Data'!G109)&gt;D$139,10,IF(LOG('Indicator Data'!G109)&lt;D$140,0,10-(D$139-LOG('Indicator Data'!G109))/(D$139-D$140)*10))),1)</f>
        <v>5.6</v>
      </c>
      <c r="E107" s="4">
        <f>IF('Indicator Data'!D109="No data","x",ROUND(IF(('Indicator Data'!D109)&gt;E$139,10,IF(('Indicator Data'!D109)&lt;E$140,0,10-(E$139-('Indicator Data'!D109))/(E$139-E$140)*10)),1))</f>
        <v>3.1</v>
      </c>
      <c r="F107" s="58">
        <f>'Indicator Data'!E109/'Indicator Data'!$BC109</f>
        <v>0.42483760947226801</v>
      </c>
      <c r="G107" s="58">
        <f>'Indicator Data'!F109/'Indicator Data'!$BC109</f>
        <v>0.37547960628131127</v>
      </c>
      <c r="H107" s="58">
        <f t="shared" si="14"/>
        <v>0.30628870630646182</v>
      </c>
      <c r="I107" s="4">
        <f t="shared" si="15"/>
        <v>7.7</v>
      </c>
      <c r="J107" s="4">
        <f>ROUND(IF('Indicator Data'!I109=0,0,IF(LOG('Indicator Data'!I109)&gt;J$139,10,IF(LOG('Indicator Data'!I109)&lt;J$140,0,10-(J$139-LOG('Indicator Data'!I109))/(J$139-J$140)*10))),1)</f>
        <v>9.3000000000000007</v>
      </c>
      <c r="K107" s="58">
        <f>'Indicator Data'!G109/'Indicator Data'!$BC109</f>
        <v>6.532410961751973E-3</v>
      </c>
      <c r="L107" s="58">
        <f>'Indicator Data'!I109/'Indicator Data'!$BD109</f>
        <v>3.3217095479059519E-3</v>
      </c>
      <c r="M107" s="4">
        <f t="shared" si="16"/>
        <v>4.4000000000000004</v>
      </c>
      <c r="N107" s="4">
        <f t="shared" si="17"/>
        <v>1.1000000000000001</v>
      </c>
      <c r="O107" s="4">
        <f>ROUND(IF('Indicator Data'!J109=0,0,IF('Indicator Data'!J109&gt;O$139,10,IF('Indicator Data'!J109&lt;O$140,0,10-(O$139-'Indicator Data'!J109)/(O$139-O$140)*10))),1)</f>
        <v>2.9</v>
      </c>
      <c r="P107" s="153">
        <f t="shared" si="18"/>
        <v>6.9</v>
      </c>
      <c r="Q107" s="153">
        <f t="shared" si="19"/>
        <v>4.9000000000000004</v>
      </c>
      <c r="R107" s="4">
        <f>IF('Indicator Data'!H109="No data","x",ROUND(IF('Indicator Data'!H109=0,0,IF('Indicator Data'!H109&gt;R$139,10,IF('Indicator Data'!H109&lt;R$140,0,10-(R$139-'Indicator Data'!H109)/(R$139-R$140)*10))),1))</f>
        <v>1</v>
      </c>
      <c r="S107" s="6">
        <f t="shared" si="20"/>
        <v>3.1</v>
      </c>
      <c r="T107" s="6">
        <f t="shared" si="21"/>
        <v>5</v>
      </c>
      <c r="U107" s="6">
        <f t="shared" si="22"/>
        <v>7.7</v>
      </c>
      <c r="V107" s="6">
        <f t="shared" si="23"/>
        <v>3</v>
      </c>
      <c r="W107" s="14">
        <f t="shared" si="24"/>
        <v>5</v>
      </c>
      <c r="X107" s="4">
        <f>ROUND(IF('Indicator Data'!M109=0,0,IF('Indicator Data'!M109&gt;X$139,10,IF('Indicator Data'!M109&lt;X$140,0,10-(X$139-'Indicator Data'!M109)/(X$139-X$140)*10))),1)</f>
        <v>7</v>
      </c>
      <c r="Y107" s="4">
        <f>ROUND(IF('Indicator Data'!N109=0,0,IF('Indicator Data'!N109&gt;Y$139,10,IF('Indicator Data'!N109&lt;Y$140,0,10-(Y$139-'Indicator Data'!N109)/(Y$139-Y$140)*10))),1)</f>
        <v>0.2</v>
      </c>
      <c r="Z107" s="6">
        <f t="shared" si="25"/>
        <v>4.4000000000000004</v>
      </c>
      <c r="AA107" s="6">
        <f>IF('Indicator Data'!K109=5,10,IF('Indicator Data'!K109=4,8,IF('Indicator Data'!K109=3,5,IF('Indicator Data'!K109=2,2,IF('Indicator Data'!K109=1,1,0)))))</f>
        <v>5</v>
      </c>
      <c r="AB107" s="191">
        <f>IF('Indicator Data'!L109="No data","x",IF('Indicator Data'!L109&gt;1000,10,IF('Indicator Data'!L109&gt;=500,9,IF('Indicator Data'!L109&gt;=240,8,IF('Indicator Data'!L109&gt;=120,7,IF('Indicator Data'!L109&gt;=60,6,IF('Indicator Data'!L109&gt;=20,5,IF('Indicator Data'!L109&gt;=1,4,0))))))))</f>
        <v>0</v>
      </c>
      <c r="AC107" s="6">
        <f t="shared" si="26"/>
        <v>5</v>
      </c>
      <c r="AD107" s="7">
        <f t="shared" si="27"/>
        <v>4.7</v>
      </c>
    </row>
    <row r="108" spans="1:30" s="11" customFormat="1" x14ac:dyDescent="0.25">
      <c r="A108" s="11" t="s">
        <v>424</v>
      </c>
      <c r="B108" s="30" t="s">
        <v>16</v>
      </c>
      <c r="C108" s="30" t="s">
        <v>553</v>
      </c>
      <c r="D108" s="4">
        <f>ROUND(IF('Indicator Data'!G110=0,0,IF(LOG('Indicator Data'!G110)&gt;D$139,10,IF(LOG('Indicator Data'!G110)&lt;D$140,0,10-(D$139-LOG('Indicator Data'!G110))/(D$139-D$140)*10))),1)</f>
        <v>2.4</v>
      </c>
      <c r="E108" s="4">
        <f>IF('Indicator Data'!D110="No data","x",ROUND(IF(('Indicator Data'!D110)&gt;E$139,10,IF(('Indicator Data'!D110)&lt;E$140,0,10-(E$139-('Indicator Data'!D110))/(E$139-E$140)*10)),1))</f>
        <v>3.1</v>
      </c>
      <c r="F108" s="58">
        <f>'Indicator Data'!E110/'Indicator Data'!$BC110</f>
        <v>0.4484525444248042</v>
      </c>
      <c r="G108" s="58">
        <f>'Indicator Data'!F110/'Indicator Data'!$BC110</f>
        <v>0.19348057029384205</v>
      </c>
      <c r="H108" s="58">
        <f t="shared" si="14"/>
        <v>0.27259641478586261</v>
      </c>
      <c r="I108" s="4">
        <f t="shared" si="15"/>
        <v>6.8</v>
      </c>
      <c r="J108" s="4">
        <f>ROUND(IF('Indicator Data'!I110=0,0,IF(LOG('Indicator Data'!I110)&gt;J$139,10,IF(LOG('Indicator Data'!I110)&lt;J$140,0,10-(J$139-LOG('Indicator Data'!I110))/(J$139-J$140)*10))),1)</f>
        <v>9.3000000000000007</v>
      </c>
      <c r="K108" s="58">
        <f>'Indicator Data'!G110/'Indicator Data'!$BC110</f>
        <v>5.4871567980021825E-4</v>
      </c>
      <c r="L108" s="58">
        <f>'Indicator Data'!I110/'Indicator Data'!$BD110</f>
        <v>3.3217095479059519E-3</v>
      </c>
      <c r="M108" s="4">
        <f t="shared" si="16"/>
        <v>0.4</v>
      </c>
      <c r="N108" s="4">
        <f t="shared" si="17"/>
        <v>1.1000000000000001</v>
      </c>
      <c r="O108" s="4">
        <f>ROUND(IF('Indicator Data'!J110=0,0,IF('Indicator Data'!J110&gt;O$139,10,IF('Indicator Data'!J110&lt;O$140,0,10-(O$139-'Indicator Data'!J110)/(O$139-O$140)*10))),1)</f>
        <v>2.9</v>
      </c>
      <c r="P108" s="153">
        <f t="shared" si="18"/>
        <v>6.9</v>
      </c>
      <c r="Q108" s="153">
        <f t="shared" si="19"/>
        <v>4.9000000000000004</v>
      </c>
      <c r="R108" s="4">
        <f>IF('Indicator Data'!H110="No data","x",ROUND(IF('Indicator Data'!H110=0,0,IF('Indicator Data'!H110&gt;R$139,10,IF('Indicator Data'!H110&lt;R$140,0,10-(R$139-'Indicator Data'!H110)/(R$139-R$140)*10))),1))</f>
        <v>4.7</v>
      </c>
      <c r="S108" s="6">
        <f t="shared" si="20"/>
        <v>3.1</v>
      </c>
      <c r="T108" s="6">
        <f t="shared" si="21"/>
        <v>1.5</v>
      </c>
      <c r="U108" s="6">
        <f t="shared" si="22"/>
        <v>6.8</v>
      </c>
      <c r="V108" s="6">
        <f t="shared" si="23"/>
        <v>4.8</v>
      </c>
      <c r="W108" s="14">
        <f t="shared" si="24"/>
        <v>4.3</v>
      </c>
      <c r="X108" s="4">
        <f>ROUND(IF('Indicator Data'!M110=0,0,IF('Indicator Data'!M110&gt;X$139,10,IF('Indicator Data'!M110&lt;X$140,0,10-(X$139-'Indicator Data'!M110)/(X$139-X$140)*10))),1)</f>
        <v>7</v>
      </c>
      <c r="Y108" s="4">
        <f>ROUND(IF('Indicator Data'!N110=0,0,IF('Indicator Data'!N110&gt;Y$139,10,IF('Indicator Data'!N110&lt;Y$140,0,10-(Y$139-'Indicator Data'!N110)/(Y$139-Y$140)*10))),1)</f>
        <v>0.2</v>
      </c>
      <c r="Z108" s="6">
        <f t="shared" si="25"/>
        <v>4.4000000000000004</v>
      </c>
      <c r="AA108" s="6">
        <f>IF('Indicator Data'!K110=5,10,IF('Indicator Data'!K110=4,8,IF('Indicator Data'!K110=3,5,IF('Indicator Data'!K110=2,2,IF('Indicator Data'!K110=1,1,0)))))</f>
        <v>0</v>
      </c>
      <c r="AB108" s="191">
        <f>IF('Indicator Data'!L110="No data","x",IF('Indicator Data'!L110&gt;1000,10,IF('Indicator Data'!L110&gt;=500,9,IF('Indicator Data'!L110&gt;=240,8,IF('Indicator Data'!L110&gt;=120,7,IF('Indicator Data'!L110&gt;=60,6,IF('Indicator Data'!L110&gt;=20,5,IF('Indicator Data'!L110&gt;=1,4,0))))))))</f>
        <v>0</v>
      </c>
      <c r="AC108" s="6">
        <f t="shared" si="26"/>
        <v>0</v>
      </c>
      <c r="AD108" s="7">
        <f t="shared" si="27"/>
        <v>2.2000000000000002</v>
      </c>
    </row>
    <row r="109" spans="1:30" s="11" customFormat="1" x14ac:dyDescent="0.25">
      <c r="A109" s="11" t="s">
        <v>425</v>
      </c>
      <c r="B109" s="30" t="s">
        <v>16</v>
      </c>
      <c r="C109" s="30" t="s">
        <v>554</v>
      </c>
      <c r="D109" s="4">
        <f>ROUND(IF('Indicator Data'!G111=0,0,IF(LOG('Indicator Data'!G111)&gt;D$139,10,IF(LOG('Indicator Data'!G111)&lt;D$140,0,10-(D$139-LOG('Indicator Data'!G111))/(D$139-D$140)*10))),1)</f>
        <v>5.7</v>
      </c>
      <c r="E109" s="4">
        <f>IF('Indicator Data'!D111="No data","x",ROUND(IF(('Indicator Data'!D111)&gt;E$139,10,IF(('Indicator Data'!D111)&lt;E$140,0,10-(E$139-('Indicator Data'!D111))/(E$139-E$140)*10)),1))</f>
        <v>4.7</v>
      </c>
      <c r="F109" s="58">
        <f>'Indicator Data'!E111/'Indicator Data'!$BC111</f>
        <v>0.59196658558934212</v>
      </c>
      <c r="G109" s="58">
        <f>'Indicator Data'!F111/'Indicator Data'!$BC111</f>
        <v>0.20434269691592183</v>
      </c>
      <c r="H109" s="58">
        <f t="shared" si="14"/>
        <v>0.34706896702365153</v>
      </c>
      <c r="I109" s="4">
        <f t="shared" si="15"/>
        <v>8.6999999999999993</v>
      </c>
      <c r="J109" s="4">
        <f>ROUND(IF('Indicator Data'!I111=0,0,IF(LOG('Indicator Data'!I111)&gt;J$139,10,IF(LOG('Indicator Data'!I111)&lt;J$140,0,10-(J$139-LOG('Indicator Data'!I111))/(J$139-J$140)*10))),1)</f>
        <v>9.3000000000000007</v>
      </c>
      <c r="K109" s="58">
        <f>'Indicator Data'!G111/'Indicator Data'!$BC111</f>
        <v>8.329093423637926E-3</v>
      </c>
      <c r="L109" s="58">
        <f>'Indicator Data'!I111/'Indicator Data'!$BD111</f>
        <v>3.3217095479059519E-3</v>
      </c>
      <c r="M109" s="4">
        <f t="shared" si="16"/>
        <v>5.6</v>
      </c>
      <c r="N109" s="4">
        <f t="shared" si="17"/>
        <v>1.1000000000000001</v>
      </c>
      <c r="O109" s="4">
        <f>ROUND(IF('Indicator Data'!J111=0,0,IF('Indicator Data'!J111&gt;O$139,10,IF('Indicator Data'!J111&lt;O$140,0,10-(O$139-'Indicator Data'!J111)/(O$139-O$140)*10))),1)</f>
        <v>2.9</v>
      </c>
      <c r="P109" s="153">
        <f t="shared" si="18"/>
        <v>6.9</v>
      </c>
      <c r="Q109" s="153">
        <f t="shared" si="19"/>
        <v>4.9000000000000004</v>
      </c>
      <c r="R109" s="4">
        <f>IF('Indicator Data'!H111="No data","x",ROUND(IF('Indicator Data'!H111=0,0,IF('Indicator Data'!H111&gt;R$139,10,IF('Indicator Data'!H111&lt;R$140,0,10-(R$139-'Indicator Data'!H111)/(R$139-R$140)*10))),1))</f>
        <v>4.7</v>
      </c>
      <c r="S109" s="6">
        <f t="shared" si="20"/>
        <v>4.7</v>
      </c>
      <c r="T109" s="6">
        <f t="shared" si="21"/>
        <v>5.7</v>
      </c>
      <c r="U109" s="6">
        <f t="shared" si="22"/>
        <v>8.6999999999999993</v>
      </c>
      <c r="V109" s="6">
        <f t="shared" si="23"/>
        <v>4.8</v>
      </c>
      <c r="W109" s="14">
        <f t="shared" si="24"/>
        <v>6.3</v>
      </c>
      <c r="X109" s="4">
        <f>ROUND(IF('Indicator Data'!M111=0,0,IF('Indicator Data'!M111&gt;X$139,10,IF('Indicator Data'!M111&lt;X$140,0,10-(X$139-'Indicator Data'!M111)/(X$139-X$140)*10))),1)</f>
        <v>7</v>
      </c>
      <c r="Y109" s="4">
        <f>ROUND(IF('Indicator Data'!N111=0,0,IF('Indicator Data'!N111&gt;Y$139,10,IF('Indicator Data'!N111&lt;Y$140,0,10-(Y$139-'Indicator Data'!N111)/(Y$139-Y$140)*10))),1)</f>
        <v>0.2</v>
      </c>
      <c r="Z109" s="6">
        <f t="shared" si="25"/>
        <v>4.4000000000000004</v>
      </c>
      <c r="AA109" s="6">
        <f>IF('Indicator Data'!K111=5,10,IF('Indicator Data'!K111=4,8,IF('Indicator Data'!K111=3,5,IF('Indicator Data'!K111=2,2,IF('Indicator Data'!K111=1,1,0)))))</f>
        <v>0</v>
      </c>
      <c r="AB109" s="191">
        <f>IF('Indicator Data'!L111="No data","x",IF('Indicator Data'!L111&gt;1000,10,IF('Indicator Data'!L111&gt;=500,9,IF('Indicator Data'!L111&gt;=240,8,IF('Indicator Data'!L111&gt;=120,7,IF('Indicator Data'!L111&gt;=60,6,IF('Indicator Data'!L111&gt;=20,5,IF('Indicator Data'!L111&gt;=1,4,0))))))))</f>
        <v>0</v>
      </c>
      <c r="AC109" s="6">
        <f t="shared" si="26"/>
        <v>0</v>
      </c>
      <c r="AD109" s="7">
        <f t="shared" si="27"/>
        <v>2.2000000000000002</v>
      </c>
    </row>
    <row r="110" spans="1:30" s="11" customFormat="1" x14ac:dyDescent="0.25">
      <c r="A110" s="11" t="s">
        <v>427</v>
      </c>
      <c r="B110" s="30" t="s">
        <v>16</v>
      </c>
      <c r="C110" s="30" t="s">
        <v>556</v>
      </c>
      <c r="D110" s="4">
        <f>ROUND(IF('Indicator Data'!G112=0,0,IF(LOG('Indicator Data'!G112)&gt;D$139,10,IF(LOG('Indicator Data'!G112)&lt;D$140,0,10-(D$139-LOG('Indicator Data'!G112))/(D$139-D$140)*10))),1)</f>
        <v>7.7</v>
      </c>
      <c r="E110" s="4">
        <f>IF('Indicator Data'!D112="No data","x",ROUND(IF(('Indicator Data'!D112)&gt;E$139,10,IF(('Indicator Data'!D112)&lt;E$140,0,10-(E$139-('Indicator Data'!D112))/(E$139-E$140)*10)),1))</f>
        <v>2.8</v>
      </c>
      <c r="F110" s="58">
        <f>'Indicator Data'!E112/'Indicator Data'!$BC112</f>
        <v>3.3220976318592096E-2</v>
      </c>
      <c r="G110" s="58">
        <f>'Indicator Data'!F112/'Indicator Data'!$BC112</f>
        <v>0.41958378487147707</v>
      </c>
      <c r="H110" s="58">
        <f t="shared" si="14"/>
        <v>0.12150643437716532</v>
      </c>
      <c r="I110" s="4">
        <f t="shared" si="15"/>
        <v>3</v>
      </c>
      <c r="J110" s="4">
        <f>ROUND(IF('Indicator Data'!I112=0,0,IF(LOG('Indicator Data'!I112)&gt;J$139,10,IF(LOG('Indicator Data'!I112)&lt;J$140,0,10-(J$139-LOG('Indicator Data'!I112))/(J$139-J$140)*10))),1)</f>
        <v>9.3000000000000007</v>
      </c>
      <c r="K110" s="58">
        <f>'Indicator Data'!G112/'Indicator Data'!$BC112</f>
        <v>2.0684333932434597E-2</v>
      </c>
      <c r="L110" s="58">
        <f>'Indicator Data'!I112/'Indicator Data'!$BD112</f>
        <v>3.3217095479059519E-3</v>
      </c>
      <c r="M110" s="4">
        <f t="shared" si="16"/>
        <v>10</v>
      </c>
      <c r="N110" s="4">
        <f t="shared" si="17"/>
        <v>1.1000000000000001</v>
      </c>
      <c r="O110" s="4">
        <f>ROUND(IF('Indicator Data'!J112=0,0,IF('Indicator Data'!J112&gt;O$139,10,IF('Indicator Data'!J112&lt;O$140,0,10-(O$139-'Indicator Data'!J112)/(O$139-O$140)*10))),1)</f>
        <v>2.9</v>
      </c>
      <c r="P110" s="153">
        <f t="shared" si="18"/>
        <v>6.9</v>
      </c>
      <c r="Q110" s="153">
        <f t="shared" si="19"/>
        <v>4.9000000000000004</v>
      </c>
      <c r="R110" s="4">
        <f>IF('Indicator Data'!H112="No data","x",ROUND(IF('Indicator Data'!H112=0,0,IF('Indicator Data'!H112&gt;R$139,10,IF('Indicator Data'!H112&lt;R$140,0,10-(R$139-'Indicator Data'!H112)/(R$139-R$140)*10))),1))</f>
        <v>9.6999999999999993</v>
      </c>
      <c r="S110" s="6">
        <f t="shared" si="20"/>
        <v>2.8</v>
      </c>
      <c r="T110" s="6">
        <f t="shared" si="21"/>
        <v>9.1999999999999993</v>
      </c>
      <c r="U110" s="6">
        <f t="shared" si="22"/>
        <v>3</v>
      </c>
      <c r="V110" s="6">
        <f t="shared" si="23"/>
        <v>7.3</v>
      </c>
      <c r="W110" s="14">
        <f t="shared" si="24"/>
        <v>6.4</v>
      </c>
      <c r="X110" s="4">
        <f>ROUND(IF('Indicator Data'!M112=0,0,IF('Indicator Data'!M112&gt;X$139,10,IF('Indicator Data'!M112&lt;X$140,0,10-(X$139-'Indicator Data'!M112)/(X$139-X$140)*10))),1)</f>
        <v>7</v>
      </c>
      <c r="Y110" s="4">
        <f>ROUND(IF('Indicator Data'!N112=0,0,IF('Indicator Data'!N112&gt;Y$139,10,IF('Indicator Data'!N112&lt;Y$140,0,10-(Y$139-'Indicator Data'!N112)/(Y$139-Y$140)*10))),1)</f>
        <v>0.2</v>
      </c>
      <c r="Z110" s="6">
        <f t="shared" si="25"/>
        <v>4.4000000000000004</v>
      </c>
      <c r="AA110" s="6">
        <f>IF('Indicator Data'!K112=5,10,IF('Indicator Data'!K112=4,8,IF('Indicator Data'!K112=3,5,IF('Indicator Data'!K112=2,2,IF('Indicator Data'!K112=1,1,0)))))</f>
        <v>0</v>
      </c>
      <c r="AB110" s="191">
        <f>IF('Indicator Data'!L112="No data","x",IF('Indicator Data'!L112&gt;1000,10,IF('Indicator Data'!L112&gt;=500,9,IF('Indicator Data'!L112&gt;=240,8,IF('Indicator Data'!L112&gt;=120,7,IF('Indicator Data'!L112&gt;=60,6,IF('Indicator Data'!L112&gt;=20,5,IF('Indicator Data'!L112&gt;=1,4,0))))))))</f>
        <v>0</v>
      </c>
      <c r="AC110" s="6">
        <f t="shared" si="26"/>
        <v>0</v>
      </c>
      <c r="AD110" s="7">
        <f t="shared" si="27"/>
        <v>2.2000000000000002</v>
      </c>
    </row>
    <row r="111" spans="1:30" s="11" customFormat="1" x14ac:dyDescent="0.25">
      <c r="A111" s="11" t="s">
        <v>426</v>
      </c>
      <c r="B111" s="30" t="s">
        <v>16</v>
      </c>
      <c r="C111" s="30" t="s">
        <v>555</v>
      </c>
      <c r="D111" s="4">
        <f>ROUND(IF('Indicator Data'!G113=0,0,IF(LOG('Indicator Data'!G113)&gt;D$139,10,IF(LOG('Indicator Data'!G113)&lt;D$140,0,10-(D$139-LOG('Indicator Data'!G113))/(D$139-D$140)*10))),1)</f>
        <v>4</v>
      </c>
      <c r="E111" s="4">
        <f>IF('Indicator Data'!D113="No data","x",ROUND(IF(('Indicator Data'!D113)&gt;E$139,10,IF(('Indicator Data'!D113)&lt;E$140,0,10-(E$139-('Indicator Data'!D113))/(E$139-E$140)*10)),1))</f>
        <v>2.9</v>
      </c>
      <c r="F111" s="58">
        <f>'Indicator Data'!E113/'Indicator Data'!$BC113</f>
        <v>0.47996398869312518</v>
      </c>
      <c r="G111" s="58">
        <f>'Indicator Data'!F113/'Indicator Data'!$BC113</f>
        <v>0.19054596901605084</v>
      </c>
      <c r="H111" s="58">
        <f t="shared" si="14"/>
        <v>0.28761848660057532</v>
      </c>
      <c r="I111" s="4">
        <f t="shared" si="15"/>
        <v>7.2</v>
      </c>
      <c r="J111" s="4">
        <f>ROUND(IF('Indicator Data'!I113=0,0,IF(LOG('Indicator Data'!I113)&gt;J$139,10,IF(LOG('Indicator Data'!I113)&lt;J$140,0,10-(J$139-LOG('Indicator Data'!I113))/(J$139-J$140)*10))),1)</f>
        <v>9.3000000000000007</v>
      </c>
      <c r="K111" s="58">
        <f>'Indicator Data'!G113/'Indicator Data'!$BC113</f>
        <v>3.1289741181060073E-3</v>
      </c>
      <c r="L111" s="58">
        <f>'Indicator Data'!I113/'Indicator Data'!$BD113</f>
        <v>3.3217095479059519E-3</v>
      </c>
      <c r="M111" s="4">
        <f t="shared" si="16"/>
        <v>2.1</v>
      </c>
      <c r="N111" s="4">
        <f t="shared" si="17"/>
        <v>1.1000000000000001</v>
      </c>
      <c r="O111" s="4">
        <f>ROUND(IF('Indicator Data'!J113=0,0,IF('Indicator Data'!J113&gt;O$139,10,IF('Indicator Data'!J113&lt;O$140,0,10-(O$139-'Indicator Data'!J113)/(O$139-O$140)*10))),1)</f>
        <v>2.9</v>
      </c>
      <c r="P111" s="153">
        <f t="shared" si="18"/>
        <v>6.9</v>
      </c>
      <c r="Q111" s="153">
        <f t="shared" si="19"/>
        <v>4.9000000000000004</v>
      </c>
      <c r="R111" s="4">
        <f>IF('Indicator Data'!H113="No data","x",ROUND(IF('Indicator Data'!H113=0,0,IF('Indicator Data'!H113&gt;R$139,10,IF('Indicator Data'!H113&lt;R$140,0,10-(R$139-'Indicator Data'!H113)/(R$139-R$140)*10))),1))</f>
        <v>0</v>
      </c>
      <c r="S111" s="6">
        <f t="shared" si="20"/>
        <v>2.9</v>
      </c>
      <c r="T111" s="6">
        <f t="shared" si="21"/>
        <v>3.1</v>
      </c>
      <c r="U111" s="6">
        <f t="shared" si="22"/>
        <v>7.2</v>
      </c>
      <c r="V111" s="6">
        <f t="shared" si="23"/>
        <v>2.5</v>
      </c>
      <c r="W111" s="14">
        <f t="shared" si="24"/>
        <v>4.3</v>
      </c>
      <c r="X111" s="4">
        <f>ROUND(IF('Indicator Data'!M113=0,0,IF('Indicator Data'!M113&gt;X$139,10,IF('Indicator Data'!M113&lt;X$140,0,10-(X$139-'Indicator Data'!M113)/(X$139-X$140)*10))),1)</f>
        <v>7</v>
      </c>
      <c r="Y111" s="4">
        <f>ROUND(IF('Indicator Data'!N113=0,0,IF('Indicator Data'!N113&gt;Y$139,10,IF('Indicator Data'!N113&lt;Y$140,0,10-(Y$139-'Indicator Data'!N113)/(Y$139-Y$140)*10))),1)</f>
        <v>0.2</v>
      </c>
      <c r="Z111" s="6">
        <f t="shared" si="25"/>
        <v>4.4000000000000004</v>
      </c>
      <c r="AA111" s="6">
        <f>IF('Indicator Data'!K113=5,10,IF('Indicator Data'!K113=4,8,IF('Indicator Data'!K113=3,5,IF('Indicator Data'!K113=2,2,IF('Indicator Data'!K113=1,1,0)))))</f>
        <v>5</v>
      </c>
      <c r="AB111" s="191">
        <f>IF('Indicator Data'!L113="No data","x",IF('Indicator Data'!L113&gt;1000,10,IF('Indicator Data'!L113&gt;=500,9,IF('Indicator Data'!L113&gt;=240,8,IF('Indicator Data'!L113&gt;=120,7,IF('Indicator Data'!L113&gt;=60,6,IF('Indicator Data'!L113&gt;=20,5,IF('Indicator Data'!L113&gt;=1,4,0))))))))</f>
        <v>4</v>
      </c>
      <c r="AC111" s="6">
        <f t="shared" si="26"/>
        <v>5</v>
      </c>
      <c r="AD111" s="7">
        <f t="shared" si="27"/>
        <v>4.7</v>
      </c>
    </row>
    <row r="112" spans="1:30" s="11" customFormat="1" x14ac:dyDescent="0.25">
      <c r="A112" s="11" t="s">
        <v>428</v>
      </c>
      <c r="B112" s="30" t="s">
        <v>16</v>
      </c>
      <c r="C112" s="30" t="s">
        <v>557</v>
      </c>
      <c r="D112" s="4">
        <f>ROUND(IF('Indicator Data'!G114=0,0,IF(LOG('Indicator Data'!G114)&gt;D$139,10,IF(LOG('Indicator Data'!G114)&lt;D$140,0,10-(D$139-LOG('Indicator Data'!G114))/(D$139-D$140)*10))),1)</f>
        <v>4.8</v>
      </c>
      <c r="E112" s="4">
        <f>IF('Indicator Data'!D114="No data","x",ROUND(IF(('Indicator Data'!D114)&gt;E$139,10,IF(('Indicator Data'!D114)&lt;E$140,0,10-(E$139-('Indicator Data'!D114))/(E$139-E$140)*10)),1))</f>
        <v>4.0999999999999996</v>
      </c>
      <c r="F112" s="58">
        <f>'Indicator Data'!E114/'Indicator Data'!$BC114</f>
        <v>0.29782153687935564</v>
      </c>
      <c r="G112" s="58">
        <f>'Indicator Data'!F114/'Indicator Data'!$BC114</f>
        <v>8.8333787118029909E-3</v>
      </c>
      <c r="H112" s="58">
        <f t="shared" si="14"/>
        <v>0.15111911311762857</v>
      </c>
      <c r="I112" s="4">
        <f t="shared" si="15"/>
        <v>3.8</v>
      </c>
      <c r="J112" s="4">
        <f>ROUND(IF('Indicator Data'!I114=0,0,IF(LOG('Indicator Data'!I114)&gt;J$139,10,IF(LOG('Indicator Data'!I114)&lt;J$140,0,10-(J$139-LOG('Indicator Data'!I114))/(J$139-J$140)*10))),1)</f>
        <v>9.3000000000000007</v>
      </c>
      <c r="K112" s="58">
        <f>'Indicator Data'!G114/'Indicator Data'!$BC114</f>
        <v>3.6980205514612796E-3</v>
      </c>
      <c r="L112" s="58">
        <f>'Indicator Data'!I114/'Indicator Data'!$BD114</f>
        <v>3.3217095479059519E-3</v>
      </c>
      <c r="M112" s="4">
        <f t="shared" si="16"/>
        <v>2.5</v>
      </c>
      <c r="N112" s="4">
        <f t="shared" si="17"/>
        <v>1.1000000000000001</v>
      </c>
      <c r="O112" s="4">
        <f>ROUND(IF('Indicator Data'!J114=0,0,IF('Indicator Data'!J114&gt;O$139,10,IF('Indicator Data'!J114&lt;O$140,0,10-(O$139-'Indicator Data'!J114)/(O$139-O$140)*10))),1)</f>
        <v>2.9</v>
      </c>
      <c r="P112" s="153">
        <f t="shared" si="18"/>
        <v>6.9</v>
      </c>
      <c r="Q112" s="153">
        <f t="shared" si="19"/>
        <v>4.9000000000000004</v>
      </c>
      <c r="R112" s="4">
        <f>IF('Indicator Data'!H114="No data","x",ROUND(IF('Indicator Data'!H114=0,0,IF('Indicator Data'!H114&gt;R$139,10,IF('Indicator Data'!H114&lt;R$140,0,10-(R$139-'Indicator Data'!H114)/(R$139-R$140)*10))),1))</f>
        <v>3</v>
      </c>
      <c r="S112" s="6">
        <f t="shared" si="20"/>
        <v>4.0999999999999996</v>
      </c>
      <c r="T112" s="6">
        <f t="shared" si="21"/>
        <v>3.7</v>
      </c>
      <c r="U112" s="6">
        <f t="shared" si="22"/>
        <v>3.8</v>
      </c>
      <c r="V112" s="6">
        <f t="shared" si="23"/>
        <v>4</v>
      </c>
      <c r="W112" s="14">
        <f t="shared" si="24"/>
        <v>3.9</v>
      </c>
      <c r="X112" s="4">
        <f>ROUND(IF('Indicator Data'!M114=0,0,IF('Indicator Data'!M114&gt;X$139,10,IF('Indicator Data'!M114&lt;X$140,0,10-(X$139-'Indicator Data'!M114)/(X$139-X$140)*10))),1)</f>
        <v>7</v>
      </c>
      <c r="Y112" s="4">
        <f>ROUND(IF('Indicator Data'!N114=0,0,IF('Indicator Data'!N114&gt;Y$139,10,IF('Indicator Data'!N114&lt;Y$140,0,10-(Y$139-'Indicator Data'!N114)/(Y$139-Y$140)*10))),1)</f>
        <v>0.2</v>
      </c>
      <c r="Z112" s="6">
        <f t="shared" si="25"/>
        <v>4.4000000000000004</v>
      </c>
      <c r="AA112" s="6">
        <f>IF('Indicator Data'!K114=5,10,IF('Indicator Data'!K114=4,8,IF('Indicator Data'!K114=3,5,IF('Indicator Data'!K114=2,2,IF('Indicator Data'!K114=1,1,0)))))</f>
        <v>0</v>
      </c>
      <c r="AB112" s="191">
        <f>IF('Indicator Data'!L114="No data","x",IF('Indicator Data'!L114&gt;1000,10,IF('Indicator Data'!L114&gt;=500,9,IF('Indicator Data'!L114&gt;=240,8,IF('Indicator Data'!L114&gt;=120,7,IF('Indicator Data'!L114&gt;=60,6,IF('Indicator Data'!L114&gt;=20,5,IF('Indicator Data'!L114&gt;=1,4,0))))))))</f>
        <v>4</v>
      </c>
      <c r="AC112" s="6">
        <f t="shared" si="26"/>
        <v>4</v>
      </c>
      <c r="AD112" s="7">
        <f t="shared" si="27"/>
        <v>4.2</v>
      </c>
    </row>
    <row r="113" spans="1:30" s="11" customFormat="1" x14ac:dyDescent="0.25">
      <c r="A113" s="11" t="s">
        <v>429</v>
      </c>
      <c r="B113" s="30" t="s">
        <v>16</v>
      </c>
      <c r="C113" s="30" t="s">
        <v>558</v>
      </c>
      <c r="D113" s="4">
        <f>ROUND(IF('Indicator Data'!G115=0,0,IF(LOG('Indicator Data'!G115)&gt;D$139,10,IF(LOG('Indicator Data'!G115)&lt;D$140,0,10-(D$139-LOG('Indicator Data'!G115))/(D$139-D$140)*10))),1)</f>
        <v>0</v>
      </c>
      <c r="E113" s="4">
        <f>IF('Indicator Data'!D115="No data","x",ROUND(IF(('Indicator Data'!D115)&gt;E$139,10,IF(('Indicator Data'!D115)&lt;E$140,0,10-(E$139-('Indicator Data'!D115))/(E$139-E$140)*10)),1))</f>
        <v>1.9</v>
      </c>
      <c r="F113" s="58">
        <f>'Indicator Data'!E115/'Indicator Data'!$BC115</f>
        <v>0.2346290176652373</v>
      </c>
      <c r="G113" s="58">
        <f>'Indicator Data'!F115/'Indicator Data'!$BC115</f>
        <v>0.21856237524370972</v>
      </c>
      <c r="H113" s="58">
        <f t="shared" si="14"/>
        <v>0.17195510264354608</v>
      </c>
      <c r="I113" s="4">
        <f t="shared" si="15"/>
        <v>4.3</v>
      </c>
      <c r="J113" s="4">
        <f>ROUND(IF('Indicator Data'!I115=0,0,IF(LOG('Indicator Data'!I115)&gt;J$139,10,IF(LOG('Indicator Data'!I115)&lt;J$140,0,10-(J$139-LOG('Indicator Data'!I115))/(J$139-J$140)*10))),1)</f>
        <v>9.3000000000000007</v>
      </c>
      <c r="K113" s="58">
        <f>'Indicator Data'!G115/'Indicator Data'!$BC115</f>
        <v>1.2179258574017036E-5</v>
      </c>
      <c r="L113" s="58">
        <f>'Indicator Data'!I115/'Indicator Data'!$BD115</f>
        <v>3.3217095479059519E-3</v>
      </c>
      <c r="M113" s="4">
        <f t="shared" si="16"/>
        <v>0</v>
      </c>
      <c r="N113" s="4">
        <f t="shared" si="17"/>
        <v>1.1000000000000001</v>
      </c>
      <c r="O113" s="4">
        <f>ROUND(IF('Indicator Data'!J115=0,0,IF('Indicator Data'!J115&gt;O$139,10,IF('Indicator Data'!J115&lt;O$140,0,10-(O$139-'Indicator Data'!J115)/(O$139-O$140)*10))),1)</f>
        <v>2.9</v>
      </c>
      <c r="P113" s="153">
        <f t="shared" si="18"/>
        <v>6.9</v>
      </c>
      <c r="Q113" s="153">
        <f t="shared" si="19"/>
        <v>4.9000000000000004</v>
      </c>
      <c r="R113" s="4">
        <f>IF('Indicator Data'!H115="No data","x",ROUND(IF('Indicator Data'!H115=0,0,IF('Indicator Data'!H115&gt;R$139,10,IF('Indicator Data'!H115&lt;R$140,0,10-(R$139-'Indicator Data'!H115)/(R$139-R$140)*10))),1))</f>
        <v>5.7</v>
      </c>
      <c r="S113" s="6">
        <f t="shared" si="20"/>
        <v>1.9</v>
      </c>
      <c r="T113" s="6">
        <f t="shared" si="21"/>
        <v>0</v>
      </c>
      <c r="U113" s="6">
        <f t="shared" si="22"/>
        <v>4.3</v>
      </c>
      <c r="V113" s="6">
        <f t="shared" si="23"/>
        <v>5.3</v>
      </c>
      <c r="W113" s="14">
        <f t="shared" si="24"/>
        <v>3.1</v>
      </c>
      <c r="X113" s="4">
        <f>ROUND(IF('Indicator Data'!M115=0,0,IF('Indicator Data'!M115&gt;X$139,10,IF('Indicator Data'!M115&lt;X$140,0,10-(X$139-'Indicator Data'!M115)/(X$139-X$140)*10))),1)</f>
        <v>7</v>
      </c>
      <c r="Y113" s="4">
        <f>ROUND(IF('Indicator Data'!N115=0,0,IF('Indicator Data'!N115&gt;Y$139,10,IF('Indicator Data'!N115&lt;Y$140,0,10-(Y$139-'Indicator Data'!N115)/(Y$139-Y$140)*10))),1)</f>
        <v>0.2</v>
      </c>
      <c r="Z113" s="6">
        <f t="shared" si="25"/>
        <v>4.4000000000000004</v>
      </c>
      <c r="AA113" s="6">
        <f>IF('Indicator Data'!K115=5,10,IF('Indicator Data'!K115=4,8,IF('Indicator Data'!K115=3,5,IF('Indicator Data'!K115=2,2,IF('Indicator Data'!K115=1,1,0)))))</f>
        <v>0</v>
      </c>
      <c r="AB113" s="191">
        <f>IF('Indicator Data'!L115="No data","x",IF('Indicator Data'!L115&gt;1000,10,IF('Indicator Data'!L115&gt;=500,9,IF('Indicator Data'!L115&gt;=240,8,IF('Indicator Data'!L115&gt;=120,7,IF('Indicator Data'!L115&gt;=60,6,IF('Indicator Data'!L115&gt;=20,5,IF('Indicator Data'!L115&gt;=1,4,0))))))))</f>
        <v>0</v>
      </c>
      <c r="AC113" s="6">
        <f t="shared" si="26"/>
        <v>0</v>
      </c>
      <c r="AD113" s="7">
        <f t="shared" si="27"/>
        <v>2.2000000000000002</v>
      </c>
    </row>
    <row r="114" spans="1:30" s="11" customFormat="1" x14ac:dyDescent="0.25">
      <c r="A114" s="11" t="s">
        <v>430</v>
      </c>
      <c r="B114" s="30" t="s">
        <v>16</v>
      </c>
      <c r="C114" s="30" t="s">
        <v>559</v>
      </c>
      <c r="D114" s="4">
        <f>ROUND(IF('Indicator Data'!G116=0,0,IF(LOG('Indicator Data'!G116)&gt;D$139,10,IF(LOG('Indicator Data'!G116)&lt;D$140,0,10-(D$139-LOG('Indicator Data'!G116))/(D$139-D$140)*10))),1)</f>
        <v>2.4</v>
      </c>
      <c r="E114" s="4">
        <f>IF('Indicator Data'!D116="No data","x",ROUND(IF(('Indicator Data'!D116)&gt;E$139,10,IF(('Indicator Data'!D116)&lt;E$140,0,10-(E$139-('Indicator Data'!D116))/(E$139-E$140)*10)),1))</f>
        <v>2.5</v>
      </c>
      <c r="F114" s="58">
        <f>'Indicator Data'!E116/'Indicator Data'!$BC116</f>
        <v>0.21068273513554189</v>
      </c>
      <c r="G114" s="58">
        <f>'Indicator Data'!F116/'Indicator Data'!$BC116</f>
        <v>0.14750872718664063</v>
      </c>
      <c r="H114" s="58">
        <f t="shared" si="14"/>
        <v>0.1422185493644311</v>
      </c>
      <c r="I114" s="4">
        <f t="shared" si="15"/>
        <v>3.6</v>
      </c>
      <c r="J114" s="4">
        <f>ROUND(IF('Indicator Data'!I116=0,0,IF(LOG('Indicator Data'!I116)&gt;J$139,10,IF(LOG('Indicator Data'!I116)&lt;J$140,0,10-(J$139-LOG('Indicator Data'!I116))/(J$139-J$140)*10))),1)</f>
        <v>9.3000000000000007</v>
      </c>
      <c r="K114" s="58">
        <f>'Indicator Data'!G116/'Indicator Data'!$BC116</f>
        <v>8.7536247309201985E-4</v>
      </c>
      <c r="L114" s="58">
        <f>'Indicator Data'!I116/'Indicator Data'!$BD116</f>
        <v>3.3217095479059519E-3</v>
      </c>
      <c r="M114" s="4">
        <f t="shared" si="16"/>
        <v>0.6</v>
      </c>
      <c r="N114" s="4">
        <f t="shared" si="17"/>
        <v>1.1000000000000001</v>
      </c>
      <c r="O114" s="4">
        <f>ROUND(IF('Indicator Data'!J116=0,0,IF('Indicator Data'!J116&gt;O$139,10,IF('Indicator Data'!J116&lt;O$140,0,10-(O$139-'Indicator Data'!J116)/(O$139-O$140)*10))),1)</f>
        <v>2.9</v>
      </c>
      <c r="P114" s="153">
        <f t="shared" si="18"/>
        <v>6.9</v>
      </c>
      <c r="Q114" s="153">
        <f t="shared" si="19"/>
        <v>4.9000000000000004</v>
      </c>
      <c r="R114" s="4">
        <f>IF('Indicator Data'!H116="No data","x",ROUND(IF('Indicator Data'!H116=0,0,IF('Indicator Data'!H116&gt;R$139,10,IF('Indicator Data'!H116&lt;R$140,0,10-(R$139-'Indicator Data'!H116)/(R$139-R$140)*10))),1))</f>
        <v>2</v>
      </c>
      <c r="S114" s="6">
        <f t="shared" si="20"/>
        <v>2.5</v>
      </c>
      <c r="T114" s="6">
        <f t="shared" si="21"/>
        <v>1.5</v>
      </c>
      <c r="U114" s="6">
        <f t="shared" si="22"/>
        <v>3.6</v>
      </c>
      <c r="V114" s="6">
        <f t="shared" si="23"/>
        <v>3.5</v>
      </c>
      <c r="W114" s="14">
        <f t="shared" si="24"/>
        <v>2.8</v>
      </c>
      <c r="X114" s="4">
        <f>ROUND(IF('Indicator Data'!M116=0,0,IF('Indicator Data'!M116&gt;X$139,10,IF('Indicator Data'!M116&lt;X$140,0,10-(X$139-'Indicator Data'!M116)/(X$139-X$140)*10))),1)</f>
        <v>7</v>
      </c>
      <c r="Y114" s="4">
        <f>ROUND(IF('Indicator Data'!N116=0,0,IF('Indicator Data'!N116&gt;Y$139,10,IF('Indicator Data'!N116&lt;Y$140,0,10-(Y$139-'Indicator Data'!N116)/(Y$139-Y$140)*10))),1)</f>
        <v>0.2</v>
      </c>
      <c r="Z114" s="6">
        <f t="shared" si="25"/>
        <v>4.4000000000000004</v>
      </c>
      <c r="AA114" s="6">
        <f>IF('Indicator Data'!K116=5,10,IF('Indicator Data'!K116=4,8,IF('Indicator Data'!K116=3,5,IF('Indicator Data'!K116=2,2,IF('Indicator Data'!K116=1,1,0)))))</f>
        <v>0</v>
      </c>
      <c r="AB114" s="191">
        <f>IF('Indicator Data'!L116="No data","x",IF('Indicator Data'!L116&gt;1000,10,IF('Indicator Data'!L116&gt;=500,9,IF('Indicator Data'!L116&gt;=240,8,IF('Indicator Data'!L116&gt;=120,7,IF('Indicator Data'!L116&gt;=60,6,IF('Indicator Data'!L116&gt;=20,5,IF('Indicator Data'!L116&gt;=1,4,0))))))))</f>
        <v>4</v>
      </c>
      <c r="AC114" s="6">
        <f t="shared" si="26"/>
        <v>4</v>
      </c>
      <c r="AD114" s="7">
        <f t="shared" si="27"/>
        <v>4.2</v>
      </c>
    </row>
    <row r="115" spans="1:30" s="11" customFormat="1" x14ac:dyDescent="0.25">
      <c r="A115" s="11" t="s">
        <v>432</v>
      </c>
      <c r="B115" s="30" t="s">
        <v>4</v>
      </c>
      <c r="C115" s="30" t="s">
        <v>561</v>
      </c>
      <c r="D115" s="4">
        <f>ROUND(IF('Indicator Data'!G117=0,0,IF(LOG('Indicator Data'!G117)&gt;D$139,10,IF(LOG('Indicator Data'!G117)&lt;D$140,0,10-(D$139-LOG('Indicator Data'!G117))/(D$139-D$140)*10))),1)</f>
        <v>7.1</v>
      </c>
      <c r="E115" s="4">
        <f>IF('Indicator Data'!D117="No data","x",ROUND(IF(('Indicator Data'!D117)&gt;E$139,10,IF(('Indicator Data'!D117)&lt;E$140,0,10-(E$139-('Indicator Data'!D117))/(E$139-E$140)*10)),1))</f>
        <v>5</v>
      </c>
      <c r="F115" s="58">
        <f>'Indicator Data'!E117/'Indicator Data'!$BC117</f>
        <v>4.7418336110197912E-3</v>
      </c>
      <c r="G115" s="58">
        <f>'Indicator Data'!F117/'Indicator Data'!$BC117</f>
        <v>0</v>
      </c>
      <c r="H115" s="58">
        <f t="shared" si="14"/>
        <v>2.3709168055098956E-3</v>
      </c>
      <c r="I115" s="4">
        <f t="shared" si="15"/>
        <v>0.1</v>
      </c>
      <c r="J115" s="4">
        <f>ROUND(IF('Indicator Data'!I117=0,0,IF(LOG('Indicator Data'!I117)&gt;J$139,10,IF(LOG('Indicator Data'!I117)&lt;J$140,0,10-(J$139-LOG('Indicator Data'!I117))/(J$139-J$140)*10))),1)</f>
        <v>10</v>
      </c>
      <c r="K115" s="58">
        <f>'Indicator Data'!G117/'Indicator Data'!$BC117</f>
        <v>3.769437725102974E-2</v>
      </c>
      <c r="L115" s="58">
        <f>'Indicator Data'!I117/'Indicator Data'!$BD117</f>
        <v>1.4265686798602639E-2</v>
      </c>
      <c r="M115" s="4">
        <f t="shared" si="16"/>
        <v>10</v>
      </c>
      <c r="N115" s="4">
        <f t="shared" si="17"/>
        <v>4.8</v>
      </c>
      <c r="O115" s="4">
        <f>ROUND(IF('Indicator Data'!J117=0,0,IF('Indicator Data'!J117&gt;O$139,10,IF('Indicator Data'!J117&lt;O$140,0,10-(O$139-'Indicator Data'!J117)/(O$139-O$140)*10))),1)</f>
        <v>5.7</v>
      </c>
      <c r="P115" s="153">
        <f t="shared" si="18"/>
        <v>8.5</v>
      </c>
      <c r="Q115" s="153">
        <f t="shared" si="19"/>
        <v>7.1</v>
      </c>
      <c r="R115" s="4">
        <f>IF('Indicator Data'!H117="No data","x",ROUND(IF('Indicator Data'!H117=0,0,IF('Indicator Data'!H117&gt;R$139,10,IF('Indicator Data'!H117&lt;R$140,0,10-(R$139-'Indicator Data'!H117)/(R$139-R$140)*10))),1))</f>
        <v>4.7</v>
      </c>
      <c r="S115" s="6">
        <f t="shared" si="20"/>
        <v>5</v>
      </c>
      <c r="T115" s="6">
        <f t="shared" si="21"/>
        <v>9</v>
      </c>
      <c r="U115" s="6">
        <f t="shared" si="22"/>
        <v>0.1</v>
      </c>
      <c r="V115" s="6">
        <f t="shared" si="23"/>
        <v>5.9</v>
      </c>
      <c r="W115" s="14">
        <f t="shared" si="24"/>
        <v>5.9</v>
      </c>
      <c r="X115" s="4">
        <f>ROUND(IF('Indicator Data'!M117=0,0,IF('Indicator Data'!M117&gt;X$139,10,IF('Indicator Data'!M117&lt;X$140,0,10-(X$139-'Indicator Data'!M117)/(X$139-X$140)*10))),1)</f>
        <v>10</v>
      </c>
      <c r="Y115" s="4">
        <f>ROUND(IF('Indicator Data'!N117=0,0,IF('Indicator Data'!N117&gt;Y$139,10,IF('Indicator Data'!N117&lt;Y$140,0,10-(Y$139-'Indicator Data'!N117)/(Y$139-Y$140)*10))),1)</f>
        <v>9.6999999999999993</v>
      </c>
      <c r="Z115" s="6">
        <f t="shared" si="25"/>
        <v>9.9</v>
      </c>
      <c r="AA115" s="6">
        <f>IF('Indicator Data'!K117=5,10,IF('Indicator Data'!K117=4,8,IF('Indicator Data'!K117=3,5,IF('Indicator Data'!K117=2,2,IF('Indicator Data'!K117=1,1,0)))))</f>
        <v>0</v>
      </c>
      <c r="AB115" s="191">
        <f>IF('Indicator Data'!L117="No data","x",IF('Indicator Data'!L117&gt;1000,10,IF('Indicator Data'!L117&gt;=500,9,IF('Indicator Data'!L117&gt;=240,8,IF('Indicator Data'!L117&gt;=120,7,IF('Indicator Data'!L117&gt;=60,6,IF('Indicator Data'!L117&gt;=20,5,IF('Indicator Data'!L117&gt;=1,4,0))))))))</f>
        <v>0</v>
      </c>
      <c r="AC115" s="6">
        <f t="shared" si="26"/>
        <v>0</v>
      </c>
      <c r="AD115" s="7">
        <f t="shared" si="27"/>
        <v>5</v>
      </c>
    </row>
    <row r="116" spans="1:30" s="11" customFormat="1" x14ac:dyDescent="0.25">
      <c r="A116" s="11" t="s">
        <v>431</v>
      </c>
      <c r="B116" s="30" t="s">
        <v>4</v>
      </c>
      <c r="C116" s="30" t="s">
        <v>560</v>
      </c>
      <c r="D116" s="4">
        <f>ROUND(IF('Indicator Data'!G118=0,0,IF(LOG('Indicator Data'!G118)&gt;D$139,10,IF(LOG('Indicator Data'!G118)&lt;D$140,0,10-(D$139-LOG('Indicator Data'!G118))/(D$139-D$140)*10))),1)</f>
        <v>6.9</v>
      </c>
      <c r="E116" s="4">
        <f>IF('Indicator Data'!D118="No data","x",ROUND(IF(('Indicator Data'!D118)&gt;E$139,10,IF(('Indicator Data'!D118)&lt;E$140,0,10-(E$139-('Indicator Data'!D118))/(E$139-E$140)*10)),1))</f>
        <v>4.0999999999999996</v>
      </c>
      <c r="F116" s="58">
        <f>'Indicator Data'!E118/'Indicator Data'!$BC118</f>
        <v>1.2480896872274529E-2</v>
      </c>
      <c r="G116" s="58">
        <f>'Indicator Data'!F118/'Indicator Data'!$BC118</f>
        <v>0</v>
      </c>
      <c r="H116" s="58">
        <f t="shared" si="14"/>
        <v>6.2404484361372643E-3</v>
      </c>
      <c r="I116" s="4">
        <f t="shared" si="15"/>
        <v>0.2</v>
      </c>
      <c r="J116" s="4">
        <f>ROUND(IF('Indicator Data'!I118=0,0,IF(LOG('Indicator Data'!I118)&gt;J$139,10,IF(LOG('Indicator Data'!I118)&lt;J$140,0,10-(J$139-LOG('Indicator Data'!I118))/(J$139-J$140)*10))),1)</f>
        <v>10</v>
      </c>
      <c r="K116" s="58">
        <f>'Indicator Data'!G118/'Indicator Data'!$BC118</f>
        <v>1.9953905618937621E-2</v>
      </c>
      <c r="L116" s="58">
        <f>'Indicator Data'!I118/'Indicator Data'!$BD118</f>
        <v>1.4265686798602639E-2</v>
      </c>
      <c r="M116" s="4">
        <f t="shared" si="16"/>
        <v>10</v>
      </c>
      <c r="N116" s="4">
        <f t="shared" si="17"/>
        <v>4.8</v>
      </c>
      <c r="O116" s="4">
        <f>ROUND(IF('Indicator Data'!J118=0,0,IF('Indicator Data'!J118&gt;O$139,10,IF('Indicator Data'!J118&lt;O$140,0,10-(O$139-'Indicator Data'!J118)/(O$139-O$140)*10))),1)</f>
        <v>5.7</v>
      </c>
      <c r="P116" s="153">
        <f t="shared" si="18"/>
        <v>8.5</v>
      </c>
      <c r="Q116" s="153">
        <f t="shared" si="19"/>
        <v>7.1</v>
      </c>
      <c r="R116" s="4">
        <f>IF('Indicator Data'!H118="No data","x",ROUND(IF('Indicator Data'!H118=0,0,IF('Indicator Data'!H118&gt;R$139,10,IF('Indicator Data'!H118&lt;R$140,0,10-(R$139-'Indicator Data'!H118)/(R$139-R$140)*10))),1))</f>
        <v>3.7</v>
      </c>
      <c r="S116" s="6">
        <f t="shared" si="20"/>
        <v>4.0999999999999996</v>
      </c>
      <c r="T116" s="6">
        <f t="shared" si="21"/>
        <v>8.9</v>
      </c>
      <c r="U116" s="6">
        <f t="shared" si="22"/>
        <v>0.2</v>
      </c>
      <c r="V116" s="6">
        <f t="shared" si="23"/>
        <v>5.4</v>
      </c>
      <c r="W116" s="14">
        <f t="shared" si="24"/>
        <v>5.5</v>
      </c>
      <c r="X116" s="4">
        <f>ROUND(IF('Indicator Data'!M118=0,0,IF('Indicator Data'!M118&gt;X$139,10,IF('Indicator Data'!M118&lt;X$140,0,10-(X$139-'Indicator Data'!M118)/(X$139-X$140)*10))),1)</f>
        <v>10</v>
      </c>
      <c r="Y116" s="4">
        <f>ROUND(IF('Indicator Data'!N118=0,0,IF('Indicator Data'!N118&gt;Y$139,10,IF('Indicator Data'!N118&lt;Y$140,0,10-(Y$139-'Indicator Data'!N118)/(Y$139-Y$140)*10))),1)</f>
        <v>9.6999999999999993</v>
      </c>
      <c r="Z116" s="6">
        <f t="shared" si="25"/>
        <v>9.9</v>
      </c>
      <c r="AA116" s="6">
        <f>IF('Indicator Data'!K118=5,10,IF('Indicator Data'!K118=4,8,IF('Indicator Data'!K118=3,5,IF('Indicator Data'!K118=2,2,IF('Indicator Data'!K118=1,1,0)))))</f>
        <v>0</v>
      </c>
      <c r="AB116" s="191">
        <f>IF('Indicator Data'!L118="No data","x",IF('Indicator Data'!L118&gt;1000,10,IF('Indicator Data'!L118&gt;=500,9,IF('Indicator Data'!L118&gt;=240,8,IF('Indicator Data'!L118&gt;=120,7,IF('Indicator Data'!L118&gt;=60,6,IF('Indicator Data'!L118&gt;=20,5,IF('Indicator Data'!L118&gt;=1,4,0))))))))</f>
        <v>4</v>
      </c>
      <c r="AC116" s="6">
        <f t="shared" si="26"/>
        <v>4</v>
      </c>
      <c r="AD116" s="7">
        <f t="shared" si="27"/>
        <v>7</v>
      </c>
    </row>
    <row r="117" spans="1:30" s="11" customFormat="1" x14ac:dyDescent="0.25">
      <c r="A117" s="11" t="s">
        <v>433</v>
      </c>
      <c r="B117" s="30" t="s">
        <v>4</v>
      </c>
      <c r="C117" s="30" t="s">
        <v>562</v>
      </c>
      <c r="D117" s="4">
        <f>ROUND(IF('Indicator Data'!G119=0,0,IF(LOG('Indicator Data'!G119)&gt;D$139,10,IF(LOG('Indicator Data'!G119)&lt;D$140,0,10-(D$139-LOG('Indicator Data'!G119))/(D$139-D$140)*10))),1)</f>
        <v>0</v>
      </c>
      <c r="E117" s="4">
        <f>IF('Indicator Data'!D119="No data","x",ROUND(IF(('Indicator Data'!D119)&gt;E$139,10,IF(('Indicator Data'!D119)&lt;E$140,0,10-(E$139-('Indicator Data'!D119))/(E$139-E$140)*10)),1))</f>
        <v>1.9</v>
      </c>
      <c r="F117" s="58">
        <f>'Indicator Data'!E119/'Indicator Data'!$BC119</f>
        <v>0</v>
      </c>
      <c r="G117" s="58">
        <f>'Indicator Data'!F119/'Indicator Data'!$BC119</f>
        <v>0</v>
      </c>
      <c r="H117" s="58">
        <f t="shared" si="14"/>
        <v>0</v>
      </c>
      <c r="I117" s="4">
        <f t="shared" si="15"/>
        <v>0</v>
      </c>
      <c r="J117" s="4">
        <f>ROUND(IF('Indicator Data'!I119=0,0,IF(LOG('Indicator Data'!I119)&gt;J$139,10,IF(LOG('Indicator Data'!I119)&lt;J$140,0,10-(J$139-LOG('Indicator Data'!I119))/(J$139-J$140)*10))),1)</f>
        <v>10</v>
      </c>
      <c r="K117" s="58">
        <f>'Indicator Data'!G119/'Indicator Data'!$BC119</f>
        <v>7.4023388572028539E-7</v>
      </c>
      <c r="L117" s="58">
        <f>'Indicator Data'!I119/'Indicator Data'!$BD119</f>
        <v>1.4265686798602639E-2</v>
      </c>
      <c r="M117" s="4">
        <f t="shared" si="16"/>
        <v>0</v>
      </c>
      <c r="N117" s="4">
        <f t="shared" si="17"/>
        <v>4.8</v>
      </c>
      <c r="O117" s="4">
        <f>ROUND(IF('Indicator Data'!J119=0,0,IF('Indicator Data'!J119&gt;O$139,10,IF('Indicator Data'!J119&lt;O$140,0,10-(O$139-'Indicator Data'!J119)/(O$139-O$140)*10))),1)</f>
        <v>5.7</v>
      </c>
      <c r="P117" s="153">
        <f t="shared" si="18"/>
        <v>8.5</v>
      </c>
      <c r="Q117" s="153">
        <f t="shared" si="19"/>
        <v>7.1</v>
      </c>
      <c r="R117" s="4" t="str">
        <f>IF('Indicator Data'!H119="No data","x",ROUND(IF('Indicator Data'!H119=0,0,IF('Indicator Data'!H119&gt;R$139,10,IF('Indicator Data'!H119&lt;R$140,0,10-(R$139-'Indicator Data'!H119)/(R$139-R$140)*10))),1))</f>
        <v>x</v>
      </c>
      <c r="S117" s="6">
        <f t="shared" si="20"/>
        <v>1.9</v>
      </c>
      <c r="T117" s="6">
        <f t="shared" si="21"/>
        <v>0</v>
      </c>
      <c r="U117" s="6">
        <f t="shared" si="22"/>
        <v>0</v>
      </c>
      <c r="V117" s="6">
        <f t="shared" si="23"/>
        <v>7.1</v>
      </c>
      <c r="W117" s="14">
        <f t="shared" si="24"/>
        <v>2.9</v>
      </c>
      <c r="X117" s="4">
        <f>ROUND(IF('Indicator Data'!M119=0,0,IF('Indicator Data'!M119&gt;X$139,10,IF('Indicator Data'!M119&lt;X$140,0,10-(X$139-'Indicator Data'!M119)/(X$139-X$140)*10))),1)</f>
        <v>10</v>
      </c>
      <c r="Y117" s="4">
        <f>ROUND(IF('Indicator Data'!N119=0,0,IF('Indicator Data'!N119&gt;Y$139,10,IF('Indicator Data'!N119&lt;Y$140,0,10-(Y$139-'Indicator Data'!N119)/(Y$139-Y$140)*10))),1)</f>
        <v>9.6999999999999993</v>
      </c>
      <c r="Z117" s="6">
        <f t="shared" si="25"/>
        <v>9.9</v>
      </c>
      <c r="AA117" s="6">
        <f>IF('Indicator Data'!K119=5,10,IF('Indicator Data'!K119=4,8,IF('Indicator Data'!K119=3,5,IF('Indicator Data'!K119=2,2,IF('Indicator Data'!K119=1,1,0)))))</f>
        <v>0</v>
      </c>
      <c r="AB117" s="191">
        <f>IF('Indicator Data'!L119="No data","x",IF('Indicator Data'!L119&gt;1000,10,IF('Indicator Data'!L119&gt;=500,9,IF('Indicator Data'!L119&gt;=240,8,IF('Indicator Data'!L119&gt;=120,7,IF('Indicator Data'!L119&gt;=60,6,IF('Indicator Data'!L119&gt;=20,5,IF('Indicator Data'!L119&gt;=1,4,0))))))))</f>
        <v>0</v>
      </c>
      <c r="AC117" s="6">
        <f t="shared" si="26"/>
        <v>0</v>
      </c>
      <c r="AD117" s="7">
        <f t="shared" si="27"/>
        <v>5</v>
      </c>
    </row>
    <row r="118" spans="1:30" s="11" customFormat="1" x14ac:dyDescent="0.25">
      <c r="A118" s="11" t="s">
        <v>434</v>
      </c>
      <c r="B118" s="30" t="s">
        <v>4</v>
      </c>
      <c r="C118" s="30" t="s">
        <v>563</v>
      </c>
      <c r="D118" s="4">
        <f>ROUND(IF('Indicator Data'!G120=0,0,IF(LOG('Indicator Data'!G120)&gt;D$139,10,IF(LOG('Indicator Data'!G120)&lt;D$140,0,10-(D$139-LOG('Indicator Data'!G120))/(D$139-D$140)*10))),1)</f>
        <v>5.9</v>
      </c>
      <c r="E118" s="4">
        <f>IF('Indicator Data'!D120="No data","x",ROUND(IF(('Indicator Data'!D120)&gt;E$139,10,IF(('Indicator Data'!D120)&lt;E$140,0,10-(E$139-('Indicator Data'!D120))/(E$139-E$140)*10)),1))</f>
        <v>0.6</v>
      </c>
      <c r="F118" s="58">
        <f>'Indicator Data'!E120/'Indicator Data'!$BC120</f>
        <v>2.4208143173321796E-2</v>
      </c>
      <c r="G118" s="58">
        <f>'Indicator Data'!F120/'Indicator Data'!$BC120</f>
        <v>9.797794898325822E-2</v>
      </c>
      <c r="H118" s="58">
        <f t="shared" si="14"/>
        <v>3.6598558832475453E-2</v>
      </c>
      <c r="I118" s="4">
        <f t="shared" si="15"/>
        <v>0.9</v>
      </c>
      <c r="J118" s="4">
        <f>ROUND(IF('Indicator Data'!I120=0,0,IF(LOG('Indicator Data'!I120)&gt;J$139,10,IF(LOG('Indicator Data'!I120)&lt;J$140,0,10-(J$139-LOG('Indicator Data'!I120))/(J$139-J$140)*10))),1)</f>
        <v>10</v>
      </c>
      <c r="K118" s="58">
        <f>'Indicator Data'!G120/'Indicator Data'!$BC120</f>
        <v>1.1017574863160528E-2</v>
      </c>
      <c r="L118" s="58">
        <f>'Indicator Data'!I120/'Indicator Data'!$BD120</f>
        <v>1.4265686798602639E-2</v>
      </c>
      <c r="M118" s="4">
        <f t="shared" si="16"/>
        <v>7.3</v>
      </c>
      <c r="N118" s="4">
        <f t="shared" si="17"/>
        <v>4.8</v>
      </c>
      <c r="O118" s="4">
        <f>ROUND(IF('Indicator Data'!J120=0,0,IF('Indicator Data'!J120&gt;O$139,10,IF('Indicator Data'!J120&lt;O$140,0,10-(O$139-'Indicator Data'!J120)/(O$139-O$140)*10))),1)</f>
        <v>5.7</v>
      </c>
      <c r="P118" s="153">
        <f t="shared" si="18"/>
        <v>8.5</v>
      </c>
      <c r="Q118" s="153">
        <f t="shared" si="19"/>
        <v>7.1</v>
      </c>
      <c r="R118" s="4">
        <f>IF('Indicator Data'!H120="No data","x",ROUND(IF('Indicator Data'!H120=0,0,IF('Indicator Data'!H120&gt;R$139,10,IF('Indicator Data'!H120&lt;R$140,0,10-(R$139-'Indicator Data'!H120)/(R$139-R$140)*10))),1))</f>
        <v>3</v>
      </c>
      <c r="S118" s="6">
        <f t="shared" si="20"/>
        <v>0.6</v>
      </c>
      <c r="T118" s="6">
        <f t="shared" si="21"/>
        <v>6.7</v>
      </c>
      <c r="U118" s="6">
        <f t="shared" si="22"/>
        <v>0.9</v>
      </c>
      <c r="V118" s="6">
        <f t="shared" si="23"/>
        <v>5.0999999999999996</v>
      </c>
      <c r="W118" s="14">
        <f t="shared" si="24"/>
        <v>3.8</v>
      </c>
      <c r="X118" s="4">
        <f>ROUND(IF('Indicator Data'!M120=0,0,IF('Indicator Data'!M120&gt;X$139,10,IF('Indicator Data'!M120&lt;X$140,0,10-(X$139-'Indicator Data'!M120)/(X$139-X$140)*10))),1)</f>
        <v>10</v>
      </c>
      <c r="Y118" s="4">
        <f>ROUND(IF('Indicator Data'!N120=0,0,IF('Indicator Data'!N120&gt;Y$139,10,IF('Indicator Data'!N120&lt;Y$140,0,10-(Y$139-'Indicator Data'!N120)/(Y$139-Y$140)*10))),1)</f>
        <v>9.6999999999999993</v>
      </c>
      <c r="Z118" s="6">
        <f t="shared" si="25"/>
        <v>9.9</v>
      </c>
      <c r="AA118" s="6">
        <f>IF('Indicator Data'!K120=5,10,IF('Indicator Data'!K120=4,8,IF('Indicator Data'!K120=3,5,IF('Indicator Data'!K120=2,2,IF('Indicator Data'!K120=1,1,0)))))</f>
        <v>0</v>
      </c>
      <c r="AB118" s="191">
        <f>IF('Indicator Data'!L120="No data","x",IF('Indicator Data'!L120&gt;1000,10,IF('Indicator Data'!L120&gt;=500,9,IF('Indicator Data'!L120&gt;=240,8,IF('Indicator Data'!L120&gt;=120,7,IF('Indicator Data'!L120&gt;=60,6,IF('Indicator Data'!L120&gt;=20,5,IF('Indicator Data'!L120&gt;=1,4,0))))))))</f>
        <v>0</v>
      </c>
      <c r="AC118" s="6">
        <f t="shared" si="26"/>
        <v>0</v>
      </c>
      <c r="AD118" s="7">
        <f t="shared" si="27"/>
        <v>5</v>
      </c>
    </row>
    <row r="119" spans="1:30" s="11" customFormat="1" x14ac:dyDescent="0.25">
      <c r="A119" s="15" t="s">
        <v>739</v>
      </c>
      <c r="B119" s="15" t="s">
        <v>4</v>
      </c>
      <c r="C119" s="118" t="s">
        <v>741</v>
      </c>
      <c r="D119" s="4">
        <f>ROUND(IF('Indicator Data'!G121=0,0,IF(LOG('Indicator Data'!G121)&gt;D$139,10,IF(LOG('Indicator Data'!G121)&lt;D$140,0,10-(D$139-LOG('Indicator Data'!G121))/(D$139-D$140)*10))),1)</f>
        <v>0</v>
      </c>
      <c r="E119" s="4">
        <f>IF('Indicator Data'!D121="No data","x",ROUND(IF(('Indicator Data'!D121)&gt;E$139,10,IF(('Indicator Data'!D121)&lt;E$140,0,10-(E$139-('Indicator Data'!D121))/(E$139-E$140)*10)),1))</f>
        <v>1.9</v>
      </c>
      <c r="F119" s="58">
        <f>'Indicator Data'!E121/'Indicator Data'!$BC121</f>
        <v>0</v>
      </c>
      <c r="G119" s="58">
        <f>'Indicator Data'!F121/'Indicator Data'!$BC121</f>
        <v>0</v>
      </c>
      <c r="H119" s="58">
        <f t="shared" si="14"/>
        <v>0</v>
      </c>
      <c r="I119" s="4">
        <f t="shared" si="15"/>
        <v>0</v>
      </c>
      <c r="J119" s="4">
        <f>ROUND(IF('Indicator Data'!I121=0,0,IF(LOG('Indicator Data'!I121)&gt;J$139,10,IF(LOG('Indicator Data'!I121)&lt;J$140,0,10-(J$139-LOG('Indicator Data'!I121))/(J$139-J$140)*10))),1)</f>
        <v>10</v>
      </c>
      <c r="K119" s="58">
        <f>'Indicator Data'!G121/'Indicator Data'!$BC121</f>
        <v>4.4922880631400268E-5</v>
      </c>
      <c r="L119" s="58">
        <f>'Indicator Data'!I121/'Indicator Data'!$BD121</f>
        <v>1.4265686798602639E-2</v>
      </c>
      <c r="M119" s="4">
        <f t="shared" si="16"/>
        <v>0</v>
      </c>
      <c r="N119" s="4">
        <f t="shared" si="17"/>
        <v>4.8</v>
      </c>
      <c r="O119" s="4">
        <f>ROUND(IF('Indicator Data'!J121=0,0,IF('Indicator Data'!J121&gt;O$139,10,IF('Indicator Data'!J121&lt;O$140,0,10-(O$139-'Indicator Data'!J121)/(O$139-O$140)*10))),1)</f>
        <v>5.7</v>
      </c>
      <c r="P119" s="153">
        <f t="shared" si="18"/>
        <v>8.5</v>
      </c>
      <c r="Q119" s="153">
        <f t="shared" si="19"/>
        <v>7.1</v>
      </c>
      <c r="R119" s="4">
        <f>IF('Indicator Data'!H121="No data","x",ROUND(IF('Indicator Data'!H121=0,0,IF('Indicator Data'!H121&gt;R$139,10,IF('Indicator Data'!H121&lt;R$140,0,10-(R$139-'Indicator Data'!H121)/(R$139-R$140)*10))),1))</f>
        <v>10</v>
      </c>
      <c r="S119" s="6">
        <f t="shared" si="20"/>
        <v>1.9</v>
      </c>
      <c r="T119" s="6">
        <f t="shared" si="21"/>
        <v>0</v>
      </c>
      <c r="U119" s="6">
        <f t="shared" si="22"/>
        <v>0</v>
      </c>
      <c r="V119" s="6">
        <f t="shared" si="23"/>
        <v>8.6</v>
      </c>
      <c r="W119" s="14">
        <f t="shared" si="24"/>
        <v>3.8</v>
      </c>
      <c r="X119" s="4">
        <f>ROUND(IF('Indicator Data'!M121=0,0,IF('Indicator Data'!M121&gt;X$139,10,IF('Indicator Data'!M121&lt;X$140,0,10-(X$139-'Indicator Data'!M121)/(X$139-X$140)*10))),1)</f>
        <v>10</v>
      </c>
      <c r="Y119" s="4">
        <f>ROUND(IF('Indicator Data'!N121=0,0,IF('Indicator Data'!N121&gt;Y$139,10,IF('Indicator Data'!N121&lt;Y$140,0,10-(Y$139-'Indicator Data'!N121)/(Y$139-Y$140)*10))),1)</f>
        <v>9.6999999999999993</v>
      </c>
      <c r="Z119" s="6">
        <f t="shared" si="25"/>
        <v>9.9</v>
      </c>
      <c r="AA119" s="6">
        <f>IF('Indicator Data'!K121=5,10,IF('Indicator Data'!K121=4,8,IF('Indicator Data'!K121=3,5,IF('Indicator Data'!K121=2,2,IF('Indicator Data'!K121=1,1,0)))))</f>
        <v>0</v>
      </c>
      <c r="AB119" s="191">
        <f>IF('Indicator Data'!L121="No data","x",IF('Indicator Data'!L121&gt;1000,10,IF('Indicator Data'!L121&gt;=500,9,IF('Indicator Data'!L121&gt;=240,8,IF('Indicator Data'!L121&gt;=120,7,IF('Indicator Data'!L121&gt;=60,6,IF('Indicator Data'!L121&gt;=20,5,IF('Indicator Data'!L121&gt;=1,4,0))))))))</f>
        <v>5</v>
      </c>
      <c r="AC119" s="6">
        <f t="shared" si="26"/>
        <v>5</v>
      </c>
      <c r="AD119" s="7">
        <f t="shared" si="27"/>
        <v>7.5</v>
      </c>
    </row>
    <row r="120" spans="1:30" s="11" customFormat="1" x14ac:dyDescent="0.25">
      <c r="A120" s="15" t="s">
        <v>740</v>
      </c>
      <c r="B120" s="15" t="s">
        <v>4</v>
      </c>
      <c r="C120" s="118" t="s">
        <v>742</v>
      </c>
      <c r="D120" s="4">
        <f>ROUND(IF('Indicator Data'!G122=0,0,IF(LOG('Indicator Data'!G122)&gt;D$139,10,IF(LOG('Indicator Data'!G122)&lt;D$140,0,10-(D$139-LOG('Indicator Data'!G122))/(D$139-D$140)*10))),1)</f>
        <v>0.7</v>
      </c>
      <c r="E120" s="4">
        <f>IF('Indicator Data'!D122="No data","x",ROUND(IF(('Indicator Data'!D122)&gt;E$139,10,IF(('Indicator Data'!D122)&lt;E$140,0,10-(E$139-('Indicator Data'!D122))/(E$139-E$140)*10)),1))</f>
        <v>1.9</v>
      </c>
      <c r="F120" s="58">
        <f>'Indicator Data'!E122/'Indicator Data'!$BC122</f>
        <v>0</v>
      </c>
      <c r="G120" s="58">
        <f>'Indicator Data'!F122/'Indicator Data'!$BC122</f>
        <v>0</v>
      </c>
      <c r="H120" s="58">
        <f>F120*0.5+G120*0.25</f>
        <v>0</v>
      </c>
      <c r="I120" s="4">
        <f>ROUND(IF(H120=0,0,IF(H120&gt;I$139,10,IF(H120&lt;I$140,0,10-(I$139-H120)/(I$139-I$140)*10))),1)</f>
        <v>0</v>
      </c>
      <c r="J120" s="4">
        <f>ROUND(IF('Indicator Data'!I122=0,0,IF(LOG('Indicator Data'!I122)&gt;J$139,10,IF(LOG('Indicator Data'!I122)&lt;J$140,0,10-(J$139-LOG('Indicator Data'!I122))/(J$139-J$140)*10))),1)</f>
        <v>10</v>
      </c>
      <c r="K120" s="58">
        <f>'Indicator Data'!G122/'Indicator Data'!$BC122</f>
        <v>4.8591012972014746E-3</v>
      </c>
      <c r="L120" s="58">
        <f>'Indicator Data'!I122/'Indicator Data'!$BD122</f>
        <v>1.4265686798602639E-2</v>
      </c>
      <c r="M120" s="4">
        <f>ROUND(IF(K120&gt;M$139,10,IF(K120&lt;M$140,0,10-(M$139-K120)/(M$139-M$140)*10)),1)</f>
        <v>3.2</v>
      </c>
      <c r="N120" s="4">
        <f>ROUND(IF(L120&gt;N$139,10,IF(L120&lt;N$140,0,10-(N$139-L120)/(N$139-N$140)*10)),1)</f>
        <v>4.8</v>
      </c>
      <c r="O120" s="4">
        <f>ROUND(IF('Indicator Data'!J122=0,0,IF('Indicator Data'!J122&gt;O$139,10,IF('Indicator Data'!J122&lt;O$140,0,10-(O$139-'Indicator Data'!J122)/(O$139-O$140)*10))),1)</f>
        <v>5.7</v>
      </c>
      <c r="P120" s="153">
        <f>ROUND((10-GEOMEAN(((10-N120)/10*9+1),((10-J120)/10*9+1)))/9*10,1)</f>
        <v>8.5</v>
      </c>
      <c r="Q120" s="153">
        <f>ROUND(AVERAGE(P120,O120),1)</f>
        <v>7.1</v>
      </c>
      <c r="R120" s="4">
        <f>IF('Indicator Data'!H122="No data","x",ROUND(IF('Indicator Data'!H122=0,0,IF('Indicator Data'!H122&gt;R$139,10,IF('Indicator Data'!H122&lt;R$140,0,10-(R$139-'Indicator Data'!H122)/(R$139-R$140)*10))),1))</f>
        <v>10</v>
      </c>
      <c r="S120" s="6">
        <f>E120</f>
        <v>1.9</v>
      </c>
      <c r="T120" s="6">
        <f>ROUND((10-GEOMEAN(((10-D120)/10*9+1),((10-M120)/10*9+1)))/9*10,1)</f>
        <v>2</v>
      </c>
      <c r="U120" s="6">
        <f>I120</f>
        <v>0</v>
      </c>
      <c r="V120" s="6">
        <f>ROUND(AVERAGE(Q120,R120),1)</f>
        <v>8.6</v>
      </c>
      <c r="W120" s="14">
        <f>IF(S120="x",ROUND((10-GEOMEAN(((10-T120)/10*9+1),((10-U120)/10*9+1),((10-V120)/10*9+1)))/9*10,1),ROUND((10-GEOMEAN(((10-S120)/10*9+1),((10-T120)/10*9+1),((10-U120)/10*9+1),((10-V120)/10*9+1)))/9*10,1))</f>
        <v>4.2</v>
      </c>
      <c r="X120" s="4">
        <f>ROUND(IF('Indicator Data'!M122=0,0,IF('Indicator Data'!M122&gt;X$139,10,IF('Indicator Data'!M122&lt;X$140,0,10-(X$139-'Indicator Data'!M122)/(X$139-X$140)*10))),1)</f>
        <v>10</v>
      </c>
      <c r="Y120" s="4">
        <f>ROUND(IF('Indicator Data'!N122=0,0,IF('Indicator Data'!N122&gt;Y$139,10,IF('Indicator Data'!N122&lt;Y$140,0,10-(Y$139-'Indicator Data'!N122)/(Y$139-Y$140)*10))),1)</f>
        <v>9.6999999999999993</v>
      </c>
      <c r="Z120" s="6">
        <f>ROUND((10-GEOMEAN(((10-X120)/10*9+1),((10-Y120)/10*9+1)))/9*10,1)</f>
        <v>9.9</v>
      </c>
      <c r="AA120" s="6">
        <f>IF('Indicator Data'!K122=5,10,IF('Indicator Data'!K122=4,8,IF('Indicator Data'!K122=3,5,IF('Indicator Data'!K122=2,2,IF('Indicator Data'!K122=1,1,0)))))</f>
        <v>0</v>
      </c>
      <c r="AB120" s="191">
        <f>IF('Indicator Data'!L122="No data","x",IF('Indicator Data'!L122&gt;1000,10,IF('Indicator Data'!L122&gt;=500,9,IF('Indicator Data'!L122&gt;=240,8,IF('Indicator Data'!L122&gt;=120,7,IF('Indicator Data'!L122&gt;=60,6,IF('Indicator Data'!L122&gt;=20,5,IF('Indicator Data'!L122&gt;=1,4,0))))))))</f>
        <v>0</v>
      </c>
      <c r="AC120" s="6">
        <f>ROUND(IF(AB120="x",AA120,IF(AB120&gt;AA120,AB120,AA120)),1)</f>
        <v>0</v>
      </c>
      <c r="AD120" s="7">
        <f>ROUND(IF(AC120&gt;=8,AC120,AVERAGE(Z120,AC120)),1)</f>
        <v>5</v>
      </c>
    </row>
    <row r="121" spans="1:30" s="11" customFormat="1" x14ac:dyDescent="0.25">
      <c r="A121" s="11" t="s">
        <v>435</v>
      </c>
      <c r="B121" s="30" t="s">
        <v>4</v>
      </c>
      <c r="C121" s="30" t="s">
        <v>564</v>
      </c>
      <c r="D121" s="4">
        <f>ROUND(IF('Indicator Data'!G123=0,0,IF(LOG('Indicator Data'!G123)&gt;D$139,10,IF(LOG('Indicator Data'!G123)&lt;D$140,0,10-(D$139-LOG('Indicator Data'!G123))/(D$139-D$140)*10))),1)</f>
        <v>3.2</v>
      </c>
      <c r="E121" s="4">
        <f>IF('Indicator Data'!D123="No data","x",ROUND(IF(('Indicator Data'!D123)&gt;E$139,10,IF(('Indicator Data'!D123)&lt;E$140,0,10-(E$139-('Indicator Data'!D123))/(E$139-E$140)*10)),1))</f>
        <v>3.4</v>
      </c>
      <c r="F121" s="58">
        <f>'Indicator Data'!E123/'Indicator Data'!$BC123</f>
        <v>0.31173965280886162</v>
      </c>
      <c r="G121" s="58">
        <f>'Indicator Data'!F123/'Indicator Data'!$BC123</f>
        <v>1.0502107835948607E-2</v>
      </c>
      <c r="H121" s="58">
        <f>F121*0.5+G121*0.25</f>
        <v>0.15849535336341797</v>
      </c>
      <c r="I121" s="4">
        <f>ROUND(IF(H121=0,0,IF(H121&gt;I$139,10,IF(H121&lt;I$140,0,10-(I$139-H121)/(I$139-I$140)*10))),1)</f>
        <v>4</v>
      </c>
      <c r="J121" s="4">
        <f>ROUND(IF('Indicator Data'!I123=0,0,IF(LOG('Indicator Data'!I123)&gt;J$139,10,IF(LOG('Indicator Data'!I123)&lt;J$140,0,10-(J$139-LOG('Indicator Data'!I123))/(J$139-J$140)*10))),1)</f>
        <v>10</v>
      </c>
      <c r="K121" s="58">
        <f>'Indicator Data'!G123/'Indicator Data'!$BC123</f>
        <v>1.3336957157459276E-3</v>
      </c>
      <c r="L121" s="58">
        <f>'Indicator Data'!I123/'Indicator Data'!$BD123</f>
        <v>1.4265686798602639E-2</v>
      </c>
      <c r="M121" s="4">
        <f>ROUND(IF(K121&gt;M$139,10,IF(K121&lt;M$140,0,10-(M$139-K121)/(M$139-M$140)*10)),1)</f>
        <v>0.9</v>
      </c>
      <c r="N121" s="4">
        <f>ROUND(IF(L121&gt;N$139,10,IF(L121&lt;N$140,0,10-(N$139-L121)/(N$139-N$140)*10)),1)</f>
        <v>4.8</v>
      </c>
      <c r="O121" s="4">
        <f>ROUND(IF('Indicator Data'!J123=0,0,IF('Indicator Data'!J123&gt;O$139,10,IF('Indicator Data'!J123&lt;O$140,0,10-(O$139-'Indicator Data'!J123)/(O$139-O$140)*10))),1)</f>
        <v>5.7</v>
      </c>
      <c r="P121" s="153">
        <f>ROUND((10-GEOMEAN(((10-N121)/10*9+1),((10-J121)/10*9+1)))/9*10,1)</f>
        <v>8.5</v>
      </c>
      <c r="Q121" s="153">
        <f>ROUND(AVERAGE(P121,O121),1)</f>
        <v>7.1</v>
      </c>
      <c r="R121" s="4">
        <f>IF('Indicator Data'!H123="No data","x",ROUND(IF('Indicator Data'!H123=0,0,IF('Indicator Data'!H123&gt;R$139,10,IF('Indicator Data'!H123&lt;R$140,0,10-(R$139-'Indicator Data'!H123)/(R$139-R$140)*10))),1))</f>
        <v>3</v>
      </c>
      <c r="S121" s="6">
        <f>E121</f>
        <v>3.4</v>
      </c>
      <c r="T121" s="6">
        <f>ROUND((10-GEOMEAN(((10-D121)/10*9+1),((10-M121)/10*9+1)))/9*10,1)</f>
        <v>2.1</v>
      </c>
      <c r="U121" s="6">
        <f>I121</f>
        <v>4</v>
      </c>
      <c r="V121" s="6">
        <f>ROUND(AVERAGE(Q121,R121),1)</f>
        <v>5.0999999999999996</v>
      </c>
      <c r="W121" s="14">
        <f>IF(S121="x",ROUND((10-GEOMEAN(((10-T121)/10*9+1),((10-U121)/10*9+1),((10-V121)/10*9+1)))/9*10,1),ROUND((10-GEOMEAN(((10-S121)/10*9+1),((10-T121)/10*9+1),((10-U121)/10*9+1),((10-V121)/10*9+1)))/9*10,1))</f>
        <v>3.7</v>
      </c>
      <c r="X121" s="4">
        <f>ROUND(IF('Indicator Data'!M123=0,0,IF('Indicator Data'!M123&gt;X$139,10,IF('Indicator Data'!M123&lt;X$140,0,10-(X$139-'Indicator Data'!M123)/(X$139-X$140)*10))),1)</f>
        <v>10</v>
      </c>
      <c r="Y121" s="4">
        <f>ROUND(IF('Indicator Data'!N123=0,0,IF('Indicator Data'!N123&gt;Y$139,10,IF('Indicator Data'!N123&lt;Y$140,0,10-(Y$139-'Indicator Data'!N123)/(Y$139-Y$140)*10))),1)</f>
        <v>9.6999999999999993</v>
      </c>
      <c r="Z121" s="6">
        <f>ROUND((10-GEOMEAN(((10-X121)/10*9+1),((10-Y121)/10*9+1)))/9*10,1)</f>
        <v>9.9</v>
      </c>
      <c r="AA121" s="6">
        <f>IF('Indicator Data'!K123=5,10,IF('Indicator Data'!K123=4,8,IF('Indicator Data'!K123=3,5,IF('Indicator Data'!K123=2,2,IF('Indicator Data'!K123=1,1,0)))))</f>
        <v>0</v>
      </c>
      <c r="AB121" s="191">
        <f>IF('Indicator Data'!L123="No data","x",IF('Indicator Data'!L123&gt;1000,10,IF('Indicator Data'!L123&gt;=500,9,IF('Indicator Data'!L123&gt;=240,8,IF('Indicator Data'!L123&gt;=120,7,IF('Indicator Data'!L123&gt;=60,6,IF('Indicator Data'!L123&gt;=20,5,IF('Indicator Data'!L123&gt;=1,4,0))))))))</f>
        <v>0</v>
      </c>
      <c r="AC121" s="6">
        <f>ROUND(IF(AB121="x",AA121,IF(AB121&gt;AA121,AB121,AA121)),1)</f>
        <v>0</v>
      </c>
      <c r="AD121" s="7">
        <f>ROUND(IF(AC121&gt;=8,AC121,AVERAGE(Z121,AC121)),1)</f>
        <v>5</v>
      </c>
    </row>
    <row r="122" spans="1:30" s="11" customFormat="1" x14ac:dyDescent="0.25">
      <c r="A122" s="11" t="s">
        <v>436</v>
      </c>
      <c r="B122" s="30" t="s">
        <v>4</v>
      </c>
      <c r="C122" s="30" t="s">
        <v>565</v>
      </c>
      <c r="D122" s="4">
        <f>ROUND(IF('Indicator Data'!G124=0,0,IF(LOG('Indicator Data'!G124)&gt;D$139,10,IF(LOG('Indicator Data'!G124)&lt;D$140,0,10-(D$139-LOG('Indicator Data'!G124))/(D$139-D$140)*10))),1)</f>
        <v>7.3</v>
      </c>
      <c r="E122" s="4">
        <f>IF('Indicator Data'!D124="No data","x",ROUND(IF(('Indicator Data'!D124)&gt;E$139,10,IF(('Indicator Data'!D124)&lt;E$140,0,10-(E$139-('Indicator Data'!D124))/(E$139-E$140)*10)),1))</f>
        <v>2.5</v>
      </c>
      <c r="F122" s="58">
        <f>'Indicator Data'!E124/'Indicator Data'!$BC124</f>
        <v>0.4204639435993287</v>
      </c>
      <c r="G122" s="58">
        <f>'Indicator Data'!F124/'Indicator Data'!$BC124</f>
        <v>1.6755125209342225E-3</v>
      </c>
      <c r="H122" s="58">
        <f t="shared" ref="H122:H137" si="28">F122*0.5+G122*0.25</f>
        <v>0.21065084992989791</v>
      </c>
      <c r="I122" s="4">
        <f t="shared" ref="I122:I137" si="29">ROUND(IF(H122=0,0,IF(H122&gt;I$139,10,IF(H122&lt;I$140,0,10-(I$139-H122)/(I$139-I$140)*10))),1)</f>
        <v>5.3</v>
      </c>
      <c r="J122" s="4">
        <f>ROUND(IF('Indicator Data'!I124=0,0,IF(LOG('Indicator Data'!I124)&gt;J$139,10,IF(LOG('Indicator Data'!I124)&lt;J$140,0,10-(J$139-LOG('Indicator Data'!I124))/(J$139-J$140)*10))),1)</f>
        <v>10</v>
      </c>
      <c r="K122" s="58">
        <f>'Indicator Data'!G124/'Indicator Data'!$BC124</f>
        <v>2.6211290203546823E-2</v>
      </c>
      <c r="L122" s="58">
        <f>'Indicator Data'!I124/'Indicator Data'!$BD124</f>
        <v>1.4265686798602639E-2</v>
      </c>
      <c r="M122" s="4">
        <f t="shared" ref="M122:M137" si="30">ROUND(IF(K122&gt;M$139,10,IF(K122&lt;M$140,0,10-(M$139-K122)/(M$139-M$140)*10)),1)</f>
        <v>10</v>
      </c>
      <c r="N122" s="4">
        <f t="shared" ref="N122:N137" si="31">ROUND(IF(L122&gt;N$139,10,IF(L122&lt;N$140,0,10-(N$139-L122)/(N$139-N$140)*10)),1)</f>
        <v>4.8</v>
      </c>
      <c r="O122" s="4">
        <f>ROUND(IF('Indicator Data'!J124=0,0,IF('Indicator Data'!J124&gt;O$139,10,IF('Indicator Data'!J124&lt;O$140,0,10-(O$139-'Indicator Data'!J124)/(O$139-O$140)*10))),1)</f>
        <v>5.7</v>
      </c>
      <c r="P122" s="153">
        <f t="shared" ref="P122:P137" si="32">ROUND((10-GEOMEAN(((10-N122)/10*9+1),((10-J122)/10*9+1)))/9*10,1)</f>
        <v>8.5</v>
      </c>
      <c r="Q122" s="153">
        <f t="shared" ref="Q122:Q137" si="33">ROUND(AVERAGE(P122,O122),1)</f>
        <v>7.1</v>
      </c>
      <c r="R122" s="4">
        <f>IF('Indicator Data'!H124="No data","x",ROUND(IF('Indicator Data'!H124=0,0,IF('Indicator Data'!H124&gt;R$139,10,IF('Indicator Data'!H124&lt;R$140,0,10-(R$139-'Indicator Data'!H124)/(R$139-R$140)*10))),1))</f>
        <v>2</v>
      </c>
      <c r="S122" s="6">
        <f t="shared" ref="S122:S137" si="34">E122</f>
        <v>2.5</v>
      </c>
      <c r="T122" s="6">
        <f t="shared" ref="T122:T137" si="35">ROUND((10-GEOMEAN(((10-D122)/10*9+1),((10-M122)/10*9+1)))/9*10,1)</f>
        <v>9.1</v>
      </c>
      <c r="U122" s="6">
        <f t="shared" ref="U122:U137" si="36">I122</f>
        <v>5.3</v>
      </c>
      <c r="V122" s="6">
        <f t="shared" ref="V122:V137" si="37">ROUND(AVERAGE(Q122,R122),1)</f>
        <v>4.5999999999999996</v>
      </c>
      <c r="W122" s="14">
        <f t="shared" ref="W122:W137" si="38">IF(S122="x",ROUND((10-GEOMEAN(((10-T122)/10*9+1),((10-U122)/10*9+1),((10-V122)/10*9+1)))/9*10,1),ROUND((10-GEOMEAN(((10-S122)/10*9+1),((10-T122)/10*9+1),((10-U122)/10*9+1),((10-V122)/10*9+1)))/9*10,1))</f>
        <v>6.1</v>
      </c>
      <c r="X122" s="4">
        <f>ROUND(IF('Indicator Data'!M124=0,0,IF('Indicator Data'!M124&gt;X$139,10,IF('Indicator Data'!M124&lt;X$140,0,10-(X$139-'Indicator Data'!M124)/(X$139-X$140)*10))),1)</f>
        <v>10</v>
      </c>
      <c r="Y122" s="4">
        <f>ROUND(IF('Indicator Data'!N124=0,0,IF('Indicator Data'!N124&gt;Y$139,10,IF('Indicator Data'!N124&lt;Y$140,0,10-(Y$139-'Indicator Data'!N124)/(Y$139-Y$140)*10))),1)</f>
        <v>9.6999999999999993</v>
      </c>
      <c r="Z122" s="6">
        <f t="shared" ref="Z122:Z137" si="39">ROUND((10-GEOMEAN(((10-X122)/10*9+1),((10-Y122)/10*9+1)))/9*10,1)</f>
        <v>9.9</v>
      </c>
      <c r="AA122" s="6">
        <f>IF('Indicator Data'!K124=5,10,IF('Indicator Data'!K124=4,8,IF('Indicator Data'!K124=3,5,IF('Indicator Data'!K124=2,2,IF('Indicator Data'!K124=1,1,0)))))</f>
        <v>0</v>
      </c>
      <c r="AB122" s="191">
        <f>IF('Indicator Data'!L124="No data","x",IF('Indicator Data'!L124&gt;1000,10,IF('Indicator Data'!L124&gt;=500,9,IF('Indicator Data'!L124&gt;=240,8,IF('Indicator Data'!L124&gt;=120,7,IF('Indicator Data'!L124&gt;=60,6,IF('Indicator Data'!L124&gt;=20,5,IF('Indicator Data'!L124&gt;=1,4,0))))))))</f>
        <v>4</v>
      </c>
      <c r="AC122" s="6">
        <f t="shared" ref="AC122:AC137" si="40">ROUND(IF(AB122="x",AA122,IF(AB122&gt;AA122,AB122,AA122)),1)</f>
        <v>4</v>
      </c>
      <c r="AD122" s="7">
        <f t="shared" ref="AD122:AD137" si="41">ROUND(IF(AC122&gt;=8,AC122,AVERAGE(Z122,AC122)),1)</f>
        <v>7</v>
      </c>
    </row>
    <row r="123" spans="1:30" s="11" customFormat="1" x14ac:dyDescent="0.25">
      <c r="A123" s="11" t="s">
        <v>437</v>
      </c>
      <c r="B123" s="30" t="s">
        <v>4</v>
      </c>
      <c r="C123" s="30" t="s">
        <v>566</v>
      </c>
      <c r="D123" s="4">
        <f>ROUND(IF('Indicator Data'!G125=0,0,IF(LOG('Indicator Data'!G125)&gt;D$139,10,IF(LOG('Indicator Data'!G125)&lt;D$140,0,10-(D$139-LOG('Indicator Data'!G125))/(D$139-D$140)*10))),1)</f>
        <v>6.8</v>
      </c>
      <c r="E123" s="4">
        <f>IF('Indicator Data'!D125="No data","x",ROUND(IF(('Indicator Data'!D125)&gt;E$139,10,IF(('Indicator Data'!D125)&lt;E$140,0,10-(E$139-('Indicator Data'!D125))/(E$139-E$140)*10)),1))</f>
        <v>5</v>
      </c>
      <c r="F123" s="58">
        <f>'Indicator Data'!E125/'Indicator Data'!$BC125</f>
        <v>0.43281115588477143</v>
      </c>
      <c r="G123" s="58">
        <f>'Indicator Data'!F125/'Indicator Data'!$BC125</f>
        <v>0.10377427928599617</v>
      </c>
      <c r="H123" s="58">
        <f t="shared" si="28"/>
        <v>0.24234914776388475</v>
      </c>
      <c r="I123" s="4">
        <f t="shared" si="29"/>
        <v>6.1</v>
      </c>
      <c r="J123" s="4">
        <f>ROUND(IF('Indicator Data'!I125=0,0,IF(LOG('Indicator Data'!I125)&gt;J$139,10,IF(LOG('Indicator Data'!I125)&lt;J$140,0,10-(J$139-LOG('Indicator Data'!I125))/(J$139-J$140)*10))),1)</f>
        <v>10</v>
      </c>
      <c r="K123" s="58">
        <f>'Indicator Data'!G125/'Indicator Data'!$BC125</f>
        <v>2.6905911960056685E-2</v>
      </c>
      <c r="L123" s="58">
        <f>'Indicator Data'!I125/'Indicator Data'!$BD125</f>
        <v>1.4265686798602639E-2</v>
      </c>
      <c r="M123" s="4">
        <f t="shared" si="30"/>
        <v>10</v>
      </c>
      <c r="N123" s="4">
        <f t="shared" si="31"/>
        <v>4.8</v>
      </c>
      <c r="O123" s="4">
        <f>ROUND(IF('Indicator Data'!J125=0,0,IF('Indicator Data'!J125&gt;O$139,10,IF('Indicator Data'!J125&lt;O$140,0,10-(O$139-'Indicator Data'!J125)/(O$139-O$140)*10))),1)</f>
        <v>5.7</v>
      </c>
      <c r="P123" s="153">
        <f t="shared" si="32"/>
        <v>8.5</v>
      </c>
      <c r="Q123" s="153">
        <f t="shared" si="33"/>
        <v>7.1</v>
      </c>
      <c r="R123" s="4">
        <f>IF('Indicator Data'!H125="No data","x",ROUND(IF('Indicator Data'!H125=0,0,IF('Indicator Data'!H125&gt;R$139,10,IF('Indicator Data'!H125&lt;R$140,0,10-(R$139-'Indicator Data'!H125)/(R$139-R$140)*10))),1))</f>
        <v>3.7</v>
      </c>
      <c r="S123" s="6">
        <f t="shared" si="34"/>
        <v>5</v>
      </c>
      <c r="T123" s="6">
        <f t="shared" si="35"/>
        <v>8.9</v>
      </c>
      <c r="U123" s="6">
        <f t="shared" si="36"/>
        <v>6.1</v>
      </c>
      <c r="V123" s="6">
        <f t="shared" si="37"/>
        <v>5.4</v>
      </c>
      <c r="W123" s="14">
        <f t="shared" si="38"/>
        <v>6.7</v>
      </c>
      <c r="X123" s="4">
        <f>ROUND(IF('Indicator Data'!M125=0,0,IF('Indicator Data'!M125&gt;X$139,10,IF('Indicator Data'!M125&lt;X$140,0,10-(X$139-'Indicator Data'!M125)/(X$139-X$140)*10))),1)</f>
        <v>10</v>
      </c>
      <c r="Y123" s="4">
        <f>ROUND(IF('Indicator Data'!N125=0,0,IF('Indicator Data'!N125&gt;Y$139,10,IF('Indicator Data'!N125&lt;Y$140,0,10-(Y$139-'Indicator Data'!N125)/(Y$139-Y$140)*10))),1)</f>
        <v>9.6999999999999993</v>
      </c>
      <c r="Z123" s="6">
        <f t="shared" si="39"/>
        <v>9.9</v>
      </c>
      <c r="AA123" s="6">
        <f>IF('Indicator Data'!K125=5,10,IF('Indicator Data'!K125=4,8,IF('Indicator Data'!K125=3,5,IF('Indicator Data'!K125=2,2,IF('Indicator Data'!K125=1,1,0)))))</f>
        <v>0</v>
      </c>
      <c r="AB123" s="191">
        <f>IF('Indicator Data'!L125="No data","x",IF('Indicator Data'!L125&gt;1000,10,IF('Indicator Data'!L125&gt;=500,9,IF('Indicator Data'!L125&gt;=240,8,IF('Indicator Data'!L125&gt;=120,7,IF('Indicator Data'!L125&gt;=60,6,IF('Indicator Data'!L125&gt;=20,5,IF('Indicator Data'!L125&gt;=1,4,0))))))))</f>
        <v>5</v>
      </c>
      <c r="AC123" s="6">
        <f t="shared" si="40"/>
        <v>5</v>
      </c>
      <c r="AD123" s="7">
        <f t="shared" si="41"/>
        <v>7.5</v>
      </c>
    </row>
    <row r="124" spans="1:30" s="11" customFormat="1" x14ac:dyDescent="0.25">
      <c r="A124" s="11" t="s">
        <v>438</v>
      </c>
      <c r="B124" s="30" t="s">
        <v>4</v>
      </c>
      <c r="C124" s="30" t="s">
        <v>567</v>
      </c>
      <c r="D124" s="4">
        <f>ROUND(IF('Indicator Data'!G126=0,0,IF(LOG('Indicator Data'!G126)&gt;D$139,10,IF(LOG('Indicator Data'!G126)&lt;D$140,0,10-(D$139-LOG('Indicator Data'!G126))/(D$139-D$140)*10))),1)</f>
        <v>6.8</v>
      </c>
      <c r="E124" s="4">
        <f>IF('Indicator Data'!D126="No data","x",ROUND(IF(('Indicator Data'!D126)&gt;E$139,10,IF(('Indicator Data'!D126)&lt;E$140,0,10-(E$139-('Indicator Data'!D126))/(E$139-E$140)*10)),1))</f>
        <v>4.0999999999999996</v>
      </c>
      <c r="F124" s="58">
        <f>'Indicator Data'!E126/'Indicator Data'!$BC126</f>
        <v>0.21848682938513467</v>
      </c>
      <c r="G124" s="58">
        <f>'Indicator Data'!F126/'Indicator Data'!$BC126</f>
        <v>0.28745999786871529</v>
      </c>
      <c r="H124" s="58">
        <f t="shared" si="28"/>
        <v>0.18110841415974616</v>
      </c>
      <c r="I124" s="4">
        <f t="shared" si="29"/>
        <v>4.5</v>
      </c>
      <c r="J124" s="4">
        <f>ROUND(IF('Indicator Data'!I126=0,0,IF(LOG('Indicator Data'!I126)&gt;J$139,10,IF(LOG('Indicator Data'!I126)&lt;J$140,0,10-(J$139-LOG('Indicator Data'!I126))/(J$139-J$140)*10))),1)</f>
        <v>10</v>
      </c>
      <c r="K124" s="58">
        <f>'Indicator Data'!G126/'Indicator Data'!$BC126</f>
        <v>1.5900235343830275E-2</v>
      </c>
      <c r="L124" s="58">
        <f>'Indicator Data'!I126/'Indicator Data'!$BD126</f>
        <v>1.4265686798602639E-2</v>
      </c>
      <c r="M124" s="4">
        <f t="shared" si="30"/>
        <v>10</v>
      </c>
      <c r="N124" s="4">
        <f t="shared" si="31"/>
        <v>4.8</v>
      </c>
      <c r="O124" s="4">
        <f>ROUND(IF('Indicator Data'!J126=0,0,IF('Indicator Data'!J126&gt;O$139,10,IF('Indicator Data'!J126&lt;O$140,0,10-(O$139-'Indicator Data'!J126)/(O$139-O$140)*10))),1)</f>
        <v>5.7</v>
      </c>
      <c r="P124" s="153">
        <f t="shared" si="32"/>
        <v>8.5</v>
      </c>
      <c r="Q124" s="153">
        <f t="shared" si="33"/>
        <v>7.1</v>
      </c>
      <c r="R124" s="4">
        <f>IF('Indicator Data'!H126="No data","x",ROUND(IF('Indicator Data'!H126=0,0,IF('Indicator Data'!H126&gt;R$139,10,IF('Indicator Data'!H126&lt;R$140,0,10-(R$139-'Indicator Data'!H126)/(R$139-R$140)*10))),1))</f>
        <v>3</v>
      </c>
      <c r="S124" s="6">
        <f t="shared" si="34"/>
        <v>4.0999999999999996</v>
      </c>
      <c r="T124" s="6">
        <f t="shared" si="35"/>
        <v>8.9</v>
      </c>
      <c r="U124" s="6">
        <f t="shared" si="36"/>
        <v>4.5</v>
      </c>
      <c r="V124" s="6">
        <f t="shared" si="37"/>
        <v>5.0999999999999996</v>
      </c>
      <c r="W124" s="14">
        <f t="shared" si="38"/>
        <v>6.1</v>
      </c>
      <c r="X124" s="4">
        <f>ROUND(IF('Indicator Data'!M126=0,0,IF('Indicator Data'!M126&gt;X$139,10,IF('Indicator Data'!M126&lt;X$140,0,10-(X$139-'Indicator Data'!M126)/(X$139-X$140)*10))),1)</f>
        <v>10</v>
      </c>
      <c r="Y124" s="4">
        <f>ROUND(IF('Indicator Data'!N126=0,0,IF('Indicator Data'!N126&gt;Y$139,10,IF('Indicator Data'!N126&lt;Y$140,0,10-(Y$139-'Indicator Data'!N126)/(Y$139-Y$140)*10))),1)</f>
        <v>9.6999999999999993</v>
      </c>
      <c r="Z124" s="6">
        <f t="shared" si="39"/>
        <v>9.9</v>
      </c>
      <c r="AA124" s="6">
        <f>IF('Indicator Data'!K126=5,10,IF('Indicator Data'!K126=4,8,IF('Indicator Data'!K126=3,5,IF('Indicator Data'!K126=2,2,IF('Indicator Data'!K126=1,1,0)))))</f>
        <v>5</v>
      </c>
      <c r="AB124" s="191">
        <f>IF('Indicator Data'!L126="No data","x",IF('Indicator Data'!L126&gt;1000,10,IF('Indicator Data'!L126&gt;=500,9,IF('Indicator Data'!L126&gt;=240,8,IF('Indicator Data'!L126&gt;=120,7,IF('Indicator Data'!L126&gt;=60,6,IF('Indicator Data'!L126&gt;=20,5,IF('Indicator Data'!L126&gt;=1,4,0))))))))</f>
        <v>8</v>
      </c>
      <c r="AC124" s="6">
        <f t="shared" si="40"/>
        <v>8</v>
      </c>
      <c r="AD124" s="7">
        <f t="shared" si="41"/>
        <v>8</v>
      </c>
    </row>
    <row r="125" spans="1:30" s="11" customFormat="1" x14ac:dyDescent="0.25">
      <c r="A125" s="11" t="s">
        <v>439</v>
      </c>
      <c r="B125" s="30" t="s">
        <v>4</v>
      </c>
      <c r="C125" s="30" t="s">
        <v>568</v>
      </c>
      <c r="D125" s="4">
        <f>ROUND(IF('Indicator Data'!G127=0,0,IF(LOG('Indicator Data'!G127)&gt;D$139,10,IF(LOG('Indicator Data'!G127)&lt;D$140,0,10-(D$139-LOG('Indicator Data'!G127))/(D$139-D$140)*10))),1)</f>
        <v>3.3</v>
      </c>
      <c r="E125" s="4">
        <f>IF('Indicator Data'!D127="No data","x",ROUND(IF(('Indicator Data'!D127)&gt;E$139,10,IF(('Indicator Data'!D127)&lt;E$140,0,10-(E$139-('Indicator Data'!D127))/(E$139-E$140)*10)),1))</f>
        <v>1.9</v>
      </c>
      <c r="F125" s="58">
        <f>'Indicator Data'!E127/'Indicator Data'!$BC127</f>
        <v>0.1111567525164637</v>
      </c>
      <c r="G125" s="58">
        <f>'Indicator Data'!F127/'Indicator Data'!$BC127</f>
        <v>0.39921400702276466</v>
      </c>
      <c r="H125" s="58">
        <f t="shared" si="28"/>
        <v>0.155381878013923</v>
      </c>
      <c r="I125" s="4">
        <f t="shared" si="29"/>
        <v>3.9</v>
      </c>
      <c r="J125" s="4">
        <f>ROUND(IF('Indicator Data'!I127=0,0,IF(LOG('Indicator Data'!I127)&gt;J$139,10,IF(LOG('Indicator Data'!I127)&lt;J$140,0,10-(J$139-LOG('Indicator Data'!I127))/(J$139-J$140)*10))),1)</f>
        <v>10</v>
      </c>
      <c r="K125" s="58">
        <f>'Indicator Data'!G127/'Indicator Data'!$BC127</f>
        <v>1.7115182252012387E-3</v>
      </c>
      <c r="L125" s="58">
        <f>'Indicator Data'!I127/'Indicator Data'!$BD127</f>
        <v>1.4265686798602639E-2</v>
      </c>
      <c r="M125" s="4">
        <f t="shared" si="30"/>
        <v>1.1000000000000001</v>
      </c>
      <c r="N125" s="4">
        <f t="shared" si="31"/>
        <v>4.8</v>
      </c>
      <c r="O125" s="4">
        <f>ROUND(IF('Indicator Data'!J127=0,0,IF('Indicator Data'!J127&gt;O$139,10,IF('Indicator Data'!J127&lt;O$140,0,10-(O$139-'Indicator Data'!J127)/(O$139-O$140)*10))),1)</f>
        <v>5.7</v>
      </c>
      <c r="P125" s="153">
        <f t="shared" si="32"/>
        <v>8.5</v>
      </c>
      <c r="Q125" s="153">
        <f t="shared" si="33"/>
        <v>7.1</v>
      </c>
      <c r="R125" s="4">
        <f>IF('Indicator Data'!H127="No data","x",ROUND(IF('Indicator Data'!H127=0,0,IF('Indicator Data'!H127&gt;R$139,10,IF('Indicator Data'!H127&lt;R$140,0,10-(R$139-'Indicator Data'!H127)/(R$139-R$140)*10))),1))</f>
        <v>3</v>
      </c>
      <c r="S125" s="6">
        <f t="shared" si="34"/>
        <v>1.9</v>
      </c>
      <c r="T125" s="6">
        <f t="shared" si="35"/>
        <v>2.2999999999999998</v>
      </c>
      <c r="U125" s="6">
        <f t="shared" si="36"/>
        <v>3.9</v>
      </c>
      <c r="V125" s="6">
        <f t="shared" si="37"/>
        <v>5.0999999999999996</v>
      </c>
      <c r="W125" s="14">
        <f t="shared" si="38"/>
        <v>3.4</v>
      </c>
      <c r="X125" s="4">
        <f>ROUND(IF('Indicator Data'!M127=0,0,IF('Indicator Data'!M127&gt;X$139,10,IF('Indicator Data'!M127&lt;X$140,0,10-(X$139-'Indicator Data'!M127)/(X$139-X$140)*10))),1)</f>
        <v>10</v>
      </c>
      <c r="Y125" s="4">
        <f>ROUND(IF('Indicator Data'!N127=0,0,IF('Indicator Data'!N127&gt;Y$139,10,IF('Indicator Data'!N127&lt;Y$140,0,10-(Y$139-'Indicator Data'!N127)/(Y$139-Y$140)*10))),1)</f>
        <v>9.6999999999999993</v>
      </c>
      <c r="Z125" s="6">
        <f t="shared" si="39"/>
        <v>9.9</v>
      </c>
      <c r="AA125" s="6">
        <f>IF('Indicator Data'!K127=5,10,IF('Indicator Data'!K127=4,8,IF('Indicator Data'!K127=3,5,IF('Indicator Data'!K127=2,2,IF('Indicator Data'!K127=1,1,0)))))</f>
        <v>0</v>
      </c>
      <c r="AB125" s="191">
        <f>IF('Indicator Data'!L127="No data","x",IF('Indicator Data'!L127&gt;1000,10,IF('Indicator Data'!L127&gt;=500,9,IF('Indicator Data'!L127&gt;=240,8,IF('Indicator Data'!L127&gt;=120,7,IF('Indicator Data'!L127&gt;=60,6,IF('Indicator Data'!L127&gt;=20,5,IF('Indicator Data'!L127&gt;=1,4,0))))))))</f>
        <v>4</v>
      </c>
      <c r="AC125" s="6">
        <f t="shared" si="40"/>
        <v>4</v>
      </c>
      <c r="AD125" s="7">
        <f t="shared" si="41"/>
        <v>7</v>
      </c>
    </row>
    <row r="126" spans="1:30" s="11" customFormat="1" x14ac:dyDescent="0.25">
      <c r="A126" s="11" t="s">
        <v>440</v>
      </c>
      <c r="B126" s="30" t="s">
        <v>4</v>
      </c>
      <c r="C126" s="30" t="s">
        <v>569</v>
      </c>
      <c r="D126" s="4">
        <f>ROUND(IF('Indicator Data'!G128=0,0,IF(LOG('Indicator Data'!G128)&gt;D$139,10,IF(LOG('Indicator Data'!G128)&lt;D$140,0,10-(D$139-LOG('Indicator Data'!G128))/(D$139-D$140)*10))),1)</f>
        <v>7.2</v>
      </c>
      <c r="E126" s="4">
        <f>IF('Indicator Data'!D128="No data","x",ROUND(IF(('Indicator Data'!D128)&gt;E$139,10,IF(('Indicator Data'!D128)&lt;E$140,0,10-(E$139-('Indicator Data'!D128))/(E$139-E$140)*10)),1))</f>
        <v>1.9</v>
      </c>
      <c r="F126" s="58">
        <f>'Indicator Data'!E128/'Indicator Data'!$BC128</f>
        <v>0.4557606804697748</v>
      </c>
      <c r="G126" s="58">
        <f>'Indicator Data'!F128/'Indicator Data'!$BC128</f>
        <v>9.6839893126970361E-2</v>
      </c>
      <c r="H126" s="58">
        <f t="shared" si="28"/>
        <v>0.25209031351662997</v>
      </c>
      <c r="I126" s="4">
        <f t="shared" si="29"/>
        <v>6.3</v>
      </c>
      <c r="J126" s="4">
        <f>ROUND(IF('Indicator Data'!I128=0,0,IF(LOG('Indicator Data'!I128)&gt;J$139,10,IF(LOG('Indicator Data'!I128)&lt;J$140,0,10-(J$139-LOG('Indicator Data'!I128))/(J$139-J$140)*10))),1)</f>
        <v>10</v>
      </c>
      <c r="K126" s="58">
        <f>'Indicator Data'!G128/'Indicator Data'!$BC128</f>
        <v>1.1902518024488485E-2</v>
      </c>
      <c r="L126" s="58">
        <f>'Indicator Data'!I128/'Indicator Data'!$BD128</f>
        <v>1.4265686798602639E-2</v>
      </c>
      <c r="M126" s="4">
        <f t="shared" si="30"/>
        <v>7.9</v>
      </c>
      <c r="N126" s="4">
        <f t="shared" si="31"/>
        <v>4.8</v>
      </c>
      <c r="O126" s="4">
        <f>ROUND(IF('Indicator Data'!J128=0,0,IF('Indicator Data'!J128&gt;O$139,10,IF('Indicator Data'!J128&lt;O$140,0,10-(O$139-'Indicator Data'!J128)/(O$139-O$140)*10))),1)</f>
        <v>5.7</v>
      </c>
      <c r="P126" s="153">
        <f t="shared" si="32"/>
        <v>8.5</v>
      </c>
      <c r="Q126" s="153">
        <f t="shared" si="33"/>
        <v>7.1</v>
      </c>
      <c r="R126" s="4">
        <f>IF('Indicator Data'!H128="No data","x",ROUND(IF('Indicator Data'!H128=0,0,IF('Indicator Data'!H128&gt;R$139,10,IF('Indicator Data'!H128&lt;R$140,0,10-(R$139-'Indicator Data'!H128)/(R$139-R$140)*10))),1))</f>
        <v>2</v>
      </c>
      <c r="S126" s="6">
        <f t="shared" si="34"/>
        <v>1.9</v>
      </c>
      <c r="T126" s="6">
        <f t="shared" si="35"/>
        <v>7.6</v>
      </c>
      <c r="U126" s="6">
        <f t="shared" si="36"/>
        <v>6.3</v>
      </c>
      <c r="V126" s="6">
        <f t="shared" si="37"/>
        <v>4.5999999999999996</v>
      </c>
      <c r="W126" s="14">
        <f t="shared" si="38"/>
        <v>5.5</v>
      </c>
      <c r="X126" s="4">
        <f>ROUND(IF('Indicator Data'!M128=0,0,IF('Indicator Data'!M128&gt;X$139,10,IF('Indicator Data'!M128&lt;X$140,0,10-(X$139-'Indicator Data'!M128)/(X$139-X$140)*10))),1)</f>
        <v>10</v>
      </c>
      <c r="Y126" s="4">
        <f>ROUND(IF('Indicator Data'!N128=0,0,IF('Indicator Data'!N128&gt;Y$139,10,IF('Indicator Data'!N128&lt;Y$140,0,10-(Y$139-'Indicator Data'!N128)/(Y$139-Y$140)*10))),1)</f>
        <v>9.6999999999999993</v>
      </c>
      <c r="Z126" s="6">
        <f t="shared" si="39"/>
        <v>9.9</v>
      </c>
      <c r="AA126" s="6">
        <f>IF('Indicator Data'!K128=5,10,IF('Indicator Data'!K128=4,8,IF('Indicator Data'!K128=3,5,IF('Indicator Data'!K128=2,2,IF('Indicator Data'!K128=1,1,0)))))</f>
        <v>0</v>
      </c>
      <c r="AB126" s="191">
        <f>IF('Indicator Data'!L128="No data","x",IF('Indicator Data'!L128&gt;1000,10,IF('Indicator Data'!L128&gt;=500,9,IF('Indicator Data'!L128&gt;=240,8,IF('Indicator Data'!L128&gt;=120,7,IF('Indicator Data'!L128&gt;=60,6,IF('Indicator Data'!L128&gt;=20,5,IF('Indicator Data'!L128&gt;=1,4,0))))))))</f>
        <v>4</v>
      </c>
      <c r="AC126" s="6">
        <f t="shared" si="40"/>
        <v>4</v>
      </c>
      <c r="AD126" s="7">
        <f t="shared" si="41"/>
        <v>7</v>
      </c>
    </row>
    <row r="127" spans="1:30" s="11" customFormat="1" x14ac:dyDescent="0.25">
      <c r="A127" s="11" t="s">
        <v>441</v>
      </c>
      <c r="B127" s="30" t="s">
        <v>4</v>
      </c>
      <c r="C127" s="30" t="s">
        <v>570</v>
      </c>
      <c r="D127" s="4">
        <f>ROUND(IF('Indicator Data'!G129=0,0,IF(LOG('Indicator Data'!G129)&gt;D$139,10,IF(LOG('Indicator Data'!G129)&lt;D$140,0,10-(D$139-LOG('Indicator Data'!G129))/(D$139-D$140)*10))),1)</f>
        <v>6</v>
      </c>
      <c r="E127" s="4">
        <f>IF('Indicator Data'!D129="No data","x",ROUND(IF(('Indicator Data'!D129)&gt;E$139,10,IF(('Indicator Data'!D129)&lt;E$140,0,10-(E$139-('Indicator Data'!D129))/(E$139-E$140)*10)),1))</f>
        <v>1.9</v>
      </c>
      <c r="F127" s="58">
        <f>'Indicator Data'!E129/'Indicator Data'!$BC129</f>
        <v>0.18656579653397709</v>
      </c>
      <c r="G127" s="58">
        <f>'Indicator Data'!F129/'Indicator Data'!$BC129</f>
        <v>0.36024754882555271</v>
      </c>
      <c r="H127" s="58">
        <f t="shared" si="28"/>
        <v>0.18334478547337674</v>
      </c>
      <c r="I127" s="4">
        <f t="shared" si="29"/>
        <v>4.5999999999999996</v>
      </c>
      <c r="J127" s="4">
        <f>ROUND(IF('Indicator Data'!I129=0,0,IF(LOG('Indicator Data'!I129)&gt;J$139,10,IF(LOG('Indicator Data'!I129)&lt;J$140,0,10-(J$139-LOG('Indicator Data'!I129))/(J$139-J$140)*10))),1)</f>
        <v>10</v>
      </c>
      <c r="K127" s="58">
        <f>'Indicator Data'!G129/'Indicator Data'!$BC129</f>
        <v>8.1696354288591233E-3</v>
      </c>
      <c r="L127" s="58">
        <f>'Indicator Data'!I129/'Indicator Data'!$BD129</f>
        <v>1.4265686798602639E-2</v>
      </c>
      <c r="M127" s="4">
        <f t="shared" si="30"/>
        <v>5.4</v>
      </c>
      <c r="N127" s="4">
        <f t="shared" si="31"/>
        <v>4.8</v>
      </c>
      <c r="O127" s="4">
        <f>ROUND(IF('Indicator Data'!J129=0,0,IF('Indicator Data'!J129&gt;O$139,10,IF('Indicator Data'!J129&lt;O$140,0,10-(O$139-'Indicator Data'!J129)/(O$139-O$140)*10))),1)</f>
        <v>5.7</v>
      </c>
      <c r="P127" s="153">
        <f t="shared" si="32"/>
        <v>8.5</v>
      </c>
      <c r="Q127" s="153">
        <f t="shared" si="33"/>
        <v>7.1</v>
      </c>
      <c r="R127" s="4">
        <f>IF('Indicator Data'!H129="No data","x",ROUND(IF('Indicator Data'!H129=0,0,IF('Indicator Data'!H129&gt;R$139,10,IF('Indicator Data'!H129&lt;R$140,0,10-(R$139-'Indicator Data'!H129)/(R$139-R$140)*10))),1))</f>
        <v>1</v>
      </c>
      <c r="S127" s="6">
        <f t="shared" si="34"/>
        <v>1.9</v>
      </c>
      <c r="T127" s="6">
        <f t="shared" si="35"/>
        <v>5.7</v>
      </c>
      <c r="U127" s="6">
        <f t="shared" si="36"/>
        <v>4.5999999999999996</v>
      </c>
      <c r="V127" s="6">
        <f t="shared" si="37"/>
        <v>4.0999999999999996</v>
      </c>
      <c r="W127" s="14">
        <f t="shared" si="38"/>
        <v>4.2</v>
      </c>
      <c r="X127" s="4">
        <f>ROUND(IF('Indicator Data'!M129=0,0,IF('Indicator Data'!M129&gt;X$139,10,IF('Indicator Data'!M129&lt;X$140,0,10-(X$139-'Indicator Data'!M129)/(X$139-X$140)*10))),1)</f>
        <v>10</v>
      </c>
      <c r="Y127" s="4">
        <f>ROUND(IF('Indicator Data'!N129=0,0,IF('Indicator Data'!N129&gt;Y$139,10,IF('Indicator Data'!N129&lt;Y$140,0,10-(Y$139-'Indicator Data'!N129)/(Y$139-Y$140)*10))),1)</f>
        <v>9.6999999999999993</v>
      </c>
      <c r="Z127" s="6">
        <f t="shared" si="39"/>
        <v>9.9</v>
      </c>
      <c r="AA127" s="6">
        <f>IF('Indicator Data'!K129=5,10,IF('Indicator Data'!K129=4,8,IF('Indicator Data'!K129=3,5,IF('Indicator Data'!K129=2,2,IF('Indicator Data'!K129=1,1,0)))))</f>
        <v>0</v>
      </c>
      <c r="AB127" s="191">
        <f>IF('Indicator Data'!L129="No data","x",IF('Indicator Data'!L129&gt;1000,10,IF('Indicator Data'!L129&gt;=500,9,IF('Indicator Data'!L129&gt;=240,8,IF('Indicator Data'!L129&gt;=120,7,IF('Indicator Data'!L129&gt;=60,6,IF('Indicator Data'!L129&gt;=20,5,IF('Indicator Data'!L129&gt;=1,4,0))))))))</f>
        <v>0</v>
      </c>
      <c r="AC127" s="6">
        <f t="shared" si="40"/>
        <v>0</v>
      </c>
      <c r="AD127" s="7">
        <f t="shared" si="41"/>
        <v>5</v>
      </c>
    </row>
    <row r="128" spans="1:30" s="11" customFormat="1" x14ac:dyDescent="0.25">
      <c r="A128" s="11" t="s">
        <v>443</v>
      </c>
      <c r="B128" s="30" t="s">
        <v>4</v>
      </c>
      <c r="C128" s="30" t="s">
        <v>572</v>
      </c>
      <c r="D128" s="4">
        <f>ROUND(IF('Indicator Data'!G130=0,0,IF(LOG('Indicator Data'!G130)&gt;D$139,10,IF(LOG('Indicator Data'!G130)&lt;D$140,0,10-(D$139-LOG('Indicator Data'!G130))/(D$139-D$140)*10))),1)</f>
        <v>6.9</v>
      </c>
      <c r="E128" s="4">
        <f>IF('Indicator Data'!D130="No data","x",ROUND(IF(('Indicator Data'!D130)&gt;E$139,10,IF(('Indicator Data'!D130)&lt;E$140,0,10-(E$139-('Indicator Data'!D130))/(E$139-E$140)*10)),1))</f>
        <v>1.3</v>
      </c>
      <c r="F128" s="58">
        <f>'Indicator Data'!E130/'Indicator Data'!$BC130</f>
        <v>0.11542970998668883</v>
      </c>
      <c r="G128" s="58">
        <f>'Indicator Data'!F130/'Indicator Data'!$BC130</f>
        <v>0.20400963536480748</v>
      </c>
      <c r="H128" s="58">
        <f t="shared" si="28"/>
        <v>0.10871726383454629</v>
      </c>
      <c r="I128" s="4">
        <f t="shared" si="29"/>
        <v>2.7</v>
      </c>
      <c r="J128" s="4">
        <f>ROUND(IF('Indicator Data'!I130=0,0,IF(LOG('Indicator Data'!I130)&gt;J$139,10,IF(LOG('Indicator Data'!I130)&lt;J$140,0,10-(J$139-LOG('Indicator Data'!I130))/(J$139-J$140)*10))),1)</f>
        <v>10</v>
      </c>
      <c r="K128" s="58">
        <f>'Indicator Data'!G130/'Indicator Data'!$BC130</f>
        <v>1.2081133755643451E-2</v>
      </c>
      <c r="L128" s="58">
        <f>'Indicator Data'!I130/'Indicator Data'!$BD130</f>
        <v>1.4265686798602639E-2</v>
      </c>
      <c r="M128" s="4">
        <f t="shared" si="30"/>
        <v>8.1</v>
      </c>
      <c r="N128" s="4">
        <f t="shared" si="31"/>
        <v>4.8</v>
      </c>
      <c r="O128" s="4">
        <f>ROUND(IF('Indicator Data'!J130=0,0,IF('Indicator Data'!J130&gt;O$139,10,IF('Indicator Data'!J130&lt;O$140,0,10-(O$139-'Indicator Data'!J130)/(O$139-O$140)*10))),1)</f>
        <v>5.7</v>
      </c>
      <c r="P128" s="153">
        <f t="shared" si="32"/>
        <v>8.5</v>
      </c>
      <c r="Q128" s="153">
        <f t="shared" si="33"/>
        <v>7.1</v>
      </c>
      <c r="R128" s="4">
        <f>IF('Indicator Data'!H130="No data","x",ROUND(IF('Indicator Data'!H130=0,0,IF('Indicator Data'!H130&gt;R$139,10,IF('Indicator Data'!H130&lt;R$140,0,10-(R$139-'Indicator Data'!H130)/(R$139-R$140)*10))),1))</f>
        <v>3</v>
      </c>
      <c r="S128" s="6">
        <f t="shared" si="34"/>
        <v>1.3</v>
      </c>
      <c r="T128" s="6">
        <f t="shared" si="35"/>
        <v>7.6</v>
      </c>
      <c r="U128" s="6">
        <f t="shared" si="36"/>
        <v>2.7</v>
      </c>
      <c r="V128" s="6">
        <f t="shared" si="37"/>
        <v>5.0999999999999996</v>
      </c>
      <c r="W128" s="14">
        <f t="shared" si="38"/>
        <v>4.7</v>
      </c>
      <c r="X128" s="4">
        <f>ROUND(IF('Indicator Data'!M130=0,0,IF('Indicator Data'!M130&gt;X$139,10,IF('Indicator Data'!M130&lt;X$140,0,10-(X$139-'Indicator Data'!M130)/(X$139-X$140)*10))),1)</f>
        <v>10</v>
      </c>
      <c r="Y128" s="4">
        <f>ROUND(IF('Indicator Data'!N130=0,0,IF('Indicator Data'!N130&gt;Y$139,10,IF('Indicator Data'!N130&lt;Y$140,0,10-(Y$139-'Indicator Data'!N130)/(Y$139-Y$140)*10))),1)</f>
        <v>9.6999999999999993</v>
      </c>
      <c r="Z128" s="6">
        <f t="shared" si="39"/>
        <v>9.9</v>
      </c>
      <c r="AA128" s="6">
        <f>IF('Indicator Data'!K130=5,10,IF('Indicator Data'!K130=4,8,IF('Indicator Data'!K130=3,5,IF('Indicator Data'!K130=2,2,IF('Indicator Data'!K130=1,1,0)))))</f>
        <v>0</v>
      </c>
      <c r="AB128" s="191">
        <f>IF('Indicator Data'!L130="No data","x",IF('Indicator Data'!L130&gt;1000,10,IF('Indicator Data'!L130&gt;=500,9,IF('Indicator Data'!L130&gt;=240,8,IF('Indicator Data'!L130&gt;=120,7,IF('Indicator Data'!L130&gt;=60,6,IF('Indicator Data'!L130&gt;=20,5,IF('Indicator Data'!L130&gt;=1,4,0))))))))</f>
        <v>0</v>
      </c>
      <c r="AC128" s="6">
        <f t="shared" si="40"/>
        <v>0</v>
      </c>
      <c r="AD128" s="7">
        <f t="shared" si="41"/>
        <v>5</v>
      </c>
    </row>
    <row r="129" spans="1:30" s="11" customFormat="1" x14ac:dyDescent="0.25">
      <c r="A129" s="11" t="s">
        <v>444</v>
      </c>
      <c r="B129" s="30" t="s">
        <v>4</v>
      </c>
      <c r="C129" s="30" t="s">
        <v>573</v>
      </c>
      <c r="D129" s="4">
        <f>ROUND(IF('Indicator Data'!G131=0,0,IF(LOG('Indicator Data'!G131)&gt;D$139,10,IF(LOG('Indicator Data'!G131)&lt;D$140,0,10-(D$139-LOG('Indicator Data'!G131))/(D$139-D$140)*10))),1)</f>
        <v>5.6</v>
      </c>
      <c r="E129" s="4">
        <f>IF('Indicator Data'!D131="No data","x",ROUND(IF(('Indicator Data'!D131)&gt;E$139,10,IF(('Indicator Data'!D131)&lt;E$140,0,10-(E$139-('Indicator Data'!D131))/(E$139-E$140)*10)),1))</f>
        <v>1.6</v>
      </c>
      <c r="F129" s="58">
        <f>'Indicator Data'!E131/'Indicator Data'!$BC131</f>
        <v>0.16996684618554864</v>
      </c>
      <c r="G129" s="58">
        <f>'Indicator Data'!F131/'Indicator Data'!$BC131</f>
        <v>0.53578187359752594</v>
      </c>
      <c r="H129" s="58">
        <f t="shared" si="28"/>
        <v>0.2189288914921558</v>
      </c>
      <c r="I129" s="4">
        <f t="shared" si="29"/>
        <v>5.5</v>
      </c>
      <c r="J129" s="4">
        <f>ROUND(IF('Indicator Data'!I131=0,0,IF(LOG('Indicator Data'!I131)&gt;J$139,10,IF(LOG('Indicator Data'!I131)&lt;J$140,0,10-(J$139-LOG('Indicator Data'!I131))/(J$139-J$140)*10))),1)</f>
        <v>10</v>
      </c>
      <c r="K129" s="58">
        <f>'Indicator Data'!G131/'Indicator Data'!$BC131</f>
        <v>7.1901823358301699E-3</v>
      </c>
      <c r="L129" s="58">
        <f>'Indicator Data'!I131/'Indicator Data'!$BD131</f>
        <v>1.4265686798602639E-2</v>
      </c>
      <c r="M129" s="4">
        <f t="shared" si="30"/>
        <v>4.8</v>
      </c>
      <c r="N129" s="4">
        <f t="shared" si="31"/>
        <v>4.8</v>
      </c>
      <c r="O129" s="4">
        <f>ROUND(IF('Indicator Data'!J131=0,0,IF('Indicator Data'!J131&gt;O$139,10,IF('Indicator Data'!J131&lt;O$140,0,10-(O$139-'Indicator Data'!J131)/(O$139-O$140)*10))),1)</f>
        <v>5.7</v>
      </c>
      <c r="P129" s="153">
        <f t="shared" si="32"/>
        <v>8.5</v>
      </c>
      <c r="Q129" s="153">
        <f t="shared" si="33"/>
        <v>7.1</v>
      </c>
      <c r="R129" s="4">
        <f>IF('Indicator Data'!H131="No data","x",ROUND(IF('Indicator Data'!H131=0,0,IF('Indicator Data'!H131&gt;R$139,10,IF('Indicator Data'!H131&lt;R$140,0,10-(R$139-'Indicator Data'!H131)/(R$139-R$140)*10))),1))</f>
        <v>2</v>
      </c>
      <c r="S129" s="6">
        <f t="shared" si="34"/>
        <v>1.6</v>
      </c>
      <c r="T129" s="6">
        <f t="shared" si="35"/>
        <v>5.2</v>
      </c>
      <c r="U129" s="6">
        <f t="shared" si="36"/>
        <v>5.5</v>
      </c>
      <c r="V129" s="6">
        <f t="shared" si="37"/>
        <v>4.5999999999999996</v>
      </c>
      <c r="W129" s="14">
        <f t="shared" si="38"/>
        <v>4.4000000000000004</v>
      </c>
      <c r="X129" s="4">
        <f>ROUND(IF('Indicator Data'!M131=0,0,IF('Indicator Data'!M131&gt;X$139,10,IF('Indicator Data'!M131&lt;X$140,0,10-(X$139-'Indicator Data'!M131)/(X$139-X$140)*10))),1)</f>
        <v>10</v>
      </c>
      <c r="Y129" s="4">
        <f>ROUND(IF('Indicator Data'!N131=0,0,IF('Indicator Data'!N131&gt;Y$139,10,IF('Indicator Data'!N131&lt;Y$140,0,10-(Y$139-'Indicator Data'!N131)/(Y$139-Y$140)*10))),1)</f>
        <v>9.6999999999999993</v>
      </c>
      <c r="Z129" s="6">
        <f t="shared" si="39"/>
        <v>9.9</v>
      </c>
      <c r="AA129" s="6">
        <f>IF('Indicator Data'!K131=5,10,IF('Indicator Data'!K131=4,8,IF('Indicator Data'!K131=3,5,IF('Indicator Data'!K131=2,2,IF('Indicator Data'!K131=1,1,0)))))</f>
        <v>0</v>
      </c>
      <c r="AB129" s="191">
        <f>IF('Indicator Data'!L131="No data","x",IF('Indicator Data'!L131&gt;1000,10,IF('Indicator Data'!L131&gt;=500,9,IF('Indicator Data'!L131&gt;=240,8,IF('Indicator Data'!L131&gt;=120,7,IF('Indicator Data'!L131&gt;=60,6,IF('Indicator Data'!L131&gt;=20,5,IF('Indicator Data'!L131&gt;=1,4,0))))))))</f>
        <v>4</v>
      </c>
      <c r="AC129" s="6">
        <f t="shared" si="40"/>
        <v>4</v>
      </c>
      <c r="AD129" s="7">
        <f t="shared" si="41"/>
        <v>7</v>
      </c>
    </row>
    <row r="130" spans="1:30" s="11" customFormat="1" x14ac:dyDescent="0.25">
      <c r="A130" s="11" t="s">
        <v>442</v>
      </c>
      <c r="B130" s="30" t="s">
        <v>4</v>
      </c>
      <c r="C130" s="30" t="s">
        <v>571</v>
      </c>
      <c r="D130" s="4">
        <f>ROUND(IF('Indicator Data'!G132=0,0,IF(LOG('Indicator Data'!G132)&gt;D$139,10,IF(LOG('Indicator Data'!G132)&lt;D$140,0,10-(D$139-LOG('Indicator Data'!G132))/(D$139-D$140)*10))),1)</f>
        <v>6.5</v>
      </c>
      <c r="E130" s="4">
        <f>IF('Indicator Data'!D132="No data","x",ROUND(IF(('Indicator Data'!D132)&gt;E$139,10,IF(('Indicator Data'!D132)&lt;E$140,0,10-(E$139-('Indicator Data'!D132))/(E$139-E$140)*10)),1))</f>
        <v>2.8</v>
      </c>
      <c r="F130" s="58">
        <f>'Indicator Data'!E132/'Indicator Data'!$BC132</f>
        <v>2.9870535247271429E-2</v>
      </c>
      <c r="G130" s="58">
        <f>'Indicator Data'!F132/'Indicator Data'!$BC132</f>
        <v>0.55972757777530824</v>
      </c>
      <c r="H130" s="58">
        <f t="shared" si="28"/>
        <v>0.15486716206746276</v>
      </c>
      <c r="I130" s="4">
        <f t="shared" si="29"/>
        <v>3.9</v>
      </c>
      <c r="J130" s="4">
        <f>ROUND(IF('Indicator Data'!I132=0,0,IF(LOG('Indicator Data'!I132)&gt;J$139,10,IF(LOG('Indicator Data'!I132)&lt;J$140,0,10-(J$139-LOG('Indicator Data'!I132))/(J$139-J$140)*10))),1)</f>
        <v>10</v>
      </c>
      <c r="K130" s="58">
        <f>'Indicator Data'!G132/'Indicator Data'!$BC132</f>
        <v>1.2608227859385137E-2</v>
      </c>
      <c r="L130" s="58">
        <f>'Indicator Data'!I132/'Indicator Data'!$BD132</f>
        <v>1.4265686798602639E-2</v>
      </c>
      <c r="M130" s="4">
        <f t="shared" si="30"/>
        <v>8.4</v>
      </c>
      <c r="N130" s="4">
        <f t="shared" si="31"/>
        <v>4.8</v>
      </c>
      <c r="O130" s="4">
        <f>ROUND(IF('Indicator Data'!J132=0,0,IF('Indicator Data'!J132&gt;O$139,10,IF('Indicator Data'!J132&lt;O$140,0,10-(O$139-'Indicator Data'!J132)/(O$139-O$140)*10))),1)</f>
        <v>5.7</v>
      </c>
      <c r="P130" s="153">
        <f t="shared" si="32"/>
        <v>8.5</v>
      </c>
      <c r="Q130" s="153">
        <f t="shared" si="33"/>
        <v>7.1</v>
      </c>
      <c r="R130" s="4">
        <f>IF('Indicator Data'!H132="No data","x",ROUND(IF('Indicator Data'!H132=0,0,IF('Indicator Data'!H132&gt;R$139,10,IF('Indicator Data'!H132&lt;R$140,0,10-(R$139-'Indicator Data'!H132)/(R$139-R$140)*10))),1))</f>
        <v>2</v>
      </c>
      <c r="S130" s="6">
        <f t="shared" si="34"/>
        <v>2.8</v>
      </c>
      <c r="T130" s="6">
        <f t="shared" si="35"/>
        <v>7.6</v>
      </c>
      <c r="U130" s="6">
        <f t="shared" si="36"/>
        <v>3.9</v>
      </c>
      <c r="V130" s="6">
        <f t="shared" si="37"/>
        <v>4.5999999999999996</v>
      </c>
      <c r="W130" s="14">
        <f t="shared" si="38"/>
        <v>5</v>
      </c>
      <c r="X130" s="4">
        <f>ROUND(IF('Indicator Data'!M132=0,0,IF('Indicator Data'!M132&gt;X$139,10,IF('Indicator Data'!M132&lt;X$140,0,10-(X$139-'Indicator Data'!M132)/(X$139-X$140)*10))),1)</f>
        <v>10</v>
      </c>
      <c r="Y130" s="4">
        <f>ROUND(IF('Indicator Data'!N132=0,0,IF('Indicator Data'!N132&gt;Y$139,10,IF('Indicator Data'!N132&lt;Y$140,0,10-(Y$139-'Indicator Data'!N132)/(Y$139-Y$140)*10))),1)</f>
        <v>9.6999999999999993</v>
      </c>
      <c r="Z130" s="6">
        <f t="shared" si="39"/>
        <v>9.9</v>
      </c>
      <c r="AA130" s="6">
        <f>IF('Indicator Data'!K132=5,10,IF('Indicator Data'!K132=4,8,IF('Indicator Data'!K132=3,5,IF('Indicator Data'!K132=2,2,IF('Indicator Data'!K132=1,1,0)))))</f>
        <v>0</v>
      </c>
      <c r="AB130" s="191">
        <f>IF('Indicator Data'!L132="No data","x",IF('Indicator Data'!L132&gt;1000,10,IF('Indicator Data'!L132&gt;=500,9,IF('Indicator Data'!L132&gt;=240,8,IF('Indicator Data'!L132&gt;=120,7,IF('Indicator Data'!L132&gt;=60,6,IF('Indicator Data'!L132&gt;=20,5,IF('Indicator Data'!L132&gt;=1,4,0))))))))</f>
        <v>0</v>
      </c>
      <c r="AC130" s="6">
        <f t="shared" si="40"/>
        <v>0</v>
      </c>
      <c r="AD130" s="7">
        <f t="shared" si="41"/>
        <v>5</v>
      </c>
    </row>
    <row r="131" spans="1:30" s="11" customFormat="1" x14ac:dyDescent="0.25">
      <c r="A131" s="11" t="s">
        <v>446</v>
      </c>
      <c r="B131" s="30" t="s">
        <v>4</v>
      </c>
      <c r="C131" s="30" t="s">
        <v>575</v>
      </c>
      <c r="D131" s="4">
        <f>ROUND(IF('Indicator Data'!G133=0,0,IF(LOG('Indicator Data'!G133)&gt;D$139,10,IF(LOG('Indicator Data'!G133)&lt;D$140,0,10-(D$139-LOG('Indicator Data'!G133))/(D$139-D$140)*10))),1)</f>
        <v>5.5</v>
      </c>
      <c r="E131" s="4">
        <f>IF('Indicator Data'!D133="No data","x",ROUND(IF(('Indicator Data'!D133)&gt;E$139,10,IF(('Indicator Data'!D133)&lt;E$140,0,10-(E$139-('Indicator Data'!D133))/(E$139-E$140)*10)),1))</f>
        <v>3.4</v>
      </c>
      <c r="F131" s="58">
        <f>'Indicator Data'!E133/'Indicator Data'!$BC133</f>
        <v>6.2183138751400052E-2</v>
      </c>
      <c r="G131" s="58">
        <f>'Indicator Data'!F133/'Indicator Data'!$BC133</f>
        <v>0.47128015529297179</v>
      </c>
      <c r="H131" s="58">
        <f t="shared" si="28"/>
        <v>0.14891160819894297</v>
      </c>
      <c r="I131" s="4">
        <f t="shared" si="29"/>
        <v>3.7</v>
      </c>
      <c r="J131" s="4">
        <f>ROUND(IF('Indicator Data'!I133=0,0,IF(LOG('Indicator Data'!I133)&gt;J$139,10,IF(LOG('Indicator Data'!I133)&lt;J$140,0,10-(J$139-LOG('Indicator Data'!I133))/(J$139-J$140)*10))),1)</f>
        <v>10</v>
      </c>
      <c r="K131" s="58">
        <f>'Indicator Data'!G133/'Indicator Data'!$BC133</f>
        <v>4.5203272992063231E-3</v>
      </c>
      <c r="L131" s="58">
        <f>'Indicator Data'!I133/'Indicator Data'!$BD133</f>
        <v>1.4265686798602639E-2</v>
      </c>
      <c r="M131" s="4">
        <f t="shared" si="30"/>
        <v>3</v>
      </c>
      <c r="N131" s="4">
        <f t="shared" si="31"/>
        <v>4.8</v>
      </c>
      <c r="O131" s="4">
        <f>ROUND(IF('Indicator Data'!J133=0,0,IF('Indicator Data'!J133&gt;O$139,10,IF('Indicator Data'!J133&lt;O$140,0,10-(O$139-'Indicator Data'!J133)/(O$139-O$140)*10))),1)</f>
        <v>5.7</v>
      </c>
      <c r="P131" s="153">
        <f t="shared" si="32"/>
        <v>8.5</v>
      </c>
      <c r="Q131" s="153">
        <f t="shared" si="33"/>
        <v>7.1</v>
      </c>
      <c r="R131" s="4">
        <f>IF('Indicator Data'!H133="No data","x",ROUND(IF('Indicator Data'!H133=0,0,IF('Indicator Data'!H133&gt;R$139,10,IF('Indicator Data'!H133&lt;R$140,0,10-(R$139-'Indicator Data'!H133)/(R$139-R$140)*10))),1))</f>
        <v>4.7</v>
      </c>
      <c r="S131" s="6">
        <f t="shared" si="34"/>
        <v>3.4</v>
      </c>
      <c r="T131" s="6">
        <f t="shared" si="35"/>
        <v>4.4000000000000004</v>
      </c>
      <c r="U131" s="6">
        <f t="shared" si="36"/>
        <v>3.7</v>
      </c>
      <c r="V131" s="6">
        <f t="shared" si="37"/>
        <v>5.9</v>
      </c>
      <c r="W131" s="14">
        <f t="shared" si="38"/>
        <v>4.4000000000000004</v>
      </c>
      <c r="X131" s="4">
        <f>ROUND(IF('Indicator Data'!M133=0,0,IF('Indicator Data'!M133&gt;X$139,10,IF('Indicator Data'!M133&lt;X$140,0,10-(X$139-'Indicator Data'!M133)/(X$139-X$140)*10))),1)</f>
        <v>10</v>
      </c>
      <c r="Y131" s="4">
        <f>ROUND(IF('Indicator Data'!N133=0,0,IF('Indicator Data'!N133&gt;Y$139,10,IF('Indicator Data'!N133&lt;Y$140,0,10-(Y$139-'Indicator Data'!N133)/(Y$139-Y$140)*10))),1)</f>
        <v>9.6999999999999993</v>
      </c>
      <c r="Z131" s="6">
        <f t="shared" si="39"/>
        <v>9.9</v>
      </c>
      <c r="AA131" s="6">
        <f>IF('Indicator Data'!K133=5,10,IF('Indicator Data'!K133=4,8,IF('Indicator Data'!K133=3,5,IF('Indicator Data'!K133=2,2,IF('Indicator Data'!K133=1,1,0)))))</f>
        <v>0</v>
      </c>
      <c r="AB131" s="191">
        <f>IF('Indicator Data'!L133="No data","x",IF('Indicator Data'!L133&gt;1000,10,IF('Indicator Data'!L133&gt;=500,9,IF('Indicator Data'!L133&gt;=240,8,IF('Indicator Data'!L133&gt;=120,7,IF('Indicator Data'!L133&gt;=60,6,IF('Indicator Data'!L133&gt;=20,5,IF('Indicator Data'!L133&gt;=1,4,0))))))))</f>
        <v>6</v>
      </c>
      <c r="AC131" s="6">
        <f t="shared" si="40"/>
        <v>6</v>
      </c>
      <c r="AD131" s="7">
        <f t="shared" si="41"/>
        <v>8</v>
      </c>
    </row>
    <row r="132" spans="1:30" s="11" customFormat="1" x14ac:dyDescent="0.25">
      <c r="A132" s="11" t="s">
        <v>447</v>
      </c>
      <c r="B132" s="30" t="s">
        <v>4</v>
      </c>
      <c r="C132" s="30" t="s">
        <v>576</v>
      </c>
      <c r="D132" s="4">
        <f>ROUND(IF('Indicator Data'!G134=0,0,IF(LOG('Indicator Data'!G134)&gt;D$139,10,IF(LOG('Indicator Data'!G134)&lt;D$140,0,10-(D$139-LOG('Indicator Data'!G134))/(D$139-D$140)*10))),1)</f>
        <v>6.2</v>
      </c>
      <c r="E132" s="4">
        <f>IF('Indicator Data'!D134="No data","x",ROUND(IF(('Indicator Data'!D134)&gt;E$139,10,IF(('Indicator Data'!D134)&lt;E$140,0,10-(E$139-('Indicator Data'!D134))/(E$139-E$140)*10)),1))</f>
        <v>1.3</v>
      </c>
      <c r="F132" s="58">
        <f>'Indicator Data'!E134/'Indicator Data'!$BC134</f>
        <v>0.52005167691504817</v>
      </c>
      <c r="G132" s="58">
        <f>'Indicator Data'!F134/'Indicator Data'!$BC134</f>
        <v>1.6292815397603966E-2</v>
      </c>
      <c r="H132" s="58">
        <f t="shared" si="28"/>
        <v>0.26409904230692505</v>
      </c>
      <c r="I132" s="4">
        <f t="shared" si="29"/>
        <v>6.6</v>
      </c>
      <c r="J132" s="4">
        <f>ROUND(IF('Indicator Data'!I134=0,0,IF(LOG('Indicator Data'!I134)&gt;J$139,10,IF(LOG('Indicator Data'!I134)&lt;J$140,0,10-(J$139-LOG('Indicator Data'!I134))/(J$139-J$140)*10))),1)</f>
        <v>10</v>
      </c>
      <c r="K132" s="58">
        <f>'Indicator Data'!G134/'Indicator Data'!$BC134</f>
        <v>1.9413547548428355E-2</v>
      </c>
      <c r="L132" s="58">
        <f>'Indicator Data'!I134/'Indicator Data'!$BD134</f>
        <v>1.4265686798602639E-2</v>
      </c>
      <c r="M132" s="4">
        <f t="shared" si="30"/>
        <v>10</v>
      </c>
      <c r="N132" s="4">
        <f t="shared" si="31"/>
        <v>4.8</v>
      </c>
      <c r="O132" s="4">
        <f>ROUND(IF('Indicator Data'!J134=0,0,IF('Indicator Data'!J134&gt;O$139,10,IF('Indicator Data'!J134&lt;O$140,0,10-(O$139-'Indicator Data'!J134)/(O$139-O$140)*10))),1)</f>
        <v>5.7</v>
      </c>
      <c r="P132" s="153">
        <f t="shared" si="32"/>
        <v>8.5</v>
      </c>
      <c r="Q132" s="153">
        <f t="shared" si="33"/>
        <v>7.1</v>
      </c>
      <c r="R132" s="4">
        <f>IF('Indicator Data'!H134="No data","x",ROUND(IF('Indicator Data'!H134=0,0,IF('Indicator Data'!H134&gt;R$139,10,IF('Indicator Data'!H134&lt;R$140,0,10-(R$139-'Indicator Data'!H134)/(R$139-R$140)*10))),1))</f>
        <v>3.7</v>
      </c>
      <c r="S132" s="6">
        <f t="shared" si="34"/>
        <v>1.3</v>
      </c>
      <c r="T132" s="6">
        <f t="shared" si="35"/>
        <v>8.8000000000000007</v>
      </c>
      <c r="U132" s="6">
        <f t="shared" si="36"/>
        <v>6.6</v>
      </c>
      <c r="V132" s="6">
        <f t="shared" si="37"/>
        <v>5.4</v>
      </c>
      <c r="W132" s="14">
        <f t="shared" si="38"/>
        <v>6.2</v>
      </c>
      <c r="X132" s="4">
        <f>ROUND(IF('Indicator Data'!M134=0,0,IF('Indicator Data'!M134&gt;X$139,10,IF('Indicator Data'!M134&lt;X$140,0,10-(X$139-'Indicator Data'!M134)/(X$139-X$140)*10))),1)</f>
        <v>10</v>
      </c>
      <c r="Y132" s="4">
        <f>ROUND(IF('Indicator Data'!N134=0,0,IF('Indicator Data'!N134&gt;Y$139,10,IF('Indicator Data'!N134&lt;Y$140,0,10-(Y$139-'Indicator Data'!N134)/(Y$139-Y$140)*10))),1)</f>
        <v>9.6999999999999993</v>
      </c>
      <c r="Z132" s="6">
        <f t="shared" si="39"/>
        <v>9.9</v>
      </c>
      <c r="AA132" s="6">
        <f>IF('Indicator Data'!K134=5,10,IF('Indicator Data'!K134=4,8,IF('Indicator Data'!K134=3,5,IF('Indicator Data'!K134=2,2,IF('Indicator Data'!K134=1,1,0)))))</f>
        <v>0</v>
      </c>
      <c r="AB132" s="191">
        <f>IF('Indicator Data'!L134="No data","x",IF('Indicator Data'!L134&gt;1000,10,IF('Indicator Data'!L134&gt;=500,9,IF('Indicator Data'!L134&gt;=240,8,IF('Indicator Data'!L134&gt;=120,7,IF('Indicator Data'!L134&gt;=60,6,IF('Indicator Data'!L134&gt;=20,5,IF('Indicator Data'!L134&gt;=1,4,0))))))))</f>
        <v>0</v>
      </c>
      <c r="AC132" s="6">
        <f t="shared" si="40"/>
        <v>0</v>
      </c>
      <c r="AD132" s="7">
        <f t="shared" si="41"/>
        <v>5</v>
      </c>
    </row>
    <row r="133" spans="1:30" s="11" customFormat="1" x14ac:dyDescent="0.25">
      <c r="A133" s="11" t="s">
        <v>448</v>
      </c>
      <c r="B133" s="30" t="s">
        <v>4</v>
      </c>
      <c r="C133" s="30" t="s">
        <v>577</v>
      </c>
      <c r="D133" s="4">
        <f>ROUND(IF('Indicator Data'!G135=0,0,IF(LOG('Indicator Data'!G135)&gt;D$139,10,IF(LOG('Indicator Data'!G135)&lt;D$140,0,10-(D$139-LOG('Indicator Data'!G135))/(D$139-D$140)*10))),1)</f>
        <v>7.3</v>
      </c>
      <c r="E133" s="4">
        <f>IF('Indicator Data'!D135="No data","x",ROUND(IF(('Indicator Data'!D135)&gt;E$139,10,IF(('Indicator Data'!D135)&lt;E$140,0,10-(E$139-('Indicator Data'!D135))/(E$139-E$140)*10)),1))</f>
        <v>2.2000000000000002</v>
      </c>
      <c r="F133" s="58">
        <f>'Indicator Data'!E135/'Indicator Data'!$BC135</f>
        <v>0.21983503600973461</v>
      </c>
      <c r="G133" s="58">
        <f>'Indicator Data'!F135/'Indicator Data'!$BC135</f>
        <v>0.14534779631947722</v>
      </c>
      <c r="H133" s="58">
        <f t="shared" si="28"/>
        <v>0.14625446708473661</v>
      </c>
      <c r="I133" s="4">
        <f t="shared" si="29"/>
        <v>3.7</v>
      </c>
      <c r="J133" s="4">
        <f>ROUND(IF('Indicator Data'!I135=0,0,IF(LOG('Indicator Data'!I135)&gt;J$139,10,IF(LOG('Indicator Data'!I135)&lt;J$140,0,10-(J$139-LOG('Indicator Data'!I135))/(J$139-J$140)*10))),1)</f>
        <v>10</v>
      </c>
      <c r="K133" s="58">
        <f>'Indicator Data'!G135/'Indicator Data'!$BC135</f>
        <v>3.0684918557856461E-2</v>
      </c>
      <c r="L133" s="58">
        <f>'Indicator Data'!I135/'Indicator Data'!$BD135</f>
        <v>1.4265686798602639E-2</v>
      </c>
      <c r="M133" s="4">
        <f t="shared" si="30"/>
        <v>10</v>
      </c>
      <c r="N133" s="4">
        <f t="shared" si="31"/>
        <v>4.8</v>
      </c>
      <c r="O133" s="4">
        <f>ROUND(IF('Indicator Data'!J135=0,0,IF('Indicator Data'!J135&gt;O$139,10,IF('Indicator Data'!J135&lt;O$140,0,10-(O$139-'Indicator Data'!J135)/(O$139-O$140)*10))),1)</f>
        <v>5.7</v>
      </c>
      <c r="P133" s="153">
        <f t="shared" si="32"/>
        <v>8.5</v>
      </c>
      <c r="Q133" s="153">
        <f t="shared" si="33"/>
        <v>7.1</v>
      </c>
      <c r="R133" s="4">
        <f>IF('Indicator Data'!H135="No data","x",ROUND(IF('Indicator Data'!H135=0,0,IF('Indicator Data'!H135&gt;R$139,10,IF('Indicator Data'!H135&lt;R$140,0,10-(R$139-'Indicator Data'!H135)/(R$139-R$140)*10))),1))</f>
        <v>4.7</v>
      </c>
      <c r="S133" s="6">
        <f t="shared" si="34"/>
        <v>2.2000000000000002</v>
      </c>
      <c r="T133" s="6">
        <f t="shared" si="35"/>
        <v>9.1</v>
      </c>
      <c r="U133" s="6">
        <f t="shared" si="36"/>
        <v>3.7</v>
      </c>
      <c r="V133" s="6">
        <f t="shared" si="37"/>
        <v>5.9</v>
      </c>
      <c r="W133" s="14">
        <f t="shared" si="38"/>
        <v>6</v>
      </c>
      <c r="X133" s="4">
        <f>ROUND(IF('Indicator Data'!M135=0,0,IF('Indicator Data'!M135&gt;X$139,10,IF('Indicator Data'!M135&lt;X$140,0,10-(X$139-'Indicator Data'!M135)/(X$139-X$140)*10))),1)</f>
        <v>10</v>
      </c>
      <c r="Y133" s="4">
        <f>ROUND(IF('Indicator Data'!N135=0,0,IF('Indicator Data'!N135&gt;Y$139,10,IF('Indicator Data'!N135&lt;Y$140,0,10-(Y$139-'Indicator Data'!N135)/(Y$139-Y$140)*10))),1)</f>
        <v>9.6999999999999993</v>
      </c>
      <c r="Z133" s="6">
        <f t="shared" si="39"/>
        <v>9.9</v>
      </c>
      <c r="AA133" s="6">
        <f>IF('Indicator Data'!K135=5,10,IF('Indicator Data'!K135=4,8,IF('Indicator Data'!K135=3,5,IF('Indicator Data'!K135=2,2,IF('Indicator Data'!K135=1,1,0)))))</f>
        <v>0</v>
      </c>
      <c r="AB133" s="191">
        <f>IF('Indicator Data'!L135="No data","x",IF('Indicator Data'!L135&gt;1000,10,IF('Indicator Data'!L135&gt;=500,9,IF('Indicator Data'!L135&gt;=240,8,IF('Indicator Data'!L135&gt;=120,7,IF('Indicator Data'!L135&gt;=60,6,IF('Indicator Data'!L135&gt;=20,5,IF('Indicator Data'!L135&gt;=1,4,0))))))))</f>
        <v>0</v>
      </c>
      <c r="AC133" s="6">
        <f t="shared" si="40"/>
        <v>0</v>
      </c>
      <c r="AD133" s="7">
        <f t="shared" si="41"/>
        <v>5</v>
      </c>
    </row>
    <row r="134" spans="1:30" s="11" customFormat="1" x14ac:dyDescent="0.25">
      <c r="A134" s="11" t="s">
        <v>449</v>
      </c>
      <c r="B134" s="30" t="s">
        <v>4</v>
      </c>
      <c r="C134" s="30" t="s">
        <v>578</v>
      </c>
      <c r="D134" s="4">
        <f>ROUND(IF('Indicator Data'!G136=0,0,IF(LOG('Indicator Data'!G136)&gt;D$139,10,IF(LOG('Indicator Data'!G136)&lt;D$140,0,10-(D$139-LOG('Indicator Data'!G136))/(D$139-D$140)*10))),1)</f>
        <v>4.9000000000000004</v>
      </c>
      <c r="E134" s="4">
        <f>IF('Indicator Data'!D136="No data","x",ROUND(IF(('Indicator Data'!D136)&gt;E$139,10,IF(('Indicator Data'!D136)&lt;E$140,0,10-(E$139-('Indicator Data'!D136))/(E$139-E$140)*10)),1))</f>
        <v>1.9</v>
      </c>
      <c r="F134" s="58">
        <f>'Indicator Data'!E136/'Indicator Data'!$BC136</f>
        <v>5.1974880356325581E-2</v>
      </c>
      <c r="G134" s="58">
        <f>'Indicator Data'!F136/'Indicator Data'!$BC136</f>
        <v>0.52050880629004181</v>
      </c>
      <c r="H134" s="58">
        <f t="shared" si="28"/>
        <v>0.15611464175067324</v>
      </c>
      <c r="I134" s="4">
        <f t="shared" si="29"/>
        <v>3.9</v>
      </c>
      <c r="J134" s="4">
        <f>ROUND(IF('Indicator Data'!I136=0,0,IF(LOG('Indicator Data'!I136)&gt;J$139,10,IF(LOG('Indicator Data'!I136)&lt;J$140,0,10-(J$139-LOG('Indicator Data'!I136))/(J$139-J$140)*10))),1)</f>
        <v>10</v>
      </c>
      <c r="K134" s="58">
        <f>'Indicator Data'!G136/'Indicator Data'!$BC136</f>
        <v>3.7949031671240521E-3</v>
      </c>
      <c r="L134" s="58">
        <f>'Indicator Data'!I136/'Indicator Data'!$BD136</f>
        <v>1.4265686798602639E-2</v>
      </c>
      <c r="M134" s="4">
        <f t="shared" si="30"/>
        <v>2.5</v>
      </c>
      <c r="N134" s="4">
        <f t="shared" si="31"/>
        <v>4.8</v>
      </c>
      <c r="O134" s="4">
        <f>ROUND(IF('Indicator Data'!J136=0,0,IF('Indicator Data'!J136&gt;O$139,10,IF('Indicator Data'!J136&lt;O$140,0,10-(O$139-'Indicator Data'!J136)/(O$139-O$140)*10))),1)</f>
        <v>5.7</v>
      </c>
      <c r="P134" s="153">
        <f t="shared" si="32"/>
        <v>8.5</v>
      </c>
      <c r="Q134" s="153">
        <f t="shared" si="33"/>
        <v>7.1</v>
      </c>
      <c r="R134" s="4">
        <f>IF('Indicator Data'!H136="No data","x",ROUND(IF('Indicator Data'!H136=0,0,IF('Indicator Data'!H136&gt;R$139,10,IF('Indicator Data'!H136&lt;R$140,0,10-(R$139-'Indicator Data'!H136)/(R$139-R$140)*10))),1))</f>
        <v>1</v>
      </c>
      <c r="S134" s="6">
        <f t="shared" si="34"/>
        <v>1.9</v>
      </c>
      <c r="T134" s="6">
        <f t="shared" si="35"/>
        <v>3.8</v>
      </c>
      <c r="U134" s="6">
        <f t="shared" si="36"/>
        <v>3.9</v>
      </c>
      <c r="V134" s="6">
        <f t="shared" si="37"/>
        <v>4.0999999999999996</v>
      </c>
      <c r="W134" s="14">
        <f t="shared" si="38"/>
        <v>3.5</v>
      </c>
      <c r="X134" s="4">
        <f>ROUND(IF('Indicator Data'!M136=0,0,IF('Indicator Data'!M136&gt;X$139,10,IF('Indicator Data'!M136&lt;X$140,0,10-(X$139-'Indicator Data'!M136)/(X$139-X$140)*10))),1)</f>
        <v>10</v>
      </c>
      <c r="Y134" s="4">
        <f>ROUND(IF('Indicator Data'!N136=0,0,IF('Indicator Data'!N136&gt;Y$139,10,IF('Indicator Data'!N136&lt;Y$140,0,10-(Y$139-'Indicator Data'!N136)/(Y$139-Y$140)*10))),1)</f>
        <v>9.6999999999999993</v>
      </c>
      <c r="Z134" s="6">
        <f t="shared" si="39"/>
        <v>9.9</v>
      </c>
      <c r="AA134" s="6">
        <f>IF('Indicator Data'!K136=5,10,IF('Indicator Data'!K136=4,8,IF('Indicator Data'!K136=3,5,IF('Indicator Data'!K136=2,2,IF('Indicator Data'!K136=1,1,0)))))</f>
        <v>0</v>
      </c>
      <c r="AB134" s="191">
        <f>IF('Indicator Data'!L136="No data","x",IF('Indicator Data'!L136&gt;1000,10,IF('Indicator Data'!L136&gt;=500,9,IF('Indicator Data'!L136&gt;=240,8,IF('Indicator Data'!L136&gt;=120,7,IF('Indicator Data'!L136&gt;=60,6,IF('Indicator Data'!L136&gt;=20,5,IF('Indicator Data'!L136&gt;=1,4,0))))))))</f>
        <v>5</v>
      </c>
      <c r="AC134" s="6">
        <f t="shared" si="40"/>
        <v>5</v>
      </c>
      <c r="AD134" s="7">
        <f t="shared" si="41"/>
        <v>7.5</v>
      </c>
    </row>
    <row r="135" spans="1:30" s="11" customFormat="1" x14ac:dyDescent="0.25">
      <c r="A135" s="11" t="s">
        <v>450</v>
      </c>
      <c r="B135" s="30" t="s">
        <v>4</v>
      </c>
      <c r="C135" s="30" t="s">
        <v>579</v>
      </c>
      <c r="D135" s="4">
        <f>ROUND(IF('Indicator Data'!G137=0,0,IF(LOG('Indicator Data'!G137)&gt;D$139,10,IF(LOG('Indicator Data'!G137)&lt;D$140,0,10-(D$139-LOG('Indicator Data'!G137))/(D$139-D$140)*10))),1)</f>
        <v>0</v>
      </c>
      <c r="E135" s="4">
        <f>IF('Indicator Data'!D137="No data","x",ROUND(IF(('Indicator Data'!D137)&gt;E$139,10,IF(('Indicator Data'!D137)&lt;E$140,0,10-(E$139-('Indicator Data'!D137))/(E$139-E$140)*10)),1))</f>
        <v>2.5</v>
      </c>
      <c r="F135" s="58">
        <f>'Indicator Data'!E137/'Indicator Data'!$BC137</f>
        <v>0</v>
      </c>
      <c r="G135" s="58">
        <f>'Indicator Data'!F137/'Indicator Data'!$BC137</f>
        <v>0</v>
      </c>
      <c r="H135" s="58">
        <f t="shared" si="28"/>
        <v>0</v>
      </c>
      <c r="I135" s="4">
        <f t="shared" si="29"/>
        <v>0</v>
      </c>
      <c r="J135" s="4">
        <f>ROUND(IF('Indicator Data'!I137=0,0,IF(LOG('Indicator Data'!I137)&gt;J$139,10,IF(LOG('Indicator Data'!I137)&lt;J$140,0,10-(J$139-LOG('Indicator Data'!I137))/(J$139-J$140)*10))),1)</f>
        <v>10</v>
      </c>
      <c r="K135" s="58">
        <f>'Indicator Data'!G137/'Indicator Data'!$BC137</f>
        <v>0</v>
      </c>
      <c r="L135" s="58">
        <f>'Indicator Data'!I137/'Indicator Data'!$BD137</f>
        <v>1.4265686798602639E-2</v>
      </c>
      <c r="M135" s="4">
        <f t="shared" si="30"/>
        <v>0</v>
      </c>
      <c r="N135" s="4">
        <f t="shared" si="31"/>
        <v>4.8</v>
      </c>
      <c r="O135" s="4">
        <f>ROUND(IF('Indicator Data'!J137=0,0,IF('Indicator Data'!J137&gt;O$139,10,IF('Indicator Data'!J137&lt;O$140,0,10-(O$139-'Indicator Data'!J137)/(O$139-O$140)*10))),1)</f>
        <v>5.7</v>
      </c>
      <c r="P135" s="153">
        <f t="shared" si="32"/>
        <v>8.5</v>
      </c>
      <c r="Q135" s="153">
        <f t="shared" si="33"/>
        <v>7.1</v>
      </c>
      <c r="R135" s="4" t="str">
        <f>IF('Indicator Data'!H137="No data","x",ROUND(IF('Indicator Data'!H137=0,0,IF('Indicator Data'!H137&gt;R$139,10,IF('Indicator Data'!H137&lt;R$140,0,10-(R$139-'Indicator Data'!H137)/(R$139-R$140)*10))),1))</f>
        <v>x</v>
      </c>
      <c r="S135" s="6">
        <f t="shared" si="34"/>
        <v>2.5</v>
      </c>
      <c r="T135" s="6">
        <f t="shared" si="35"/>
        <v>0</v>
      </c>
      <c r="U135" s="6">
        <f t="shared" si="36"/>
        <v>0</v>
      </c>
      <c r="V135" s="6">
        <f t="shared" si="37"/>
        <v>7.1</v>
      </c>
      <c r="W135" s="14">
        <f t="shared" si="38"/>
        <v>3</v>
      </c>
      <c r="X135" s="4">
        <f>ROUND(IF('Indicator Data'!M137=0,0,IF('Indicator Data'!M137&gt;X$139,10,IF('Indicator Data'!M137&lt;X$140,0,10-(X$139-'Indicator Data'!M137)/(X$139-X$140)*10))),1)</f>
        <v>10</v>
      </c>
      <c r="Y135" s="4">
        <f>ROUND(IF('Indicator Data'!N137=0,0,IF('Indicator Data'!N137&gt;Y$139,10,IF('Indicator Data'!N137&lt;Y$140,0,10-(Y$139-'Indicator Data'!N137)/(Y$139-Y$140)*10))),1)</f>
        <v>9.6999999999999993</v>
      </c>
      <c r="Z135" s="6">
        <f t="shared" si="39"/>
        <v>9.9</v>
      </c>
      <c r="AA135" s="6">
        <f>IF('Indicator Data'!K137=5,10,IF('Indicator Data'!K137=4,8,IF('Indicator Data'!K137=3,5,IF('Indicator Data'!K137=2,2,IF('Indicator Data'!K137=1,1,0)))))</f>
        <v>5</v>
      </c>
      <c r="AB135" s="191">
        <f>IF('Indicator Data'!L137="No data","x",IF('Indicator Data'!L137&gt;1000,10,IF('Indicator Data'!L137&gt;=500,9,IF('Indicator Data'!L137&gt;=240,8,IF('Indicator Data'!L137&gt;=120,7,IF('Indicator Data'!L137&gt;=60,6,IF('Indicator Data'!L137&gt;=20,5,IF('Indicator Data'!L137&gt;=1,4,0))))))))</f>
        <v>6</v>
      </c>
      <c r="AC135" s="6">
        <f t="shared" si="40"/>
        <v>6</v>
      </c>
      <c r="AD135" s="7">
        <f t="shared" si="41"/>
        <v>8</v>
      </c>
    </row>
    <row r="136" spans="1:30" s="11" customFormat="1" x14ac:dyDescent="0.25">
      <c r="A136" s="11" t="s">
        <v>445</v>
      </c>
      <c r="B136" s="30" t="s">
        <v>4</v>
      </c>
      <c r="C136" s="30" t="s">
        <v>574</v>
      </c>
      <c r="D136" s="4">
        <f>ROUND(IF('Indicator Data'!G138=0,0,IF(LOG('Indicator Data'!G138)&gt;D$139,10,IF(LOG('Indicator Data'!G138)&lt;D$140,0,10-(D$139-LOG('Indicator Data'!G138))/(D$139-D$140)*10))),1)</f>
        <v>8.3000000000000007</v>
      </c>
      <c r="E136" s="4" t="str">
        <f>IF('Indicator Data'!D138="No data","x",ROUND(IF(('Indicator Data'!D138)&gt;E$139,10,IF(('Indicator Data'!D138)&lt;E$140,0,10-(E$139-('Indicator Data'!D138))/(E$139-E$140)*10)),1))</f>
        <v>x</v>
      </c>
      <c r="F136" s="58">
        <f>'Indicator Data'!E138/'Indicator Data'!$BC138</f>
        <v>0.20163688486882159</v>
      </c>
      <c r="G136" s="58">
        <f>'Indicator Data'!F138/'Indicator Data'!$BC138</f>
        <v>3.5652449529242403E-4</v>
      </c>
      <c r="H136" s="58">
        <f t="shared" si="28"/>
        <v>0.1009075735582339</v>
      </c>
      <c r="I136" s="4">
        <f t="shared" si="29"/>
        <v>2.5</v>
      </c>
      <c r="J136" s="4">
        <f>ROUND(IF('Indicator Data'!I138=0,0,IF(LOG('Indicator Data'!I138)&gt;J$139,10,IF(LOG('Indicator Data'!I138)&lt;J$140,0,10-(J$139-LOG('Indicator Data'!I138))/(J$139-J$140)*10))),1)</f>
        <v>10</v>
      </c>
      <c r="K136" s="58">
        <f>'Indicator Data'!G138/'Indicator Data'!$BC138</f>
        <v>2.152671686597225E-2</v>
      </c>
      <c r="L136" s="58">
        <f>'Indicator Data'!I138/'Indicator Data'!$BD138</f>
        <v>1.4265686798602639E-2</v>
      </c>
      <c r="M136" s="4">
        <f t="shared" si="30"/>
        <v>10</v>
      </c>
      <c r="N136" s="4">
        <f t="shared" si="31"/>
        <v>4.8</v>
      </c>
      <c r="O136" s="4">
        <f>ROUND(IF('Indicator Data'!J138=0,0,IF('Indicator Data'!J138&gt;O$139,10,IF('Indicator Data'!J138&lt;O$140,0,10-(O$139-'Indicator Data'!J138)/(O$139-O$140)*10))),1)</f>
        <v>5.7</v>
      </c>
      <c r="P136" s="153">
        <f t="shared" si="32"/>
        <v>8.5</v>
      </c>
      <c r="Q136" s="153">
        <f t="shared" si="33"/>
        <v>7.1</v>
      </c>
      <c r="R136" s="4" t="str">
        <f>IF('Indicator Data'!H138="No data","x",ROUND(IF('Indicator Data'!H138=0,0,IF('Indicator Data'!H138&gt;R$139,10,IF('Indicator Data'!H138&lt;R$140,0,10-(R$139-'Indicator Data'!H138)/(R$139-R$140)*10))),1))</f>
        <v>x</v>
      </c>
      <c r="S136" s="6" t="str">
        <f t="shared" si="34"/>
        <v>x</v>
      </c>
      <c r="T136" s="6">
        <f t="shared" si="35"/>
        <v>9.3000000000000007</v>
      </c>
      <c r="U136" s="6">
        <f t="shared" si="36"/>
        <v>2.5</v>
      </c>
      <c r="V136" s="6">
        <f t="shared" si="37"/>
        <v>7.1</v>
      </c>
      <c r="W136" s="14">
        <f t="shared" si="38"/>
        <v>7.1</v>
      </c>
      <c r="X136" s="4">
        <f>ROUND(IF('Indicator Data'!M138=0,0,IF('Indicator Data'!M138&gt;X$139,10,IF('Indicator Data'!M138&lt;X$140,0,10-(X$139-'Indicator Data'!M138)/(X$139-X$140)*10))),1)</f>
        <v>10</v>
      </c>
      <c r="Y136" s="4">
        <f>ROUND(IF('Indicator Data'!N138=0,0,IF('Indicator Data'!N138&gt;Y$139,10,IF('Indicator Data'!N138&lt;Y$140,0,10-(Y$139-'Indicator Data'!N138)/(Y$139-Y$140)*10))),1)</f>
        <v>9.6999999999999993</v>
      </c>
      <c r="Z136" s="6">
        <f t="shared" si="39"/>
        <v>9.9</v>
      </c>
      <c r="AA136" s="6">
        <f>IF('Indicator Data'!K138=5,10,IF('Indicator Data'!K138=4,8,IF('Indicator Data'!K138=3,5,IF('Indicator Data'!K138=2,2,IF('Indicator Data'!K138=1,1,0)))))</f>
        <v>0</v>
      </c>
      <c r="AB136" s="191">
        <f>IF('Indicator Data'!L138="No data","x",IF('Indicator Data'!L138&gt;1000,10,IF('Indicator Data'!L138&gt;=500,9,IF('Indicator Data'!L138&gt;=240,8,IF('Indicator Data'!L138&gt;=120,7,IF('Indicator Data'!L138&gt;=60,6,IF('Indicator Data'!L138&gt;=20,5,IF('Indicator Data'!L138&gt;=1,4,0))))))))</f>
        <v>4</v>
      </c>
      <c r="AC136" s="6">
        <f t="shared" si="40"/>
        <v>4</v>
      </c>
      <c r="AD136" s="7">
        <f t="shared" si="41"/>
        <v>7</v>
      </c>
    </row>
    <row r="137" spans="1:30" s="11" customFormat="1" x14ac:dyDescent="0.25">
      <c r="A137" s="11" t="s">
        <v>451</v>
      </c>
      <c r="B137" s="30" t="s">
        <v>4</v>
      </c>
      <c r="C137" s="30" t="s">
        <v>580</v>
      </c>
      <c r="D137" s="4">
        <f>ROUND(IF('Indicator Data'!G139=0,0,IF(LOG('Indicator Data'!G139)&gt;D$139,10,IF(LOG('Indicator Data'!G139)&lt;D$140,0,10-(D$139-LOG('Indicator Data'!G139))/(D$139-D$140)*10))),1)</f>
        <v>3.8</v>
      </c>
      <c r="E137" s="4">
        <f>IF('Indicator Data'!D139="No data","x",ROUND(IF(('Indicator Data'!D139)&gt;E$139,10,IF(('Indicator Data'!D139)&lt;E$140,0,10-(E$139-('Indicator Data'!D139))/(E$139-E$140)*10)),1))</f>
        <v>4.7</v>
      </c>
      <c r="F137" s="58">
        <f>'Indicator Data'!E139/'Indicator Data'!$BC139</f>
        <v>0.28232949349897896</v>
      </c>
      <c r="G137" s="58">
        <f>'Indicator Data'!F139/'Indicator Data'!$BC139</f>
        <v>0.3777513092302347</v>
      </c>
      <c r="H137" s="58">
        <f t="shared" si="28"/>
        <v>0.23560257405704815</v>
      </c>
      <c r="I137" s="4">
        <f t="shared" si="29"/>
        <v>5.9</v>
      </c>
      <c r="J137" s="4">
        <f>ROUND(IF('Indicator Data'!I139=0,0,IF(LOG('Indicator Data'!I139)&gt;J$139,10,IF(LOG('Indicator Data'!I139)&lt;J$140,0,10-(J$139-LOG('Indicator Data'!I139))/(J$139-J$140)*10))),1)</f>
        <v>10</v>
      </c>
      <c r="K137" s="58">
        <f>'Indicator Data'!G139/'Indicator Data'!$BC139</f>
        <v>1.8152684827496251E-3</v>
      </c>
      <c r="L137" s="58">
        <f>'Indicator Data'!I139/'Indicator Data'!$BD139</f>
        <v>1.4265686798602639E-2</v>
      </c>
      <c r="M137" s="4">
        <f t="shared" si="30"/>
        <v>1.2</v>
      </c>
      <c r="N137" s="4">
        <f t="shared" si="31"/>
        <v>4.8</v>
      </c>
      <c r="O137" s="4">
        <f>ROUND(IF('Indicator Data'!J139=0,0,IF('Indicator Data'!J139&gt;O$139,10,IF('Indicator Data'!J139&lt;O$140,0,10-(O$139-'Indicator Data'!J139)/(O$139-O$140)*10))),1)</f>
        <v>5.7</v>
      </c>
      <c r="P137" s="153">
        <f t="shared" si="32"/>
        <v>8.5</v>
      </c>
      <c r="Q137" s="153">
        <f t="shared" si="33"/>
        <v>7.1</v>
      </c>
      <c r="R137" s="4">
        <f>IF('Indicator Data'!H139="No data","x",ROUND(IF('Indicator Data'!H139=0,0,IF('Indicator Data'!H139&gt;R$139,10,IF('Indicator Data'!H139&lt;R$140,0,10-(R$139-'Indicator Data'!H139)/(R$139-R$140)*10))),1))</f>
        <v>4.7</v>
      </c>
      <c r="S137" s="6">
        <f t="shared" si="34"/>
        <v>4.7</v>
      </c>
      <c r="T137" s="6">
        <f t="shared" si="35"/>
        <v>2.6</v>
      </c>
      <c r="U137" s="6">
        <f t="shared" si="36"/>
        <v>5.9</v>
      </c>
      <c r="V137" s="6">
        <f t="shared" si="37"/>
        <v>5.9</v>
      </c>
      <c r="W137" s="14">
        <f t="shared" si="38"/>
        <v>4.9000000000000004</v>
      </c>
      <c r="X137" s="4">
        <f>ROUND(IF('Indicator Data'!M139=0,0,IF('Indicator Data'!M139&gt;X$139,10,IF('Indicator Data'!M139&lt;X$140,0,10-(X$139-'Indicator Data'!M139)/(X$139-X$140)*10))),1)</f>
        <v>10</v>
      </c>
      <c r="Y137" s="4">
        <f>ROUND(IF('Indicator Data'!N139=0,0,IF('Indicator Data'!N139&gt;Y$139,10,IF('Indicator Data'!N139&lt;Y$140,0,10-(Y$139-'Indicator Data'!N139)/(Y$139-Y$140)*10))),1)</f>
        <v>9.6999999999999993</v>
      </c>
      <c r="Z137" s="6">
        <f t="shared" si="39"/>
        <v>9.9</v>
      </c>
      <c r="AA137" s="6">
        <f>IF('Indicator Data'!K139=5,10,IF('Indicator Data'!K139=4,8,IF('Indicator Data'!K139=3,5,IF('Indicator Data'!K139=2,2,IF('Indicator Data'!K139=1,1,0)))))</f>
        <v>0</v>
      </c>
      <c r="AB137" s="191">
        <f>IF('Indicator Data'!L139="No data","x",IF('Indicator Data'!L139&gt;1000,10,IF('Indicator Data'!L139&gt;=500,9,IF('Indicator Data'!L139&gt;=240,8,IF('Indicator Data'!L139&gt;=120,7,IF('Indicator Data'!L139&gt;=60,6,IF('Indicator Data'!L139&gt;=20,5,IF('Indicator Data'!L139&gt;=1,4,0))))))))</f>
        <v>4</v>
      </c>
      <c r="AC137" s="6">
        <f t="shared" si="40"/>
        <v>4</v>
      </c>
      <c r="AD137" s="7">
        <f t="shared" si="41"/>
        <v>7</v>
      </c>
    </row>
    <row r="138" spans="1:30" customFormat="1" x14ac:dyDescent="0.25"/>
    <row r="139" spans="1:30" s="27" customFormat="1" x14ac:dyDescent="0.25">
      <c r="A139" s="18"/>
      <c r="B139" s="19" t="s">
        <v>43</v>
      </c>
      <c r="C139" s="19"/>
      <c r="D139" s="20">
        <v>5</v>
      </c>
      <c r="E139" s="20">
        <v>5</v>
      </c>
      <c r="F139" s="20"/>
      <c r="G139" s="20"/>
      <c r="H139" s="20"/>
      <c r="I139" s="23">
        <v>0.4</v>
      </c>
      <c r="J139" s="149">
        <v>5</v>
      </c>
      <c r="K139" s="21"/>
      <c r="L139" s="19"/>
      <c r="M139" s="22">
        <v>1.4999999999999999E-2</v>
      </c>
      <c r="N139" s="150">
        <v>0.03</v>
      </c>
      <c r="O139" s="151">
        <v>0.3</v>
      </c>
      <c r="P139" s="151"/>
      <c r="Q139" s="151"/>
      <c r="R139" s="120">
        <v>0.3</v>
      </c>
      <c r="S139" s="23"/>
      <c r="T139" s="23"/>
      <c r="U139" s="23"/>
      <c r="V139" s="23"/>
      <c r="W139" s="18"/>
      <c r="X139" s="18">
        <v>0.95</v>
      </c>
      <c r="Y139" s="18">
        <v>0.95</v>
      </c>
      <c r="Z139" s="18"/>
      <c r="AA139" s="18"/>
      <c r="AB139" s="18"/>
      <c r="AC139" s="18"/>
      <c r="AD139" s="18"/>
    </row>
    <row r="140" spans="1:30" s="27" customFormat="1" x14ac:dyDescent="0.25">
      <c r="A140" s="18"/>
      <c r="B140" s="19" t="s">
        <v>42</v>
      </c>
      <c r="C140" s="19"/>
      <c r="D140" s="20">
        <v>2</v>
      </c>
      <c r="E140" s="126">
        <v>1</v>
      </c>
      <c r="F140" s="126"/>
      <c r="G140" s="126"/>
      <c r="H140" s="126"/>
      <c r="I140" s="23">
        <v>0</v>
      </c>
      <c r="J140" s="149">
        <v>1</v>
      </c>
      <c r="K140" s="21"/>
      <c r="L140" s="19"/>
      <c r="M140" s="22">
        <v>0</v>
      </c>
      <c r="N140" s="150">
        <v>0</v>
      </c>
      <c r="O140" s="151">
        <v>0</v>
      </c>
      <c r="P140" s="151"/>
      <c r="Q140" s="151"/>
      <c r="R140" s="120">
        <v>0</v>
      </c>
      <c r="S140" s="23"/>
      <c r="T140" s="23"/>
      <c r="U140" s="23"/>
      <c r="V140" s="23"/>
      <c r="W140" s="18"/>
      <c r="X140" s="18">
        <v>0</v>
      </c>
      <c r="Y140" s="18">
        <v>0.01</v>
      </c>
      <c r="Z140" s="18"/>
      <c r="AA140" s="18"/>
      <c r="AB140" s="18"/>
      <c r="AC140" s="18"/>
      <c r="AD140" s="18"/>
    </row>
  </sheetData>
  <sortState xmlns:xlrd2="http://schemas.microsoft.com/office/spreadsheetml/2017/richdata2" ref="A3:AD134">
    <sortCondition ref="B3:B134"/>
    <sortCondition ref="A3:A134"/>
  </sortState>
  <mergeCells count="1">
    <mergeCell ref="A1:AD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43"/>
  <sheetViews>
    <sheetView showGridLines="0" zoomScaleNormal="100" workbookViewId="0">
      <pane xSplit="2" ySplit="2" topLeftCell="Y132" activePane="bottomRight" state="frozen"/>
      <selection activeCell="AD123" sqref="AD123"/>
      <selection pane="topRight" activeCell="AD123" sqref="AD123"/>
      <selection pane="bottomLeft" activeCell="AD123" sqref="AD123"/>
      <selection pane="bottomRight" activeCell="AF115" sqref="AF115"/>
    </sheetView>
  </sheetViews>
  <sheetFormatPr defaultColWidth="9.140625" defaultRowHeight="15" x14ac:dyDescent="0.25"/>
  <cols>
    <col min="1" max="1" width="49.42578125" style="8" bestFit="1" customWidth="1"/>
    <col min="2" max="3" width="9.140625" style="8" customWidth="1"/>
    <col min="4" max="6" width="9.140625" style="8"/>
    <col min="7" max="7" width="9.85546875" style="26" customWidth="1"/>
    <col min="8" max="8" width="9.85546875" style="25" customWidth="1"/>
    <col min="9" max="9" width="9.85546875" style="24" customWidth="1"/>
    <col min="10" max="10" width="12.7109375" style="8" bestFit="1" customWidth="1"/>
    <col min="11" max="11" width="11.140625" style="8" bestFit="1" customWidth="1"/>
    <col min="12" max="15" width="9.140625" style="8"/>
    <col min="16" max="17" width="9.85546875" style="24" customWidth="1"/>
    <col min="18" max="18" width="10.5703125" style="26" bestFit="1" customWidth="1"/>
    <col min="19" max="21" width="9.85546875" style="26" customWidth="1"/>
    <col min="22" max="22" width="9.85546875" style="24" customWidth="1"/>
    <col min="23" max="29" width="9.85546875" style="26" customWidth="1"/>
    <col min="30" max="30" width="9.85546875" style="24" customWidth="1"/>
    <col min="31" max="32" width="9.85546875" style="26" customWidth="1"/>
    <col min="33" max="33" width="9.85546875" style="24" customWidth="1"/>
    <col min="34" max="35" width="9.85546875" style="26" customWidth="1"/>
    <col min="36" max="36" width="9.85546875" style="24" customWidth="1"/>
    <col min="37" max="37" width="10.140625" style="8" bestFit="1" customWidth="1"/>
    <col min="38" max="40" width="9.140625" style="8"/>
    <col min="41" max="43" width="9.85546875" style="24" customWidth="1"/>
    <col min="44" max="44" width="9.85546875" style="44" customWidth="1"/>
    <col min="45" max="16384" width="9.140625" style="8"/>
  </cols>
  <sheetData>
    <row r="1" spans="1:47" x14ac:dyDescent="0.25">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row>
    <row r="2" spans="1:47" s="59" customFormat="1" ht="126" customHeight="1" thickBot="1" x14ac:dyDescent="0.3">
      <c r="A2" s="11" t="s">
        <v>32</v>
      </c>
      <c r="B2" s="28" t="s">
        <v>18</v>
      </c>
      <c r="C2" s="79" t="s">
        <v>582</v>
      </c>
      <c r="D2" s="46" t="s">
        <v>38</v>
      </c>
      <c r="E2" s="46" t="s">
        <v>39</v>
      </c>
      <c r="F2" s="51" t="s">
        <v>604</v>
      </c>
      <c r="G2" s="46" t="s">
        <v>37</v>
      </c>
      <c r="H2" s="46" t="s">
        <v>50</v>
      </c>
      <c r="I2" s="51" t="s">
        <v>603</v>
      </c>
      <c r="J2" s="48" t="s">
        <v>106</v>
      </c>
      <c r="K2" s="123" t="s">
        <v>598</v>
      </c>
      <c r="L2" s="49" t="s">
        <v>599</v>
      </c>
      <c r="M2" s="46" t="s">
        <v>46</v>
      </c>
      <c r="N2" s="124" t="s">
        <v>601</v>
      </c>
      <c r="O2" s="49" t="s">
        <v>600</v>
      </c>
      <c r="P2" s="51" t="s">
        <v>602</v>
      </c>
      <c r="Q2" s="53" t="s">
        <v>687</v>
      </c>
      <c r="R2" s="50" t="s">
        <v>107</v>
      </c>
      <c r="S2" s="49" t="s">
        <v>109</v>
      </c>
      <c r="T2" s="50" t="s">
        <v>36</v>
      </c>
      <c r="U2" s="49" t="s">
        <v>108</v>
      </c>
      <c r="V2" s="47" t="s">
        <v>48</v>
      </c>
      <c r="W2" s="46" t="s">
        <v>53</v>
      </c>
      <c r="X2" s="46" t="s">
        <v>54</v>
      </c>
      <c r="Y2" s="46" t="s">
        <v>55</v>
      </c>
      <c r="Z2" s="50" t="s">
        <v>648</v>
      </c>
      <c r="AA2" s="128" t="s">
        <v>648</v>
      </c>
      <c r="AB2" s="50" t="s">
        <v>649</v>
      </c>
      <c r="AC2" s="128" t="s">
        <v>649</v>
      </c>
      <c r="AD2" s="51" t="s">
        <v>605</v>
      </c>
      <c r="AE2" s="46" t="s">
        <v>130</v>
      </c>
      <c r="AF2" s="46" t="s">
        <v>590</v>
      </c>
      <c r="AG2" s="51" t="s">
        <v>606</v>
      </c>
      <c r="AH2" s="49" t="s">
        <v>656</v>
      </c>
      <c r="AI2" s="46" t="s">
        <v>591</v>
      </c>
      <c r="AJ2" s="51" t="s">
        <v>607</v>
      </c>
      <c r="AK2" s="48" t="s">
        <v>74</v>
      </c>
      <c r="AL2" s="48" t="s">
        <v>72</v>
      </c>
      <c r="AM2" s="51" t="s">
        <v>608</v>
      </c>
      <c r="AN2" s="48" t="s">
        <v>729</v>
      </c>
      <c r="AO2" s="49" t="s">
        <v>622</v>
      </c>
      <c r="AP2" s="51" t="s">
        <v>609</v>
      </c>
      <c r="AQ2" s="203" t="s">
        <v>71</v>
      </c>
      <c r="AR2" s="54" t="s">
        <v>686</v>
      </c>
    </row>
    <row r="3" spans="1:47" s="11" customFormat="1" x14ac:dyDescent="0.25">
      <c r="A3" s="11" t="s">
        <v>331</v>
      </c>
      <c r="B3" s="30" t="s">
        <v>0</v>
      </c>
      <c r="C3" s="30" t="s">
        <v>581</v>
      </c>
      <c r="D3" s="12">
        <f>ROUND(IF('Indicator Data'!O5="No data",IF((0.1284*LN('Indicator Data'!BA5)-0.4735)&gt;D$140,0,IF((0.1284*LN('Indicator Data'!BA5)-0.4735)&lt;D$139,10,(D$140-(0.1284*LN('Indicator Data'!BA5)-0.4735))/(D$140-D$139)*10)),IF('Indicator Data'!O5&gt;D$140,0,IF('Indicator Data'!O5&lt;D$139,10,(D$140-'Indicator Data'!O5)/(D$140-D$139)*10))),1)</f>
        <v>8.1</v>
      </c>
      <c r="E3" s="12">
        <f>IF('Indicator Data'!P5="No data","x",ROUND(IF('Indicator Data'!P5&gt;E$140,10,IF('Indicator Data'!P5&lt;E$139,0,10-(E$140-'Indicator Data'!P5)/(E$140-E$139)*10)),1))</f>
        <v>10</v>
      </c>
      <c r="F3" s="52">
        <f>IF(E3="x",D3,ROUND((10-GEOMEAN(((10-D3)/10*9+1),((10-E3)/10*9+1)))/9*10,1))</f>
        <v>9.3000000000000007</v>
      </c>
      <c r="G3" s="12">
        <f>IF('Indicator Data'!AG5="No data","x",ROUND(IF('Indicator Data'!AG5&gt;G$140,10,IF('Indicator Data'!AG5&lt;G$139,0,10-(G$140-'Indicator Data'!AG5)/(G$140-G$139)*10)),1))</f>
        <v>8.1</v>
      </c>
      <c r="H3" s="12">
        <f>IF('Indicator Data'!AH5="No data","x",ROUND(IF('Indicator Data'!AH5&gt;H$140,10,IF('Indicator Data'!AH5&lt;H$139,0,10-(H$140-'Indicator Data'!AH5)/(H$140-H$139)*10)),1))</f>
        <v>0</v>
      </c>
      <c r="I3" s="52">
        <f>IF(AND(G3="x",H3="x"),"x",ROUND(AVERAGE(G3,H3),1))</f>
        <v>4.0999999999999996</v>
      </c>
      <c r="J3" s="35">
        <f>SUM('Indicator Data'!R5,SUM('Indicator Data'!S5:T5)*1000000)</f>
        <v>2164482134</v>
      </c>
      <c r="K3" s="35">
        <f>J3/'Indicator Data'!BD5</f>
        <v>110.25193189517174</v>
      </c>
      <c r="L3" s="12">
        <f>IF(K3="x","x",ROUND(IF(K3&gt;L$140,10,IF(K3&lt;L$139,0,10-(L$140-K3)/(L$140-L$139)*10)),1))</f>
        <v>2.2000000000000002</v>
      </c>
      <c r="M3" s="12">
        <f>IF('Indicator Data'!U5="No data","x",ROUND(IF('Indicator Data'!U5&gt;M$140,10,IF('Indicator Data'!U5&lt;M$139,0,10-(M$140-'Indicator Data'!U5)/(M$140-M$139)*10)),1))</f>
        <v>5</v>
      </c>
      <c r="N3" s="125">
        <f>'Indicator Data'!Q5/'Indicator Data'!BD5*1000000</f>
        <v>22.281400861148807</v>
      </c>
      <c r="O3" s="12">
        <f>IF(N3="No data","x",ROUND(IF(N3&gt;O$140,10,IF(N3&lt;O$139,0,10-(O$140-N3)/(O$140-O$139)*10)),1))</f>
        <v>2.2000000000000002</v>
      </c>
      <c r="P3" s="52">
        <f>ROUND(AVERAGE(L3,M3,O3),1)</f>
        <v>3.1</v>
      </c>
      <c r="Q3" s="45">
        <f>ROUND(AVERAGE(F3,F3,I3,P3),1)</f>
        <v>6.5</v>
      </c>
      <c r="R3" s="35">
        <f>IF(AND('Indicator Data'!AM5="No data",'Indicator Data'!AN5="No data"),0,SUM('Indicator Data'!AM5:AO5))</f>
        <v>8577</v>
      </c>
      <c r="S3" s="12">
        <f>ROUND(IF(R3=0,0,IF(LOG(R3)&gt;$S$140,10,IF(LOG(R3)&lt;S$139,0,10-(S$140-LOG(R3))/(S$140-S$139)*10))),1)</f>
        <v>3.1</v>
      </c>
      <c r="T3" s="41">
        <f>R3/'Indicator Data'!$BB5</f>
        <v>4.4597731271760694E-3</v>
      </c>
      <c r="U3" s="12">
        <f>IF(T3="x","x",ROUND(IF(T3&gt;$U$140,10,IF(T3&lt;$U$139,0,((T3*100)/0.0052)^(1/4.0545)/6.5*10)),1))</f>
        <v>4.5999999999999996</v>
      </c>
      <c r="V3" s="13">
        <f>ROUND(AVERAGE(S3,U3),1)</f>
        <v>3.9</v>
      </c>
      <c r="W3" s="12">
        <f>IF('Indicator Data'!AB5="No data","x",ROUND(IF('Indicator Data'!AB5&gt;W$140,10,IF('Indicator Data'!AB5&lt;W$139,0,10-(W$140-'Indicator Data'!AB5)/(W$140-W$139)*10)),1))</f>
        <v>1.2</v>
      </c>
      <c r="X3" s="12">
        <f>IF('Indicator Data'!AA5="No data","x",ROUND(IF('Indicator Data'!AA5&gt;X$140,10,IF('Indicator Data'!AA5&lt;X$139,0,10-(X$140-'Indicator Data'!AA5)/(X$140-X$139)*10)),1))</f>
        <v>1.5</v>
      </c>
      <c r="Y3" s="12">
        <f>IF('Indicator Data'!AF5="No data","x",ROUND(IF('Indicator Data'!AF5&gt;Y$140,10,IF('Indicator Data'!AF5&lt;Y$139,0,10-(Y$140-'Indicator Data'!AF5)/(Y$140-Y$139)*10)),1))</f>
        <v>9.5</v>
      </c>
      <c r="Z3" s="129">
        <f>IF('Indicator Data'!AC5="No data","x",'Indicator Data'!AC5/'Indicator Data'!$BB5*100000)</f>
        <v>0</v>
      </c>
      <c r="AA3" s="127">
        <f>IF(Z3="x","x",ROUND(IF(Z3&lt;=AA$139,0,IF(Z3&gt;AA$140,10,10-(LOG(AA$140*100)-LOG(Z3*100))/(LOG(AA$140*100))*10)),1))</f>
        <v>0</v>
      </c>
      <c r="AB3" s="129">
        <f>IF('Indicator Data'!AD5="No data","x",'Indicator Data'!AD5/'Indicator Data'!$BB5*100000)</f>
        <v>5.1996888506191788E-2</v>
      </c>
      <c r="AC3" s="127">
        <f>IF(AB3="x","x",ROUND(IF(AB3&lt;=AC$139,0,IF(AB3&gt;AC$140,10,10-(LOG(AC$140*100)-LOG(AB3*100))/(LOG(AC$140*100))*10)),1))</f>
        <v>2.4</v>
      </c>
      <c r="AD3" s="52">
        <f>IF(AND(W3="x",X3="x",Y3="x",AA3="x",AC3="x"),"x",ROUND(AVERAGE(W3,X3,Y3,AA3,AC3),1))</f>
        <v>2.9</v>
      </c>
      <c r="AE3" s="12">
        <f>IF('Indicator Data'!V5="No data","x",ROUND(IF('Indicator Data'!V5&gt;AE$140,10,IF('Indicator Data'!V5&lt;AE$139,0,10-(AE$140-'Indicator Data'!V5)/(AE$140-AE$139)*10)),1))</f>
        <v>10</v>
      </c>
      <c r="AF3" s="12">
        <f>IF('Indicator Data'!W5="No data","x",ROUND(IF('Indicator Data'!W5&gt;AF$140,10,IF('Indicator Data'!W5&lt;AF$139,0,10-(AF$140-'Indicator Data'!W5)/(AF$140-AF$139)*10)),1))</f>
        <v>3.6</v>
      </c>
      <c r="AG3" s="52">
        <f>IF(AND(AE3="x",AF3="x"),"x",ROUND(AVERAGE(AF3,AE3),1))</f>
        <v>6.8</v>
      </c>
      <c r="AH3" s="12">
        <f>IF('Indicator Data'!AP5="No data","x",ROUND(IF('Indicator Data'!AP5&gt;AH$140,10,IF('Indicator Data'!AP5&lt;AH$139,0,10-(AH$140-'Indicator Data'!AP5)/(AH$140-AH$139)*10)),1))</f>
        <v>3.4</v>
      </c>
      <c r="AI3" s="12">
        <f>IF('Indicator Data'!AQ5="No data","x",ROUND(IF('Indicator Data'!AQ5&gt;AI$140,10,IF('Indicator Data'!AQ5&lt;AI$139,0,10-(AI$140-'Indicator Data'!AQ5)/(AI$140-AI$139)*10)),1))</f>
        <v>1</v>
      </c>
      <c r="AJ3" s="52">
        <f>IF(AND(AH3="x",AI3="x"),"x",ROUND(AVERAGE(AH3,AI3),1))</f>
        <v>2.2000000000000002</v>
      </c>
      <c r="AK3" s="35">
        <f>'Indicator Data'!AK5+'Indicator Data'!AJ5*0.5+'Indicator Data'!AI5*0.25</f>
        <v>1527.7418705227008</v>
      </c>
      <c r="AL3" s="42">
        <f>AK3/'Indicator Data'!BB5</f>
        <v>7.9437823707809759E-4</v>
      </c>
      <c r="AM3" s="52">
        <f>IF(AL3="x","x",ROUND(IF(AL3&gt;AM$140,10,IF(AL3&lt;AM$139,0,10-(AM$140-AL3)/(AM$140-AM$139)*10)),1))</f>
        <v>0.1</v>
      </c>
      <c r="AN3" s="42">
        <f>IF('Indicator Data'!AL5="No data","x",'Indicator Data'!AL5/'Indicator Data'!BB5)</f>
        <v>1.899055840498505E-2</v>
      </c>
      <c r="AO3" s="12">
        <f>IF(AN3="x","x",ROUND(IF(AN3&gt;AO$140,10,IF(AN3&lt;AO$139,0,10-(AO$140-AN3)/(AO$140-AO$139)*10)),1))</f>
        <v>0.9</v>
      </c>
      <c r="AP3" s="52">
        <f>AO3</f>
        <v>0.9</v>
      </c>
      <c r="AQ3" s="36">
        <f>ROUND(IF(AP3="x",IF(AG3="x",(10-GEOMEAN(((10-AD3)/10*9+1),((10-AM3)/10*9+1),((10-AJ3)/10*9+1)))/9*10,(10-GEOMEAN(((10-AD3)/10*9+1),((10-AG3)/10*9+1),((10-AM3)/10*9+1),((10-AJ3)/10*9+1)))/9*10),IF(AG3="x",IF(AP3="x",(10-GEOMEAN(((10-AD3)/10*9+1),((10-AM3)/10*9+1),((10-AJ3)/10*9+1)))/9*10,(10-GEOMEAN(((10-AD3)/10*9+1),((10-AP3)/10*9+1),((10-AM3)/10*9+1),((10-AJ3)/10*9+1)))/9*10),(10-GEOMEAN(((10-AD3)/10*9+1),((10-AG3)/10*9+1),((10-AM3)/10*9+1),((10-AP3)/10*9+1),((10-AJ3)/10*9+1)))/9*10)),1)</f>
        <v>3</v>
      </c>
      <c r="AR3" s="55">
        <f>ROUND((10-GEOMEAN(((10-V3)/10*9+1),((10-AQ3)/10*9+1)))/9*10,1)</f>
        <v>3.5</v>
      </c>
      <c r="AU3" s="11">
        <v>2.8</v>
      </c>
    </row>
    <row r="4" spans="1:47" s="11" customFormat="1" x14ac:dyDescent="0.25">
      <c r="A4" s="11" t="s">
        <v>332</v>
      </c>
      <c r="B4" s="30" t="s">
        <v>0</v>
      </c>
      <c r="C4" s="30" t="s">
        <v>452</v>
      </c>
      <c r="D4" s="12">
        <f>ROUND(IF('Indicator Data'!O6="No data",IF((0.1284*LN('Indicator Data'!BA6)-0.4735)&gt;D$140,0,IF((0.1284*LN('Indicator Data'!BA6)-0.4735)&lt;D$139,10,(D$140-(0.1284*LN('Indicator Data'!BA6)-0.4735))/(D$140-D$139)*10)),IF('Indicator Data'!O6&gt;D$140,0,IF('Indicator Data'!O6&lt;D$139,10,(D$140-'Indicator Data'!O6)/(D$140-D$139)*10))),1)</f>
        <v>8.1</v>
      </c>
      <c r="E4" s="12">
        <f>IF('Indicator Data'!P6="No data","x",ROUND(IF('Indicator Data'!P6&gt;E$140,10,IF('Indicator Data'!P6&lt;E$139,0,10-(E$140-'Indicator Data'!P6)/(E$140-E$139)*10)),1))</f>
        <v>10</v>
      </c>
      <c r="F4" s="52">
        <f t="shared" ref="F4:F67" si="0">IF(E4="x",D4,ROUND((10-GEOMEAN(((10-D4)/10*9+1),((10-E4)/10*9+1)))/9*10,1))</f>
        <v>9.3000000000000007</v>
      </c>
      <c r="G4" s="12">
        <f>IF('Indicator Data'!AG6="No data","x",ROUND(IF('Indicator Data'!AG6&gt;G$140,10,IF('Indicator Data'!AG6&lt;G$139,0,10-(G$140-'Indicator Data'!AG6)/(G$140-G$139)*10)),1))</f>
        <v>8.1</v>
      </c>
      <c r="H4" s="12">
        <f>IF('Indicator Data'!AH6="No data","x",ROUND(IF('Indicator Data'!AH6&gt;H$140,10,IF('Indicator Data'!AH6&lt;H$139,0,10-(H$140-'Indicator Data'!AH6)/(H$140-H$139)*10)),1))</f>
        <v>2</v>
      </c>
      <c r="I4" s="52">
        <f t="shared" ref="I4:I67" si="1">IF(AND(G4="x",H4="x"),"x",ROUND(AVERAGE(G4,H4),1))</f>
        <v>5.0999999999999996</v>
      </c>
      <c r="J4" s="35">
        <f>SUM('Indicator Data'!R6,SUM('Indicator Data'!S6:T6)*1000000)</f>
        <v>2164482134</v>
      </c>
      <c r="K4" s="35">
        <f>J4/'Indicator Data'!BD6</f>
        <v>110.25193189517174</v>
      </c>
      <c r="L4" s="12">
        <f t="shared" ref="L4:L67" si="2">IF(K4="x","x",ROUND(IF(K4&gt;L$140,10,IF(K4&lt;L$139,0,10-(L$140-K4)/(L$140-L$139)*10)),1))</f>
        <v>2.2000000000000002</v>
      </c>
      <c r="M4" s="12">
        <f>IF('Indicator Data'!U6="No data","x",ROUND(IF('Indicator Data'!U6&gt;M$140,10,IF('Indicator Data'!U6&lt;M$139,0,10-(M$140-'Indicator Data'!U6)/(M$140-M$139)*10)),1))</f>
        <v>5</v>
      </c>
      <c r="N4" s="125">
        <f>'Indicator Data'!Q6/'Indicator Data'!BD6*1000000</f>
        <v>22.281400861148807</v>
      </c>
      <c r="O4" s="12">
        <f t="shared" ref="O4:O67" si="3">IF(N4="No data","x",ROUND(IF(N4&gt;O$140,10,IF(N4&lt;O$139,0,10-(O$140-N4)/(O$140-O$139)*10)),1))</f>
        <v>2.2000000000000002</v>
      </c>
      <c r="P4" s="52">
        <f t="shared" ref="P4:P67" si="4">ROUND(AVERAGE(L4,M4,O4),1)</f>
        <v>3.1</v>
      </c>
      <c r="Q4" s="45">
        <f t="shared" ref="Q4:Q67" si="5">ROUND(AVERAGE(F4,F4,I4,P4),1)</f>
        <v>6.7</v>
      </c>
      <c r="R4" s="35">
        <f>IF(AND('Indicator Data'!AM6="No data",'Indicator Data'!AN6="No data"),0,SUM('Indicator Data'!AM6:AO6))</f>
        <v>268</v>
      </c>
      <c r="S4" s="12">
        <f t="shared" ref="S4:S67" si="6">ROUND(IF(R4=0,0,IF(LOG(R4)&gt;$S$140,10,IF(LOG(R4)&lt;S$139,0,10-(S$140-LOG(R4))/(S$140-S$139)*10))),1)</f>
        <v>0</v>
      </c>
      <c r="T4" s="41">
        <f>R4/'Indicator Data'!$BB6</f>
        <v>3.3744988617362046E-4</v>
      </c>
      <c r="U4" s="12">
        <f t="shared" ref="U4:U67" si="7">IF(T4="x","x",ROUND(IF(T4&gt;$U$140,10,IF(T4&lt;$U$139,0,((T4*100)/0.0052)^(1/4.0545)/6.5*10)),1))</f>
        <v>2.4</v>
      </c>
      <c r="V4" s="13">
        <f t="shared" ref="V4:V67" si="8">ROUND(AVERAGE(S4,U4),1)</f>
        <v>1.2</v>
      </c>
      <c r="W4" s="12">
        <f>IF('Indicator Data'!AB6="No data","x",ROUND(IF('Indicator Data'!AB6&gt;W$140,10,IF('Indicator Data'!AB6&lt;W$139,0,10-(W$140-'Indicator Data'!AB6)/(W$140-W$139)*10)),1))</f>
        <v>2.4</v>
      </c>
      <c r="X4" s="12">
        <f>IF('Indicator Data'!AA6="No data","x",ROUND(IF('Indicator Data'!AA6&gt;X$140,10,IF('Indicator Data'!AA6&lt;X$139,0,10-(X$140-'Indicator Data'!AA6)/(X$140-X$139)*10)),1))</f>
        <v>1.5</v>
      </c>
      <c r="Y4" s="12">
        <f>IF('Indicator Data'!AF6="No data","x",ROUND(IF('Indicator Data'!AF6&gt;Y$140,10,IF('Indicator Data'!AF6&lt;Y$139,0,10-(Y$140-'Indicator Data'!AF6)/(Y$140-Y$139)*10)),1))</f>
        <v>9.5</v>
      </c>
      <c r="Z4" s="129">
        <f>IF('Indicator Data'!AC6="No data","x",'Indicator Data'!AC6/'Indicator Data'!$BB6*100000)</f>
        <v>0</v>
      </c>
      <c r="AA4" s="127">
        <f t="shared" ref="AA4:AA67" si="9">IF(Z4="x","x",ROUND(IF(Z4&lt;=AA$139,0,IF(Z4&gt;AA$140,10,10-(LOG(AA$140*100)-LOG(Z4*100))/(LOG(AA$140*100))*10)),1))</f>
        <v>0</v>
      </c>
      <c r="AB4" s="129">
        <f>IF('Indicator Data'!AD6="No data","x",'Indicator Data'!AD6/'Indicator Data'!$BB6*100000)</f>
        <v>0</v>
      </c>
      <c r="AC4" s="127">
        <f t="shared" ref="AC4:AC67" si="10">IF(AB4="x","x",ROUND(IF(AB4&lt;=AC$139,0,IF(AB4&gt;AC$140,10,10-(LOG(AC$140*100)-LOG(AB4*100))/(LOG(AC$140*100))*10)),1))</f>
        <v>0</v>
      </c>
      <c r="AD4" s="52">
        <f t="shared" ref="AD4:AD67" si="11">IF(AND(W4="x",X4="x",Y4="x",AA4="x",AC4="x"),"x",ROUND(AVERAGE(W4,X4,Y4,AA4,AC4),1))</f>
        <v>2.7</v>
      </c>
      <c r="AE4" s="12">
        <f>IF('Indicator Data'!V6="No data","x",ROUND(IF('Indicator Data'!V6&gt;AE$140,10,IF('Indicator Data'!V6&lt;AE$139,0,10-(AE$140-'Indicator Data'!V6)/(AE$140-AE$139)*10)),1))</f>
        <v>10</v>
      </c>
      <c r="AF4" s="12">
        <f>IF('Indicator Data'!W6="No data","x",ROUND(IF('Indicator Data'!W6&gt;AF$140,10,IF('Indicator Data'!W6&lt;AF$139,0,10-(AF$140-'Indicator Data'!W6)/(AF$140-AF$139)*10)),1))</f>
        <v>2.7</v>
      </c>
      <c r="AG4" s="52">
        <f t="shared" ref="AG4:AG67" si="12">IF(AND(AE4="x",AF4="x"),"x",ROUND(AVERAGE(AF4,AE4),1))</f>
        <v>6.4</v>
      </c>
      <c r="AH4" s="12">
        <f>IF('Indicator Data'!AP6="No data","x",ROUND(IF('Indicator Data'!AP6&gt;AH$140,10,IF('Indicator Data'!AP6&lt;AH$139,0,10-(AH$140-'Indicator Data'!AP6)/(AH$140-AH$139)*10)),1))</f>
        <v>0.5</v>
      </c>
      <c r="AI4" s="12">
        <f>IF('Indicator Data'!AQ6="No data","x",ROUND(IF('Indicator Data'!AQ6&gt;AI$140,10,IF('Indicator Data'!AQ6&lt;AI$139,0,10-(AI$140-'Indicator Data'!AQ6)/(AI$140-AI$139)*10)),1))</f>
        <v>0</v>
      </c>
      <c r="AJ4" s="52">
        <f t="shared" ref="AJ4:AJ67" si="13">IF(AND(AH4="x",AI4="x"),"x",ROUND(AVERAGE(AH4,AI4),1))</f>
        <v>0.3</v>
      </c>
      <c r="AK4" s="35">
        <f>'Indicator Data'!AK6+'Indicator Data'!AJ6*0.5+'Indicator Data'!AI6*0.25</f>
        <v>630.88884086152859</v>
      </c>
      <c r="AL4" s="42">
        <f>AK4/'Indicator Data'!BB6</f>
        <v>7.943782370780977E-4</v>
      </c>
      <c r="AM4" s="52">
        <f t="shared" ref="AM4:AM67" si="14">IF(AL4="x","x",ROUND(IF(AL4&gt;AM$140,10,IF(AL4&lt;AM$139,0,10-(AM$140-AL4)/(AM$140-AM$139)*10)),1))</f>
        <v>0.1</v>
      </c>
      <c r="AN4" s="42">
        <f>IF('Indicator Data'!AL6="No data","x",'Indicator Data'!AL6/'Indicator Data'!BB6)</f>
        <v>1.9050141527489572E-2</v>
      </c>
      <c r="AO4" s="12">
        <f t="shared" ref="AO4:AO67" si="15">IF(AN4="x","x",ROUND(IF(AN4&gt;AO$140,10,IF(AN4&lt;AO$139,0,10-(AO$140-AN4)/(AO$140-AO$139)*10)),1))</f>
        <v>1</v>
      </c>
      <c r="AP4" s="52">
        <f t="shared" ref="AP4:AP67" si="16">AO4</f>
        <v>1</v>
      </c>
      <c r="AQ4" s="36">
        <f t="shared" ref="AQ4:AQ67" si="17">ROUND(IF(AP4="x",IF(AG4="x",(10-GEOMEAN(((10-AD4)/10*9+1),((10-AM4)/10*9+1),((10-AJ4)/10*9+1)))/9*10,(10-GEOMEAN(((10-AD4)/10*9+1),((10-AG4)/10*9+1),((10-AM4)/10*9+1),((10-AJ4)/10*9+1)))/9*10),IF(AG4="x",IF(AP4="x",(10-GEOMEAN(((10-AD4)/10*9+1),((10-AM4)/10*9+1),((10-AJ4)/10*9+1)))/9*10,(10-GEOMEAN(((10-AD4)/10*9+1),((10-AP4)/10*9+1),((10-AM4)/10*9+1),((10-AJ4)/10*9+1)))/9*10),(10-GEOMEAN(((10-AD4)/10*9+1),((10-AG4)/10*9+1),((10-AM4)/10*9+1),((10-AP4)/10*9+1),((10-AJ4)/10*9+1)))/9*10)),1)</f>
        <v>2.5</v>
      </c>
      <c r="AR4" s="55">
        <f t="shared" ref="AR4:AR67" si="18">ROUND((10-GEOMEAN(((10-V4)/10*9+1),((10-AQ4)/10*9+1)))/9*10,1)</f>
        <v>1.9</v>
      </c>
      <c r="AU4" s="11">
        <v>2.7</v>
      </c>
    </row>
    <row r="5" spans="1:47" s="11" customFormat="1" x14ac:dyDescent="0.25">
      <c r="A5" s="11" t="s">
        <v>333</v>
      </c>
      <c r="B5" s="30" t="s">
        <v>0</v>
      </c>
      <c r="C5" s="30" t="s">
        <v>453</v>
      </c>
      <c r="D5" s="12">
        <f>ROUND(IF('Indicator Data'!O7="No data",IF((0.1284*LN('Indicator Data'!BA7)-0.4735)&gt;D$140,0,IF((0.1284*LN('Indicator Data'!BA7)-0.4735)&lt;D$139,10,(D$140-(0.1284*LN('Indicator Data'!BA7)-0.4735))/(D$140-D$139)*10)),IF('Indicator Data'!O7&gt;D$140,0,IF('Indicator Data'!O7&lt;D$139,10,(D$140-'Indicator Data'!O7)/(D$140-D$139)*10))),1)</f>
        <v>8.1</v>
      </c>
      <c r="E5" s="12">
        <f>IF('Indicator Data'!P7="No data","x",ROUND(IF('Indicator Data'!P7&gt;E$140,10,IF('Indicator Data'!P7&lt;E$139,0,10-(E$140-'Indicator Data'!P7)/(E$140-E$139)*10)),1))</f>
        <v>3.3</v>
      </c>
      <c r="F5" s="52">
        <f t="shared" si="0"/>
        <v>6.3</v>
      </c>
      <c r="G5" s="12">
        <f>IF('Indicator Data'!AG7="No data","x",ROUND(IF('Indicator Data'!AG7&gt;G$140,10,IF('Indicator Data'!AG7&lt;G$139,0,10-(G$140-'Indicator Data'!AG7)/(G$140-G$139)*10)),1))</f>
        <v>8.1</v>
      </c>
      <c r="H5" s="12">
        <f>IF('Indicator Data'!AH7="No data","x",ROUND(IF('Indicator Data'!AH7&gt;H$140,10,IF('Indicator Data'!AH7&lt;H$139,0,10-(H$140-'Indicator Data'!AH7)/(H$140-H$139)*10)),1))</f>
        <v>1.3</v>
      </c>
      <c r="I5" s="52">
        <f t="shared" si="1"/>
        <v>4.7</v>
      </c>
      <c r="J5" s="35">
        <f>SUM('Indicator Data'!R7,SUM('Indicator Data'!S7:T7)*1000000)</f>
        <v>2164482134</v>
      </c>
      <c r="K5" s="35">
        <f>J5/'Indicator Data'!BD7</f>
        <v>110.25193189517174</v>
      </c>
      <c r="L5" s="12">
        <f t="shared" si="2"/>
        <v>2.2000000000000002</v>
      </c>
      <c r="M5" s="12">
        <f>IF('Indicator Data'!U7="No data","x",ROUND(IF('Indicator Data'!U7&gt;M$140,10,IF('Indicator Data'!U7&lt;M$139,0,10-(M$140-'Indicator Data'!U7)/(M$140-M$139)*10)),1))</f>
        <v>5</v>
      </c>
      <c r="N5" s="125">
        <f>'Indicator Data'!Q7/'Indicator Data'!BD7*1000000</f>
        <v>22.281400861148807</v>
      </c>
      <c r="O5" s="12">
        <f t="shared" si="3"/>
        <v>2.2000000000000002</v>
      </c>
      <c r="P5" s="52">
        <f t="shared" si="4"/>
        <v>3.1</v>
      </c>
      <c r="Q5" s="45">
        <f t="shared" si="5"/>
        <v>5.0999999999999996</v>
      </c>
      <c r="R5" s="35">
        <f>IF(AND('Indicator Data'!AM7="No data",'Indicator Data'!AN7="No data"),0,SUM('Indicator Data'!AM7:AO7))</f>
        <v>1693</v>
      </c>
      <c r="S5" s="12">
        <f t="shared" si="6"/>
        <v>0.8</v>
      </c>
      <c r="T5" s="41">
        <f>R5/'Indicator Data'!$BB7</f>
        <v>6.1683279495574326E-4</v>
      </c>
      <c r="U5" s="12">
        <f t="shared" si="7"/>
        <v>2.8</v>
      </c>
      <c r="V5" s="13">
        <f t="shared" si="8"/>
        <v>1.8</v>
      </c>
      <c r="W5" s="12">
        <f>IF('Indicator Data'!AB7="No data","x",ROUND(IF('Indicator Data'!AB7&gt;W$140,10,IF('Indicator Data'!AB7&lt;W$139,0,10-(W$140-'Indicator Data'!AB7)/(W$140-W$139)*10)),1))</f>
        <v>4</v>
      </c>
      <c r="X5" s="12">
        <f>IF('Indicator Data'!AA7="No data","x",ROUND(IF('Indicator Data'!AA7&gt;X$140,10,IF('Indicator Data'!AA7&lt;X$139,0,10-(X$140-'Indicator Data'!AA7)/(X$140-X$139)*10)),1))</f>
        <v>1.5</v>
      </c>
      <c r="Y5" s="12">
        <f>IF('Indicator Data'!AF7="No data","x",ROUND(IF('Indicator Data'!AF7&gt;Y$140,10,IF('Indicator Data'!AF7&lt;Y$139,0,10-(Y$140-'Indicator Data'!AF7)/(Y$140-Y$139)*10)),1))</f>
        <v>9.5</v>
      </c>
      <c r="Z5" s="129">
        <f>IF('Indicator Data'!AC7="No data","x",'Indicator Data'!AC7/'Indicator Data'!$BB7*100000)</f>
        <v>0</v>
      </c>
      <c r="AA5" s="127">
        <f t="shared" si="9"/>
        <v>0</v>
      </c>
      <c r="AB5" s="129">
        <f>IF('Indicator Data'!AD7="No data","x",'Indicator Data'!AD7/'Indicator Data'!$BB7*100000)</f>
        <v>0.25504013967455419</v>
      </c>
      <c r="AC5" s="127">
        <f t="shared" si="10"/>
        <v>4.7</v>
      </c>
      <c r="AD5" s="52">
        <f t="shared" si="11"/>
        <v>3.9</v>
      </c>
      <c r="AE5" s="12">
        <f>IF('Indicator Data'!V7="No data","x",ROUND(IF('Indicator Data'!V7&gt;AE$140,10,IF('Indicator Data'!V7&lt;AE$139,0,10-(AE$140-'Indicator Data'!V7)/(AE$140-AE$139)*10)),1))</f>
        <v>7.2</v>
      </c>
      <c r="AF5" s="12">
        <f>IF('Indicator Data'!W7="No data","x",ROUND(IF('Indicator Data'!W7&gt;AF$140,10,IF('Indicator Data'!W7&lt;AF$139,0,10-(AF$140-'Indicator Data'!W7)/(AF$140-AF$139)*10)),1))</f>
        <v>2.1</v>
      </c>
      <c r="AG5" s="52">
        <f t="shared" si="12"/>
        <v>4.7</v>
      </c>
      <c r="AH5" s="12">
        <f>IF('Indicator Data'!AP7="No data","x",ROUND(IF('Indicator Data'!AP7&gt;AH$140,10,IF('Indicator Data'!AP7&lt;AH$139,0,10-(AH$140-'Indicator Data'!AP7)/(AH$140-AH$139)*10)),1))</f>
        <v>3.5</v>
      </c>
      <c r="AI5" s="12">
        <f>IF('Indicator Data'!AQ7="No data","x",ROUND(IF('Indicator Data'!AQ7&gt;AI$140,10,IF('Indicator Data'!AQ7&lt;AI$139,0,10-(AI$140-'Indicator Data'!AQ7)/(AI$140-AI$139)*10)),1))</f>
        <v>0</v>
      </c>
      <c r="AJ5" s="52">
        <f t="shared" si="13"/>
        <v>1.8</v>
      </c>
      <c r="AK5" s="35">
        <f>'Indicator Data'!AK7+'Indicator Data'!AJ7*0.5+'Indicator Data'!AI7*0.25</f>
        <v>2180.3029384481943</v>
      </c>
      <c r="AL5" s="42">
        <f>AK5/'Indicator Data'!BB7</f>
        <v>7.943782370780977E-4</v>
      </c>
      <c r="AM5" s="52">
        <f t="shared" si="14"/>
        <v>0.1</v>
      </c>
      <c r="AN5" s="42">
        <f>IF('Indicator Data'!AL7="No data","x",'Indicator Data'!AL7/'Indicator Data'!BB7)</f>
        <v>2.150334503360336E-2</v>
      </c>
      <c r="AO5" s="12">
        <f t="shared" si="15"/>
        <v>1.1000000000000001</v>
      </c>
      <c r="AP5" s="52">
        <f t="shared" si="16"/>
        <v>1.1000000000000001</v>
      </c>
      <c r="AQ5" s="36">
        <f t="shared" si="17"/>
        <v>2.5</v>
      </c>
      <c r="AR5" s="55">
        <f t="shared" si="18"/>
        <v>2.2000000000000002</v>
      </c>
      <c r="AU5" s="11">
        <v>2.4</v>
      </c>
    </row>
    <row r="6" spans="1:47" s="11" customFormat="1" x14ac:dyDescent="0.25">
      <c r="A6" s="11" t="s">
        <v>334</v>
      </c>
      <c r="B6" s="30" t="s">
        <v>0</v>
      </c>
      <c r="C6" s="30" t="s">
        <v>454</v>
      </c>
      <c r="D6" s="12">
        <f>ROUND(IF('Indicator Data'!O8="No data",IF((0.1284*LN('Indicator Data'!BA8)-0.4735)&gt;D$140,0,IF((0.1284*LN('Indicator Data'!BA8)-0.4735)&lt;D$139,10,(D$140-(0.1284*LN('Indicator Data'!BA8)-0.4735))/(D$140-D$139)*10)),IF('Indicator Data'!O8&gt;D$140,0,IF('Indicator Data'!O8&lt;D$139,10,(D$140-'Indicator Data'!O8)/(D$140-D$139)*10))),1)</f>
        <v>8.1</v>
      </c>
      <c r="E6" s="12">
        <f>IF('Indicator Data'!P8="No data","x",ROUND(IF('Indicator Data'!P8&gt;E$140,10,IF('Indicator Data'!P8&lt;E$139,0,10-(E$140-'Indicator Data'!P8)/(E$140-E$139)*10)),1))</f>
        <v>10</v>
      </c>
      <c r="F6" s="52">
        <f t="shared" si="0"/>
        <v>9.3000000000000007</v>
      </c>
      <c r="G6" s="12">
        <f>IF('Indicator Data'!AG8="No data","x",ROUND(IF('Indicator Data'!AG8&gt;G$140,10,IF('Indicator Data'!AG8&lt;G$139,0,10-(G$140-'Indicator Data'!AG8)/(G$140-G$139)*10)),1))</f>
        <v>8.1</v>
      </c>
      <c r="H6" s="12">
        <f>IF('Indicator Data'!AH8="No data","x",ROUND(IF('Indicator Data'!AH8&gt;H$140,10,IF('Indicator Data'!AH8&lt;H$139,0,10-(H$140-'Indicator Data'!AH8)/(H$140-H$139)*10)),1))</f>
        <v>2.5</v>
      </c>
      <c r="I6" s="52">
        <f t="shared" si="1"/>
        <v>5.3</v>
      </c>
      <c r="J6" s="35">
        <f>SUM('Indicator Data'!R8,SUM('Indicator Data'!S8:T8)*1000000)</f>
        <v>2164482134</v>
      </c>
      <c r="K6" s="35">
        <f>J6/'Indicator Data'!BD8</f>
        <v>110.25193189517174</v>
      </c>
      <c r="L6" s="12">
        <f t="shared" si="2"/>
        <v>2.2000000000000002</v>
      </c>
      <c r="M6" s="12">
        <f>IF('Indicator Data'!U8="No data","x",ROUND(IF('Indicator Data'!U8&gt;M$140,10,IF('Indicator Data'!U8&lt;M$139,0,10-(M$140-'Indicator Data'!U8)/(M$140-M$139)*10)),1))</f>
        <v>5</v>
      </c>
      <c r="N6" s="125">
        <f>'Indicator Data'!Q8/'Indicator Data'!BD8*1000000</f>
        <v>22.281400861148807</v>
      </c>
      <c r="O6" s="12">
        <f t="shared" si="3"/>
        <v>2.2000000000000002</v>
      </c>
      <c r="P6" s="52">
        <f t="shared" si="4"/>
        <v>3.1</v>
      </c>
      <c r="Q6" s="45">
        <f t="shared" si="5"/>
        <v>6.8</v>
      </c>
      <c r="R6" s="35">
        <f>IF(AND('Indicator Data'!AM8="No data",'Indicator Data'!AN8="No data"),0,SUM('Indicator Data'!AM8:AO8))</f>
        <v>129</v>
      </c>
      <c r="S6" s="12">
        <f t="shared" si="6"/>
        <v>0</v>
      </c>
      <c r="T6" s="41">
        <f>R6/'Indicator Data'!$BB8</f>
        <v>8.262832370830793E-5</v>
      </c>
      <c r="U6" s="12">
        <f t="shared" si="7"/>
        <v>1.7</v>
      </c>
      <c r="V6" s="13">
        <f t="shared" si="8"/>
        <v>0.9</v>
      </c>
      <c r="W6" s="12">
        <f>IF('Indicator Data'!AB8="No data","x",ROUND(IF('Indicator Data'!AB8&gt;W$140,10,IF('Indicator Data'!AB8&lt;W$139,0,10-(W$140-'Indicator Data'!AB8)/(W$140-W$139)*10)),1))</f>
        <v>1.8</v>
      </c>
      <c r="X6" s="12">
        <f>IF('Indicator Data'!AA8="No data","x",ROUND(IF('Indicator Data'!AA8&gt;X$140,10,IF('Indicator Data'!AA8&lt;X$139,0,10-(X$140-'Indicator Data'!AA8)/(X$140-X$139)*10)),1))</f>
        <v>1.5</v>
      </c>
      <c r="Y6" s="12">
        <f>IF('Indicator Data'!AF8="No data","x",ROUND(IF('Indicator Data'!AF8&gt;Y$140,10,IF('Indicator Data'!AF8&lt;Y$139,0,10-(Y$140-'Indicator Data'!AF8)/(Y$140-Y$139)*10)),1))</f>
        <v>9.5</v>
      </c>
      <c r="Z6" s="129">
        <f>IF('Indicator Data'!AC8="No data","x",'Indicator Data'!AC8/'Indicator Data'!$BB8*100000)</f>
        <v>0</v>
      </c>
      <c r="AA6" s="127">
        <f t="shared" si="9"/>
        <v>0</v>
      </c>
      <c r="AB6" s="129">
        <f>IF('Indicator Data'!AD8="No data","x",'Indicator Data'!AD8/'Indicator Data'!$BB8*100000)</f>
        <v>2.1137478157939236</v>
      </c>
      <c r="AC6" s="127">
        <f t="shared" si="10"/>
        <v>7.8</v>
      </c>
      <c r="AD6" s="52">
        <f t="shared" si="11"/>
        <v>4.0999999999999996</v>
      </c>
      <c r="AE6" s="12">
        <f>IF('Indicator Data'!V8="No data","x",ROUND(IF('Indicator Data'!V8&gt;AE$140,10,IF('Indicator Data'!V8&lt;AE$139,0,10-(AE$140-'Indicator Data'!V8)/(AE$140-AE$139)*10)),1))</f>
        <v>6.2</v>
      </c>
      <c r="AF6" s="12">
        <f>IF('Indicator Data'!W8="No data","x",ROUND(IF('Indicator Data'!W8&gt;AF$140,10,IF('Indicator Data'!W8&lt;AF$139,0,10-(AF$140-'Indicator Data'!W8)/(AF$140-AF$139)*10)),1))</f>
        <v>3.8</v>
      </c>
      <c r="AG6" s="52">
        <f t="shared" si="12"/>
        <v>5</v>
      </c>
      <c r="AH6" s="12">
        <f>IF('Indicator Data'!AP8="No data","x",ROUND(IF('Indicator Data'!AP8&gt;AH$140,10,IF('Indicator Data'!AP8&lt;AH$139,0,10-(AH$140-'Indicator Data'!AP8)/(AH$140-AH$139)*10)),1))</f>
        <v>2.4</v>
      </c>
      <c r="AI6" s="12">
        <f>IF('Indicator Data'!AQ8="No data","x",ROUND(IF('Indicator Data'!AQ8&gt;AI$140,10,IF('Indicator Data'!AQ8&lt;AI$139,0,10-(AI$140-'Indicator Data'!AQ8)/(AI$140-AI$139)*10)),1))</f>
        <v>2.4</v>
      </c>
      <c r="AJ6" s="52">
        <f t="shared" si="13"/>
        <v>2.4</v>
      </c>
      <c r="AK6" s="35">
        <f>'Indicator Data'!AK8+'Indicator Data'!AJ8*0.5+'Indicator Data'!AI8*0.25</f>
        <v>359.00676151212599</v>
      </c>
      <c r="AL6" s="42">
        <f>AK6/'Indicator Data'!BB8</f>
        <v>2.299544721216686E-4</v>
      </c>
      <c r="AM6" s="52">
        <f t="shared" si="14"/>
        <v>0</v>
      </c>
      <c r="AN6" s="42">
        <f>IF('Indicator Data'!AL8="No data","x",'Indicator Data'!AL8/'Indicator Data'!BB8)</f>
        <v>3.0635251676906601E-3</v>
      </c>
      <c r="AO6" s="12">
        <f t="shared" si="15"/>
        <v>0.2</v>
      </c>
      <c r="AP6" s="52">
        <f t="shared" si="16"/>
        <v>0.2</v>
      </c>
      <c r="AQ6" s="36">
        <f t="shared" si="17"/>
        <v>2.6</v>
      </c>
      <c r="AR6" s="55">
        <f t="shared" si="18"/>
        <v>1.8</v>
      </c>
      <c r="AU6" s="11">
        <v>2.5</v>
      </c>
    </row>
    <row r="7" spans="1:47" s="11" customFormat="1" x14ac:dyDescent="0.25">
      <c r="A7" s="11" t="s">
        <v>335</v>
      </c>
      <c r="B7" s="30" t="s">
        <v>0</v>
      </c>
      <c r="C7" s="30" t="s">
        <v>455</v>
      </c>
      <c r="D7" s="12">
        <f>ROUND(IF('Indicator Data'!O9="No data",IF((0.1284*LN('Indicator Data'!BA9)-0.4735)&gt;D$140,0,IF((0.1284*LN('Indicator Data'!BA9)-0.4735)&lt;D$139,10,(D$140-(0.1284*LN('Indicator Data'!BA9)-0.4735))/(D$140-D$139)*10)),IF('Indicator Data'!O9&gt;D$140,0,IF('Indicator Data'!O9&lt;D$139,10,(D$140-'Indicator Data'!O9)/(D$140-D$139)*10))),1)</f>
        <v>8.1</v>
      </c>
      <c r="E7" s="12">
        <f>IF('Indicator Data'!P9="No data","x",ROUND(IF('Indicator Data'!P9&gt;E$140,10,IF('Indicator Data'!P9&lt;E$139,0,10-(E$140-'Indicator Data'!P9)/(E$140-E$139)*10)),1))</f>
        <v>10</v>
      </c>
      <c r="F7" s="52">
        <f t="shared" si="0"/>
        <v>9.3000000000000007</v>
      </c>
      <c r="G7" s="12">
        <f>IF('Indicator Data'!AG9="No data","x",ROUND(IF('Indicator Data'!AG9&gt;G$140,10,IF('Indicator Data'!AG9&lt;G$139,0,10-(G$140-'Indicator Data'!AG9)/(G$140-G$139)*10)),1))</f>
        <v>8.1</v>
      </c>
      <c r="H7" s="12">
        <f>IF('Indicator Data'!AH9="No data","x",ROUND(IF('Indicator Data'!AH9&gt;H$140,10,IF('Indicator Data'!AH9&lt;H$139,0,10-(H$140-'Indicator Data'!AH9)/(H$140-H$139)*10)),1))</f>
        <v>2</v>
      </c>
      <c r="I7" s="52">
        <f t="shared" si="1"/>
        <v>5.0999999999999996</v>
      </c>
      <c r="J7" s="35">
        <f>SUM('Indicator Data'!R9,SUM('Indicator Data'!S9:T9)*1000000)</f>
        <v>2164482134</v>
      </c>
      <c r="K7" s="35">
        <f>J7/'Indicator Data'!BD9</f>
        <v>110.25193189517174</v>
      </c>
      <c r="L7" s="12">
        <f t="shared" si="2"/>
        <v>2.2000000000000002</v>
      </c>
      <c r="M7" s="12">
        <f>IF('Indicator Data'!U9="No data","x",ROUND(IF('Indicator Data'!U9&gt;M$140,10,IF('Indicator Data'!U9&lt;M$139,0,10-(M$140-'Indicator Data'!U9)/(M$140-M$139)*10)),1))</f>
        <v>5</v>
      </c>
      <c r="N7" s="125">
        <f>'Indicator Data'!Q9/'Indicator Data'!BD9*1000000</f>
        <v>22.281400861148807</v>
      </c>
      <c r="O7" s="12">
        <f t="shared" si="3"/>
        <v>2.2000000000000002</v>
      </c>
      <c r="P7" s="52">
        <f t="shared" si="4"/>
        <v>3.1</v>
      </c>
      <c r="Q7" s="45">
        <f t="shared" si="5"/>
        <v>6.7</v>
      </c>
      <c r="R7" s="35">
        <f>IF(AND('Indicator Data'!AM9="No data",'Indicator Data'!AN9="No data"),0,SUM('Indicator Data'!AM9:AO9))</f>
        <v>82660</v>
      </c>
      <c r="S7" s="12">
        <f t="shared" si="6"/>
        <v>6.4</v>
      </c>
      <c r="T7" s="41">
        <f>R7/'Indicator Data'!$BB9</f>
        <v>5.0403483974667769E-2</v>
      </c>
      <c r="U7" s="12">
        <f t="shared" si="7"/>
        <v>8.4</v>
      </c>
      <c r="V7" s="13">
        <f t="shared" si="8"/>
        <v>7.4</v>
      </c>
      <c r="W7" s="12">
        <f>IF('Indicator Data'!AB9="No data","x",ROUND(IF('Indicator Data'!AB9&gt;W$140,10,IF('Indicator Data'!AB9&lt;W$139,0,10-(W$140-'Indicator Data'!AB9)/(W$140-W$139)*10)),1))</f>
        <v>1</v>
      </c>
      <c r="X7" s="12">
        <f>IF('Indicator Data'!AA9="No data","x",ROUND(IF('Indicator Data'!AA9&gt;X$140,10,IF('Indicator Data'!AA9&lt;X$139,0,10-(X$140-'Indicator Data'!AA9)/(X$140-X$139)*10)),1))</f>
        <v>1.5</v>
      </c>
      <c r="Y7" s="12">
        <f>IF('Indicator Data'!AF9="No data","x",ROUND(IF('Indicator Data'!AF9&gt;Y$140,10,IF('Indicator Data'!AF9&lt;Y$139,0,10-(Y$140-'Indicator Data'!AF9)/(Y$140-Y$139)*10)),1))</f>
        <v>9.5</v>
      </c>
      <c r="Z7" s="129">
        <f>IF('Indicator Data'!AC9="No data","x",'Indicator Data'!AC9/'Indicator Data'!$BB9*100000)</f>
        <v>0</v>
      </c>
      <c r="AA7" s="127">
        <f t="shared" si="9"/>
        <v>0</v>
      </c>
      <c r="AB7" s="129">
        <f>IF('Indicator Data'!AD9="No data","x",'Indicator Data'!AD9/'Indicator Data'!$BB9*100000)</f>
        <v>0.12195374782160118</v>
      </c>
      <c r="AC7" s="127">
        <f t="shared" si="10"/>
        <v>3.6</v>
      </c>
      <c r="AD7" s="52">
        <f t="shared" si="11"/>
        <v>3.1</v>
      </c>
      <c r="AE7" s="12">
        <f>IF('Indicator Data'!V9="No data","x",ROUND(IF('Indicator Data'!V9&gt;AE$140,10,IF('Indicator Data'!V9&lt;AE$139,0,10-(AE$140-'Indicator Data'!V9)/(AE$140-AE$139)*10)),1))</f>
        <v>8.9</v>
      </c>
      <c r="AF7" s="12">
        <f>IF('Indicator Data'!W9="No data","x",ROUND(IF('Indicator Data'!W9&gt;AF$140,10,IF('Indicator Data'!W9&lt;AF$139,0,10-(AF$140-'Indicator Data'!W9)/(AF$140-AF$139)*10)),1))</f>
        <v>4.2</v>
      </c>
      <c r="AG7" s="52">
        <f t="shared" si="12"/>
        <v>6.6</v>
      </c>
      <c r="AH7" s="12">
        <f>IF('Indicator Data'!AP9="No data","x",ROUND(IF('Indicator Data'!AP9&gt;AH$140,10,IF('Indicator Data'!AP9&lt;AH$139,0,10-(AH$140-'Indicator Data'!AP9)/(AH$140-AH$139)*10)),1))</f>
        <v>4.2</v>
      </c>
      <c r="AI7" s="12">
        <f>IF('Indicator Data'!AQ9="No data","x",ROUND(IF('Indicator Data'!AQ9&gt;AI$140,10,IF('Indicator Data'!AQ9&lt;AI$139,0,10-(AI$140-'Indicator Data'!AQ9)/(AI$140-AI$139)*10)),1))</f>
        <v>1.6</v>
      </c>
      <c r="AJ7" s="52">
        <f t="shared" si="13"/>
        <v>2.9</v>
      </c>
      <c r="AK7" s="35">
        <f>'Indicator Data'!AK9+'Indicator Data'!AJ9*0.5+'Indicator Data'!AI9*0.25</f>
        <v>1302.7532999480195</v>
      </c>
      <c r="AL7" s="42">
        <f>AK7/'Indicator Data'!BB9</f>
        <v>7.943782370780977E-4</v>
      </c>
      <c r="AM7" s="52">
        <f t="shared" si="14"/>
        <v>0.1</v>
      </c>
      <c r="AN7" s="42">
        <f>IF('Indicator Data'!AL9="No data","x",'Indicator Data'!AL9/'Indicator Data'!BB9)</f>
        <v>5.665113788944405E-2</v>
      </c>
      <c r="AO7" s="12">
        <f t="shared" si="15"/>
        <v>2.8</v>
      </c>
      <c r="AP7" s="52">
        <f t="shared" si="16"/>
        <v>2.8</v>
      </c>
      <c r="AQ7" s="36">
        <f t="shared" si="17"/>
        <v>3.4</v>
      </c>
      <c r="AR7" s="55">
        <f t="shared" si="18"/>
        <v>5.8</v>
      </c>
      <c r="AU7" s="11">
        <v>3.1</v>
      </c>
    </row>
    <row r="8" spans="1:47" s="11" customFormat="1" x14ac:dyDescent="0.25">
      <c r="A8" s="11" t="s">
        <v>336</v>
      </c>
      <c r="B8" s="30" t="s">
        <v>0</v>
      </c>
      <c r="C8" s="30" t="s">
        <v>456</v>
      </c>
      <c r="D8" s="12">
        <f>ROUND(IF('Indicator Data'!O10="No data",IF((0.1284*LN('Indicator Data'!BA10)-0.4735)&gt;D$140,0,IF((0.1284*LN('Indicator Data'!BA10)-0.4735)&lt;D$139,10,(D$140-(0.1284*LN('Indicator Data'!BA10)-0.4735))/(D$140-D$139)*10)),IF('Indicator Data'!O10&gt;D$140,0,IF('Indicator Data'!O10&lt;D$139,10,(D$140-'Indicator Data'!O10)/(D$140-D$139)*10))),1)</f>
        <v>8.1</v>
      </c>
      <c r="E8" s="12">
        <f>IF('Indicator Data'!P10="No data","x",ROUND(IF('Indicator Data'!P10&gt;E$140,10,IF('Indicator Data'!P10&lt;E$139,0,10-(E$140-'Indicator Data'!P10)/(E$140-E$139)*10)),1))</f>
        <v>10</v>
      </c>
      <c r="F8" s="52">
        <f t="shared" si="0"/>
        <v>9.3000000000000007</v>
      </c>
      <c r="G8" s="12">
        <f>IF('Indicator Data'!AG10="No data","x",ROUND(IF('Indicator Data'!AG10&gt;G$140,10,IF('Indicator Data'!AG10&lt;G$139,0,10-(G$140-'Indicator Data'!AG10)/(G$140-G$139)*10)),1))</f>
        <v>8.1</v>
      </c>
      <c r="H8" s="12">
        <f>IF('Indicator Data'!AH10="No data","x",ROUND(IF('Indicator Data'!AH10&gt;H$140,10,IF('Indicator Data'!AH10&lt;H$139,0,10-(H$140-'Indicator Data'!AH10)/(H$140-H$139)*10)),1))</f>
        <v>0</v>
      </c>
      <c r="I8" s="52">
        <f t="shared" si="1"/>
        <v>4.0999999999999996</v>
      </c>
      <c r="J8" s="35">
        <f>SUM('Indicator Data'!R10,SUM('Indicator Data'!S10:T10)*1000000)</f>
        <v>2164482134</v>
      </c>
      <c r="K8" s="35">
        <f>J8/'Indicator Data'!BD10</f>
        <v>110.25193189517174</v>
      </c>
      <c r="L8" s="12">
        <f t="shared" si="2"/>
        <v>2.2000000000000002</v>
      </c>
      <c r="M8" s="12">
        <f>IF('Indicator Data'!U10="No data","x",ROUND(IF('Indicator Data'!U10&gt;M$140,10,IF('Indicator Data'!U10&lt;M$139,0,10-(M$140-'Indicator Data'!U10)/(M$140-M$139)*10)),1))</f>
        <v>5</v>
      </c>
      <c r="N8" s="125">
        <f>'Indicator Data'!Q10/'Indicator Data'!BD10*1000000</f>
        <v>22.281400861148807</v>
      </c>
      <c r="O8" s="12">
        <f t="shared" si="3"/>
        <v>2.2000000000000002</v>
      </c>
      <c r="P8" s="52">
        <f t="shared" si="4"/>
        <v>3.1</v>
      </c>
      <c r="Q8" s="45">
        <f t="shared" si="5"/>
        <v>6.5</v>
      </c>
      <c r="R8" s="35">
        <f>IF(AND('Indicator Data'!AM10="No data",'Indicator Data'!AN10="No data"),0,SUM('Indicator Data'!AM10:AO10))</f>
        <v>636</v>
      </c>
      <c r="S8" s="12">
        <f t="shared" si="6"/>
        <v>0</v>
      </c>
      <c r="T8" s="41">
        <f>R8/'Indicator Data'!$BB10</f>
        <v>3.9795790030904308E-4</v>
      </c>
      <c r="U8" s="12">
        <f t="shared" si="7"/>
        <v>2.5</v>
      </c>
      <c r="V8" s="13">
        <f t="shared" si="8"/>
        <v>1.3</v>
      </c>
      <c r="W8" s="12">
        <f>IF('Indicator Data'!AB10="No data","x",ROUND(IF('Indicator Data'!AB10&gt;W$140,10,IF('Indicator Data'!AB10&lt;W$139,0,10-(W$140-'Indicator Data'!AB10)/(W$140-W$139)*10)),1))</f>
        <v>5.2</v>
      </c>
      <c r="X8" s="12">
        <f>IF('Indicator Data'!AA10="No data","x",ROUND(IF('Indicator Data'!AA10&gt;X$140,10,IF('Indicator Data'!AA10&lt;X$139,0,10-(X$140-'Indicator Data'!AA10)/(X$140-X$139)*10)),1))</f>
        <v>1.5</v>
      </c>
      <c r="Y8" s="12">
        <f>IF('Indicator Data'!AF10="No data","x",ROUND(IF('Indicator Data'!AF10&gt;Y$140,10,IF('Indicator Data'!AF10&lt;Y$139,0,10-(Y$140-'Indicator Data'!AF10)/(Y$140-Y$139)*10)),1))</f>
        <v>9.5</v>
      </c>
      <c r="Z8" s="129">
        <f>IF('Indicator Data'!AC10="No data","x",'Indicator Data'!AC10/'Indicator Data'!$BB10*100000)</f>
        <v>0</v>
      </c>
      <c r="AA8" s="127">
        <f t="shared" si="9"/>
        <v>0</v>
      </c>
      <c r="AB8" s="129">
        <f>IF('Indicator Data'!AD10="No data","x",'Indicator Data'!AD10/'Indicator Data'!$BB10*100000)</f>
        <v>0.18771599071181277</v>
      </c>
      <c r="AC8" s="127">
        <f t="shared" si="10"/>
        <v>4.2</v>
      </c>
      <c r="AD8" s="52">
        <f t="shared" si="11"/>
        <v>4.0999999999999996</v>
      </c>
      <c r="AE8" s="12">
        <f>IF('Indicator Data'!V10="No data","x",ROUND(IF('Indicator Data'!V10&gt;AE$140,10,IF('Indicator Data'!V10&lt;AE$139,0,10-(AE$140-'Indicator Data'!V10)/(AE$140-AE$139)*10)),1))</f>
        <v>10</v>
      </c>
      <c r="AF8" s="12">
        <f>IF('Indicator Data'!W10="No data","x",ROUND(IF('Indicator Data'!W10&gt;AF$140,10,IF('Indicator Data'!W10&lt;AF$139,0,10-(AF$140-'Indicator Data'!W10)/(AF$140-AF$139)*10)),1))</f>
        <v>3.6</v>
      </c>
      <c r="AG8" s="52">
        <f t="shared" si="12"/>
        <v>6.8</v>
      </c>
      <c r="AH8" s="12">
        <f>IF('Indicator Data'!AP10="No data","x",ROUND(IF('Indicator Data'!AP10&gt;AH$140,10,IF('Indicator Data'!AP10&lt;AH$139,0,10-(AH$140-'Indicator Data'!AP10)/(AH$140-AH$139)*10)),1))</f>
        <v>3.8</v>
      </c>
      <c r="AI8" s="12">
        <f>IF('Indicator Data'!AQ10="No data","x",ROUND(IF('Indicator Data'!AQ10&gt;AI$140,10,IF('Indicator Data'!AQ10&lt;AI$139,0,10-(AI$140-'Indicator Data'!AQ10)/(AI$140-AI$139)*10)),1))</f>
        <v>2.6</v>
      </c>
      <c r="AJ8" s="52">
        <f t="shared" si="13"/>
        <v>3.2</v>
      </c>
      <c r="AK8" s="35">
        <f>'Indicator Data'!AK10+'Indicator Data'!AJ10*0.5+'Indicator Data'!AI10*0.25</f>
        <v>1269.5427289904956</v>
      </c>
      <c r="AL8" s="42">
        <f>AK8/'Indicator Data'!BB10</f>
        <v>7.943782370780977E-4</v>
      </c>
      <c r="AM8" s="52">
        <f t="shared" si="14"/>
        <v>0.1</v>
      </c>
      <c r="AN8" s="42">
        <f>IF('Indicator Data'!AL10="No data","x",'Indicator Data'!AL10/'Indicator Data'!BB10)</f>
        <v>1.3837596884915706E-2</v>
      </c>
      <c r="AO8" s="12">
        <f t="shared" si="15"/>
        <v>0.7</v>
      </c>
      <c r="AP8" s="52">
        <f t="shared" si="16"/>
        <v>0.7</v>
      </c>
      <c r="AQ8" s="36">
        <f t="shared" si="17"/>
        <v>3.4</v>
      </c>
      <c r="AR8" s="55">
        <f t="shared" si="18"/>
        <v>2.4</v>
      </c>
      <c r="AU8" s="11">
        <v>3.5</v>
      </c>
    </row>
    <row r="9" spans="1:47" s="11" customFormat="1" x14ac:dyDescent="0.25">
      <c r="A9" s="11" t="s">
        <v>337</v>
      </c>
      <c r="B9" s="30" t="s">
        <v>0</v>
      </c>
      <c r="C9" s="30" t="s">
        <v>457</v>
      </c>
      <c r="D9" s="12">
        <f>ROUND(IF('Indicator Data'!O11="No data",IF((0.1284*LN('Indicator Data'!BA11)-0.4735)&gt;D$140,0,IF((0.1284*LN('Indicator Data'!BA11)-0.4735)&lt;D$139,10,(D$140-(0.1284*LN('Indicator Data'!BA11)-0.4735))/(D$140-D$139)*10)),IF('Indicator Data'!O11&gt;D$140,0,IF('Indicator Data'!O11&lt;D$139,10,(D$140-'Indicator Data'!O11)/(D$140-D$139)*10))),1)</f>
        <v>8.1</v>
      </c>
      <c r="E9" s="12">
        <f>IF('Indicator Data'!P11="No data","x",ROUND(IF('Indicator Data'!P11&gt;E$140,10,IF('Indicator Data'!P11&lt;E$139,0,10-(E$140-'Indicator Data'!P11)/(E$140-E$139)*10)),1))</f>
        <v>10</v>
      </c>
      <c r="F9" s="52">
        <f t="shared" si="0"/>
        <v>9.3000000000000007</v>
      </c>
      <c r="G9" s="12">
        <f>IF('Indicator Data'!AG11="No data","x",ROUND(IF('Indicator Data'!AG11&gt;G$140,10,IF('Indicator Data'!AG11&lt;G$139,0,10-(G$140-'Indicator Data'!AG11)/(G$140-G$139)*10)),1))</f>
        <v>8.1</v>
      </c>
      <c r="H9" s="12">
        <f>IF('Indicator Data'!AH11="No data","x",ROUND(IF('Indicator Data'!AH11&gt;H$140,10,IF('Indicator Data'!AH11&lt;H$139,0,10-(H$140-'Indicator Data'!AH11)/(H$140-H$139)*10)),1))</f>
        <v>3.3</v>
      </c>
      <c r="I9" s="52">
        <f t="shared" si="1"/>
        <v>5.7</v>
      </c>
      <c r="J9" s="35">
        <f>SUM('Indicator Data'!R11,SUM('Indicator Data'!S11:T11)*1000000)</f>
        <v>2164482134</v>
      </c>
      <c r="K9" s="35">
        <f>J9/'Indicator Data'!BD11</f>
        <v>110.25193189517174</v>
      </c>
      <c r="L9" s="12">
        <f t="shared" si="2"/>
        <v>2.2000000000000002</v>
      </c>
      <c r="M9" s="12">
        <f>IF('Indicator Data'!U11="No data","x",ROUND(IF('Indicator Data'!U11&gt;M$140,10,IF('Indicator Data'!U11&lt;M$139,0,10-(M$140-'Indicator Data'!U11)/(M$140-M$139)*10)),1))</f>
        <v>5</v>
      </c>
      <c r="N9" s="125">
        <f>'Indicator Data'!Q11/'Indicator Data'!BD11*1000000</f>
        <v>22.281400861148807</v>
      </c>
      <c r="O9" s="12">
        <f t="shared" si="3"/>
        <v>2.2000000000000002</v>
      </c>
      <c r="P9" s="52">
        <f t="shared" si="4"/>
        <v>3.1</v>
      </c>
      <c r="Q9" s="45">
        <f t="shared" si="5"/>
        <v>6.9</v>
      </c>
      <c r="R9" s="35">
        <f>IF(AND('Indicator Data'!AM11="No data",'Indicator Data'!AN11="No data"),0,SUM('Indicator Data'!AM11:AO11))</f>
        <v>101</v>
      </c>
      <c r="S9" s="12">
        <f t="shared" si="6"/>
        <v>0</v>
      </c>
      <c r="T9" s="41">
        <f>R9/'Indicator Data'!$BB11</f>
        <v>1.1897189436238132E-4</v>
      </c>
      <c r="U9" s="12">
        <f t="shared" si="7"/>
        <v>1.9</v>
      </c>
      <c r="V9" s="13">
        <f t="shared" si="8"/>
        <v>1</v>
      </c>
      <c r="W9" s="12">
        <f>IF('Indicator Data'!AB11="No data","x",ROUND(IF('Indicator Data'!AB11&gt;W$140,10,IF('Indicator Data'!AB11&lt;W$139,0,10-(W$140-'Indicator Data'!AB11)/(W$140-W$139)*10)),1))</f>
        <v>1.4</v>
      </c>
      <c r="X9" s="12">
        <f>IF('Indicator Data'!AA11="No data","x",ROUND(IF('Indicator Data'!AA11&gt;X$140,10,IF('Indicator Data'!AA11&lt;X$139,0,10-(X$140-'Indicator Data'!AA11)/(X$140-X$139)*10)),1))</f>
        <v>1.5</v>
      </c>
      <c r="Y9" s="12">
        <f>IF('Indicator Data'!AF11="No data","x",ROUND(IF('Indicator Data'!AF11&gt;Y$140,10,IF('Indicator Data'!AF11&lt;Y$139,0,10-(Y$140-'Indicator Data'!AF11)/(Y$140-Y$139)*10)),1))</f>
        <v>9.5</v>
      </c>
      <c r="Z9" s="129">
        <f>IF('Indicator Data'!AC11="No data","x",'Indicator Data'!AC11/'Indicator Data'!$BB11*100000)</f>
        <v>0</v>
      </c>
      <c r="AA9" s="127">
        <f t="shared" si="9"/>
        <v>0</v>
      </c>
      <c r="AB9" s="129">
        <f>IF('Indicator Data'!AD11="No data","x",'Indicator Data'!AD11/'Indicator Data'!$BB11*100000)</f>
        <v>0.23558790962847787</v>
      </c>
      <c r="AC9" s="127">
        <f t="shared" si="10"/>
        <v>4.5999999999999996</v>
      </c>
      <c r="AD9" s="52">
        <f t="shared" si="11"/>
        <v>3.4</v>
      </c>
      <c r="AE9" s="12">
        <f>IF('Indicator Data'!V11="No data","x",ROUND(IF('Indicator Data'!V11&gt;AE$140,10,IF('Indicator Data'!V11&lt;AE$139,0,10-(AE$140-'Indicator Data'!V11)/(AE$140-AE$139)*10)),1))</f>
        <v>9.8000000000000007</v>
      </c>
      <c r="AF9" s="12">
        <f>IF('Indicator Data'!W11="No data","x",ROUND(IF('Indicator Data'!W11&gt;AF$140,10,IF('Indicator Data'!W11&lt;AF$139,0,10-(AF$140-'Indicator Data'!W11)/(AF$140-AF$139)*10)),1))</f>
        <v>2.7</v>
      </c>
      <c r="AG9" s="52">
        <f t="shared" si="12"/>
        <v>6.3</v>
      </c>
      <c r="AH9" s="12">
        <f>IF('Indicator Data'!AP11="No data","x",ROUND(IF('Indicator Data'!AP11&gt;AH$140,10,IF('Indicator Data'!AP11&lt;AH$139,0,10-(AH$140-'Indicator Data'!AP11)/(AH$140-AH$139)*10)),1))</f>
        <v>0.4</v>
      </c>
      <c r="AI9" s="12">
        <f>IF('Indicator Data'!AQ11="No data","x",ROUND(IF('Indicator Data'!AQ11&gt;AI$140,10,IF('Indicator Data'!AQ11&lt;AI$139,0,10-(AI$140-'Indicator Data'!AQ11)/(AI$140-AI$139)*10)),1))</f>
        <v>3.2</v>
      </c>
      <c r="AJ9" s="52">
        <f t="shared" si="13"/>
        <v>1.8</v>
      </c>
      <c r="AK9" s="35">
        <f>'Indicator Data'!AK11+'Indicator Data'!AJ11*0.5+'Indicator Data'!AI11*0.25</f>
        <v>195.21754956296934</v>
      </c>
      <c r="AL9" s="42">
        <f>AK9/'Indicator Data'!BB11</f>
        <v>2.299544721216686E-4</v>
      </c>
      <c r="AM9" s="52">
        <f t="shared" si="14"/>
        <v>0</v>
      </c>
      <c r="AN9" s="42">
        <f>IF('Indicator Data'!AL11="No data","x",'Indicator Data'!AL11/'Indicator Data'!BB11)</f>
        <v>1.4234621999199001E-2</v>
      </c>
      <c r="AO9" s="12">
        <f t="shared" si="15"/>
        <v>0.7</v>
      </c>
      <c r="AP9" s="52">
        <f t="shared" si="16"/>
        <v>0.7</v>
      </c>
      <c r="AQ9" s="36">
        <f t="shared" si="17"/>
        <v>2.8</v>
      </c>
      <c r="AR9" s="55">
        <f t="shared" si="18"/>
        <v>1.9</v>
      </c>
      <c r="AU9" s="11">
        <v>3</v>
      </c>
    </row>
    <row r="10" spans="1:47" s="11" customFormat="1" x14ac:dyDescent="0.25">
      <c r="A10" s="11" t="s">
        <v>338</v>
      </c>
      <c r="B10" s="30" t="s">
        <v>0</v>
      </c>
      <c r="C10" s="30" t="s">
        <v>458</v>
      </c>
      <c r="D10" s="12">
        <f>ROUND(IF('Indicator Data'!O12="No data",IF((0.1284*LN('Indicator Data'!BA12)-0.4735)&gt;D$140,0,IF((0.1284*LN('Indicator Data'!BA12)-0.4735)&lt;D$139,10,(D$140-(0.1284*LN('Indicator Data'!BA12)-0.4735))/(D$140-D$139)*10)),IF('Indicator Data'!O12&gt;D$140,0,IF('Indicator Data'!O12&lt;D$139,10,(D$140-'Indicator Data'!O12)/(D$140-D$139)*10))),1)</f>
        <v>8.1</v>
      </c>
      <c r="E10" s="12">
        <f>IF('Indicator Data'!P12="No data","x",ROUND(IF('Indicator Data'!P12&gt;E$140,10,IF('Indicator Data'!P12&lt;E$139,0,10-(E$140-'Indicator Data'!P12)/(E$140-E$139)*10)),1))</f>
        <v>10</v>
      </c>
      <c r="F10" s="52">
        <f t="shared" si="0"/>
        <v>9.3000000000000007</v>
      </c>
      <c r="G10" s="12">
        <f>IF('Indicator Data'!AG12="No data","x",ROUND(IF('Indicator Data'!AG12&gt;G$140,10,IF('Indicator Data'!AG12&lt;G$139,0,10-(G$140-'Indicator Data'!AG12)/(G$140-G$139)*10)),1))</f>
        <v>8.1</v>
      </c>
      <c r="H10" s="12">
        <f>IF('Indicator Data'!AH12="No data","x",ROUND(IF('Indicator Data'!AH12&gt;H$140,10,IF('Indicator Data'!AH12&lt;H$139,0,10-(H$140-'Indicator Data'!AH12)/(H$140-H$139)*10)),1))</f>
        <v>0</v>
      </c>
      <c r="I10" s="52">
        <f t="shared" si="1"/>
        <v>4.0999999999999996</v>
      </c>
      <c r="J10" s="35">
        <f>SUM('Indicator Data'!R12,SUM('Indicator Data'!S12:T12)*1000000)</f>
        <v>2164482134</v>
      </c>
      <c r="K10" s="35">
        <f>J10/'Indicator Data'!BD12</f>
        <v>110.25193189517174</v>
      </c>
      <c r="L10" s="12">
        <f t="shared" si="2"/>
        <v>2.2000000000000002</v>
      </c>
      <c r="M10" s="12">
        <f>IF('Indicator Data'!U12="No data","x",ROUND(IF('Indicator Data'!U12&gt;M$140,10,IF('Indicator Data'!U12&lt;M$139,0,10-(M$140-'Indicator Data'!U12)/(M$140-M$139)*10)),1))</f>
        <v>5</v>
      </c>
      <c r="N10" s="125">
        <f>'Indicator Data'!Q12/'Indicator Data'!BD12*1000000</f>
        <v>22.281400861148807</v>
      </c>
      <c r="O10" s="12">
        <f t="shared" si="3"/>
        <v>2.2000000000000002</v>
      </c>
      <c r="P10" s="52">
        <f t="shared" si="4"/>
        <v>3.1</v>
      </c>
      <c r="Q10" s="45">
        <f t="shared" si="5"/>
        <v>6.5</v>
      </c>
      <c r="R10" s="35">
        <f>IF(AND('Indicator Data'!AM12="No data",'Indicator Data'!AN12="No data"),0,SUM('Indicator Data'!AM12:AO12))</f>
        <v>3584</v>
      </c>
      <c r="S10" s="12">
        <f t="shared" si="6"/>
        <v>1.8</v>
      </c>
      <c r="T10" s="41">
        <f>R10/'Indicator Data'!$BB12</f>
        <v>2.0806809585762198E-3</v>
      </c>
      <c r="U10" s="12">
        <f t="shared" si="7"/>
        <v>3.8</v>
      </c>
      <c r="V10" s="13">
        <f t="shared" si="8"/>
        <v>2.8</v>
      </c>
      <c r="W10" s="12">
        <f>IF('Indicator Data'!AB12="No data","x",ROUND(IF('Indicator Data'!AB12&gt;W$140,10,IF('Indicator Data'!AB12&lt;W$139,0,10-(W$140-'Indicator Data'!AB12)/(W$140-W$139)*10)),1))</f>
        <v>0.8</v>
      </c>
      <c r="X10" s="12">
        <f>IF('Indicator Data'!AA12="No data","x",ROUND(IF('Indicator Data'!AA12&gt;X$140,10,IF('Indicator Data'!AA12&lt;X$139,0,10-(X$140-'Indicator Data'!AA12)/(X$140-X$139)*10)),1))</f>
        <v>1.5</v>
      </c>
      <c r="Y10" s="12">
        <f>IF('Indicator Data'!AF12="No data","x",ROUND(IF('Indicator Data'!AF12&gt;Y$140,10,IF('Indicator Data'!AF12&lt;Y$139,0,10-(Y$140-'Indicator Data'!AF12)/(Y$140-Y$139)*10)),1))</f>
        <v>9.5</v>
      </c>
      <c r="Z10" s="129">
        <f>IF('Indicator Data'!AC12="No data","x",'Indicator Data'!AC12/'Indicator Data'!$BB12*100000)</f>
        <v>0</v>
      </c>
      <c r="AA10" s="127">
        <f t="shared" si="9"/>
        <v>0</v>
      </c>
      <c r="AB10" s="129">
        <f>IF('Indicator Data'!AD12="No data","x",'Indicator Data'!AD12/'Indicator Data'!$BB12*100000)</f>
        <v>1.5094225703956952</v>
      </c>
      <c r="AC10" s="127">
        <f t="shared" si="10"/>
        <v>7.3</v>
      </c>
      <c r="AD10" s="52">
        <f t="shared" si="11"/>
        <v>3.8</v>
      </c>
      <c r="AE10" s="12">
        <f>IF('Indicator Data'!V12="No data","x",ROUND(IF('Indicator Data'!V12&gt;AE$140,10,IF('Indicator Data'!V12&lt;AE$139,0,10-(AE$140-'Indicator Data'!V12)/(AE$140-AE$139)*10)),1))</f>
        <v>10</v>
      </c>
      <c r="AF10" s="12">
        <f>IF('Indicator Data'!W12="No data","x",ROUND(IF('Indicator Data'!W12&gt;AF$140,10,IF('Indicator Data'!W12&lt;AF$139,0,10-(AF$140-'Indicator Data'!W12)/(AF$140-AF$139)*10)),1))</f>
        <v>4.8</v>
      </c>
      <c r="AG10" s="52">
        <f t="shared" si="12"/>
        <v>7.4</v>
      </c>
      <c r="AH10" s="12">
        <f>IF('Indicator Data'!AP12="No data","x",ROUND(IF('Indicator Data'!AP12&gt;AH$140,10,IF('Indicator Data'!AP12&lt;AH$139,0,10-(AH$140-'Indicator Data'!AP12)/(AH$140-AH$139)*10)),1))</f>
        <v>2.4</v>
      </c>
      <c r="AI10" s="12">
        <f>IF('Indicator Data'!AQ12="No data","x",ROUND(IF('Indicator Data'!AQ12&gt;AI$140,10,IF('Indicator Data'!AQ12&lt;AI$139,0,10-(AI$140-'Indicator Data'!AQ12)/(AI$140-AI$139)*10)),1))</f>
        <v>7</v>
      </c>
      <c r="AJ10" s="52">
        <f t="shared" si="13"/>
        <v>4.7</v>
      </c>
      <c r="AK10" s="35">
        <f>'Indicator Data'!AK12+'Indicator Data'!AJ12*0.5+'Indicator Data'!AI12*0.25</f>
        <v>1368.3268402841054</v>
      </c>
      <c r="AL10" s="42">
        <f>AK10/'Indicator Data'!BB12</f>
        <v>7.943782370780977E-4</v>
      </c>
      <c r="AM10" s="52">
        <f t="shared" si="14"/>
        <v>0.1</v>
      </c>
      <c r="AN10" s="42">
        <f>IF('Indicator Data'!AL12="No data","x",'Indicator Data'!AL12/'Indicator Data'!BB12)</f>
        <v>3.1271038302758826E-2</v>
      </c>
      <c r="AO10" s="12">
        <f t="shared" si="15"/>
        <v>1.6</v>
      </c>
      <c r="AP10" s="52">
        <f t="shared" si="16"/>
        <v>1.6</v>
      </c>
      <c r="AQ10" s="36">
        <f t="shared" si="17"/>
        <v>4</v>
      </c>
      <c r="AR10" s="55">
        <f t="shared" si="18"/>
        <v>3.4</v>
      </c>
      <c r="AU10" s="11">
        <v>4.5</v>
      </c>
    </row>
    <row r="11" spans="1:47" s="11" customFormat="1" x14ac:dyDescent="0.25">
      <c r="A11" s="11" t="s">
        <v>339</v>
      </c>
      <c r="B11" s="30" t="s">
        <v>0</v>
      </c>
      <c r="C11" s="30" t="s">
        <v>459</v>
      </c>
      <c r="D11" s="12">
        <f>ROUND(IF('Indicator Data'!O13="No data",IF((0.1284*LN('Indicator Data'!BA13)-0.4735)&gt;D$140,0,IF((0.1284*LN('Indicator Data'!BA13)-0.4735)&lt;D$139,10,(D$140-(0.1284*LN('Indicator Data'!BA13)-0.4735))/(D$140-D$139)*10)),IF('Indicator Data'!O13&gt;D$140,0,IF('Indicator Data'!O13&lt;D$139,10,(D$140-'Indicator Data'!O13)/(D$140-D$139)*10))),1)</f>
        <v>8.1</v>
      </c>
      <c r="E11" s="12">
        <f>IF('Indicator Data'!P13="No data","x",ROUND(IF('Indicator Data'!P13&gt;E$140,10,IF('Indicator Data'!P13&lt;E$139,0,10-(E$140-'Indicator Data'!P13)/(E$140-E$139)*10)),1))</f>
        <v>8.8000000000000007</v>
      </c>
      <c r="F11" s="52">
        <f t="shared" si="0"/>
        <v>8.5</v>
      </c>
      <c r="G11" s="12">
        <f>IF('Indicator Data'!AG13="No data","x",ROUND(IF('Indicator Data'!AG13&gt;G$140,10,IF('Indicator Data'!AG13&lt;G$139,0,10-(G$140-'Indicator Data'!AG13)/(G$140-G$139)*10)),1))</f>
        <v>8.1</v>
      </c>
      <c r="H11" s="12">
        <f>IF('Indicator Data'!AH13="No data","x",ROUND(IF('Indicator Data'!AH13&gt;H$140,10,IF('Indicator Data'!AH13&lt;H$139,0,10-(H$140-'Indicator Data'!AH13)/(H$140-H$139)*10)),1))</f>
        <v>4</v>
      </c>
      <c r="I11" s="52">
        <f t="shared" si="1"/>
        <v>6.1</v>
      </c>
      <c r="J11" s="35">
        <f>SUM('Indicator Data'!R13,SUM('Indicator Data'!S13:T13)*1000000)</f>
        <v>2164482134</v>
      </c>
      <c r="K11" s="35">
        <f>J11/'Indicator Data'!BD13</f>
        <v>110.25193189517174</v>
      </c>
      <c r="L11" s="12">
        <f t="shared" si="2"/>
        <v>2.2000000000000002</v>
      </c>
      <c r="M11" s="12">
        <f>IF('Indicator Data'!U13="No data","x",ROUND(IF('Indicator Data'!U13&gt;M$140,10,IF('Indicator Data'!U13&lt;M$139,0,10-(M$140-'Indicator Data'!U13)/(M$140-M$139)*10)),1))</f>
        <v>5</v>
      </c>
      <c r="N11" s="125">
        <f>'Indicator Data'!Q13/'Indicator Data'!BD13*1000000</f>
        <v>22.281400861148807</v>
      </c>
      <c r="O11" s="12">
        <f t="shared" si="3"/>
        <v>2.2000000000000002</v>
      </c>
      <c r="P11" s="52">
        <f t="shared" si="4"/>
        <v>3.1</v>
      </c>
      <c r="Q11" s="45">
        <f t="shared" si="5"/>
        <v>6.6</v>
      </c>
      <c r="R11" s="35">
        <f>IF(AND('Indicator Data'!AM13="No data",'Indicator Data'!AN13="No data"),0,SUM('Indicator Data'!AM13:AO13))</f>
        <v>991</v>
      </c>
      <c r="S11" s="12">
        <f t="shared" si="6"/>
        <v>0</v>
      </c>
      <c r="T11" s="41">
        <f>R11/'Indicator Data'!$BB13</f>
        <v>4.7387200769671427E-4</v>
      </c>
      <c r="U11" s="12">
        <f t="shared" si="7"/>
        <v>2.7</v>
      </c>
      <c r="V11" s="13">
        <f t="shared" si="8"/>
        <v>1.4</v>
      </c>
      <c r="W11" s="12">
        <f>IF('Indicator Data'!AB13="No data","x",ROUND(IF('Indicator Data'!AB13&gt;W$140,10,IF('Indicator Data'!AB13&lt;W$139,0,10-(W$140-'Indicator Data'!AB13)/(W$140-W$139)*10)),1))</f>
        <v>4.4000000000000004</v>
      </c>
      <c r="X11" s="12">
        <f>IF('Indicator Data'!AA13="No data","x",ROUND(IF('Indicator Data'!AA13&gt;X$140,10,IF('Indicator Data'!AA13&lt;X$139,0,10-(X$140-'Indicator Data'!AA13)/(X$140-X$139)*10)),1))</f>
        <v>1.5</v>
      </c>
      <c r="Y11" s="12">
        <f>IF('Indicator Data'!AF13="No data","x",ROUND(IF('Indicator Data'!AF13&gt;Y$140,10,IF('Indicator Data'!AF13&lt;Y$139,0,10-(Y$140-'Indicator Data'!AF13)/(Y$140-Y$139)*10)),1))</f>
        <v>9.5</v>
      </c>
      <c r="Z11" s="129">
        <f>IF('Indicator Data'!AC13="No data","x",'Indicator Data'!AC13/'Indicator Data'!$BB13*100000)</f>
        <v>0</v>
      </c>
      <c r="AA11" s="127">
        <f t="shared" si="9"/>
        <v>0</v>
      </c>
      <c r="AB11" s="129">
        <f>IF('Indicator Data'!AD13="No data","x",'Indicator Data'!AD13/'Indicator Data'!$BB13*100000)</f>
        <v>0.1912702351954447</v>
      </c>
      <c r="AC11" s="127">
        <f t="shared" si="10"/>
        <v>4.3</v>
      </c>
      <c r="AD11" s="52">
        <f t="shared" si="11"/>
        <v>3.9</v>
      </c>
      <c r="AE11" s="12">
        <f>IF('Indicator Data'!V13="No data","x",ROUND(IF('Indicator Data'!V13&gt;AE$140,10,IF('Indicator Data'!V13&lt;AE$139,0,10-(AE$140-'Indicator Data'!V13)/(AE$140-AE$139)*10)),1))</f>
        <v>10</v>
      </c>
      <c r="AF11" s="12">
        <f>IF('Indicator Data'!W13="No data","x",ROUND(IF('Indicator Data'!W13&gt;AF$140,10,IF('Indicator Data'!W13&lt;AF$139,0,10-(AF$140-'Indicator Data'!W13)/(AF$140-AF$139)*10)),1))</f>
        <v>2.7</v>
      </c>
      <c r="AG11" s="52">
        <f t="shared" si="12"/>
        <v>6.4</v>
      </c>
      <c r="AH11" s="12">
        <f>IF('Indicator Data'!AP13="No data","x",ROUND(IF('Indicator Data'!AP13&gt;AH$140,10,IF('Indicator Data'!AP13&lt;AH$139,0,10-(AH$140-'Indicator Data'!AP13)/(AH$140-AH$139)*10)),1))</f>
        <v>1</v>
      </c>
      <c r="AI11" s="12">
        <f>IF('Indicator Data'!AQ13="No data","x",ROUND(IF('Indicator Data'!AQ13&gt;AI$140,10,IF('Indicator Data'!AQ13&lt;AI$139,0,10-(AI$140-'Indicator Data'!AQ13)/(AI$140-AI$139)*10)),1))</f>
        <v>0.6</v>
      </c>
      <c r="AJ11" s="52">
        <f t="shared" si="13"/>
        <v>0.8</v>
      </c>
      <c r="AK11" s="35">
        <f>'Indicator Data'!AK13+'Indicator Data'!AJ13*0.5+'Indicator Data'!AI13*0.25</f>
        <v>1661.2689083931582</v>
      </c>
      <c r="AL11" s="42">
        <f>AK11/'Indicator Data'!BB13</f>
        <v>7.9437823707809759E-4</v>
      </c>
      <c r="AM11" s="52">
        <f t="shared" si="14"/>
        <v>0.1</v>
      </c>
      <c r="AN11" s="42">
        <f>IF('Indicator Data'!AL13="No data","x",'Indicator Data'!AL13/'Indicator Data'!BB13)</f>
        <v>6.8803537734270174E-3</v>
      </c>
      <c r="AO11" s="12">
        <f t="shared" si="15"/>
        <v>0.3</v>
      </c>
      <c r="AP11" s="52">
        <f t="shared" si="16"/>
        <v>0.3</v>
      </c>
      <c r="AQ11" s="36">
        <f t="shared" si="17"/>
        <v>2.7</v>
      </c>
      <c r="AR11" s="55">
        <f t="shared" si="18"/>
        <v>2.1</v>
      </c>
      <c r="AU11" s="11">
        <v>2.9</v>
      </c>
    </row>
    <row r="12" spans="1:47" s="11" customFormat="1" x14ac:dyDescent="0.25">
      <c r="A12" s="11" t="s">
        <v>346</v>
      </c>
      <c r="B12" s="30" t="s">
        <v>0</v>
      </c>
      <c r="C12" s="30" t="s">
        <v>584</v>
      </c>
      <c r="D12" s="12">
        <f>ROUND(IF('Indicator Data'!O14="No data",IF((0.1284*LN('Indicator Data'!BA14)-0.4735)&gt;D$140,0,IF((0.1284*LN('Indicator Data'!BA14)-0.4735)&lt;D$139,10,(D$140-(0.1284*LN('Indicator Data'!BA14)-0.4735))/(D$140-D$139)*10)),IF('Indicator Data'!O14&gt;D$140,0,IF('Indicator Data'!O14&lt;D$139,10,(D$140-'Indicator Data'!O14)/(D$140-D$139)*10))),1)</f>
        <v>8.1</v>
      </c>
      <c r="E12" s="12">
        <f>IF('Indicator Data'!P14="No data","x",ROUND(IF('Indicator Data'!P14&gt;E$140,10,IF('Indicator Data'!P14&lt;E$139,0,10-(E$140-'Indicator Data'!P14)/(E$140-E$139)*10)),1))</f>
        <v>10</v>
      </c>
      <c r="F12" s="52">
        <f t="shared" si="0"/>
        <v>9.3000000000000007</v>
      </c>
      <c r="G12" s="12">
        <f>IF('Indicator Data'!AG14="No data","x",ROUND(IF('Indicator Data'!AG14&gt;G$140,10,IF('Indicator Data'!AG14&lt;G$139,0,10-(G$140-'Indicator Data'!AG14)/(G$140-G$139)*10)),1))</f>
        <v>8.1</v>
      </c>
      <c r="H12" s="12">
        <f>IF('Indicator Data'!AH14="No data","x",ROUND(IF('Indicator Data'!AH14&gt;H$140,10,IF('Indicator Data'!AH14&lt;H$139,0,10-(H$140-'Indicator Data'!AH14)/(H$140-H$139)*10)),1))</f>
        <v>4.3</v>
      </c>
      <c r="I12" s="52">
        <f t="shared" si="1"/>
        <v>6.2</v>
      </c>
      <c r="J12" s="35">
        <f>SUM('Indicator Data'!R14,SUM('Indicator Data'!S14:T14)*1000000)</f>
        <v>2164482134</v>
      </c>
      <c r="K12" s="35">
        <f>J12/'Indicator Data'!BD14</f>
        <v>110.25193189517174</v>
      </c>
      <c r="L12" s="12">
        <f t="shared" si="2"/>
        <v>2.2000000000000002</v>
      </c>
      <c r="M12" s="12">
        <f>IF('Indicator Data'!U14="No data","x",ROUND(IF('Indicator Data'!U14&gt;M$140,10,IF('Indicator Data'!U14&lt;M$139,0,10-(M$140-'Indicator Data'!U14)/(M$140-M$139)*10)),1))</f>
        <v>5</v>
      </c>
      <c r="N12" s="125">
        <f>'Indicator Data'!Q14/'Indicator Data'!BD14*1000000</f>
        <v>22.281400861148807</v>
      </c>
      <c r="O12" s="12">
        <f t="shared" si="3"/>
        <v>2.2000000000000002</v>
      </c>
      <c r="P12" s="52">
        <f t="shared" si="4"/>
        <v>3.1</v>
      </c>
      <c r="Q12" s="45">
        <f t="shared" si="5"/>
        <v>7</v>
      </c>
      <c r="R12" s="35">
        <f>IF(AND('Indicator Data'!AM14="No data",'Indicator Data'!AN14="No data"),0,SUM('Indicator Data'!AM14:AO14))</f>
        <v>10058</v>
      </c>
      <c r="S12" s="12">
        <f t="shared" si="6"/>
        <v>3.3</v>
      </c>
      <c r="T12" s="41">
        <f>R12/'Indicator Data'!$BB14</f>
        <v>6.334287653995992E-3</v>
      </c>
      <c r="U12" s="12">
        <f t="shared" si="7"/>
        <v>5</v>
      </c>
      <c r="V12" s="13">
        <f t="shared" si="8"/>
        <v>4.2</v>
      </c>
      <c r="W12" s="12">
        <f>IF('Indicator Data'!AB14="No data","x",ROUND(IF('Indicator Data'!AB14&gt;W$140,10,IF('Indicator Data'!AB14&lt;W$139,0,10-(W$140-'Indicator Data'!AB14)/(W$140-W$139)*10)),1))</f>
        <v>4.4000000000000004</v>
      </c>
      <c r="X12" s="12">
        <f>IF('Indicator Data'!AA14="No data","x",ROUND(IF('Indicator Data'!AA14&gt;X$140,10,IF('Indicator Data'!AA14&lt;X$139,0,10-(X$140-'Indicator Data'!AA14)/(X$140-X$139)*10)),1))</f>
        <v>1.5</v>
      </c>
      <c r="Y12" s="12">
        <f>IF('Indicator Data'!AF14="No data","x",ROUND(IF('Indicator Data'!AF14&gt;Y$140,10,IF('Indicator Data'!AF14&lt;Y$139,0,10-(Y$140-'Indicator Data'!AF14)/(Y$140-Y$139)*10)),1))</f>
        <v>9.5</v>
      </c>
      <c r="Z12" s="129">
        <f>IF('Indicator Data'!AC14="No data","x",'Indicator Data'!AC14/'Indicator Data'!$BB14*100000)</f>
        <v>0</v>
      </c>
      <c r="AA12" s="127">
        <f t="shared" si="9"/>
        <v>0</v>
      </c>
      <c r="AB12" s="129">
        <f>IF('Indicator Data'!AD14="No data","x",'Indicator Data'!AD14/'Indicator Data'!$BB14*100000)</f>
        <v>0.37786563853624927</v>
      </c>
      <c r="AC12" s="127">
        <f t="shared" si="10"/>
        <v>5.3</v>
      </c>
      <c r="AD12" s="52">
        <f t="shared" si="11"/>
        <v>4.0999999999999996</v>
      </c>
      <c r="AE12" s="12">
        <f>IF('Indicator Data'!V14="No data","x",ROUND(IF('Indicator Data'!V14&gt;AE$140,10,IF('Indicator Data'!V14&lt;AE$139,0,10-(AE$140-'Indicator Data'!V14)/(AE$140-AE$139)*10)),1))</f>
        <v>10</v>
      </c>
      <c r="AF12" s="12">
        <f>IF('Indicator Data'!W14="No data","x",ROUND(IF('Indicator Data'!W14&gt;AF$140,10,IF('Indicator Data'!W14&lt;AF$139,0,10-(AF$140-'Indicator Data'!W14)/(AF$140-AF$139)*10)),1))</f>
        <v>4.7</v>
      </c>
      <c r="AG12" s="52">
        <f t="shared" si="12"/>
        <v>7.4</v>
      </c>
      <c r="AH12" s="12">
        <f>IF('Indicator Data'!AP14="No data","x",ROUND(IF('Indicator Data'!AP14&gt;AH$140,10,IF('Indicator Data'!AP14&lt;AH$139,0,10-(AH$140-'Indicator Data'!AP14)/(AH$140-AH$139)*10)),1))</f>
        <v>3.9</v>
      </c>
      <c r="AI12" s="12">
        <f>IF('Indicator Data'!AQ14="No data","x",ROUND(IF('Indicator Data'!AQ14&gt;AI$140,10,IF('Indicator Data'!AQ14&lt;AI$139,0,10-(AI$140-'Indicator Data'!AQ14)/(AI$140-AI$139)*10)),1))</f>
        <v>3.2</v>
      </c>
      <c r="AJ12" s="52">
        <f t="shared" si="13"/>
        <v>3.6</v>
      </c>
      <c r="AK12" s="35">
        <f>'Indicator Data'!AK14+'Indicator Data'!AJ14*0.5+'Indicator Data'!AI14*0.25</f>
        <v>1261.3661937962506</v>
      </c>
      <c r="AL12" s="42">
        <f>AK12/'Indicator Data'!BB14</f>
        <v>7.943782370780977E-4</v>
      </c>
      <c r="AM12" s="52">
        <f t="shared" si="14"/>
        <v>0.1</v>
      </c>
      <c r="AN12" s="42">
        <f>IF('Indicator Data'!AL14="No data","x",'Indicator Data'!AL14/'Indicator Data'!BB14)</f>
        <v>5.397246996912837E-2</v>
      </c>
      <c r="AO12" s="12">
        <f t="shared" si="15"/>
        <v>2.7</v>
      </c>
      <c r="AP12" s="52">
        <f t="shared" si="16"/>
        <v>2.7</v>
      </c>
      <c r="AQ12" s="36">
        <f t="shared" si="17"/>
        <v>4</v>
      </c>
      <c r="AR12" s="55">
        <f t="shared" si="18"/>
        <v>4.0999999999999996</v>
      </c>
      <c r="AU12" s="11">
        <v>3.5</v>
      </c>
    </row>
    <row r="13" spans="1:47" s="11" customFormat="1" x14ac:dyDescent="0.25">
      <c r="A13" s="11" t="s">
        <v>340</v>
      </c>
      <c r="B13" s="30" t="s">
        <v>0</v>
      </c>
      <c r="C13" s="30" t="s">
        <v>460</v>
      </c>
      <c r="D13" s="12">
        <f>ROUND(IF('Indicator Data'!O15="No data",IF((0.1284*LN('Indicator Data'!BA15)-0.4735)&gt;D$140,0,IF((0.1284*LN('Indicator Data'!BA15)-0.4735)&lt;D$139,10,(D$140-(0.1284*LN('Indicator Data'!BA15)-0.4735))/(D$140-D$139)*10)),IF('Indicator Data'!O15&gt;D$140,0,IF('Indicator Data'!O15&lt;D$139,10,(D$140-'Indicator Data'!O15)/(D$140-D$139)*10))),1)</f>
        <v>8.1</v>
      </c>
      <c r="E13" s="12">
        <f>IF('Indicator Data'!P15="No data","x",ROUND(IF('Indicator Data'!P15&gt;E$140,10,IF('Indicator Data'!P15&lt;E$139,0,10-(E$140-'Indicator Data'!P15)/(E$140-E$139)*10)),1))</f>
        <v>10</v>
      </c>
      <c r="F13" s="52">
        <f t="shared" si="0"/>
        <v>9.3000000000000007</v>
      </c>
      <c r="G13" s="12">
        <f>IF('Indicator Data'!AG15="No data","x",ROUND(IF('Indicator Data'!AG15&gt;G$140,10,IF('Indicator Data'!AG15&lt;G$139,0,10-(G$140-'Indicator Data'!AG15)/(G$140-G$139)*10)),1))</f>
        <v>8.1</v>
      </c>
      <c r="H13" s="12">
        <f>IF('Indicator Data'!AH15="No data","x",ROUND(IF('Indicator Data'!AH15&gt;H$140,10,IF('Indicator Data'!AH15&lt;H$139,0,10-(H$140-'Indicator Data'!AH15)/(H$140-H$139)*10)),1))</f>
        <v>1</v>
      </c>
      <c r="I13" s="52">
        <f t="shared" si="1"/>
        <v>4.5999999999999996</v>
      </c>
      <c r="J13" s="35">
        <f>SUM('Indicator Data'!R15,SUM('Indicator Data'!S15:T15)*1000000)</f>
        <v>2164482134</v>
      </c>
      <c r="K13" s="35">
        <f>J13/'Indicator Data'!BD15</f>
        <v>110.25193189517174</v>
      </c>
      <c r="L13" s="12">
        <f t="shared" si="2"/>
        <v>2.2000000000000002</v>
      </c>
      <c r="M13" s="12">
        <f>IF('Indicator Data'!U15="No data","x",ROUND(IF('Indicator Data'!U15&gt;M$140,10,IF('Indicator Data'!U15&lt;M$139,0,10-(M$140-'Indicator Data'!U15)/(M$140-M$139)*10)),1))</f>
        <v>5</v>
      </c>
      <c r="N13" s="125">
        <f>'Indicator Data'!Q15/'Indicator Data'!BD15*1000000</f>
        <v>22.281400861148807</v>
      </c>
      <c r="O13" s="12">
        <f t="shared" si="3"/>
        <v>2.2000000000000002</v>
      </c>
      <c r="P13" s="52">
        <f t="shared" si="4"/>
        <v>3.1</v>
      </c>
      <c r="Q13" s="45">
        <f t="shared" si="5"/>
        <v>6.6</v>
      </c>
      <c r="R13" s="35">
        <f>IF(AND('Indicator Data'!AM15="No data",'Indicator Data'!AN15="No data"),0,SUM('Indicator Data'!AM15:AO15))</f>
        <v>2429</v>
      </c>
      <c r="S13" s="12">
        <f t="shared" si="6"/>
        <v>1.3</v>
      </c>
      <c r="T13" s="41">
        <f>R13/'Indicator Data'!$BB15</f>
        <v>2.6274400361719205E-3</v>
      </c>
      <c r="U13" s="12">
        <f t="shared" si="7"/>
        <v>4</v>
      </c>
      <c r="V13" s="13">
        <f t="shared" si="8"/>
        <v>2.7</v>
      </c>
      <c r="W13" s="12">
        <f>IF('Indicator Data'!AB15="No data","x",ROUND(IF('Indicator Data'!AB15&gt;W$140,10,IF('Indicator Data'!AB15&lt;W$139,0,10-(W$140-'Indicator Data'!AB15)/(W$140-W$139)*10)),1))</f>
        <v>0.4</v>
      </c>
      <c r="X13" s="12">
        <f>IF('Indicator Data'!AA15="No data","x",ROUND(IF('Indicator Data'!AA15&gt;X$140,10,IF('Indicator Data'!AA15&lt;X$139,0,10-(X$140-'Indicator Data'!AA15)/(X$140-X$139)*10)),1))</f>
        <v>1.5</v>
      </c>
      <c r="Y13" s="12">
        <f>IF('Indicator Data'!AF15="No data","x",ROUND(IF('Indicator Data'!AF15&gt;Y$140,10,IF('Indicator Data'!AF15&lt;Y$139,0,10-(Y$140-'Indicator Data'!AF15)/(Y$140-Y$139)*10)),1))</f>
        <v>9.5</v>
      </c>
      <c r="Z13" s="129">
        <f>IF('Indicator Data'!AC15="No data","x",'Indicator Data'!AC15/'Indicator Data'!$BB15*100000)</f>
        <v>0</v>
      </c>
      <c r="AA13" s="127">
        <f t="shared" si="9"/>
        <v>0</v>
      </c>
      <c r="AB13" s="129">
        <f>IF('Indicator Data'!AD15="No data","x",'Indicator Data'!AD15/'Indicator Data'!$BB15*100000)</f>
        <v>0.43267847446223479</v>
      </c>
      <c r="AC13" s="127">
        <f t="shared" si="10"/>
        <v>5.5</v>
      </c>
      <c r="AD13" s="52">
        <f t="shared" si="11"/>
        <v>3.4</v>
      </c>
      <c r="AE13" s="12">
        <f>IF('Indicator Data'!V15="No data","x",ROUND(IF('Indicator Data'!V15&gt;AE$140,10,IF('Indicator Data'!V15&lt;AE$139,0,10-(AE$140-'Indicator Data'!V15)/(AE$140-AE$139)*10)),1))</f>
        <v>10</v>
      </c>
      <c r="AF13" s="12">
        <f>IF('Indicator Data'!W15="No data","x",ROUND(IF('Indicator Data'!W15&gt;AF$140,10,IF('Indicator Data'!W15&lt;AF$139,0,10-(AF$140-'Indicator Data'!W15)/(AF$140-AF$139)*10)),1))</f>
        <v>3.7</v>
      </c>
      <c r="AG13" s="52">
        <f t="shared" si="12"/>
        <v>6.9</v>
      </c>
      <c r="AH13" s="12">
        <f>IF('Indicator Data'!AP15="No data","x",ROUND(IF('Indicator Data'!AP15&gt;AH$140,10,IF('Indicator Data'!AP15&lt;AH$139,0,10-(AH$140-'Indicator Data'!AP15)/(AH$140-AH$139)*10)),1))</f>
        <v>3.8</v>
      </c>
      <c r="AI13" s="12">
        <f>IF('Indicator Data'!AQ15="No data","x",ROUND(IF('Indicator Data'!AQ15&gt;AI$140,10,IF('Indicator Data'!AQ15&lt;AI$139,0,10-(AI$140-'Indicator Data'!AQ15)/(AI$140-AI$139)*10)),1))</f>
        <v>0.8</v>
      </c>
      <c r="AJ13" s="52">
        <f t="shared" si="13"/>
        <v>2.2999999999999998</v>
      </c>
      <c r="AK13" s="35">
        <f>'Indicator Data'!AK15+'Indicator Data'!AJ15*0.5+'Indicator Data'!AI15*0.25</f>
        <v>212.58693066020746</v>
      </c>
      <c r="AL13" s="42">
        <f>AK13/'Indicator Data'!BB15</f>
        <v>2.299544721216686E-4</v>
      </c>
      <c r="AM13" s="52">
        <f t="shared" si="14"/>
        <v>0</v>
      </c>
      <c r="AN13" s="42">
        <f>IF('Indicator Data'!AL15="No data","x",'Indicator Data'!AL15/'Indicator Data'!BB15)</f>
        <v>2.3808738807148712E-2</v>
      </c>
      <c r="AO13" s="12">
        <f t="shared" si="15"/>
        <v>1.2</v>
      </c>
      <c r="AP13" s="52">
        <f t="shared" si="16"/>
        <v>1.2</v>
      </c>
      <c r="AQ13" s="36">
        <f t="shared" si="17"/>
        <v>3.2</v>
      </c>
      <c r="AR13" s="55">
        <f t="shared" si="18"/>
        <v>3</v>
      </c>
      <c r="AU13" s="11">
        <v>2.9</v>
      </c>
    </row>
    <row r="14" spans="1:47" s="11" customFormat="1" x14ac:dyDescent="0.25">
      <c r="A14" s="11" t="s">
        <v>341</v>
      </c>
      <c r="B14" s="30" t="s">
        <v>0</v>
      </c>
      <c r="C14" s="30" t="s">
        <v>461</v>
      </c>
      <c r="D14" s="12">
        <f>ROUND(IF('Indicator Data'!O16="No data",IF((0.1284*LN('Indicator Data'!BA16)-0.4735)&gt;D$140,0,IF((0.1284*LN('Indicator Data'!BA16)-0.4735)&lt;D$139,10,(D$140-(0.1284*LN('Indicator Data'!BA16)-0.4735))/(D$140-D$139)*10)),IF('Indicator Data'!O16&gt;D$140,0,IF('Indicator Data'!O16&lt;D$139,10,(D$140-'Indicator Data'!O16)/(D$140-D$139)*10))),1)</f>
        <v>8.1</v>
      </c>
      <c r="E14" s="12">
        <f>IF('Indicator Data'!P16="No data","x",ROUND(IF('Indicator Data'!P16&gt;E$140,10,IF('Indicator Data'!P16&lt;E$139,0,10-(E$140-'Indicator Data'!P16)/(E$140-E$139)*10)),1))</f>
        <v>10</v>
      </c>
      <c r="F14" s="52">
        <f t="shared" si="0"/>
        <v>9.3000000000000007</v>
      </c>
      <c r="G14" s="12">
        <f>IF('Indicator Data'!AG16="No data","x",ROUND(IF('Indicator Data'!AG16&gt;G$140,10,IF('Indicator Data'!AG16&lt;G$139,0,10-(G$140-'Indicator Data'!AG16)/(G$140-G$139)*10)),1))</f>
        <v>8.1</v>
      </c>
      <c r="H14" s="12">
        <f>IF('Indicator Data'!AH16="No data","x",ROUND(IF('Indicator Data'!AH16&gt;H$140,10,IF('Indicator Data'!AH16&lt;H$139,0,10-(H$140-'Indicator Data'!AH16)/(H$140-H$139)*10)),1))</f>
        <v>0</v>
      </c>
      <c r="I14" s="52">
        <f t="shared" si="1"/>
        <v>4.0999999999999996</v>
      </c>
      <c r="J14" s="35">
        <f>SUM('Indicator Data'!R16,SUM('Indicator Data'!S16:T16)*1000000)</f>
        <v>2164482134</v>
      </c>
      <c r="K14" s="35">
        <f>J14/'Indicator Data'!BD16</f>
        <v>110.25193189517174</v>
      </c>
      <c r="L14" s="12">
        <f t="shared" si="2"/>
        <v>2.2000000000000002</v>
      </c>
      <c r="M14" s="12">
        <f>IF('Indicator Data'!U16="No data","x",ROUND(IF('Indicator Data'!U16&gt;M$140,10,IF('Indicator Data'!U16&lt;M$139,0,10-(M$140-'Indicator Data'!U16)/(M$140-M$139)*10)),1))</f>
        <v>5</v>
      </c>
      <c r="N14" s="125">
        <f>'Indicator Data'!Q16/'Indicator Data'!BD16*1000000</f>
        <v>22.281400861148807</v>
      </c>
      <c r="O14" s="12">
        <f t="shared" si="3"/>
        <v>2.2000000000000002</v>
      </c>
      <c r="P14" s="52">
        <f t="shared" si="4"/>
        <v>3.1</v>
      </c>
      <c r="Q14" s="45">
        <f t="shared" si="5"/>
        <v>6.5</v>
      </c>
      <c r="R14" s="35">
        <f>IF(AND('Indicator Data'!AM16="No data",'Indicator Data'!AN16="No data"),0,SUM('Indicator Data'!AM16:AO16))</f>
        <v>152163</v>
      </c>
      <c r="S14" s="12">
        <f t="shared" si="6"/>
        <v>7.3</v>
      </c>
      <c r="T14" s="41">
        <f>R14/'Indicator Data'!$BB16</f>
        <v>0.11243790211681459</v>
      </c>
      <c r="U14" s="12">
        <f t="shared" si="7"/>
        <v>10</v>
      </c>
      <c r="V14" s="13">
        <f t="shared" si="8"/>
        <v>8.6999999999999993</v>
      </c>
      <c r="W14" s="12">
        <f>IF('Indicator Data'!AB16="No data","x",ROUND(IF('Indicator Data'!AB16&gt;W$140,10,IF('Indicator Data'!AB16&lt;W$139,0,10-(W$140-'Indicator Data'!AB16)/(W$140-W$139)*10)),1))</f>
        <v>0.6</v>
      </c>
      <c r="X14" s="12">
        <f>IF('Indicator Data'!AA16="No data","x",ROUND(IF('Indicator Data'!AA16&gt;X$140,10,IF('Indicator Data'!AA16&lt;X$139,0,10-(X$140-'Indicator Data'!AA16)/(X$140-X$139)*10)),1))</f>
        <v>1.5</v>
      </c>
      <c r="Y14" s="12">
        <f>IF('Indicator Data'!AF16="No data","x",ROUND(IF('Indicator Data'!AF16&gt;Y$140,10,IF('Indicator Data'!AF16&lt;Y$139,0,10-(Y$140-'Indicator Data'!AF16)/(Y$140-Y$139)*10)),1))</f>
        <v>9.5</v>
      </c>
      <c r="Z14" s="129">
        <f>IF('Indicator Data'!AC16="No data","x",'Indicator Data'!AC16/'Indicator Data'!$BB16*100000)</f>
        <v>0</v>
      </c>
      <c r="AA14" s="127">
        <f t="shared" si="9"/>
        <v>0</v>
      </c>
      <c r="AB14" s="129">
        <f>IF('Indicator Data'!AD16="No data","x",'Indicator Data'!AD16/'Indicator Data'!$BB16*100000)</f>
        <v>0.66503757092810423</v>
      </c>
      <c r="AC14" s="127">
        <f t="shared" si="10"/>
        <v>6.1</v>
      </c>
      <c r="AD14" s="52">
        <f t="shared" si="11"/>
        <v>3.5</v>
      </c>
      <c r="AE14" s="12">
        <f>IF('Indicator Data'!V16="No data","x",ROUND(IF('Indicator Data'!V16&gt;AE$140,10,IF('Indicator Data'!V16&lt;AE$139,0,10-(AE$140-'Indicator Data'!V16)/(AE$140-AE$139)*10)),1))</f>
        <v>10</v>
      </c>
      <c r="AF14" s="12">
        <f>IF('Indicator Data'!W16="No data","x",ROUND(IF('Indicator Data'!W16&gt;AF$140,10,IF('Indicator Data'!W16&lt;AF$139,0,10-(AF$140-'Indicator Data'!W16)/(AF$140-AF$139)*10)),1))</f>
        <v>7</v>
      </c>
      <c r="AG14" s="52">
        <f t="shared" si="12"/>
        <v>8.5</v>
      </c>
      <c r="AH14" s="12">
        <f>IF('Indicator Data'!AP16="No data","x",ROUND(IF('Indicator Data'!AP16&gt;AH$140,10,IF('Indicator Data'!AP16&lt;AH$139,0,10-(AH$140-'Indicator Data'!AP16)/(AH$140-AH$139)*10)),1))</f>
        <v>7.8</v>
      </c>
      <c r="AI14" s="12">
        <f>IF('Indicator Data'!AQ16="No data","x",ROUND(IF('Indicator Data'!AQ16&gt;AI$140,10,IF('Indicator Data'!AQ16&lt;AI$139,0,10-(AI$140-'Indicator Data'!AQ16)/(AI$140-AI$139)*10)),1))</f>
        <v>4.3</v>
      </c>
      <c r="AJ14" s="52">
        <f t="shared" si="13"/>
        <v>6.1</v>
      </c>
      <c r="AK14" s="35">
        <f>'Indicator Data'!AK16+'Indicator Data'!AJ16*0.5+'Indicator Data'!AI16*0.25</f>
        <v>1516.0376288854491</v>
      </c>
      <c r="AL14" s="42">
        <f>AK14/'Indicator Data'!BB16</f>
        <v>1.1202466468328688E-3</v>
      </c>
      <c r="AM14" s="52">
        <f t="shared" si="14"/>
        <v>0.1</v>
      </c>
      <c r="AN14" s="42">
        <f>IF('Indicator Data'!AL16="No data","x",'Indicator Data'!AL16/'Indicator Data'!BB16)</f>
        <v>0.18670594329298526</v>
      </c>
      <c r="AO14" s="12">
        <f t="shared" si="15"/>
        <v>9.3000000000000007</v>
      </c>
      <c r="AP14" s="52">
        <f t="shared" si="16"/>
        <v>9.3000000000000007</v>
      </c>
      <c r="AQ14" s="36">
        <f t="shared" si="17"/>
        <v>6.5</v>
      </c>
      <c r="AR14" s="55">
        <f t="shared" si="18"/>
        <v>7.8</v>
      </c>
      <c r="AU14" s="11">
        <v>4.3</v>
      </c>
    </row>
    <row r="15" spans="1:47" s="11" customFormat="1" x14ac:dyDescent="0.25">
      <c r="A15" s="11" t="s">
        <v>342</v>
      </c>
      <c r="B15" s="30" t="s">
        <v>0</v>
      </c>
      <c r="C15" s="30" t="s">
        <v>462</v>
      </c>
      <c r="D15" s="12">
        <f>ROUND(IF('Indicator Data'!O17="No data",IF((0.1284*LN('Indicator Data'!BA17)-0.4735)&gt;D$140,0,IF((0.1284*LN('Indicator Data'!BA17)-0.4735)&lt;D$139,10,(D$140-(0.1284*LN('Indicator Data'!BA17)-0.4735))/(D$140-D$139)*10)),IF('Indicator Data'!O17&gt;D$140,0,IF('Indicator Data'!O17&lt;D$139,10,(D$140-'Indicator Data'!O17)/(D$140-D$139)*10))),1)</f>
        <v>8.1</v>
      </c>
      <c r="E15" s="12">
        <f>IF('Indicator Data'!P17="No data","x",ROUND(IF('Indicator Data'!P17&gt;E$140,10,IF('Indicator Data'!P17&lt;E$139,0,10-(E$140-'Indicator Data'!P17)/(E$140-E$139)*10)),1))</f>
        <v>10</v>
      </c>
      <c r="F15" s="52">
        <f t="shared" si="0"/>
        <v>9.3000000000000007</v>
      </c>
      <c r="G15" s="12">
        <f>IF('Indicator Data'!AG17="No data","x",ROUND(IF('Indicator Data'!AG17&gt;G$140,10,IF('Indicator Data'!AG17&lt;G$139,0,10-(G$140-'Indicator Data'!AG17)/(G$140-G$139)*10)),1))</f>
        <v>8.1</v>
      </c>
      <c r="H15" s="12">
        <f>IF('Indicator Data'!AH17="No data","x",ROUND(IF('Indicator Data'!AH17&gt;H$140,10,IF('Indicator Data'!AH17&lt;H$139,0,10-(H$140-'Indicator Data'!AH17)/(H$140-H$139)*10)),1))</f>
        <v>3.8</v>
      </c>
      <c r="I15" s="52">
        <f t="shared" si="1"/>
        <v>6</v>
      </c>
      <c r="J15" s="35">
        <f>SUM('Indicator Data'!R17,SUM('Indicator Data'!S17:T17)*1000000)</f>
        <v>2164482134</v>
      </c>
      <c r="K15" s="35">
        <f>J15/'Indicator Data'!BD17</f>
        <v>110.25193189517174</v>
      </c>
      <c r="L15" s="12">
        <f t="shared" si="2"/>
        <v>2.2000000000000002</v>
      </c>
      <c r="M15" s="12">
        <f>IF('Indicator Data'!U17="No data","x",ROUND(IF('Indicator Data'!U17&gt;M$140,10,IF('Indicator Data'!U17&lt;M$139,0,10-(M$140-'Indicator Data'!U17)/(M$140-M$139)*10)),1))</f>
        <v>5</v>
      </c>
      <c r="N15" s="125">
        <f>'Indicator Data'!Q17/'Indicator Data'!BD17*1000000</f>
        <v>22.281400861148807</v>
      </c>
      <c r="O15" s="12">
        <f t="shared" si="3"/>
        <v>2.2000000000000002</v>
      </c>
      <c r="P15" s="52">
        <f t="shared" si="4"/>
        <v>3.1</v>
      </c>
      <c r="Q15" s="45">
        <f t="shared" si="5"/>
        <v>6.9</v>
      </c>
      <c r="R15" s="35">
        <f>IF(AND('Indicator Data'!AM17="No data",'Indicator Data'!AN17="No data"),0,SUM('Indicator Data'!AM17:AO17))</f>
        <v>241</v>
      </c>
      <c r="S15" s="12">
        <f t="shared" si="6"/>
        <v>0</v>
      </c>
      <c r="T15" s="41">
        <f>R15/'Indicator Data'!$BB17</f>
        <v>2.860934825293038E-4</v>
      </c>
      <c r="U15" s="12">
        <f t="shared" si="7"/>
        <v>2.2999999999999998</v>
      </c>
      <c r="V15" s="13">
        <f t="shared" si="8"/>
        <v>1.2</v>
      </c>
      <c r="W15" s="12">
        <f>IF('Indicator Data'!AB17="No data","x",ROUND(IF('Indicator Data'!AB17&gt;W$140,10,IF('Indicator Data'!AB17&lt;W$139,0,10-(W$140-'Indicator Data'!AB17)/(W$140-W$139)*10)),1))</f>
        <v>2.4</v>
      </c>
      <c r="X15" s="12">
        <f>IF('Indicator Data'!AA17="No data","x",ROUND(IF('Indicator Data'!AA17&gt;X$140,10,IF('Indicator Data'!AA17&lt;X$139,0,10-(X$140-'Indicator Data'!AA17)/(X$140-X$139)*10)),1))</f>
        <v>1.5</v>
      </c>
      <c r="Y15" s="12">
        <f>IF('Indicator Data'!AF17="No data","x",ROUND(IF('Indicator Data'!AF17&gt;Y$140,10,IF('Indicator Data'!AF17&lt;Y$139,0,10-(Y$140-'Indicator Data'!AF17)/(Y$140-Y$139)*10)),1))</f>
        <v>9.5</v>
      </c>
      <c r="Z15" s="129">
        <f>IF('Indicator Data'!AC17="No data","x",'Indicator Data'!AC17/'Indicator Data'!$BB17*100000)</f>
        <v>0</v>
      </c>
      <c r="AA15" s="127">
        <f t="shared" si="9"/>
        <v>0</v>
      </c>
      <c r="AB15" s="129">
        <f>IF('Indicator Data'!AD17="No data","x",'Indicator Data'!AD17/'Indicator Data'!$BB17*100000)</f>
        <v>0.35613296580411263</v>
      </c>
      <c r="AC15" s="127">
        <f t="shared" si="10"/>
        <v>5.2</v>
      </c>
      <c r="AD15" s="52">
        <f t="shared" si="11"/>
        <v>3.7</v>
      </c>
      <c r="AE15" s="12">
        <f>IF('Indicator Data'!V17="No data","x",ROUND(IF('Indicator Data'!V17&gt;AE$140,10,IF('Indicator Data'!V17&lt;AE$139,0,10-(AE$140-'Indicator Data'!V17)/(AE$140-AE$139)*10)),1))</f>
        <v>10</v>
      </c>
      <c r="AF15" s="12">
        <f>IF('Indicator Data'!W17="No data","x",ROUND(IF('Indicator Data'!W17&gt;AF$140,10,IF('Indicator Data'!W17&lt;AF$139,0,10-(AF$140-'Indicator Data'!W17)/(AF$140-AF$139)*10)),1))</f>
        <v>4</v>
      </c>
      <c r="AG15" s="52">
        <f t="shared" si="12"/>
        <v>7</v>
      </c>
      <c r="AH15" s="12">
        <f>IF('Indicator Data'!AP17="No data","x",ROUND(IF('Indicator Data'!AP17&gt;AH$140,10,IF('Indicator Data'!AP17&lt;AH$139,0,10-(AH$140-'Indicator Data'!AP17)/(AH$140-AH$139)*10)),1))</f>
        <v>3.2</v>
      </c>
      <c r="AI15" s="12">
        <f>IF('Indicator Data'!AQ17="No data","x",ROUND(IF('Indicator Data'!AQ17&gt;AI$140,10,IF('Indicator Data'!AQ17&lt;AI$139,0,10-(AI$140-'Indicator Data'!AQ17)/(AI$140-AI$139)*10)),1))</f>
        <v>1.7</v>
      </c>
      <c r="AJ15" s="52">
        <f t="shared" si="13"/>
        <v>2.5</v>
      </c>
      <c r="AK15" s="35">
        <f>'Indicator Data'!AK17+'Indicator Data'!AJ17*0.5+'Indicator Data'!AI17*0.25</f>
        <v>193.70950813479544</v>
      </c>
      <c r="AL15" s="42">
        <f>AK15/'Indicator Data'!BB17</f>
        <v>2.299544721216686E-4</v>
      </c>
      <c r="AM15" s="52">
        <f t="shared" si="14"/>
        <v>0</v>
      </c>
      <c r="AN15" s="42">
        <f>IF('Indicator Data'!AL17="No data","x",'Indicator Data'!AL17/'Indicator Data'!BB17)</f>
        <v>1.9306442920195354E-2</v>
      </c>
      <c r="AO15" s="12">
        <f t="shared" si="15"/>
        <v>1</v>
      </c>
      <c r="AP15" s="52">
        <f t="shared" si="16"/>
        <v>1</v>
      </c>
      <c r="AQ15" s="36">
        <f t="shared" si="17"/>
        <v>3.3</v>
      </c>
      <c r="AR15" s="55">
        <f t="shared" si="18"/>
        <v>2.2999999999999998</v>
      </c>
      <c r="AU15" s="11">
        <v>3.6</v>
      </c>
    </row>
    <row r="16" spans="1:47" s="11" customFormat="1" x14ac:dyDescent="0.25">
      <c r="A16" s="11" t="s">
        <v>343</v>
      </c>
      <c r="B16" s="30" t="s">
        <v>2</v>
      </c>
      <c r="C16" s="30" t="s">
        <v>463</v>
      </c>
      <c r="D16" s="12">
        <f>ROUND(IF('Indicator Data'!O18="No data",IF((0.1284*LN('Indicator Data'!BA18)-0.4735)&gt;D$140,0,IF((0.1284*LN('Indicator Data'!BA18)-0.4735)&lt;D$139,10,(D$140-(0.1284*LN('Indicator Data'!BA18)-0.4735))/(D$140-D$139)*10)),IF('Indicator Data'!O18&gt;D$140,0,IF('Indicator Data'!O18&lt;D$139,10,(D$140-'Indicator Data'!O18)/(D$140-D$139)*10))),1)</f>
        <v>6.1</v>
      </c>
      <c r="E16" s="12">
        <f>IF('Indicator Data'!P18="No data","x",ROUND(IF('Indicator Data'!P18&gt;E$140,10,IF('Indicator Data'!P18&lt;E$139,0,10-(E$140-'Indicator Data'!P18)/(E$140-E$139)*10)),1))</f>
        <v>5.9</v>
      </c>
      <c r="F16" s="52">
        <f t="shared" si="0"/>
        <v>6</v>
      </c>
      <c r="G16" s="12">
        <f>IF('Indicator Data'!AG18="No data","x",ROUND(IF('Indicator Data'!AG18&gt;G$140,10,IF('Indicator Data'!AG18&lt;G$139,0,10-(G$140-'Indicator Data'!AG18)/(G$140-G$139)*10)),1))</f>
        <v>7.6</v>
      </c>
      <c r="H16" s="12">
        <f>IF('Indicator Data'!AH18="No data","x",ROUND(IF('Indicator Data'!AH18&gt;H$140,10,IF('Indicator Data'!AH18&lt;H$139,0,10-(H$140-'Indicator Data'!AH18)/(H$140-H$139)*10)),1))</f>
        <v>5.4</v>
      </c>
      <c r="I16" s="52">
        <f t="shared" si="1"/>
        <v>6.5</v>
      </c>
      <c r="J16" s="35">
        <f>SUM('Indicator Data'!R18,SUM('Indicator Data'!S18:T18)*1000000)</f>
        <v>2580655484</v>
      </c>
      <c r="K16" s="35">
        <f>J16/'Indicator Data'!BD18</f>
        <v>106.40226745836235</v>
      </c>
      <c r="L16" s="12">
        <f t="shared" si="2"/>
        <v>2.1</v>
      </c>
      <c r="M16" s="12">
        <f>IF('Indicator Data'!U18="No data","x",ROUND(IF('Indicator Data'!U18&gt;M$140,10,IF('Indicator Data'!U18&lt;M$139,0,10-(M$140-'Indicator Data'!U18)/(M$140-M$139)*10)),1))</f>
        <v>2.4</v>
      </c>
      <c r="N16" s="125">
        <f>'Indicator Data'!Q18/'Indicator Data'!BD18*1000000</f>
        <v>14.241606456731002</v>
      </c>
      <c r="O16" s="12">
        <f t="shared" si="3"/>
        <v>1.4</v>
      </c>
      <c r="P16" s="52">
        <f t="shared" si="4"/>
        <v>2</v>
      </c>
      <c r="Q16" s="45">
        <f t="shared" si="5"/>
        <v>5.0999999999999996</v>
      </c>
      <c r="R16" s="35">
        <f>IF(AND('Indicator Data'!AM18="No data",'Indicator Data'!AN18="No data"),0,SUM('Indicator Data'!AM18:AO18))</f>
        <v>63451</v>
      </c>
      <c r="S16" s="12">
        <f t="shared" si="6"/>
        <v>6</v>
      </c>
      <c r="T16" s="41">
        <f>R16/'Indicator Data'!$BB18</f>
        <v>5.1181470744341893E-2</v>
      </c>
      <c r="U16" s="12">
        <f t="shared" si="7"/>
        <v>8.4</v>
      </c>
      <c r="V16" s="13">
        <f t="shared" si="8"/>
        <v>7.2</v>
      </c>
      <c r="W16" s="12">
        <f>IF('Indicator Data'!AB18="No data","x",ROUND(IF('Indicator Data'!AB18&gt;W$140,10,IF('Indicator Data'!AB18&lt;W$139,0,10-(W$140-'Indicator Data'!AB18)/(W$140-W$139)*10)),1))</f>
        <v>8.1999999999999993</v>
      </c>
      <c r="X16" s="12">
        <f>IF('Indicator Data'!AA18="No data","x",ROUND(IF('Indicator Data'!AA18&gt;X$140,10,IF('Indicator Data'!AA18&lt;X$139,0,10-(X$140-'Indicator Data'!AA18)/(X$140-X$139)*10)),1))</f>
        <v>4.8</v>
      </c>
      <c r="Y16" s="12">
        <f>IF('Indicator Data'!AF18="No data","x",ROUND(IF('Indicator Data'!AF18&gt;Y$140,10,IF('Indicator Data'!AF18&lt;Y$139,0,10-(Y$140-'Indicator Data'!AF18)/(Y$140-Y$139)*10)),1))</f>
        <v>3.3</v>
      </c>
      <c r="Z16" s="129">
        <f>IF('Indicator Data'!AC18="No data","x",'Indicator Data'!AC18/'Indicator Data'!$BB18*100000)</f>
        <v>0</v>
      </c>
      <c r="AA16" s="127">
        <f t="shared" si="9"/>
        <v>0</v>
      </c>
      <c r="AB16" s="129">
        <f>IF('Indicator Data'!AD18="No data","x",'Indicator Data'!AD18/'Indicator Data'!$BB18*100000)</f>
        <v>0.40331492604010888</v>
      </c>
      <c r="AC16" s="127">
        <f t="shared" si="10"/>
        <v>5.4</v>
      </c>
      <c r="AD16" s="52">
        <f t="shared" si="11"/>
        <v>4.3</v>
      </c>
      <c r="AE16" s="12">
        <f>IF('Indicator Data'!V18="No data","x",ROUND(IF('Indicator Data'!V18&gt;AE$140,10,IF('Indicator Data'!V18&lt;AE$139,0,10-(AE$140-'Indicator Data'!V18)/(AE$140-AE$139)*10)),1))</f>
        <v>9.8000000000000007</v>
      </c>
      <c r="AF16" s="12">
        <f>IF('Indicator Data'!W18="No data","x",ROUND(IF('Indicator Data'!W18&gt;AF$140,10,IF('Indicator Data'!W18&lt;AF$139,0,10-(AF$140-'Indicator Data'!W18)/(AF$140-AF$139)*10)),1))</f>
        <v>2.8</v>
      </c>
      <c r="AG16" s="52">
        <f t="shared" si="12"/>
        <v>6.3</v>
      </c>
      <c r="AH16" s="12">
        <f>IF('Indicator Data'!AP18="No data","x",ROUND(IF('Indicator Data'!AP18&gt;AH$140,10,IF('Indicator Data'!AP18&lt;AH$139,0,10-(AH$140-'Indicator Data'!AP18)/(AH$140-AH$139)*10)),1))</f>
        <v>0</v>
      </c>
      <c r="AI16" s="12">
        <f>IF('Indicator Data'!AQ18="No data","x",ROUND(IF('Indicator Data'!AQ18&gt;AI$140,10,IF('Indicator Data'!AQ18&lt;AI$139,0,10-(AI$140-'Indicator Data'!AQ18)/(AI$140-AI$139)*10)),1))</f>
        <v>2.2999999999999998</v>
      </c>
      <c r="AJ16" s="52">
        <f t="shared" si="13"/>
        <v>1.2</v>
      </c>
      <c r="AK16" s="35">
        <f>'Indicator Data'!AK18+'Indicator Data'!AJ18*0.5+'Indicator Data'!AI18*0.25</f>
        <v>0</v>
      </c>
      <c r="AL16" s="42">
        <f>AK16/'Indicator Data'!BB18</f>
        <v>0</v>
      </c>
      <c r="AM16" s="52">
        <f t="shared" si="14"/>
        <v>0</v>
      </c>
      <c r="AN16" s="42">
        <f>IF('Indicator Data'!AL18="No data","x",'Indicator Data'!AL18/'Indicator Data'!BB18)</f>
        <v>0</v>
      </c>
      <c r="AO16" s="12">
        <f t="shared" si="15"/>
        <v>0</v>
      </c>
      <c r="AP16" s="52">
        <f t="shared" si="16"/>
        <v>0</v>
      </c>
      <c r="AQ16" s="36">
        <f t="shared" si="17"/>
        <v>2.8</v>
      </c>
      <c r="AR16" s="55">
        <f t="shared" si="18"/>
        <v>5.4</v>
      </c>
      <c r="AU16" s="11">
        <v>5.9</v>
      </c>
    </row>
    <row r="17" spans="1:47" s="11" customFormat="1" x14ac:dyDescent="0.25">
      <c r="A17" s="11" t="s">
        <v>333</v>
      </c>
      <c r="B17" s="30" t="s">
        <v>2</v>
      </c>
      <c r="C17" s="30" t="s">
        <v>464</v>
      </c>
      <c r="D17" s="12">
        <f>ROUND(IF('Indicator Data'!O19="No data",IF((0.1284*LN('Indicator Data'!BA19)-0.4735)&gt;D$140,0,IF((0.1284*LN('Indicator Data'!BA19)-0.4735)&lt;D$139,10,(D$140-(0.1284*LN('Indicator Data'!BA19)-0.4735))/(D$140-D$139)*10)),IF('Indicator Data'!O19&gt;D$140,0,IF('Indicator Data'!O19&lt;D$139,10,(D$140-'Indicator Data'!O19)/(D$140-D$139)*10))),1)</f>
        <v>6.1</v>
      </c>
      <c r="E17" s="12">
        <f>IF('Indicator Data'!P19="No data","x",ROUND(IF('Indicator Data'!P19&gt;E$140,10,IF('Indicator Data'!P19&lt;E$139,0,10-(E$140-'Indicator Data'!P19)/(E$140-E$139)*10)),1))</f>
        <v>0.6</v>
      </c>
      <c r="F17" s="52">
        <f t="shared" si="0"/>
        <v>3.9</v>
      </c>
      <c r="G17" s="12">
        <f>IF('Indicator Data'!AG19="No data","x",ROUND(IF('Indicator Data'!AG19&gt;G$140,10,IF('Indicator Data'!AG19&lt;G$139,0,10-(G$140-'Indicator Data'!AG19)/(G$140-G$139)*10)),1))</f>
        <v>7.6</v>
      </c>
      <c r="H17" s="12">
        <f>IF('Indicator Data'!AH19="No data","x",ROUND(IF('Indicator Data'!AH19&gt;H$140,10,IF('Indicator Data'!AH19&lt;H$139,0,10-(H$140-'Indicator Data'!AH19)/(H$140-H$139)*10)),1))</f>
        <v>5.4</v>
      </c>
      <c r="I17" s="52">
        <f t="shared" si="1"/>
        <v>6.5</v>
      </c>
      <c r="J17" s="35">
        <f>SUM('Indicator Data'!R19,SUM('Indicator Data'!S19:T19)*1000000)</f>
        <v>2580655484</v>
      </c>
      <c r="K17" s="35">
        <f>J17/'Indicator Data'!BD19</f>
        <v>106.40226745836235</v>
      </c>
      <c r="L17" s="12">
        <f t="shared" si="2"/>
        <v>2.1</v>
      </c>
      <c r="M17" s="12">
        <f>IF('Indicator Data'!U19="No data","x",ROUND(IF('Indicator Data'!U19&gt;M$140,10,IF('Indicator Data'!U19&lt;M$139,0,10-(M$140-'Indicator Data'!U19)/(M$140-M$139)*10)),1))</f>
        <v>2.4</v>
      </c>
      <c r="N17" s="125">
        <f>'Indicator Data'!Q19/'Indicator Data'!BD19*1000000</f>
        <v>14.241606456731002</v>
      </c>
      <c r="O17" s="12">
        <f t="shared" si="3"/>
        <v>1.4</v>
      </c>
      <c r="P17" s="52">
        <f t="shared" si="4"/>
        <v>2</v>
      </c>
      <c r="Q17" s="45">
        <f t="shared" si="5"/>
        <v>4.0999999999999996</v>
      </c>
      <c r="R17" s="35">
        <f>IF(AND('Indicator Data'!AM19="No data",'Indicator Data'!AN19="No data"),0,SUM('Indicator Data'!AM19:AO19))</f>
        <v>14781</v>
      </c>
      <c r="S17" s="12">
        <f t="shared" si="6"/>
        <v>3.9</v>
      </c>
      <c r="T17" s="41">
        <f>R17/'Indicator Data'!$BB19</f>
        <v>3.2968430068385907E-3</v>
      </c>
      <c r="U17" s="12">
        <f t="shared" si="7"/>
        <v>4.3</v>
      </c>
      <c r="V17" s="13">
        <f t="shared" si="8"/>
        <v>4.0999999999999996</v>
      </c>
      <c r="W17" s="12">
        <f>IF('Indicator Data'!AB19="No data","x",ROUND(IF('Indicator Data'!AB19&gt;W$140,10,IF('Indicator Data'!AB19&lt;W$139,0,10-(W$140-'Indicator Data'!AB19)/(W$140-W$139)*10)),1))</f>
        <v>5.9</v>
      </c>
      <c r="X17" s="12">
        <f>IF('Indicator Data'!AA19="No data","x",ROUND(IF('Indicator Data'!AA19&gt;X$140,10,IF('Indicator Data'!AA19&lt;X$139,0,10-(X$140-'Indicator Data'!AA19)/(X$140-X$139)*10)),1))</f>
        <v>4.8</v>
      </c>
      <c r="Y17" s="12">
        <f>IF('Indicator Data'!AF19="No data","x",ROUND(IF('Indicator Data'!AF19&gt;Y$140,10,IF('Indicator Data'!AF19&lt;Y$139,0,10-(Y$140-'Indicator Data'!AF19)/(Y$140-Y$139)*10)),1))</f>
        <v>3.3</v>
      </c>
      <c r="Z17" s="129">
        <f>IF('Indicator Data'!AC19="No data","x",'Indicator Data'!AC19/'Indicator Data'!$BB19*100000)</f>
        <v>0.98140242406398748</v>
      </c>
      <c r="AA17" s="127">
        <f t="shared" si="9"/>
        <v>5.4</v>
      </c>
      <c r="AB17" s="129">
        <f>IF('Indicator Data'!AD19="No data","x",'Indicator Data'!AD19/'Indicator Data'!$BB19*100000)</f>
        <v>0.60222421476653776</v>
      </c>
      <c r="AC17" s="127">
        <f t="shared" si="10"/>
        <v>5.9</v>
      </c>
      <c r="AD17" s="52">
        <f t="shared" si="11"/>
        <v>5.0999999999999996</v>
      </c>
      <c r="AE17" s="12">
        <f>IF('Indicator Data'!V19="No data","x",ROUND(IF('Indicator Data'!V19&gt;AE$140,10,IF('Indicator Data'!V19&lt;AE$139,0,10-(AE$140-'Indicator Data'!V19)/(AE$140-AE$139)*10)),1))</f>
        <v>7.4</v>
      </c>
      <c r="AF17" s="12" t="str">
        <f>IF('Indicator Data'!W19="No data","x",ROUND(IF('Indicator Data'!W19&gt;AF$140,10,IF('Indicator Data'!W19&lt;AF$139,0,10-(AF$140-'Indicator Data'!W19)/(AF$140-AF$139)*10)),1))</f>
        <v>x</v>
      </c>
      <c r="AG17" s="52">
        <f t="shared" si="12"/>
        <v>7.4</v>
      </c>
      <c r="AH17" s="12" t="str">
        <f>IF('Indicator Data'!AP19="No data","x",ROUND(IF('Indicator Data'!AP19&gt;AH$140,10,IF('Indicator Data'!AP19&lt;AH$139,0,10-(AH$140-'Indicator Data'!AP19)/(AH$140-AH$139)*10)),1))</f>
        <v>x</v>
      </c>
      <c r="AI17" s="12">
        <f>IF('Indicator Data'!AQ19="No data","x",ROUND(IF('Indicator Data'!AQ19&gt;AI$140,10,IF('Indicator Data'!AQ19&lt;AI$139,0,10-(AI$140-'Indicator Data'!AQ19)/(AI$140-AI$139)*10)),1))</f>
        <v>0</v>
      </c>
      <c r="AJ17" s="52">
        <f t="shared" si="13"/>
        <v>0</v>
      </c>
      <c r="AK17" s="35">
        <f>'Indicator Data'!AK19+'Indicator Data'!AJ19*0.5+'Indicator Data'!AI19*0.25</f>
        <v>278.53730951706831</v>
      </c>
      <c r="AL17" s="42">
        <f>AK17/'Indicator Data'!BB19</f>
        <v>6.2126634261889084E-5</v>
      </c>
      <c r="AM17" s="52">
        <f t="shared" si="14"/>
        <v>0</v>
      </c>
      <c r="AN17" s="42" t="str">
        <f>IF('Indicator Data'!AL19="No data","x",'Indicator Data'!AL19/'Indicator Data'!BB19)</f>
        <v>x</v>
      </c>
      <c r="AO17" s="12" t="str">
        <f t="shared" si="15"/>
        <v>x</v>
      </c>
      <c r="AP17" s="52" t="str">
        <f t="shared" si="16"/>
        <v>x</v>
      </c>
      <c r="AQ17" s="36">
        <f t="shared" si="17"/>
        <v>3.9</v>
      </c>
      <c r="AR17" s="55">
        <f t="shared" si="18"/>
        <v>4</v>
      </c>
      <c r="AU17" s="11">
        <v>2.6</v>
      </c>
    </row>
    <row r="18" spans="1:47" s="11" customFormat="1" x14ac:dyDescent="0.25">
      <c r="A18" s="11" t="s">
        <v>338</v>
      </c>
      <c r="B18" s="30" t="s">
        <v>2</v>
      </c>
      <c r="C18" s="30" t="s">
        <v>466</v>
      </c>
      <c r="D18" s="12">
        <f>ROUND(IF('Indicator Data'!O20="No data",IF((0.1284*LN('Indicator Data'!BA20)-0.4735)&gt;D$140,0,IF((0.1284*LN('Indicator Data'!BA20)-0.4735)&lt;D$139,10,(D$140-(0.1284*LN('Indicator Data'!BA20)-0.4735))/(D$140-D$139)*10)),IF('Indicator Data'!O20&gt;D$140,0,IF('Indicator Data'!O20&lt;D$139,10,(D$140-'Indicator Data'!O20)/(D$140-D$139)*10))),1)</f>
        <v>6.1</v>
      </c>
      <c r="E18" s="12">
        <f>IF('Indicator Data'!P20="No data","x",ROUND(IF('Indicator Data'!P20&gt;E$140,10,IF('Indicator Data'!P20&lt;E$139,0,10-(E$140-'Indicator Data'!P20)/(E$140-E$139)*10)),1))</f>
        <v>5.7</v>
      </c>
      <c r="F18" s="52">
        <f t="shared" si="0"/>
        <v>5.9</v>
      </c>
      <c r="G18" s="12">
        <f>IF('Indicator Data'!AG20="No data","x",ROUND(IF('Indicator Data'!AG20&gt;G$140,10,IF('Indicator Data'!AG20&lt;G$139,0,10-(G$140-'Indicator Data'!AG20)/(G$140-G$139)*10)),1))</f>
        <v>7.6</v>
      </c>
      <c r="H18" s="12">
        <f>IF('Indicator Data'!AH20="No data","x",ROUND(IF('Indicator Data'!AH20&gt;H$140,10,IF('Indicator Data'!AH20&lt;H$139,0,10-(H$140-'Indicator Data'!AH20)/(H$140-H$139)*10)),1))</f>
        <v>5.4</v>
      </c>
      <c r="I18" s="52">
        <f t="shared" si="1"/>
        <v>6.5</v>
      </c>
      <c r="J18" s="35">
        <f>SUM('Indicator Data'!R20,SUM('Indicator Data'!S20:T20)*1000000)</f>
        <v>2580655484</v>
      </c>
      <c r="K18" s="35">
        <f>J18/'Indicator Data'!BD20</f>
        <v>106.40226745836235</v>
      </c>
      <c r="L18" s="12">
        <f t="shared" si="2"/>
        <v>2.1</v>
      </c>
      <c r="M18" s="12">
        <f>IF('Indicator Data'!U20="No data","x",ROUND(IF('Indicator Data'!U20&gt;M$140,10,IF('Indicator Data'!U20&lt;M$139,0,10-(M$140-'Indicator Data'!U20)/(M$140-M$139)*10)),1))</f>
        <v>2.4</v>
      </c>
      <c r="N18" s="125">
        <f>'Indicator Data'!Q20/'Indicator Data'!BD20*1000000</f>
        <v>14.241606456731002</v>
      </c>
      <c r="O18" s="12">
        <f t="shared" si="3"/>
        <v>1.4</v>
      </c>
      <c r="P18" s="52">
        <f t="shared" si="4"/>
        <v>2</v>
      </c>
      <c r="Q18" s="45">
        <f t="shared" si="5"/>
        <v>5.0999999999999996</v>
      </c>
      <c r="R18" s="35">
        <f>IF(AND('Indicator Data'!AM20="No data",'Indicator Data'!AN20="No data"),0,SUM('Indicator Data'!AM20:AO20))</f>
        <v>180674</v>
      </c>
      <c r="S18" s="12">
        <f t="shared" si="6"/>
        <v>7.5</v>
      </c>
      <c r="T18" s="41">
        <f>R18/'Indicator Data'!$BB20</f>
        <v>0.16879425998243613</v>
      </c>
      <c r="U18" s="12">
        <f t="shared" si="7"/>
        <v>10</v>
      </c>
      <c r="V18" s="13">
        <f t="shared" si="8"/>
        <v>8.8000000000000007</v>
      </c>
      <c r="W18" s="12">
        <f>IF('Indicator Data'!AB20="No data","x",ROUND(IF('Indicator Data'!AB20&gt;W$140,10,IF('Indicator Data'!AB20&lt;W$139,0,10-(W$140-'Indicator Data'!AB20)/(W$140-W$139)*10)),1))</f>
        <v>10</v>
      </c>
      <c r="X18" s="12">
        <f>IF('Indicator Data'!AA20="No data","x",ROUND(IF('Indicator Data'!AA20&gt;X$140,10,IF('Indicator Data'!AA20&lt;X$139,0,10-(X$140-'Indicator Data'!AA20)/(X$140-X$139)*10)),1))</f>
        <v>4.8</v>
      </c>
      <c r="Y18" s="12">
        <f>IF('Indicator Data'!AF20="No data","x",ROUND(IF('Indicator Data'!AF20&gt;Y$140,10,IF('Indicator Data'!AF20&lt;Y$139,0,10-(Y$140-'Indicator Data'!AF20)/(Y$140-Y$139)*10)),1))</f>
        <v>3.3</v>
      </c>
      <c r="Z18" s="129">
        <f>IF('Indicator Data'!AC20="No data","x",'Indicator Data'!AC20/'Indicator Data'!$BB20*100000)</f>
        <v>0</v>
      </c>
      <c r="AA18" s="127">
        <f t="shared" si="9"/>
        <v>0</v>
      </c>
      <c r="AB18" s="129">
        <f>IF('Indicator Data'!AD20="No data","x",'Indicator Data'!AD20/'Indicator Data'!$BB20*100000)</f>
        <v>1.4013714755507389</v>
      </c>
      <c r="AC18" s="127">
        <f t="shared" si="10"/>
        <v>7.2</v>
      </c>
      <c r="AD18" s="52">
        <f t="shared" si="11"/>
        <v>5.0999999999999996</v>
      </c>
      <c r="AE18" s="12">
        <f>IF('Indicator Data'!V20="No data","x",ROUND(IF('Indicator Data'!V20&gt;AE$140,10,IF('Indicator Data'!V20&lt;AE$139,0,10-(AE$140-'Indicator Data'!V20)/(AE$140-AE$139)*10)),1))</f>
        <v>9.8000000000000007</v>
      </c>
      <c r="AF18" s="12">
        <f>IF('Indicator Data'!W20="No data","x",ROUND(IF('Indicator Data'!W20&gt;AF$140,10,IF('Indicator Data'!W20&lt;AF$139,0,10-(AF$140-'Indicator Data'!W20)/(AF$140-AF$139)*10)),1))</f>
        <v>3</v>
      </c>
      <c r="AG18" s="52">
        <f t="shared" si="12"/>
        <v>6.4</v>
      </c>
      <c r="AH18" s="12">
        <f>IF('Indicator Data'!AP20="No data","x",ROUND(IF('Indicator Data'!AP20&gt;AH$140,10,IF('Indicator Data'!AP20&lt;AH$139,0,10-(AH$140-'Indicator Data'!AP20)/(AH$140-AH$139)*10)),1))</f>
        <v>0</v>
      </c>
      <c r="AI18" s="12">
        <f>IF('Indicator Data'!AQ20="No data","x",ROUND(IF('Indicator Data'!AQ20&gt;AI$140,10,IF('Indicator Data'!AQ20&lt;AI$139,0,10-(AI$140-'Indicator Data'!AQ20)/(AI$140-AI$139)*10)),1))</f>
        <v>0.2</v>
      </c>
      <c r="AJ18" s="52">
        <f t="shared" si="13"/>
        <v>0.1</v>
      </c>
      <c r="AK18" s="35">
        <f>'Indicator Data'!AK20+'Indicator Data'!AJ20*0.5+'Indicator Data'!AI20*0.25</f>
        <v>0</v>
      </c>
      <c r="AL18" s="42">
        <f>AK18/'Indicator Data'!BB20</f>
        <v>0</v>
      </c>
      <c r="AM18" s="52">
        <f t="shared" si="14"/>
        <v>0</v>
      </c>
      <c r="AN18" s="42">
        <f>IF('Indicator Data'!AL20="No data","x",'Indicator Data'!AL20/'Indicator Data'!BB20)</f>
        <v>3.0580784394327255E-2</v>
      </c>
      <c r="AO18" s="12">
        <f t="shared" si="15"/>
        <v>1.5</v>
      </c>
      <c r="AP18" s="52">
        <f t="shared" si="16"/>
        <v>1.5</v>
      </c>
      <c r="AQ18" s="36">
        <f t="shared" si="17"/>
        <v>3.1</v>
      </c>
      <c r="AR18" s="55">
        <f t="shared" si="18"/>
        <v>6.8</v>
      </c>
      <c r="AU18" s="11">
        <v>4.0999999999999996</v>
      </c>
    </row>
    <row r="19" spans="1:47" s="11" customFormat="1" x14ac:dyDescent="0.25">
      <c r="A19" s="11" t="s">
        <v>344</v>
      </c>
      <c r="B19" s="30" t="s">
        <v>2</v>
      </c>
      <c r="C19" s="30" t="s">
        <v>465</v>
      </c>
      <c r="D19" s="12">
        <f>ROUND(IF('Indicator Data'!O21="No data",IF((0.1284*LN('Indicator Data'!BA21)-0.4735)&gt;D$140,0,IF((0.1284*LN('Indicator Data'!BA21)-0.4735)&lt;D$139,10,(D$140-(0.1284*LN('Indicator Data'!BA21)-0.4735))/(D$140-D$139)*10)),IF('Indicator Data'!O21&gt;D$140,0,IF('Indicator Data'!O21&lt;D$139,10,(D$140-'Indicator Data'!O21)/(D$140-D$139)*10))),1)</f>
        <v>6.1</v>
      </c>
      <c r="E19" s="12">
        <f>IF('Indicator Data'!P21="No data","x",ROUND(IF('Indicator Data'!P21&gt;E$140,10,IF('Indicator Data'!P21&lt;E$139,0,10-(E$140-'Indicator Data'!P21)/(E$140-E$139)*10)),1))</f>
        <v>9.6</v>
      </c>
      <c r="F19" s="52">
        <f t="shared" si="0"/>
        <v>8.4</v>
      </c>
      <c r="G19" s="12">
        <f>IF('Indicator Data'!AG21="No data","x",ROUND(IF('Indicator Data'!AG21&gt;G$140,10,IF('Indicator Data'!AG21&lt;G$139,0,10-(G$140-'Indicator Data'!AG21)/(G$140-G$139)*10)),1))</f>
        <v>7.6</v>
      </c>
      <c r="H19" s="12">
        <f>IF('Indicator Data'!AH21="No data","x",ROUND(IF('Indicator Data'!AH21&gt;H$140,10,IF('Indicator Data'!AH21&lt;H$139,0,10-(H$140-'Indicator Data'!AH21)/(H$140-H$139)*10)),1))</f>
        <v>5.4</v>
      </c>
      <c r="I19" s="52">
        <f t="shared" si="1"/>
        <v>6.5</v>
      </c>
      <c r="J19" s="35">
        <f>SUM('Indicator Data'!R21,SUM('Indicator Data'!S21:T21)*1000000)</f>
        <v>2580655484</v>
      </c>
      <c r="K19" s="35">
        <f>J19/'Indicator Data'!BD21</f>
        <v>106.40226745836235</v>
      </c>
      <c r="L19" s="12">
        <f t="shared" si="2"/>
        <v>2.1</v>
      </c>
      <c r="M19" s="12">
        <f>IF('Indicator Data'!U21="No data","x",ROUND(IF('Indicator Data'!U21&gt;M$140,10,IF('Indicator Data'!U21&lt;M$139,0,10-(M$140-'Indicator Data'!U21)/(M$140-M$139)*10)),1))</f>
        <v>2.4</v>
      </c>
      <c r="N19" s="125">
        <f>'Indicator Data'!Q21/'Indicator Data'!BD21*1000000</f>
        <v>14.241606456731002</v>
      </c>
      <c r="O19" s="12">
        <f t="shared" si="3"/>
        <v>1.4</v>
      </c>
      <c r="P19" s="52">
        <f t="shared" si="4"/>
        <v>2</v>
      </c>
      <c r="Q19" s="45">
        <f t="shared" si="5"/>
        <v>6.3</v>
      </c>
      <c r="R19" s="35">
        <f>IF(AND('Indicator Data'!AM21="No data",'Indicator Data'!AN21="No data"),0,SUM('Indicator Data'!AM21:AO21))</f>
        <v>365807</v>
      </c>
      <c r="S19" s="12">
        <f t="shared" si="6"/>
        <v>8.5</v>
      </c>
      <c r="T19" s="41">
        <f>R19/'Indicator Data'!$BB21</f>
        <v>8.4432633026745793E-2</v>
      </c>
      <c r="U19" s="12">
        <f t="shared" si="7"/>
        <v>9.5</v>
      </c>
      <c r="V19" s="13">
        <f t="shared" si="8"/>
        <v>9</v>
      </c>
      <c r="W19" s="12">
        <f>IF('Indicator Data'!AB21="No data","x",ROUND(IF('Indicator Data'!AB21&gt;W$140,10,IF('Indicator Data'!AB21&lt;W$139,0,10-(W$140-'Indicator Data'!AB21)/(W$140-W$139)*10)),1))</f>
        <v>2.2000000000000002</v>
      </c>
      <c r="X19" s="12">
        <f>IF('Indicator Data'!AA21="No data","x",ROUND(IF('Indicator Data'!AA21&gt;X$140,10,IF('Indicator Data'!AA21&lt;X$139,0,10-(X$140-'Indicator Data'!AA21)/(X$140-X$139)*10)),1))</f>
        <v>4.8</v>
      </c>
      <c r="Y19" s="12">
        <f>IF('Indicator Data'!AF21="No data","x",ROUND(IF('Indicator Data'!AF21&gt;Y$140,10,IF('Indicator Data'!AF21&lt;Y$139,0,10-(Y$140-'Indicator Data'!AF21)/(Y$140-Y$139)*10)),1))</f>
        <v>3.3</v>
      </c>
      <c r="Z19" s="129">
        <f>IF('Indicator Data'!AC21="No data","x",'Indicator Data'!AC21/'Indicator Data'!$BB21*100000)</f>
        <v>7.2244145512172899</v>
      </c>
      <c r="AA19" s="127">
        <f t="shared" si="9"/>
        <v>7.7</v>
      </c>
      <c r="AB19" s="129">
        <f>IF('Indicator Data'!AD21="No data","x",'Indicator Data'!AD21/'Indicator Data'!$BB21*100000)</f>
        <v>0.5077863262836434</v>
      </c>
      <c r="AC19" s="127">
        <f t="shared" si="10"/>
        <v>5.7</v>
      </c>
      <c r="AD19" s="52">
        <f t="shared" si="11"/>
        <v>4.7</v>
      </c>
      <c r="AE19" s="12">
        <f>IF('Indicator Data'!V21="No data","x",ROUND(IF('Indicator Data'!V21&gt;AE$140,10,IF('Indicator Data'!V21&lt;AE$139,0,10-(AE$140-'Indicator Data'!V21)/(AE$140-AE$139)*10)),1))</f>
        <v>10</v>
      </c>
      <c r="AF19" s="12">
        <f>IF('Indicator Data'!W21="No data","x",ROUND(IF('Indicator Data'!W21&gt;AF$140,10,IF('Indicator Data'!W21&lt;AF$139,0,10-(AF$140-'Indicator Data'!W21)/(AF$140-AF$139)*10)),1))</f>
        <v>4.8</v>
      </c>
      <c r="AG19" s="52">
        <f t="shared" si="12"/>
        <v>7.4</v>
      </c>
      <c r="AH19" s="12">
        <f>IF('Indicator Data'!AP21="No data","x",ROUND(IF('Indicator Data'!AP21&gt;AH$140,10,IF('Indicator Data'!AP21&lt;AH$139,0,10-(AH$140-'Indicator Data'!AP21)/(AH$140-AH$139)*10)),1))</f>
        <v>4.7</v>
      </c>
      <c r="AI19" s="12">
        <f>IF('Indicator Data'!AQ21="No data","x",ROUND(IF('Indicator Data'!AQ21&gt;AI$140,10,IF('Indicator Data'!AQ21&lt;AI$139,0,10-(AI$140-'Indicator Data'!AQ21)/(AI$140-AI$139)*10)),1))</f>
        <v>2.5</v>
      </c>
      <c r="AJ19" s="52">
        <f t="shared" si="13"/>
        <v>3.6</v>
      </c>
      <c r="AK19" s="35">
        <f>'Indicator Data'!AK21+'Indicator Data'!AJ21*0.5+'Indicator Data'!AI21*0.25</f>
        <v>269.16556886529656</v>
      </c>
      <c r="AL19" s="42">
        <f>AK19/'Indicator Data'!BB21</f>
        <v>6.2126634261889084E-5</v>
      </c>
      <c r="AM19" s="52">
        <f t="shared" si="14"/>
        <v>0</v>
      </c>
      <c r="AN19" s="42">
        <f>IF('Indicator Data'!AL21="No data","x",'Indicator Data'!AL21/'Indicator Data'!BB21)</f>
        <v>7.2955556463415949E-2</v>
      </c>
      <c r="AO19" s="12">
        <f t="shared" si="15"/>
        <v>3.6</v>
      </c>
      <c r="AP19" s="52">
        <f t="shared" si="16"/>
        <v>3.6</v>
      </c>
      <c r="AQ19" s="36">
        <f t="shared" si="17"/>
        <v>4.3</v>
      </c>
      <c r="AR19" s="55">
        <f t="shared" si="18"/>
        <v>7.3</v>
      </c>
      <c r="AU19" s="11">
        <v>6.4</v>
      </c>
    </row>
    <row r="20" spans="1:47" s="11" customFormat="1" x14ac:dyDescent="0.25">
      <c r="A20" s="11" t="s">
        <v>345</v>
      </c>
      <c r="B20" s="30" t="s">
        <v>2</v>
      </c>
      <c r="C20" s="30" t="s">
        <v>467</v>
      </c>
      <c r="D20" s="12">
        <f>ROUND(IF('Indicator Data'!O22="No data",IF((0.1284*LN('Indicator Data'!BA22)-0.4735)&gt;D$140,0,IF((0.1284*LN('Indicator Data'!BA22)-0.4735)&lt;D$139,10,(D$140-(0.1284*LN('Indicator Data'!BA22)-0.4735))/(D$140-D$139)*10)),IF('Indicator Data'!O22&gt;D$140,0,IF('Indicator Data'!O22&lt;D$139,10,(D$140-'Indicator Data'!O22)/(D$140-D$139)*10))),1)</f>
        <v>6.1</v>
      </c>
      <c r="E20" s="12">
        <f>IF('Indicator Data'!P22="No data","x",ROUND(IF('Indicator Data'!P22&gt;E$140,10,IF('Indicator Data'!P22&lt;E$139,0,10-(E$140-'Indicator Data'!P22)/(E$140-E$139)*10)),1))</f>
        <v>0</v>
      </c>
      <c r="F20" s="52">
        <f t="shared" si="0"/>
        <v>3.6</v>
      </c>
      <c r="G20" s="12">
        <f>IF('Indicator Data'!AG22="No data","x",ROUND(IF('Indicator Data'!AG22&gt;G$140,10,IF('Indicator Data'!AG22&lt;G$139,0,10-(G$140-'Indicator Data'!AG22)/(G$140-G$139)*10)),1))</f>
        <v>7.6</v>
      </c>
      <c r="H20" s="12">
        <f>IF('Indicator Data'!AH22="No data","x",ROUND(IF('Indicator Data'!AH22&gt;H$140,10,IF('Indicator Data'!AH22&lt;H$139,0,10-(H$140-'Indicator Data'!AH22)/(H$140-H$139)*10)),1))</f>
        <v>5.4</v>
      </c>
      <c r="I20" s="52">
        <f t="shared" si="1"/>
        <v>6.5</v>
      </c>
      <c r="J20" s="35">
        <f>SUM('Indicator Data'!R22,SUM('Indicator Data'!S22:T22)*1000000)</f>
        <v>2580655484</v>
      </c>
      <c r="K20" s="35">
        <f>J20/'Indicator Data'!BD22</f>
        <v>106.40226745836235</v>
      </c>
      <c r="L20" s="12">
        <f t="shared" si="2"/>
        <v>2.1</v>
      </c>
      <c r="M20" s="12">
        <f>IF('Indicator Data'!U22="No data","x",ROUND(IF('Indicator Data'!U22&gt;M$140,10,IF('Indicator Data'!U22&lt;M$139,0,10-(M$140-'Indicator Data'!U22)/(M$140-M$139)*10)),1))</f>
        <v>2.4</v>
      </c>
      <c r="N20" s="125">
        <f>'Indicator Data'!Q22/'Indicator Data'!BD22*1000000</f>
        <v>14.241606456731002</v>
      </c>
      <c r="O20" s="12">
        <f t="shared" si="3"/>
        <v>1.4</v>
      </c>
      <c r="P20" s="52">
        <f t="shared" si="4"/>
        <v>2</v>
      </c>
      <c r="Q20" s="45">
        <f t="shared" si="5"/>
        <v>3.9</v>
      </c>
      <c r="R20" s="35">
        <f>IF(AND('Indicator Data'!AM22="No data",'Indicator Data'!AN22="No data"),0,SUM('Indicator Data'!AM22:AO22))</f>
        <v>62952</v>
      </c>
      <c r="S20" s="12">
        <f t="shared" si="6"/>
        <v>6</v>
      </c>
      <c r="T20" s="41">
        <f>R20/'Indicator Data'!$BB22</f>
        <v>1.7042478143953065E-2</v>
      </c>
      <c r="U20" s="12">
        <f t="shared" si="7"/>
        <v>6.4</v>
      </c>
      <c r="V20" s="13">
        <f t="shared" si="8"/>
        <v>6.2</v>
      </c>
      <c r="W20" s="12">
        <f>IF('Indicator Data'!AB22="No data","x",ROUND(IF('Indicator Data'!AB22&gt;W$140,10,IF('Indicator Data'!AB22&lt;W$139,0,10-(W$140-'Indicator Data'!AB22)/(W$140-W$139)*10)),1))</f>
        <v>4.8</v>
      </c>
      <c r="X20" s="12">
        <f>IF('Indicator Data'!AA22="No data","x",ROUND(IF('Indicator Data'!AA22&gt;X$140,10,IF('Indicator Data'!AA22&lt;X$139,0,10-(X$140-'Indicator Data'!AA22)/(X$140-X$139)*10)),1))</f>
        <v>4.8</v>
      </c>
      <c r="Y20" s="12">
        <f>IF('Indicator Data'!AF22="No data","x",ROUND(IF('Indicator Data'!AF22&gt;Y$140,10,IF('Indicator Data'!AF22&lt;Y$139,0,10-(Y$140-'Indicator Data'!AF22)/(Y$140-Y$139)*10)),1))</f>
        <v>3.3</v>
      </c>
      <c r="Z20" s="129">
        <f>IF('Indicator Data'!AC22="No data","x",'Indicator Data'!AC22/'Indicator Data'!$BB22*100000)</f>
        <v>0.75802101288392076</v>
      </c>
      <c r="AA20" s="127">
        <f t="shared" si="9"/>
        <v>5.0999999999999996</v>
      </c>
      <c r="AB20" s="129">
        <f>IF('Indicator Data'!AD22="No data","x",'Indicator Data'!AD22/'Indicator Data'!$BB22*100000)</f>
        <v>0.10828871612627439</v>
      </c>
      <c r="AC20" s="127">
        <f t="shared" si="10"/>
        <v>3.4</v>
      </c>
      <c r="AD20" s="52">
        <f t="shared" si="11"/>
        <v>4.3</v>
      </c>
      <c r="AE20" s="12">
        <f>IF('Indicator Data'!V22="No data","x",ROUND(IF('Indicator Data'!V22&gt;AE$140,10,IF('Indicator Data'!V22&lt;AE$139,0,10-(AE$140-'Indicator Data'!V22)/(AE$140-AE$139)*10)),1))</f>
        <v>6.5</v>
      </c>
      <c r="AF20" s="12" t="str">
        <f>IF('Indicator Data'!W22="No data","x",ROUND(IF('Indicator Data'!W22&gt;AF$140,10,IF('Indicator Data'!W22&lt;AF$139,0,10-(AF$140-'Indicator Data'!W22)/(AF$140-AF$139)*10)),1))</f>
        <v>x</v>
      </c>
      <c r="AG20" s="52">
        <f t="shared" si="12"/>
        <v>6.5</v>
      </c>
      <c r="AH20" s="12" t="str">
        <f>IF('Indicator Data'!AP22="No data","x",ROUND(IF('Indicator Data'!AP22&gt;AH$140,10,IF('Indicator Data'!AP22&lt;AH$139,0,10-(AH$140-'Indicator Data'!AP22)/(AH$140-AH$139)*10)),1))</f>
        <v>x</v>
      </c>
      <c r="AI20" s="12">
        <f>IF('Indicator Data'!AQ22="No data","x",ROUND(IF('Indicator Data'!AQ22&gt;AI$140,10,IF('Indicator Data'!AQ22&lt;AI$139,0,10-(AI$140-'Indicator Data'!AQ22)/(AI$140-AI$139)*10)),1))</f>
        <v>0</v>
      </c>
      <c r="AJ20" s="52">
        <f t="shared" si="13"/>
        <v>0</v>
      </c>
      <c r="AK20" s="35">
        <f>'Indicator Data'!AK22+'Indicator Data'!AJ22*0.5+'Indicator Data'!AI22*0.25</f>
        <v>229.48516330895953</v>
      </c>
      <c r="AL20" s="42">
        <f>AK20/'Indicator Data'!BB22</f>
        <v>6.2126634261889098E-5</v>
      </c>
      <c r="AM20" s="52">
        <f t="shared" si="14"/>
        <v>0</v>
      </c>
      <c r="AN20" s="42" t="str">
        <f>IF('Indicator Data'!AL22="No data","x",'Indicator Data'!AL22/'Indicator Data'!BB22)</f>
        <v>x</v>
      </c>
      <c r="AO20" s="12" t="str">
        <f t="shared" si="15"/>
        <v>x</v>
      </c>
      <c r="AP20" s="52" t="str">
        <f t="shared" si="16"/>
        <v>x</v>
      </c>
      <c r="AQ20" s="36">
        <f t="shared" si="17"/>
        <v>3.2</v>
      </c>
      <c r="AR20" s="55">
        <f t="shared" si="18"/>
        <v>4.9000000000000004</v>
      </c>
      <c r="AU20" s="11">
        <v>2.7</v>
      </c>
    </row>
    <row r="21" spans="1:47" s="11" customFormat="1" x14ac:dyDescent="0.25">
      <c r="A21" s="11" t="s">
        <v>346</v>
      </c>
      <c r="B21" s="30" t="s">
        <v>2</v>
      </c>
      <c r="C21" s="30" t="s">
        <v>468</v>
      </c>
      <c r="D21" s="12">
        <f>ROUND(IF('Indicator Data'!O23="No data",IF((0.1284*LN('Indicator Data'!BA23)-0.4735)&gt;D$140,0,IF((0.1284*LN('Indicator Data'!BA23)-0.4735)&lt;D$139,10,(D$140-(0.1284*LN('Indicator Data'!BA23)-0.4735))/(D$140-D$139)*10)),IF('Indicator Data'!O23&gt;D$140,0,IF('Indicator Data'!O23&lt;D$139,10,(D$140-'Indicator Data'!O23)/(D$140-D$139)*10))),1)</f>
        <v>6.1</v>
      </c>
      <c r="E21" s="12">
        <f>IF('Indicator Data'!P23="No data","x",ROUND(IF('Indicator Data'!P23&gt;E$140,10,IF('Indicator Data'!P23&lt;E$139,0,10-(E$140-'Indicator Data'!P23)/(E$140-E$139)*10)),1))</f>
        <v>8.3000000000000007</v>
      </c>
      <c r="F21" s="52">
        <f t="shared" si="0"/>
        <v>7.4</v>
      </c>
      <c r="G21" s="12">
        <f>IF('Indicator Data'!AG23="No data","x",ROUND(IF('Indicator Data'!AG23&gt;G$140,10,IF('Indicator Data'!AG23&lt;G$139,0,10-(G$140-'Indicator Data'!AG23)/(G$140-G$139)*10)),1))</f>
        <v>7.6</v>
      </c>
      <c r="H21" s="12">
        <f>IF('Indicator Data'!AH23="No data","x",ROUND(IF('Indicator Data'!AH23&gt;H$140,10,IF('Indicator Data'!AH23&lt;H$139,0,10-(H$140-'Indicator Data'!AH23)/(H$140-H$139)*10)),1))</f>
        <v>5.4</v>
      </c>
      <c r="I21" s="52">
        <f t="shared" si="1"/>
        <v>6.5</v>
      </c>
      <c r="J21" s="35">
        <f>SUM('Indicator Data'!R23,SUM('Indicator Data'!S23:T23)*1000000)</f>
        <v>2580655484</v>
      </c>
      <c r="K21" s="35">
        <f>J21/'Indicator Data'!BD23</f>
        <v>106.40226745836235</v>
      </c>
      <c r="L21" s="12">
        <f t="shared" si="2"/>
        <v>2.1</v>
      </c>
      <c r="M21" s="12">
        <f>IF('Indicator Data'!U23="No data","x",ROUND(IF('Indicator Data'!U23&gt;M$140,10,IF('Indicator Data'!U23&lt;M$139,0,10-(M$140-'Indicator Data'!U23)/(M$140-M$139)*10)),1))</f>
        <v>2.4</v>
      </c>
      <c r="N21" s="125">
        <f>'Indicator Data'!Q23/'Indicator Data'!BD23*1000000</f>
        <v>14.241606456731002</v>
      </c>
      <c r="O21" s="12">
        <f t="shared" si="3"/>
        <v>1.4</v>
      </c>
      <c r="P21" s="52">
        <f t="shared" si="4"/>
        <v>2</v>
      </c>
      <c r="Q21" s="45">
        <f t="shared" si="5"/>
        <v>5.8</v>
      </c>
      <c r="R21" s="35">
        <f>IF(AND('Indicator Data'!AM23="No data",'Indicator Data'!AN23="No data"),0,SUM('Indicator Data'!AM23:AO23))</f>
        <v>22869</v>
      </c>
      <c r="S21" s="12">
        <f t="shared" si="6"/>
        <v>4.5</v>
      </c>
      <c r="T21" s="41">
        <f>R21/'Indicator Data'!$BB23</f>
        <v>8.6205759188552333E-3</v>
      </c>
      <c r="U21" s="12">
        <f t="shared" si="7"/>
        <v>5.4</v>
      </c>
      <c r="V21" s="13">
        <f t="shared" si="8"/>
        <v>5</v>
      </c>
      <c r="W21" s="12">
        <f>IF('Indicator Data'!AB23="No data","x",ROUND(IF('Indicator Data'!AB23&gt;W$140,10,IF('Indicator Data'!AB23&lt;W$139,0,10-(W$140-'Indicator Data'!AB23)/(W$140-W$139)*10)),1))</f>
        <v>3.4</v>
      </c>
      <c r="X21" s="12">
        <f>IF('Indicator Data'!AA23="No data","x",ROUND(IF('Indicator Data'!AA23&gt;X$140,10,IF('Indicator Data'!AA23&lt;X$139,0,10-(X$140-'Indicator Data'!AA23)/(X$140-X$139)*10)),1))</f>
        <v>4.8</v>
      </c>
      <c r="Y21" s="12">
        <f>IF('Indicator Data'!AF23="No data","x",ROUND(IF('Indicator Data'!AF23&gt;Y$140,10,IF('Indicator Data'!AF23&lt;Y$139,0,10-(Y$140-'Indicator Data'!AF23)/(Y$140-Y$139)*10)),1))</f>
        <v>3.3</v>
      </c>
      <c r="Z21" s="129">
        <f>IF('Indicator Data'!AC23="No data","x",'Indicator Data'!AC23/'Indicator Data'!$BB23*100000)</f>
        <v>25.859089074007127</v>
      </c>
      <c r="AA21" s="127">
        <f t="shared" si="9"/>
        <v>9.1999999999999993</v>
      </c>
      <c r="AB21" s="129">
        <f>IF('Indicator Data'!AD23="No data","x",'Indicator Data'!AD23/'Indicator Data'!$BB23*100000)</f>
        <v>0.45234558146951243</v>
      </c>
      <c r="AC21" s="127">
        <f t="shared" si="10"/>
        <v>5.5</v>
      </c>
      <c r="AD21" s="52">
        <f t="shared" si="11"/>
        <v>5.2</v>
      </c>
      <c r="AE21" s="12">
        <f>IF('Indicator Data'!V23="No data","x",ROUND(IF('Indicator Data'!V23&gt;AE$140,10,IF('Indicator Data'!V23&lt;AE$139,0,10-(AE$140-'Indicator Data'!V23)/(AE$140-AE$139)*10)),1))</f>
        <v>10</v>
      </c>
      <c r="AF21" s="12">
        <f>IF('Indicator Data'!W23="No data","x",ROUND(IF('Indicator Data'!W23&gt;AF$140,10,IF('Indicator Data'!W23&lt;AF$139,0,10-(AF$140-'Indicator Data'!W23)/(AF$140-AF$139)*10)),1))</f>
        <v>3.9</v>
      </c>
      <c r="AG21" s="52">
        <f t="shared" si="12"/>
        <v>7</v>
      </c>
      <c r="AH21" s="12">
        <f>IF('Indicator Data'!AP23="No data","x",ROUND(IF('Indicator Data'!AP23&gt;AH$140,10,IF('Indicator Data'!AP23&lt;AH$139,0,10-(AH$140-'Indicator Data'!AP23)/(AH$140-AH$139)*10)),1))</f>
        <v>0.9</v>
      </c>
      <c r="AI21" s="12">
        <f>IF('Indicator Data'!AQ23="No data","x",ROUND(IF('Indicator Data'!AQ23&gt;AI$140,10,IF('Indicator Data'!AQ23&lt;AI$139,0,10-(AI$140-'Indicator Data'!AQ23)/(AI$140-AI$139)*10)),1))</f>
        <v>0.5</v>
      </c>
      <c r="AJ21" s="52">
        <f t="shared" si="13"/>
        <v>0.7</v>
      </c>
      <c r="AK21" s="35">
        <f>'Indicator Data'!AK23+'Indicator Data'!AJ23*0.5+'Indicator Data'!AI23*0.25</f>
        <v>164.8119583086756</v>
      </c>
      <c r="AL21" s="42">
        <f>AK21/'Indicator Data'!BB23</f>
        <v>6.2126634261889098E-5</v>
      </c>
      <c r="AM21" s="52">
        <f t="shared" si="14"/>
        <v>0</v>
      </c>
      <c r="AN21" s="42">
        <f>IF('Indicator Data'!AL23="No data","x",'Indicator Data'!AL23/'Indicator Data'!BB23)</f>
        <v>3.3426366997771066E-2</v>
      </c>
      <c r="AO21" s="12">
        <f t="shared" si="15"/>
        <v>1.7</v>
      </c>
      <c r="AP21" s="52">
        <f t="shared" si="16"/>
        <v>1.7</v>
      </c>
      <c r="AQ21" s="36">
        <f t="shared" si="17"/>
        <v>3.4</v>
      </c>
      <c r="AR21" s="55">
        <f t="shared" si="18"/>
        <v>4.2</v>
      </c>
      <c r="AU21" s="11">
        <v>5.7</v>
      </c>
    </row>
    <row r="22" spans="1:47" s="11" customFormat="1" x14ac:dyDescent="0.25">
      <c r="A22" s="11" t="s">
        <v>347</v>
      </c>
      <c r="B22" s="30" t="s">
        <v>2</v>
      </c>
      <c r="C22" s="30" t="s">
        <v>469</v>
      </c>
      <c r="D22" s="12">
        <f>ROUND(IF('Indicator Data'!O24="No data",IF((0.1284*LN('Indicator Data'!BA24)-0.4735)&gt;D$140,0,IF((0.1284*LN('Indicator Data'!BA24)-0.4735)&lt;D$139,10,(D$140-(0.1284*LN('Indicator Data'!BA24)-0.4735))/(D$140-D$139)*10)),IF('Indicator Data'!O24&gt;D$140,0,IF('Indicator Data'!O24&lt;D$139,10,(D$140-'Indicator Data'!O24)/(D$140-D$139)*10))),1)</f>
        <v>6.1</v>
      </c>
      <c r="E22" s="12">
        <f>IF('Indicator Data'!P24="No data","x",ROUND(IF('Indicator Data'!P24&gt;E$140,10,IF('Indicator Data'!P24&lt;E$139,0,10-(E$140-'Indicator Data'!P24)/(E$140-E$139)*10)),1))</f>
        <v>2.7</v>
      </c>
      <c r="F22" s="52">
        <f t="shared" si="0"/>
        <v>4.5999999999999996</v>
      </c>
      <c r="G22" s="12">
        <f>IF('Indicator Data'!AG24="No data","x",ROUND(IF('Indicator Data'!AG24&gt;G$140,10,IF('Indicator Data'!AG24&lt;G$139,0,10-(G$140-'Indicator Data'!AG24)/(G$140-G$139)*10)),1))</f>
        <v>7.6</v>
      </c>
      <c r="H22" s="12">
        <f>IF('Indicator Data'!AH24="No data","x",ROUND(IF('Indicator Data'!AH24&gt;H$140,10,IF('Indicator Data'!AH24&lt;H$139,0,10-(H$140-'Indicator Data'!AH24)/(H$140-H$139)*10)),1))</f>
        <v>5.4</v>
      </c>
      <c r="I22" s="52">
        <f t="shared" si="1"/>
        <v>6.5</v>
      </c>
      <c r="J22" s="35">
        <f>SUM('Indicator Data'!R24,SUM('Indicator Data'!S24:T24)*1000000)</f>
        <v>2580655484</v>
      </c>
      <c r="K22" s="35">
        <f>J22/'Indicator Data'!BD24</f>
        <v>106.40226745836235</v>
      </c>
      <c r="L22" s="12">
        <f t="shared" si="2"/>
        <v>2.1</v>
      </c>
      <c r="M22" s="12">
        <f>IF('Indicator Data'!U24="No data","x",ROUND(IF('Indicator Data'!U24&gt;M$140,10,IF('Indicator Data'!U24&lt;M$139,0,10-(M$140-'Indicator Data'!U24)/(M$140-M$139)*10)),1))</f>
        <v>2.4</v>
      </c>
      <c r="N22" s="125">
        <f>'Indicator Data'!Q24/'Indicator Data'!BD24*1000000</f>
        <v>14.241606456731002</v>
      </c>
      <c r="O22" s="12">
        <f t="shared" si="3"/>
        <v>1.4</v>
      </c>
      <c r="P22" s="52">
        <f t="shared" si="4"/>
        <v>2</v>
      </c>
      <c r="Q22" s="45">
        <f t="shared" si="5"/>
        <v>4.4000000000000004</v>
      </c>
      <c r="R22" s="35">
        <f>IF(AND('Indicator Data'!AM24="No data",'Indicator Data'!AN24="No data"),0,SUM('Indicator Data'!AM24:AO24))</f>
        <v>248030</v>
      </c>
      <c r="S22" s="12">
        <f t="shared" si="6"/>
        <v>8</v>
      </c>
      <c r="T22" s="41">
        <f>R22/'Indicator Data'!$BB24</f>
        <v>0.11375910478744068</v>
      </c>
      <c r="U22" s="12">
        <f t="shared" si="7"/>
        <v>10</v>
      </c>
      <c r="V22" s="13">
        <f t="shared" si="8"/>
        <v>9</v>
      </c>
      <c r="W22" s="12">
        <f>IF('Indicator Data'!AB24="No data","x",ROUND(IF('Indicator Data'!AB24&gt;W$140,10,IF('Indicator Data'!AB24&lt;W$139,0,10-(W$140-'Indicator Data'!AB24)/(W$140-W$139)*10)),1))</f>
        <v>8</v>
      </c>
      <c r="X22" s="12">
        <f>IF('Indicator Data'!AA24="No data","x",ROUND(IF('Indicator Data'!AA24&gt;X$140,10,IF('Indicator Data'!AA24&lt;X$139,0,10-(X$140-'Indicator Data'!AA24)/(X$140-X$139)*10)),1))</f>
        <v>4.8</v>
      </c>
      <c r="Y22" s="12">
        <f>IF('Indicator Data'!AF24="No data","x",ROUND(IF('Indicator Data'!AF24&gt;Y$140,10,IF('Indicator Data'!AF24&lt;Y$139,0,10-(Y$140-'Indicator Data'!AF24)/(Y$140-Y$139)*10)),1))</f>
        <v>3.3</v>
      </c>
      <c r="Z22" s="129">
        <f>IF('Indicator Data'!AC24="No data","x",'Indicator Data'!AC24/'Indicator Data'!$BB24*100000)</f>
        <v>0</v>
      </c>
      <c r="AA22" s="127">
        <f t="shared" si="9"/>
        <v>0</v>
      </c>
      <c r="AB22" s="129">
        <f>IF('Indicator Data'!AD24="No data","x",'Indicator Data'!AD24/'Indicator Data'!$BB24*100000)</f>
        <v>0.59624576149527431</v>
      </c>
      <c r="AC22" s="127">
        <f t="shared" si="10"/>
        <v>5.9</v>
      </c>
      <c r="AD22" s="52">
        <f t="shared" si="11"/>
        <v>4.4000000000000004</v>
      </c>
      <c r="AE22" s="12">
        <f>IF('Indicator Data'!V24="No data","x",ROUND(IF('Indicator Data'!V24&gt;AE$140,10,IF('Indicator Data'!V24&lt;AE$139,0,10-(AE$140-'Indicator Data'!V24)/(AE$140-AE$139)*10)),1))</f>
        <v>4.9000000000000004</v>
      </c>
      <c r="AF22" s="12" t="str">
        <f>IF('Indicator Data'!W24="No data","x",ROUND(IF('Indicator Data'!W24&gt;AF$140,10,IF('Indicator Data'!W24&lt;AF$139,0,10-(AF$140-'Indicator Data'!W24)/(AF$140-AF$139)*10)),1))</f>
        <v>x</v>
      </c>
      <c r="AG22" s="52">
        <f t="shared" si="12"/>
        <v>4.9000000000000004</v>
      </c>
      <c r="AH22" s="12" t="str">
        <f>IF('Indicator Data'!AP24="No data","x",ROUND(IF('Indicator Data'!AP24&gt;AH$140,10,IF('Indicator Data'!AP24&lt;AH$139,0,10-(AH$140-'Indicator Data'!AP24)/(AH$140-AH$139)*10)),1))</f>
        <v>x</v>
      </c>
      <c r="AI22" s="12">
        <f>IF('Indicator Data'!AQ24="No data","x",ROUND(IF('Indicator Data'!AQ24&gt;AI$140,10,IF('Indicator Data'!AQ24&lt;AI$139,0,10-(AI$140-'Indicator Data'!AQ24)/(AI$140-AI$139)*10)),1))</f>
        <v>0</v>
      </c>
      <c r="AJ22" s="52">
        <f t="shared" si="13"/>
        <v>0</v>
      </c>
      <c r="AK22" s="35">
        <f>'Indicator Data'!AK24+'Indicator Data'!AJ24*0.5+'Indicator Data'!AI24*0.25</f>
        <v>0</v>
      </c>
      <c r="AL22" s="42">
        <f>AK22/'Indicator Data'!BB24</f>
        <v>0</v>
      </c>
      <c r="AM22" s="52">
        <f t="shared" si="14"/>
        <v>0</v>
      </c>
      <c r="AN22" s="42">
        <f>IF('Indicator Data'!AL24="No data","x",'Indicator Data'!AL24/'Indicator Data'!BB24)</f>
        <v>0.12703655766223959</v>
      </c>
      <c r="AO22" s="12">
        <f t="shared" si="15"/>
        <v>6.4</v>
      </c>
      <c r="AP22" s="52">
        <f t="shared" si="16"/>
        <v>6.4</v>
      </c>
      <c r="AQ22" s="36">
        <f t="shared" si="17"/>
        <v>3.6</v>
      </c>
      <c r="AR22" s="55">
        <f t="shared" si="18"/>
        <v>7.1</v>
      </c>
      <c r="AU22" s="11">
        <v>2.5</v>
      </c>
    </row>
    <row r="23" spans="1:47" s="11" customFormat="1" x14ac:dyDescent="0.25">
      <c r="A23" s="11" t="s">
        <v>348</v>
      </c>
      <c r="B23" s="30" t="s">
        <v>2</v>
      </c>
      <c r="C23" s="30" t="s">
        <v>470</v>
      </c>
      <c r="D23" s="12">
        <f>ROUND(IF('Indicator Data'!O25="No data",IF((0.1284*LN('Indicator Data'!BA25)-0.4735)&gt;D$140,0,IF((0.1284*LN('Indicator Data'!BA25)-0.4735)&lt;D$139,10,(D$140-(0.1284*LN('Indicator Data'!BA25)-0.4735))/(D$140-D$139)*10)),IF('Indicator Data'!O25&gt;D$140,0,IF('Indicator Data'!O25&lt;D$139,10,(D$140-'Indicator Data'!O25)/(D$140-D$139)*10))),1)</f>
        <v>6.1</v>
      </c>
      <c r="E23" s="12">
        <f>IF('Indicator Data'!P25="No data","x",ROUND(IF('Indicator Data'!P25&gt;E$140,10,IF('Indicator Data'!P25&lt;E$139,0,10-(E$140-'Indicator Data'!P25)/(E$140-E$139)*10)),1))</f>
        <v>2</v>
      </c>
      <c r="F23" s="52">
        <f t="shared" si="0"/>
        <v>4.4000000000000004</v>
      </c>
      <c r="G23" s="12">
        <f>IF('Indicator Data'!AG25="No data","x",ROUND(IF('Indicator Data'!AG25&gt;G$140,10,IF('Indicator Data'!AG25&lt;G$139,0,10-(G$140-'Indicator Data'!AG25)/(G$140-G$139)*10)),1))</f>
        <v>7.6</v>
      </c>
      <c r="H23" s="12">
        <f>IF('Indicator Data'!AH25="No data","x",ROUND(IF('Indicator Data'!AH25&gt;H$140,10,IF('Indicator Data'!AH25&lt;H$139,0,10-(H$140-'Indicator Data'!AH25)/(H$140-H$139)*10)),1))</f>
        <v>5.4</v>
      </c>
      <c r="I23" s="52">
        <f t="shared" si="1"/>
        <v>6.5</v>
      </c>
      <c r="J23" s="35">
        <f>SUM('Indicator Data'!R25,SUM('Indicator Data'!S25:T25)*1000000)</f>
        <v>2580655484</v>
      </c>
      <c r="K23" s="35">
        <f>J23/'Indicator Data'!BD25</f>
        <v>106.40226745836235</v>
      </c>
      <c r="L23" s="12">
        <f t="shared" si="2"/>
        <v>2.1</v>
      </c>
      <c r="M23" s="12">
        <f>IF('Indicator Data'!U25="No data","x",ROUND(IF('Indicator Data'!U25&gt;M$140,10,IF('Indicator Data'!U25&lt;M$139,0,10-(M$140-'Indicator Data'!U25)/(M$140-M$139)*10)),1))</f>
        <v>2.4</v>
      </c>
      <c r="N23" s="125">
        <f>'Indicator Data'!Q25/'Indicator Data'!BD25*1000000</f>
        <v>14.241606456731002</v>
      </c>
      <c r="O23" s="12">
        <f t="shared" si="3"/>
        <v>1.4</v>
      </c>
      <c r="P23" s="52">
        <f t="shared" si="4"/>
        <v>2</v>
      </c>
      <c r="Q23" s="45">
        <f t="shared" si="5"/>
        <v>4.3</v>
      </c>
      <c r="R23" s="35">
        <f>IF(AND('Indicator Data'!AM25="No data",'Indicator Data'!AN25="No data"),0,SUM('Indicator Data'!AM25:AO25))</f>
        <v>32434</v>
      </c>
      <c r="S23" s="12">
        <f t="shared" si="6"/>
        <v>5</v>
      </c>
      <c r="T23" s="41">
        <f>R23/'Indicator Data'!$BB25</f>
        <v>1.5896938979064995E-2</v>
      </c>
      <c r="U23" s="12">
        <f t="shared" si="7"/>
        <v>6.3</v>
      </c>
      <c r="V23" s="13">
        <f t="shared" si="8"/>
        <v>5.7</v>
      </c>
      <c r="W23" s="12">
        <f>IF('Indicator Data'!AB25="No data","x",ROUND(IF('Indicator Data'!AB25&gt;W$140,10,IF('Indicator Data'!AB25&lt;W$139,0,10-(W$140-'Indicator Data'!AB25)/(W$140-W$139)*10)),1))</f>
        <v>3.2</v>
      </c>
      <c r="X23" s="12">
        <f>IF('Indicator Data'!AA25="No data","x",ROUND(IF('Indicator Data'!AA25&gt;X$140,10,IF('Indicator Data'!AA25&lt;X$139,0,10-(X$140-'Indicator Data'!AA25)/(X$140-X$139)*10)),1))</f>
        <v>4.8</v>
      </c>
      <c r="Y23" s="12">
        <f>IF('Indicator Data'!AF25="No data","x",ROUND(IF('Indicator Data'!AF25&gt;Y$140,10,IF('Indicator Data'!AF25&lt;Y$139,0,10-(Y$140-'Indicator Data'!AF25)/(Y$140-Y$139)*10)),1))</f>
        <v>3.3</v>
      </c>
      <c r="Z23" s="129">
        <f>IF('Indicator Data'!AC25="No data","x",'Indicator Data'!AC25/'Indicator Data'!$BB25*100000)</f>
        <v>9.8026385762255627E-2</v>
      </c>
      <c r="AA23" s="127">
        <f t="shared" si="9"/>
        <v>2.7</v>
      </c>
      <c r="AB23" s="129">
        <f>IF('Indicator Data'!AD25="No data","x",'Indicator Data'!AD25/'Indicator Data'!$BB25*100000)</f>
        <v>0.58815831457353385</v>
      </c>
      <c r="AC23" s="127">
        <f t="shared" si="10"/>
        <v>5.9</v>
      </c>
      <c r="AD23" s="52">
        <f t="shared" si="11"/>
        <v>4</v>
      </c>
      <c r="AE23" s="12">
        <f>IF('Indicator Data'!V25="No data","x",ROUND(IF('Indicator Data'!V25&gt;AE$140,10,IF('Indicator Data'!V25&lt;AE$139,0,10-(AE$140-'Indicator Data'!V25)/(AE$140-AE$139)*10)),1))</f>
        <v>6.4</v>
      </c>
      <c r="AF23" s="12" t="str">
        <f>IF('Indicator Data'!W25="No data","x",ROUND(IF('Indicator Data'!W25&gt;AF$140,10,IF('Indicator Data'!W25&lt;AF$139,0,10-(AF$140-'Indicator Data'!W25)/(AF$140-AF$139)*10)),1))</f>
        <v>x</v>
      </c>
      <c r="AG23" s="52">
        <f t="shared" si="12"/>
        <v>6.4</v>
      </c>
      <c r="AH23" s="12" t="str">
        <f>IF('Indicator Data'!AP25="No data","x",ROUND(IF('Indicator Data'!AP25&gt;AH$140,10,IF('Indicator Data'!AP25&lt;AH$139,0,10-(AH$140-'Indicator Data'!AP25)/(AH$140-AH$139)*10)),1))</f>
        <v>x</v>
      </c>
      <c r="AI23" s="12">
        <f>IF('Indicator Data'!AQ25="No data","x",ROUND(IF('Indicator Data'!AQ25&gt;AI$140,10,IF('Indicator Data'!AQ25&lt;AI$139,0,10-(AI$140-'Indicator Data'!AQ25)/(AI$140-AI$139)*10)),1))</f>
        <v>0</v>
      </c>
      <c r="AJ23" s="52">
        <f t="shared" si="13"/>
        <v>0</v>
      </c>
      <c r="AK23" s="35">
        <f>'Indicator Data'!AK25+'Indicator Data'!AJ25*0.5+'Indicator Data'!AI25*0.25</f>
        <v>6445</v>
      </c>
      <c r="AL23" s="42">
        <f>AK23/'Indicator Data'!BB25</f>
        <v>3.1589002811886874E-3</v>
      </c>
      <c r="AM23" s="52">
        <f t="shared" si="14"/>
        <v>0.3</v>
      </c>
      <c r="AN23" s="42">
        <f>IF('Indicator Data'!AL25="No data","x",'Indicator Data'!AL25/'Indicator Data'!BB25)</f>
        <v>2.3300923743422866E-2</v>
      </c>
      <c r="AO23" s="12">
        <f t="shared" si="15"/>
        <v>1.2</v>
      </c>
      <c r="AP23" s="52">
        <f t="shared" si="16"/>
        <v>1.2</v>
      </c>
      <c r="AQ23" s="36">
        <f t="shared" si="17"/>
        <v>2.8</v>
      </c>
      <c r="AR23" s="55">
        <f t="shared" si="18"/>
        <v>4.4000000000000004</v>
      </c>
      <c r="AU23" s="11">
        <v>2.2000000000000002</v>
      </c>
    </row>
    <row r="24" spans="1:47" s="11" customFormat="1" x14ac:dyDescent="0.25">
      <c r="A24" s="11" t="s">
        <v>349</v>
      </c>
      <c r="B24" s="30" t="s">
        <v>2</v>
      </c>
      <c r="C24" s="30" t="s">
        <v>471</v>
      </c>
      <c r="D24" s="12">
        <f>ROUND(IF('Indicator Data'!O26="No data",IF((0.1284*LN('Indicator Data'!BA26)-0.4735)&gt;D$140,0,IF((0.1284*LN('Indicator Data'!BA26)-0.4735)&lt;D$139,10,(D$140-(0.1284*LN('Indicator Data'!BA26)-0.4735))/(D$140-D$139)*10)),IF('Indicator Data'!O26&gt;D$140,0,IF('Indicator Data'!O26&lt;D$139,10,(D$140-'Indicator Data'!O26)/(D$140-D$139)*10))),1)</f>
        <v>6.1</v>
      </c>
      <c r="E24" s="12">
        <f>IF('Indicator Data'!P26="No data","x",ROUND(IF('Indicator Data'!P26&gt;E$140,10,IF('Indicator Data'!P26&lt;E$139,0,10-(E$140-'Indicator Data'!P26)/(E$140-E$139)*10)),1))</f>
        <v>1.7</v>
      </c>
      <c r="F24" s="52">
        <f t="shared" si="0"/>
        <v>4.2</v>
      </c>
      <c r="G24" s="12">
        <f>IF('Indicator Data'!AG26="No data","x",ROUND(IF('Indicator Data'!AG26&gt;G$140,10,IF('Indicator Data'!AG26&lt;G$139,0,10-(G$140-'Indicator Data'!AG26)/(G$140-G$139)*10)),1))</f>
        <v>7.6</v>
      </c>
      <c r="H24" s="12">
        <f>IF('Indicator Data'!AH26="No data","x",ROUND(IF('Indicator Data'!AH26&gt;H$140,10,IF('Indicator Data'!AH26&lt;H$139,0,10-(H$140-'Indicator Data'!AH26)/(H$140-H$139)*10)),1))</f>
        <v>5.4</v>
      </c>
      <c r="I24" s="52">
        <f t="shared" si="1"/>
        <v>6.5</v>
      </c>
      <c r="J24" s="35">
        <f>SUM('Indicator Data'!R26,SUM('Indicator Data'!S26:T26)*1000000)</f>
        <v>2580655484</v>
      </c>
      <c r="K24" s="35">
        <f>J24/'Indicator Data'!BD26</f>
        <v>106.40226745836235</v>
      </c>
      <c r="L24" s="12">
        <f t="shared" si="2"/>
        <v>2.1</v>
      </c>
      <c r="M24" s="12">
        <f>IF('Indicator Data'!U26="No data","x",ROUND(IF('Indicator Data'!U26&gt;M$140,10,IF('Indicator Data'!U26&lt;M$139,0,10-(M$140-'Indicator Data'!U26)/(M$140-M$139)*10)),1))</f>
        <v>2.4</v>
      </c>
      <c r="N24" s="125">
        <f>'Indicator Data'!Q26/'Indicator Data'!BD26*1000000</f>
        <v>14.241606456731002</v>
      </c>
      <c r="O24" s="12">
        <f t="shared" si="3"/>
        <v>1.4</v>
      </c>
      <c r="P24" s="52">
        <f t="shared" si="4"/>
        <v>2</v>
      </c>
      <c r="Q24" s="45">
        <f t="shared" si="5"/>
        <v>4.2</v>
      </c>
      <c r="R24" s="35">
        <f>IF(AND('Indicator Data'!AM26="No data",'Indicator Data'!AN26="No data"),0,SUM('Indicator Data'!AM26:AO26))</f>
        <v>0</v>
      </c>
      <c r="S24" s="12">
        <f t="shared" si="6"/>
        <v>0</v>
      </c>
      <c r="T24" s="41">
        <f>R24/'Indicator Data'!$BB26</f>
        <v>0</v>
      </c>
      <c r="U24" s="12">
        <f t="shared" si="7"/>
        <v>0</v>
      </c>
      <c r="V24" s="13">
        <f t="shared" si="8"/>
        <v>0</v>
      </c>
      <c r="W24" s="12">
        <f>IF('Indicator Data'!AB26="No data","x",ROUND(IF('Indicator Data'!AB26&gt;W$140,10,IF('Indicator Data'!AB26&lt;W$139,0,10-(W$140-'Indicator Data'!AB26)/(W$140-W$139)*10)),1))</f>
        <v>10</v>
      </c>
      <c r="X24" s="12">
        <f>IF('Indicator Data'!AA26="No data","x",ROUND(IF('Indicator Data'!AA26&gt;X$140,10,IF('Indicator Data'!AA26&lt;X$139,0,10-(X$140-'Indicator Data'!AA26)/(X$140-X$139)*10)),1))</f>
        <v>4.8</v>
      </c>
      <c r="Y24" s="12">
        <f>IF('Indicator Data'!AF26="No data","x",ROUND(IF('Indicator Data'!AF26&gt;Y$140,10,IF('Indicator Data'!AF26&lt;Y$139,0,10-(Y$140-'Indicator Data'!AF26)/(Y$140-Y$139)*10)),1))</f>
        <v>3.3</v>
      </c>
      <c r="Z24" s="129">
        <f>IF('Indicator Data'!AC26="No data","x",'Indicator Data'!AC26/'Indicator Data'!$BB26*100000)</f>
        <v>0</v>
      </c>
      <c r="AA24" s="127">
        <f t="shared" si="9"/>
        <v>0</v>
      </c>
      <c r="AB24" s="129">
        <f>IF('Indicator Data'!AD26="No data","x",'Indicator Data'!AD26/'Indicator Data'!$BB26*100000)</f>
        <v>0.76683882198220177</v>
      </c>
      <c r="AC24" s="127">
        <f t="shared" si="10"/>
        <v>6.3</v>
      </c>
      <c r="AD24" s="52">
        <f t="shared" si="11"/>
        <v>4.9000000000000004</v>
      </c>
      <c r="AE24" s="12">
        <f>IF('Indicator Data'!V26="No data","x",ROUND(IF('Indicator Data'!V26&gt;AE$140,10,IF('Indicator Data'!V26&lt;AE$139,0,10-(AE$140-'Indicator Data'!V26)/(AE$140-AE$139)*10)),1))</f>
        <v>7.7</v>
      </c>
      <c r="AF24" s="12" t="str">
        <f>IF('Indicator Data'!W26="No data","x",ROUND(IF('Indicator Data'!W26&gt;AF$140,10,IF('Indicator Data'!W26&lt;AF$139,0,10-(AF$140-'Indicator Data'!W26)/(AF$140-AF$139)*10)),1))</f>
        <v>x</v>
      </c>
      <c r="AG24" s="52">
        <f t="shared" si="12"/>
        <v>7.7</v>
      </c>
      <c r="AH24" s="12" t="str">
        <f>IF('Indicator Data'!AP26="No data","x",ROUND(IF('Indicator Data'!AP26&gt;AH$140,10,IF('Indicator Data'!AP26&lt;AH$139,0,10-(AH$140-'Indicator Data'!AP26)/(AH$140-AH$139)*10)),1))</f>
        <v>x</v>
      </c>
      <c r="AI24" s="12">
        <f>IF('Indicator Data'!AQ26="No data","x",ROUND(IF('Indicator Data'!AQ26&gt;AI$140,10,IF('Indicator Data'!AQ26&lt;AI$139,0,10-(AI$140-'Indicator Data'!AQ26)/(AI$140-AI$139)*10)),1))</f>
        <v>0</v>
      </c>
      <c r="AJ24" s="52">
        <f t="shared" si="13"/>
        <v>0</v>
      </c>
      <c r="AK24" s="35">
        <f>'Indicator Data'!AK26+'Indicator Data'!AJ26*0.5+'Indicator Data'!AI26*0.25</f>
        <v>0</v>
      </c>
      <c r="AL24" s="42">
        <f>AK24/'Indicator Data'!BB26</f>
        <v>0</v>
      </c>
      <c r="AM24" s="52">
        <f t="shared" si="14"/>
        <v>0</v>
      </c>
      <c r="AN24" s="42" t="str">
        <f>IF('Indicator Data'!AL26="No data","x",'Indicator Data'!AL26/'Indicator Data'!BB26)</f>
        <v>x</v>
      </c>
      <c r="AO24" s="12" t="str">
        <f t="shared" si="15"/>
        <v>x</v>
      </c>
      <c r="AP24" s="52" t="str">
        <f t="shared" si="16"/>
        <v>x</v>
      </c>
      <c r="AQ24" s="36">
        <f t="shared" si="17"/>
        <v>4</v>
      </c>
      <c r="AR24" s="55">
        <f t="shared" si="18"/>
        <v>2.2000000000000002</v>
      </c>
      <c r="AU24" s="11">
        <v>2.5</v>
      </c>
    </row>
    <row r="25" spans="1:47" s="11" customFormat="1" x14ac:dyDescent="0.25">
      <c r="A25" s="11" t="s">
        <v>342</v>
      </c>
      <c r="B25" s="30" t="s">
        <v>2</v>
      </c>
      <c r="C25" s="30" t="s">
        <v>472</v>
      </c>
      <c r="D25" s="12">
        <f>ROUND(IF('Indicator Data'!O27="No data",IF((0.1284*LN('Indicator Data'!BA27)-0.4735)&gt;D$140,0,IF((0.1284*LN('Indicator Data'!BA27)-0.4735)&lt;D$139,10,(D$140-(0.1284*LN('Indicator Data'!BA27)-0.4735))/(D$140-D$139)*10)),IF('Indicator Data'!O27&gt;D$140,0,IF('Indicator Data'!O27&lt;D$139,10,(D$140-'Indicator Data'!O27)/(D$140-D$139)*10))),1)</f>
        <v>6.1</v>
      </c>
      <c r="E25" s="12">
        <f>IF('Indicator Data'!P27="No data","x",ROUND(IF('Indicator Data'!P27&gt;E$140,10,IF('Indicator Data'!P27&lt;E$139,0,10-(E$140-'Indicator Data'!P27)/(E$140-E$139)*10)),1))</f>
        <v>1.9</v>
      </c>
      <c r="F25" s="52">
        <f t="shared" si="0"/>
        <v>4.3</v>
      </c>
      <c r="G25" s="12">
        <f>IF('Indicator Data'!AG27="No data","x",ROUND(IF('Indicator Data'!AG27&gt;G$140,10,IF('Indicator Data'!AG27&lt;G$139,0,10-(G$140-'Indicator Data'!AG27)/(G$140-G$139)*10)),1))</f>
        <v>7.6</v>
      </c>
      <c r="H25" s="12">
        <f>IF('Indicator Data'!AH27="No data","x",ROUND(IF('Indicator Data'!AH27&gt;H$140,10,IF('Indicator Data'!AH27&lt;H$139,0,10-(H$140-'Indicator Data'!AH27)/(H$140-H$139)*10)),1))</f>
        <v>5.4</v>
      </c>
      <c r="I25" s="52">
        <f t="shared" si="1"/>
        <v>6.5</v>
      </c>
      <c r="J25" s="35">
        <f>SUM('Indicator Data'!R27,SUM('Indicator Data'!S27:T27)*1000000)</f>
        <v>2580655484</v>
      </c>
      <c r="K25" s="35">
        <f>J25/'Indicator Data'!BD27</f>
        <v>106.40226745836235</v>
      </c>
      <c r="L25" s="12">
        <f t="shared" si="2"/>
        <v>2.1</v>
      </c>
      <c r="M25" s="12">
        <f>IF('Indicator Data'!U27="No data","x",ROUND(IF('Indicator Data'!U27&gt;M$140,10,IF('Indicator Data'!U27&lt;M$139,0,10-(M$140-'Indicator Data'!U27)/(M$140-M$139)*10)),1))</f>
        <v>2.4</v>
      </c>
      <c r="N25" s="125">
        <f>'Indicator Data'!Q27/'Indicator Data'!BD27*1000000</f>
        <v>14.241606456731002</v>
      </c>
      <c r="O25" s="12">
        <f t="shared" si="3"/>
        <v>1.4</v>
      </c>
      <c r="P25" s="52">
        <f t="shared" si="4"/>
        <v>2</v>
      </c>
      <c r="Q25" s="45">
        <f t="shared" si="5"/>
        <v>4.3</v>
      </c>
      <c r="R25" s="35">
        <f>IF(AND('Indicator Data'!AM27="No data",'Indicator Data'!AN27="No data"),0,SUM('Indicator Data'!AM27:AO27))</f>
        <v>196804</v>
      </c>
      <c r="S25" s="12">
        <f t="shared" si="6"/>
        <v>7.6</v>
      </c>
      <c r="T25" s="41">
        <f>R25/'Indicator Data'!$BB27</f>
        <v>0.11068405630824434</v>
      </c>
      <c r="U25" s="12">
        <f t="shared" si="7"/>
        <v>10</v>
      </c>
      <c r="V25" s="13">
        <f t="shared" si="8"/>
        <v>8.8000000000000007</v>
      </c>
      <c r="W25" s="12">
        <f>IF('Indicator Data'!AB27="No data","x",ROUND(IF('Indicator Data'!AB27&gt;W$140,10,IF('Indicator Data'!AB27&lt;W$139,0,10-(W$140-'Indicator Data'!AB27)/(W$140-W$139)*10)),1))</f>
        <v>6.4</v>
      </c>
      <c r="X25" s="12">
        <f>IF('Indicator Data'!AA27="No data","x",ROUND(IF('Indicator Data'!AA27&gt;X$140,10,IF('Indicator Data'!AA27&lt;X$139,0,10-(X$140-'Indicator Data'!AA27)/(X$140-X$139)*10)),1))</f>
        <v>4.8</v>
      </c>
      <c r="Y25" s="12">
        <f>IF('Indicator Data'!AF27="No data","x",ROUND(IF('Indicator Data'!AF27&gt;Y$140,10,IF('Indicator Data'!AF27&lt;Y$139,0,10-(Y$140-'Indicator Data'!AF27)/(Y$140-Y$139)*10)),1))</f>
        <v>3.3</v>
      </c>
      <c r="Z25" s="129">
        <f>IF('Indicator Data'!AC27="No data","x",'Indicator Data'!AC27/'Indicator Data'!$BB27*100000)</f>
        <v>0.11248151085165375</v>
      </c>
      <c r="AA25" s="127">
        <f t="shared" si="9"/>
        <v>2.8</v>
      </c>
      <c r="AB25" s="129">
        <f>IF('Indicator Data'!AD27="No data","x",'Indicator Data'!AD27/'Indicator Data'!$BB27*100000)</f>
        <v>0.16872226627748063</v>
      </c>
      <c r="AC25" s="127">
        <f t="shared" si="10"/>
        <v>4.0999999999999996</v>
      </c>
      <c r="AD25" s="52">
        <f t="shared" si="11"/>
        <v>4.3</v>
      </c>
      <c r="AE25" s="12">
        <f>IF('Indicator Data'!V27="No data","x",ROUND(IF('Indicator Data'!V27&gt;AE$140,10,IF('Indicator Data'!V27&lt;AE$139,0,10-(AE$140-'Indicator Data'!V27)/(AE$140-AE$139)*10)),1))</f>
        <v>6</v>
      </c>
      <c r="AF25" s="12" t="str">
        <f>IF('Indicator Data'!W27="No data","x",ROUND(IF('Indicator Data'!W27&gt;AF$140,10,IF('Indicator Data'!W27&lt;AF$139,0,10-(AF$140-'Indicator Data'!W27)/(AF$140-AF$139)*10)),1))</f>
        <v>x</v>
      </c>
      <c r="AG25" s="52">
        <f t="shared" si="12"/>
        <v>6</v>
      </c>
      <c r="AH25" s="12" t="str">
        <f>IF('Indicator Data'!AP27="No data","x",ROUND(IF('Indicator Data'!AP27&gt;AH$140,10,IF('Indicator Data'!AP27&lt;AH$139,0,10-(AH$140-'Indicator Data'!AP27)/(AH$140-AH$139)*10)),1))</f>
        <v>x</v>
      </c>
      <c r="AI25" s="12">
        <f>IF('Indicator Data'!AQ27="No data","x",ROUND(IF('Indicator Data'!AQ27&gt;AI$140,10,IF('Indicator Data'!AQ27&lt;AI$139,0,10-(AI$140-'Indicator Data'!AQ27)/(AI$140-AI$139)*10)),1))</f>
        <v>0</v>
      </c>
      <c r="AJ25" s="52">
        <f t="shared" si="13"/>
        <v>0</v>
      </c>
      <c r="AK25" s="35">
        <f>'Indicator Data'!AK27+'Indicator Data'!AJ27*0.5+'Indicator Data'!AI27*0.25</f>
        <v>0</v>
      </c>
      <c r="AL25" s="42">
        <f>AK25/'Indicator Data'!BB27</f>
        <v>0</v>
      </c>
      <c r="AM25" s="52">
        <f t="shared" si="14"/>
        <v>0</v>
      </c>
      <c r="AN25" s="42">
        <f>IF('Indicator Data'!AL27="No data","x",'Indicator Data'!AL27/'Indicator Data'!BB27)</f>
        <v>0.1864488124764492</v>
      </c>
      <c r="AO25" s="12">
        <f t="shared" si="15"/>
        <v>9.3000000000000007</v>
      </c>
      <c r="AP25" s="52">
        <f t="shared" si="16"/>
        <v>9.3000000000000007</v>
      </c>
      <c r="AQ25" s="36">
        <f t="shared" si="17"/>
        <v>5.0999999999999996</v>
      </c>
      <c r="AR25" s="55">
        <f t="shared" si="18"/>
        <v>7.4</v>
      </c>
      <c r="AU25" s="11">
        <v>2.8</v>
      </c>
    </row>
    <row r="26" spans="1:47" s="11" customFormat="1" x14ac:dyDescent="0.25">
      <c r="A26" s="11" t="s">
        <v>350</v>
      </c>
      <c r="B26" s="30" t="s">
        <v>6</v>
      </c>
      <c r="C26" s="30" t="s">
        <v>473</v>
      </c>
      <c r="D26" s="12">
        <f>ROUND(IF('Indicator Data'!O28="No data",IF((0.1284*LN('Indicator Data'!BA28)-0.4735)&gt;D$140,0,IF((0.1284*LN('Indicator Data'!BA28)-0.4735)&lt;D$139,10,(D$140-(0.1284*LN('Indicator Data'!BA28)-0.4735))/(D$140-D$139)*10)),IF('Indicator Data'!O28&gt;D$140,0,IF('Indicator Data'!O28&lt;D$139,10,(D$140-'Indicator Data'!O28)/(D$140-D$139)*10))),1)</f>
        <v>7.5</v>
      </c>
      <c r="E26" s="12">
        <f>IF('Indicator Data'!P28="No data","x",ROUND(IF('Indicator Data'!P28&gt;E$140,10,IF('Indicator Data'!P28&lt;E$139,0,10-(E$140-'Indicator Data'!P28)/(E$140-E$139)*10)),1))</f>
        <v>0.5</v>
      </c>
      <c r="F26" s="52">
        <f t="shared" si="0"/>
        <v>4.9000000000000004</v>
      </c>
      <c r="G26" s="12">
        <f>IF('Indicator Data'!AG28="No data","x",ROUND(IF('Indicator Data'!AG28&gt;G$140,10,IF('Indicator Data'!AG28&lt;G$139,0,10-(G$140-'Indicator Data'!AG28)/(G$140-G$139)*10)),1))</f>
        <v>8.3000000000000007</v>
      </c>
      <c r="H26" s="12">
        <f>IF('Indicator Data'!AH28="No data","x",ROUND(IF('Indicator Data'!AH28&gt;H$140,10,IF('Indicator Data'!AH28&lt;H$139,0,10-(H$140-'Indicator Data'!AH28)/(H$140-H$139)*10)),1))</f>
        <v>2.7</v>
      </c>
      <c r="I26" s="52">
        <f t="shared" si="1"/>
        <v>5.5</v>
      </c>
      <c r="J26" s="35">
        <f>SUM('Indicator Data'!R28,SUM('Indicator Data'!S28:T28)*1000000)</f>
        <v>367079697.00000006</v>
      </c>
      <c r="K26" s="35">
        <f>J26/'Indicator Data'!BD28</f>
        <v>184.71677140903267</v>
      </c>
      <c r="L26" s="12">
        <f t="shared" si="2"/>
        <v>3.7</v>
      </c>
      <c r="M26" s="12">
        <f>IF('Indicator Data'!U28="No data","x",ROUND(IF('Indicator Data'!U28&gt;M$140,10,IF('Indicator Data'!U28&lt;M$139,0,10-(M$140-'Indicator Data'!U28)/(M$140-M$139)*10)),1))</f>
        <v>10</v>
      </c>
      <c r="N26" s="125">
        <f>'Indicator Data'!Q28/'Indicator Data'!BD28*1000000</f>
        <v>123.25383545004243</v>
      </c>
      <c r="O26" s="12">
        <f t="shared" si="3"/>
        <v>10</v>
      </c>
      <c r="P26" s="52">
        <f t="shared" si="4"/>
        <v>7.9</v>
      </c>
      <c r="Q26" s="45">
        <f t="shared" si="5"/>
        <v>5.8</v>
      </c>
      <c r="R26" s="35">
        <f>IF(AND('Indicator Data'!AM28="No data",'Indicator Data'!AN28="No data"),0,SUM('Indicator Data'!AM28:AO28))</f>
        <v>0</v>
      </c>
      <c r="S26" s="12">
        <f t="shared" si="6"/>
        <v>0</v>
      </c>
      <c r="T26" s="41">
        <f>R26/'Indicator Data'!$BB28</f>
        <v>0</v>
      </c>
      <c r="U26" s="12">
        <f t="shared" si="7"/>
        <v>0</v>
      </c>
      <c r="V26" s="13">
        <f t="shared" si="8"/>
        <v>0</v>
      </c>
      <c r="W26" s="12">
        <f>IF('Indicator Data'!AB28="No data","x",ROUND(IF('Indicator Data'!AB28&gt;W$140,10,IF('Indicator Data'!AB28&lt;W$139,0,10-(W$140-'Indicator Data'!AB28)/(W$140-W$139)*10)),1))</f>
        <v>0.4</v>
      </c>
      <c r="X26" s="12">
        <f>IF('Indicator Data'!AA28="No data","x",ROUND(IF('Indicator Data'!AA28&gt;X$140,10,IF('Indicator Data'!AA28&lt;X$139,0,10-(X$140-'Indicator Data'!AA28)/(X$140-X$139)*10)),1))</f>
        <v>2.2999999999999998</v>
      </c>
      <c r="Y26" s="12">
        <f>IF('Indicator Data'!AF28="No data","x",ROUND(IF('Indicator Data'!AF28&gt;Y$140,10,IF('Indicator Data'!AF28&lt;Y$139,0,10-(Y$140-'Indicator Data'!AF28)/(Y$140-Y$139)*10)),1))</f>
        <v>2.5</v>
      </c>
      <c r="Z26" s="129">
        <f>IF('Indicator Data'!AC28="No data","x",'Indicator Data'!AC28/'Indicator Data'!$BB28*100000)</f>
        <v>0</v>
      </c>
      <c r="AA26" s="127">
        <f t="shared" si="9"/>
        <v>0</v>
      </c>
      <c r="AB26" s="129" t="str">
        <f>IF('Indicator Data'!AD28="No data","x",'Indicator Data'!AD28/'Indicator Data'!$BB28*100000)</f>
        <v>x</v>
      </c>
      <c r="AC26" s="127" t="str">
        <f t="shared" si="10"/>
        <v>x</v>
      </c>
      <c r="AD26" s="52">
        <f t="shared" si="11"/>
        <v>1.3</v>
      </c>
      <c r="AE26" s="12">
        <f>IF('Indicator Data'!V28="No data","x",ROUND(IF('Indicator Data'!V28&gt;AE$140,10,IF('Indicator Data'!V28&lt;AE$139,0,10-(AE$140-'Indicator Data'!V28)/(AE$140-AE$139)*10)),1))</f>
        <v>4.2</v>
      </c>
      <c r="AF26" s="12">
        <f>IF('Indicator Data'!W28="No data","x",ROUND(IF('Indicator Data'!W28&gt;AF$140,10,IF('Indicator Data'!W28&lt;AF$139,0,10-(AF$140-'Indicator Data'!W28)/(AF$140-AF$139)*10)),1))</f>
        <v>0.7</v>
      </c>
      <c r="AG26" s="52">
        <f t="shared" si="12"/>
        <v>2.5</v>
      </c>
      <c r="AH26" s="12" t="str">
        <f>IF('Indicator Data'!AP28="No data","x",ROUND(IF('Indicator Data'!AP28&gt;AH$140,10,IF('Indicator Data'!AP28&lt;AH$139,0,10-(AH$140-'Indicator Data'!AP28)/(AH$140-AH$139)*10)),1))</f>
        <v>x</v>
      </c>
      <c r="AI26" s="12">
        <f>IF('Indicator Data'!AQ28="No data","x",ROUND(IF('Indicator Data'!AQ28&gt;AI$140,10,IF('Indicator Data'!AQ28&lt;AI$139,0,10-(AI$140-'Indicator Data'!AQ28)/(AI$140-AI$139)*10)),1))</f>
        <v>2.4</v>
      </c>
      <c r="AJ26" s="52">
        <f t="shared" si="13"/>
        <v>2.4</v>
      </c>
      <c r="AK26" s="35">
        <f>'Indicator Data'!AK28+'Indicator Data'!AJ28*0.5+'Indicator Data'!AI28*0.25</f>
        <v>0</v>
      </c>
      <c r="AL26" s="42">
        <f>AK26/'Indicator Data'!BB28</f>
        <v>0</v>
      </c>
      <c r="AM26" s="52">
        <f t="shared" si="14"/>
        <v>0</v>
      </c>
      <c r="AN26" s="42">
        <f>IF('Indicator Data'!AL28="No data","x",'Indicator Data'!AL28/'Indicator Data'!BB28)</f>
        <v>2.324803546242192E-2</v>
      </c>
      <c r="AO26" s="12">
        <f t="shared" si="15"/>
        <v>1.2</v>
      </c>
      <c r="AP26" s="52">
        <f t="shared" si="16"/>
        <v>1.2</v>
      </c>
      <c r="AQ26" s="36">
        <f t="shared" si="17"/>
        <v>1.5</v>
      </c>
      <c r="AR26" s="55">
        <f t="shared" si="18"/>
        <v>0.8</v>
      </c>
      <c r="AU26" s="11">
        <v>1.7</v>
      </c>
    </row>
    <row r="27" spans="1:47" s="11" customFormat="1" x14ac:dyDescent="0.25">
      <c r="A27" s="11" t="s">
        <v>730</v>
      </c>
      <c r="B27" s="30" t="s">
        <v>6</v>
      </c>
      <c r="C27" s="30" t="s">
        <v>477</v>
      </c>
      <c r="D27" s="12">
        <f>ROUND(IF('Indicator Data'!O29="No data",IF((0.1284*LN('Indicator Data'!BA29)-0.4735)&gt;D$140,0,IF((0.1284*LN('Indicator Data'!BA29)-0.4735)&lt;D$139,10,(D$140-(0.1284*LN('Indicator Data'!BA29)-0.4735))/(D$140-D$139)*10)),IF('Indicator Data'!O29&gt;D$140,0,IF('Indicator Data'!O29&lt;D$139,10,(D$140-'Indicator Data'!O29)/(D$140-D$139)*10))),1)</f>
        <v>7.5</v>
      </c>
      <c r="E27" s="12">
        <f>IF('Indicator Data'!P29="No data","x",ROUND(IF('Indicator Data'!P29&gt;E$140,10,IF('Indicator Data'!P29&lt;E$139,0,10-(E$140-'Indicator Data'!P29)/(E$140-E$139)*10)),1))</f>
        <v>9.1</v>
      </c>
      <c r="F27" s="52">
        <f t="shared" si="0"/>
        <v>8.4</v>
      </c>
      <c r="G27" s="12">
        <f>IF('Indicator Data'!AG29="No data","x",ROUND(IF('Indicator Data'!AG29&gt;G$140,10,IF('Indicator Data'!AG29&lt;G$139,0,10-(G$140-'Indicator Data'!AG29)/(G$140-G$139)*10)),1))</f>
        <v>8.3000000000000007</v>
      </c>
      <c r="H27" s="12">
        <f>IF('Indicator Data'!AH29="No data","x",ROUND(IF('Indicator Data'!AH29&gt;H$140,10,IF('Indicator Data'!AH29&lt;H$139,0,10-(H$140-'Indicator Data'!AH29)/(H$140-H$139)*10)),1))</f>
        <v>2.7</v>
      </c>
      <c r="I27" s="52">
        <f t="shared" si="1"/>
        <v>5.5</v>
      </c>
      <c r="J27" s="35">
        <f>SUM('Indicator Data'!R29,SUM('Indicator Data'!S29:T29)*1000000)</f>
        <v>367079697.00000006</v>
      </c>
      <c r="K27" s="35">
        <f>J27/'Indicator Data'!BD29</f>
        <v>184.71677140903267</v>
      </c>
      <c r="L27" s="12">
        <f t="shared" si="2"/>
        <v>3.7</v>
      </c>
      <c r="M27" s="12">
        <f>IF('Indicator Data'!U29="No data","x",ROUND(IF('Indicator Data'!U29&gt;M$140,10,IF('Indicator Data'!U29&lt;M$139,0,10-(M$140-'Indicator Data'!U29)/(M$140-M$139)*10)),1))</f>
        <v>10</v>
      </c>
      <c r="N27" s="125">
        <f>'Indicator Data'!Q29/'Indicator Data'!BD29*1000000</f>
        <v>123.25383545004243</v>
      </c>
      <c r="O27" s="12">
        <f t="shared" si="3"/>
        <v>10</v>
      </c>
      <c r="P27" s="52">
        <f t="shared" si="4"/>
        <v>7.9</v>
      </c>
      <c r="Q27" s="45">
        <f t="shared" si="5"/>
        <v>7.6</v>
      </c>
      <c r="R27" s="35">
        <f>IF(AND('Indicator Data'!AM29="No data",'Indicator Data'!AN29="No data"),0,SUM('Indicator Data'!AM29:AO29))</f>
        <v>0</v>
      </c>
      <c r="S27" s="12">
        <f t="shared" si="6"/>
        <v>0</v>
      </c>
      <c r="T27" s="41">
        <f>R27/'Indicator Data'!$BB29</f>
        <v>0</v>
      </c>
      <c r="U27" s="12">
        <f t="shared" si="7"/>
        <v>0</v>
      </c>
      <c r="V27" s="13">
        <f t="shared" si="8"/>
        <v>0</v>
      </c>
      <c r="W27" s="12">
        <f>IF('Indicator Data'!AB29="No data","x",ROUND(IF('Indicator Data'!AB29&gt;W$140,10,IF('Indicator Data'!AB29&lt;W$139,0,10-(W$140-'Indicator Data'!AB29)/(W$140-W$139)*10)),1))</f>
        <v>3.2</v>
      </c>
      <c r="X27" s="12">
        <f>IF('Indicator Data'!AA29="No data","x",ROUND(IF('Indicator Data'!AA29&gt;X$140,10,IF('Indicator Data'!AA29&lt;X$139,0,10-(X$140-'Indicator Data'!AA29)/(X$140-X$139)*10)),1))</f>
        <v>2.2999999999999998</v>
      </c>
      <c r="Y27" s="12">
        <f>IF('Indicator Data'!AF29="No data","x",ROUND(IF('Indicator Data'!AF29&gt;Y$140,10,IF('Indicator Data'!AF29&lt;Y$139,0,10-(Y$140-'Indicator Data'!AF29)/(Y$140-Y$139)*10)),1))</f>
        <v>2.5</v>
      </c>
      <c r="Z27" s="129">
        <f>IF('Indicator Data'!AC29="No data","x",'Indicator Data'!AC29/'Indicator Data'!$BB29*100000)</f>
        <v>0</v>
      </c>
      <c r="AA27" s="127">
        <f t="shared" si="9"/>
        <v>0</v>
      </c>
      <c r="AB27" s="129" t="str">
        <f>IF('Indicator Data'!AD29="No data","x",'Indicator Data'!AD29/'Indicator Data'!$BB29*100000)</f>
        <v>x</v>
      </c>
      <c r="AC27" s="127" t="str">
        <f t="shared" si="10"/>
        <v>x</v>
      </c>
      <c r="AD27" s="52">
        <f t="shared" si="11"/>
        <v>2</v>
      </c>
      <c r="AE27" s="12">
        <f>IF('Indicator Data'!V29="No data","x",ROUND(IF('Indicator Data'!V29&gt;AE$140,10,IF('Indicator Data'!V29&lt;AE$139,0,10-(AE$140-'Indicator Data'!V29)/(AE$140-AE$139)*10)),1))</f>
        <v>7.1</v>
      </c>
      <c r="AF27" s="12">
        <f>IF('Indicator Data'!W29="No data","x",ROUND(IF('Indicator Data'!W29&gt;AF$140,10,IF('Indicator Data'!W29&lt;AF$139,0,10-(AF$140-'Indicator Data'!W29)/(AF$140-AF$139)*10)),1))</f>
        <v>2.2999999999999998</v>
      </c>
      <c r="AG27" s="52">
        <f t="shared" si="12"/>
        <v>4.7</v>
      </c>
      <c r="AH27" s="12">
        <f>IF('Indicator Data'!AP29="No data","x",ROUND(IF('Indicator Data'!AP29&gt;AH$140,10,IF('Indicator Data'!AP29&lt;AH$139,0,10-(AH$140-'Indicator Data'!AP29)/(AH$140-AH$139)*10)),1))</f>
        <v>2.5</v>
      </c>
      <c r="AI27" s="12">
        <f>IF('Indicator Data'!AQ29="No data","x",ROUND(IF('Indicator Data'!AQ29&gt;AI$140,10,IF('Indicator Data'!AQ29&lt;AI$139,0,10-(AI$140-'Indicator Data'!AQ29)/(AI$140-AI$139)*10)),1))</f>
        <v>0.5</v>
      </c>
      <c r="AJ27" s="52">
        <f t="shared" si="13"/>
        <v>1.5</v>
      </c>
      <c r="AK27" s="35">
        <f>'Indicator Data'!AK29+'Indicator Data'!AJ29*0.5+'Indicator Data'!AI29*0.25</f>
        <v>0</v>
      </c>
      <c r="AL27" s="42">
        <f>AK27/'Indicator Data'!BB29</f>
        <v>0</v>
      </c>
      <c r="AM27" s="52">
        <f t="shared" si="14"/>
        <v>0</v>
      </c>
      <c r="AN27" s="42">
        <f>IF('Indicator Data'!AL29="No data","x",'Indicator Data'!AL29/'Indicator Data'!BB29)</f>
        <v>8.5458671031793568E-2</v>
      </c>
      <c r="AO27" s="12">
        <f t="shared" si="15"/>
        <v>4.3</v>
      </c>
      <c r="AP27" s="52">
        <f t="shared" si="16"/>
        <v>4.3</v>
      </c>
      <c r="AQ27" s="36">
        <f t="shared" si="17"/>
        <v>2.7</v>
      </c>
      <c r="AR27" s="55">
        <f t="shared" si="18"/>
        <v>1.4</v>
      </c>
      <c r="AU27" s="11">
        <v>4.2</v>
      </c>
    </row>
    <row r="28" spans="1:47" s="11" customFormat="1" x14ac:dyDescent="0.25">
      <c r="A28" s="11" t="s">
        <v>731</v>
      </c>
      <c r="B28" s="30" t="s">
        <v>6</v>
      </c>
      <c r="C28" s="30" t="s">
        <v>478</v>
      </c>
      <c r="D28" s="12">
        <f>ROUND(IF('Indicator Data'!O30="No data",IF((0.1284*LN('Indicator Data'!BA30)-0.4735)&gt;D$140,0,IF((0.1284*LN('Indicator Data'!BA30)-0.4735)&lt;D$139,10,(D$140-(0.1284*LN('Indicator Data'!BA30)-0.4735))/(D$140-D$139)*10)),IF('Indicator Data'!O30&gt;D$140,0,IF('Indicator Data'!O30&lt;D$139,10,(D$140-'Indicator Data'!O30)/(D$140-D$139)*10))),1)</f>
        <v>7.5</v>
      </c>
      <c r="E28" s="12">
        <f>IF('Indicator Data'!P30="No data","x",ROUND(IF('Indicator Data'!P30&gt;E$140,10,IF('Indicator Data'!P30&lt;E$139,0,10-(E$140-'Indicator Data'!P30)/(E$140-E$139)*10)),1))</f>
        <v>3.4</v>
      </c>
      <c r="F28" s="52">
        <f t="shared" si="0"/>
        <v>5.8</v>
      </c>
      <c r="G28" s="12">
        <f>IF('Indicator Data'!AG30="No data","x",ROUND(IF('Indicator Data'!AG30&gt;G$140,10,IF('Indicator Data'!AG30&lt;G$139,0,10-(G$140-'Indicator Data'!AG30)/(G$140-G$139)*10)),1))</f>
        <v>8.3000000000000007</v>
      </c>
      <c r="H28" s="12">
        <f>IF('Indicator Data'!AH30="No data","x",ROUND(IF('Indicator Data'!AH30&gt;H$140,10,IF('Indicator Data'!AH30&lt;H$139,0,10-(H$140-'Indicator Data'!AH30)/(H$140-H$139)*10)),1))</f>
        <v>2.7</v>
      </c>
      <c r="I28" s="52">
        <f t="shared" si="1"/>
        <v>5.5</v>
      </c>
      <c r="J28" s="35">
        <f>SUM('Indicator Data'!R30,SUM('Indicator Data'!S30:T30)*1000000)</f>
        <v>367079697.00000006</v>
      </c>
      <c r="K28" s="35">
        <f>J28/'Indicator Data'!BD30</f>
        <v>184.71677140903267</v>
      </c>
      <c r="L28" s="12">
        <f t="shared" si="2"/>
        <v>3.7</v>
      </c>
      <c r="M28" s="12">
        <f>IF('Indicator Data'!U30="No data","x",ROUND(IF('Indicator Data'!U30&gt;M$140,10,IF('Indicator Data'!U30&lt;M$139,0,10-(M$140-'Indicator Data'!U30)/(M$140-M$139)*10)),1))</f>
        <v>10</v>
      </c>
      <c r="N28" s="125">
        <f>'Indicator Data'!Q30/'Indicator Data'!BD30*1000000</f>
        <v>123.25383545004243</v>
      </c>
      <c r="O28" s="12">
        <f t="shared" si="3"/>
        <v>10</v>
      </c>
      <c r="P28" s="52">
        <f t="shared" si="4"/>
        <v>7.9</v>
      </c>
      <c r="Q28" s="45">
        <f t="shared" si="5"/>
        <v>6.3</v>
      </c>
      <c r="R28" s="35">
        <f>IF(AND('Indicator Data'!AM30="No data",'Indicator Data'!AN30="No data"),0,SUM('Indicator Data'!AM30:AO30))</f>
        <v>4038</v>
      </c>
      <c r="S28" s="12">
        <f t="shared" si="6"/>
        <v>2</v>
      </c>
      <c r="T28" s="41">
        <f>R28/'Indicator Data'!$BB30</f>
        <v>5.480827960637937E-3</v>
      </c>
      <c r="U28" s="12">
        <f t="shared" si="7"/>
        <v>4.9000000000000004</v>
      </c>
      <c r="V28" s="13">
        <f t="shared" si="8"/>
        <v>3.5</v>
      </c>
      <c r="W28" s="12">
        <f>IF('Indicator Data'!AB30="No data","x",ROUND(IF('Indicator Data'!AB30&gt;W$140,10,IF('Indicator Data'!AB30&lt;W$139,0,10-(W$140-'Indicator Data'!AB30)/(W$140-W$139)*10)),1))</f>
        <v>3.8</v>
      </c>
      <c r="X28" s="12">
        <f>IF('Indicator Data'!AA30="No data","x",ROUND(IF('Indicator Data'!AA30&gt;X$140,10,IF('Indicator Data'!AA30&lt;X$139,0,10-(X$140-'Indicator Data'!AA30)/(X$140-X$139)*10)),1))</f>
        <v>2.2999999999999998</v>
      </c>
      <c r="Y28" s="12">
        <f>IF('Indicator Data'!AF30="No data","x",ROUND(IF('Indicator Data'!AF30&gt;Y$140,10,IF('Indicator Data'!AF30&lt;Y$139,0,10-(Y$140-'Indicator Data'!AF30)/(Y$140-Y$139)*10)),1))</f>
        <v>2.5</v>
      </c>
      <c r="Z28" s="129">
        <f>IF('Indicator Data'!AC30="No data","x",'Indicator Data'!AC30/'Indicator Data'!$BB30*100000)</f>
        <v>0</v>
      </c>
      <c r="AA28" s="127">
        <f t="shared" si="9"/>
        <v>0</v>
      </c>
      <c r="AB28" s="129" t="str">
        <f>IF('Indicator Data'!AD30="No data","x",'Indicator Data'!AD30/'Indicator Data'!$BB30*100000)</f>
        <v>x</v>
      </c>
      <c r="AC28" s="127" t="str">
        <f t="shared" si="10"/>
        <v>x</v>
      </c>
      <c r="AD28" s="52">
        <f t="shared" si="11"/>
        <v>2.2000000000000002</v>
      </c>
      <c r="AE28" s="12">
        <f>IF('Indicator Data'!V30="No data","x",ROUND(IF('Indicator Data'!V30&gt;AE$140,10,IF('Indicator Data'!V30&lt;AE$139,0,10-(AE$140-'Indicator Data'!V30)/(AE$140-AE$139)*10)),1))</f>
        <v>4.7</v>
      </c>
      <c r="AF28" s="12">
        <f>IF('Indicator Data'!W30="No data","x",ROUND(IF('Indicator Data'!W30&gt;AF$140,10,IF('Indicator Data'!W30&lt;AF$139,0,10-(AF$140-'Indicator Data'!W30)/(AF$140-AF$139)*10)),1))</f>
        <v>1.5</v>
      </c>
      <c r="AG28" s="52">
        <f t="shared" si="12"/>
        <v>3.1</v>
      </c>
      <c r="AH28" s="12">
        <f>IF('Indicator Data'!AP30="No data","x",ROUND(IF('Indicator Data'!AP30&gt;AH$140,10,IF('Indicator Data'!AP30&lt;AH$139,0,10-(AH$140-'Indicator Data'!AP30)/(AH$140-AH$139)*10)),1))</f>
        <v>0</v>
      </c>
      <c r="AI28" s="12">
        <f>IF('Indicator Data'!AQ30="No data","x",ROUND(IF('Indicator Data'!AQ30&gt;AI$140,10,IF('Indicator Data'!AQ30&lt;AI$139,0,10-(AI$140-'Indicator Data'!AQ30)/(AI$140-AI$139)*10)),1))</f>
        <v>1.3</v>
      </c>
      <c r="AJ28" s="52">
        <f t="shared" si="13"/>
        <v>0.7</v>
      </c>
      <c r="AK28" s="35">
        <f>'Indicator Data'!AK30+'Indicator Data'!AJ30*0.5+'Indicator Data'!AI30*0.25</f>
        <v>0</v>
      </c>
      <c r="AL28" s="42">
        <f>AK28/'Indicator Data'!BB30</f>
        <v>0</v>
      </c>
      <c r="AM28" s="52">
        <f t="shared" si="14"/>
        <v>0</v>
      </c>
      <c r="AN28" s="42">
        <f>IF('Indicator Data'!AL30="No data","x",'Indicator Data'!AL30/'Indicator Data'!BB30)</f>
        <v>3.8204465558194775E-2</v>
      </c>
      <c r="AO28" s="12">
        <f t="shared" si="15"/>
        <v>1.9</v>
      </c>
      <c r="AP28" s="52">
        <f t="shared" si="16"/>
        <v>1.9</v>
      </c>
      <c r="AQ28" s="36">
        <f t="shared" si="17"/>
        <v>1.6</v>
      </c>
      <c r="AR28" s="55">
        <f t="shared" si="18"/>
        <v>2.6</v>
      </c>
      <c r="AU28" s="11">
        <v>2.8</v>
      </c>
    </row>
    <row r="29" spans="1:47" s="11" customFormat="1" x14ac:dyDescent="0.25">
      <c r="A29" s="11" t="s">
        <v>732</v>
      </c>
      <c r="B29" s="30" t="s">
        <v>6</v>
      </c>
      <c r="C29" s="30" t="s">
        <v>475</v>
      </c>
      <c r="D29" s="12">
        <f>ROUND(IF('Indicator Data'!O31="No data",IF((0.1284*LN('Indicator Data'!BA31)-0.4735)&gt;D$140,0,IF((0.1284*LN('Indicator Data'!BA31)-0.4735)&lt;D$139,10,(D$140-(0.1284*LN('Indicator Data'!BA31)-0.4735))/(D$140-D$139)*10)),IF('Indicator Data'!O31&gt;D$140,0,IF('Indicator Data'!O31&lt;D$139,10,(D$140-'Indicator Data'!O31)/(D$140-D$139)*10))),1)</f>
        <v>7.5</v>
      </c>
      <c r="E29" s="12">
        <f>IF('Indicator Data'!P31="No data","x",ROUND(IF('Indicator Data'!P31&gt;E$140,10,IF('Indicator Data'!P31&lt;E$139,0,10-(E$140-'Indicator Data'!P31)/(E$140-E$139)*10)),1))</f>
        <v>8.4</v>
      </c>
      <c r="F29" s="52">
        <f t="shared" si="0"/>
        <v>8</v>
      </c>
      <c r="G29" s="12">
        <f>IF('Indicator Data'!AG31="No data","x",ROUND(IF('Indicator Data'!AG31&gt;G$140,10,IF('Indicator Data'!AG31&lt;G$139,0,10-(G$140-'Indicator Data'!AG31)/(G$140-G$139)*10)),1))</f>
        <v>8.3000000000000007</v>
      </c>
      <c r="H29" s="12">
        <f>IF('Indicator Data'!AH31="No data","x",ROUND(IF('Indicator Data'!AH31&gt;H$140,10,IF('Indicator Data'!AH31&lt;H$139,0,10-(H$140-'Indicator Data'!AH31)/(H$140-H$139)*10)),1))</f>
        <v>2.7</v>
      </c>
      <c r="I29" s="52">
        <f t="shared" si="1"/>
        <v>5.5</v>
      </c>
      <c r="J29" s="35">
        <f>SUM('Indicator Data'!R31,SUM('Indicator Data'!S31:T31)*1000000)</f>
        <v>367079697.00000006</v>
      </c>
      <c r="K29" s="35">
        <f>J29/'Indicator Data'!BD31</f>
        <v>184.71677140903267</v>
      </c>
      <c r="L29" s="12">
        <f t="shared" si="2"/>
        <v>3.7</v>
      </c>
      <c r="M29" s="12">
        <f>IF('Indicator Data'!U31="No data","x",ROUND(IF('Indicator Data'!U31&gt;M$140,10,IF('Indicator Data'!U31&lt;M$139,0,10-(M$140-'Indicator Data'!U31)/(M$140-M$139)*10)),1))</f>
        <v>10</v>
      </c>
      <c r="N29" s="125">
        <f>'Indicator Data'!Q31/'Indicator Data'!BD31*1000000</f>
        <v>123.25383545004243</v>
      </c>
      <c r="O29" s="12">
        <f t="shared" si="3"/>
        <v>10</v>
      </c>
      <c r="P29" s="52">
        <f t="shared" si="4"/>
        <v>7.9</v>
      </c>
      <c r="Q29" s="45">
        <f t="shared" si="5"/>
        <v>7.4</v>
      </c>
      <c r="R29" s="35">
        <f>IF(AND('Indicator Data'!AM31="No data",'Indicator Data'!AN31="No data"),0,SUM('Indicator Data'!AM31:AO31))</f>
        <v>0</v>
      </c>
      <c r="S29" s="12">
        <f t="shared" si="6"/>
        <v>0</v>
      </c>
      <c r="T29" s="41">
        <f>R29/'Indicator Data'!$BB31</f>
        <v>0</v>
      </c>
      <c r="U29" s="12">
        <f t="shared" si="7"/>
        <v>0</v>
      </c>
      <c r="V29" s="13">
        <f t="shared" si="8"/>
        <v>0</v>
      </c>
      <c r="W29" s="12">
        <f>IF('Indicator Data'!AB31="No data","x",ROUND(IF('Indicator Data'!AB31&gt;W$140,10,IF('Indicator Data'!AB31&lt;W$139,0,10-(W$140-'Indicator Data'!AB31)/(W$140-W$139)*10)),1))</f>
        <v>2.7</v>
      </c>
      <c r="X29" s="12">
        <f>IF('Indicator Data'!AA31="No data","x",ROUND(IF('Indicator Data'!AA31&gt;X$140,10,IF('Indicator Data'!AA31&lt;X$139,0,10-(X$140-'Indicator Data'!AA31)/(X$140-X$139)*10)),1))</f>
        <v>2.2999999999999998</v>
      </c>
      <c r="Y29" s="12">
        <f>IF('Indicator Data'!AF31="No data","x",ROUND(IF('Indicator Data'!AF31&gt;Y$140,10,IF('Indicator Data'!AF31&lt;Y$139,0,10-(Y$140-'Indicator Data'!AF31)/(Y$140-Y$139)*10)),1))</f>
        <v>2.5</v>
      </c>
      <c r="Z29" s="129">
        <f>IF('Indicator Data'!AC31="No data","x",'Indicator Data'!AC31/'Indicator Data'!$BB31*100000)</f>
        <v>0</v>
      </c>
      <c r="AA29" s="127">
        <f t="shared" si="9"/>
        <v>0</v>
      </c>
      <c r="AB29" s="129" t="str">
        <f>IF('Indicator Data'!AD31="No data","x",'Indicator Data'!AD31/'Indicator Data'!$BB31*100000)</f>
        <v>x</v>
      </c>
      <c r="AC29" s="127" t="str">
        <f t="shared" si="10"/>
        <v>x</v>
      </c>
      <c r="AD29" s="52">
        <f t="shared" si="11"/>
        <v>1.9</v>
      </c>
      <c r="AE29" s="12">
        <f>IF('Indicator Data'!V31="No data","x",ROUND(IF('Indicator Data'!V31&gt;AE$140,10,IF('Indicator Data'!V31&lt;AE$139,0,10-(AE$140-'Indicator Data'!V31)/(AE$140-AE$139)*10)),1))</f>
        <v>2.9</v>
      </c>
      <c r="AF29" s="12">
        <f>IF('Indicator Data'!W31="No data","x",ROUND(IF('Indicator Data'!W31&gt;AF$140,10,IF('Indicator Data'!W31&lt;AF$139,0,10-(AF$140-'Indicator Data'!W31)/(AF$140-AF$139)*10)),1))</f>
        <v>4.5</v>
      </c>
      <c r="AG29" s="52">
        <f t="shared" si="12"/>
        <v>3.7</v>
      </c>
      <c r="AH29" s="12">
        <f>IF('Indicator Data'!AP31="No data","x",ROUND(IF('Indicator Data'!AP31&gt;AH$140,10,IF('Indicator Data'!AP31&lt;AH$139,0,10-(AH$140-'Indicator Data'!AP31)/(AH$140-AH$139)*10)),1))</f>
        <v>3.3</v>
      </c>
      <c r="AI29" s="12">
        <f>IF('Indicator Data'!AQ31="No data","x",ROUND(IF('Indicator Data'!AQ31&gt;AI$140,10,IF('Indicator Data'!AQ31&lt;AI$139,0,10-(AI$140-'Indicator Data'!AQ31)/(AI$140-AI$139)*10)),1))</f>
        <v>2.8</v>
      </c>
      <c r="AJ29" s="52">
        <f t="shared" si="13"/>
        <v>3.1</v>
      </c>
      <c r="AK29" s="35">
        <f>'Indicator Data'!AK31+'Indicator Data'!AJ31*0.5+'Indicator Data'!AI31*0.25</f>
        <v>0</v>
      </c>
      <c r="AL29" s="42">
        <f>AK29/'Indicator Data'!BB31</f>
        <v>0</v>
      </c>
      <c r="AM29" s="52">
        <f t="shared" si="14"/>
        <v>0</v>
      </c>
      <c r="AN29" s="42">
        <f>IF('Indicator Data'!AL31="No data","x",'Indicator Data'!AL31/'Indicator Data'!BB31)</f>
        <v>0.12378698640299376</v>
      </c>
      <c r="AO29" s="12">
        <f t="shared" si="15"/>
        <v>6.2</v>
      </c>
      <c r="AP29" s="52">
        <f t="shared" si="16"/>
        <v>6.2</v>
      </c>
      <c r="AQ29" s="36">
        <f t="shared" si="17"/>
        <v>3.3</v>
      </c>
      <c r="AR29" s="55">
        <f t="shared" si="18"/>
        <v>1.8</v>
      </c>
      <c r="AU29" s="11">
        <v>3.3</v>
      </c>
    </row>
    <row r="30" spans="1:47" s="11" customFormat="1" x14ac:dyDescent="0.25">
      <c r="A30" s="11" t="s">
        <v>734</v>
      </c>
      <c r="B30" s="30" t="s">
        <v>6</v>
      </c>
      <c r="C30" s="30" t="s">
        <v>737</v>
      </c>
      <c r="D30" s="12">
        <f>ROUND(IF('Indicator Data'!O32="No data",IF((0.1284*LN('Indicator Data'!BA32)-0.4735)&gt;D$140,0,IF((0.1284*LN('Indicator Data'!BA32)-0.4735)&lt;D$139,10,(D$140-(0.1284*LN('Indicator Data'!BA32)-0.4735))/(D$140-D$139)*10)),IF('Indicator Data'!O32&gt;D$140,0,IF('Indicator Data'!O32&lt;D$139,10,(D$140-'Indicator Data'!O32)/(D$140-D$139)*10))),1)</f>
        <v>7.5</v>
      </c>
      <c r="E30" s="12">
        <f>IF('Indicator Data'!P32="No data","x",ROUND(IF('Indicator Data'!P32&gt;E$140,10,IF('Indicator Data'!P32&lt;E$139,0,10-(E$140-'Indicator Data'!P32)/(E$140-E$139)*10)),1))</f>
        <v>1.8</v>
      </c>
      <c r="F30" s="52">
        <f t="shared" si="0"/>
        <v>5.3</v>
      </c>
      <c r="G30" s="12">
        <f>IF('Indicator Data'!AG32="No data","x",ROUND(IF('Indicator Data'!AG32&gt;G$140,10,IF('Indicator Data'!AG32&lt;G$139,0,10-(G$140-'Indicator Data'!AG32)/(G$140-G$139)*10)),1))</f>
        <v>8.3000000000000007</v>
      </c>
      <c r="H30" s="12">
        <f>IF('Indicator Data'!AH32="No data","x",ROUND(IF('Indicator Data'!AH32&gt;H$140,10,IF('Indicator Data'!AH32&lt;H$139,0,10-(H$140-'Indicator Data'!AH32)/(H$140-H$139)*10)),1))</f>
        <v>2.7</v>
      </c>
      <c r="I30" s="52">
        <f t="shared" si="1"/>
        <v>5.5</v>
      </c>
      <c r="J30" s="35">
        <f>SUM('Indicator Data'!R32,SUM('Indicator Data'!S32:T32)*1000000)</f>
        <v>367079697.00000006</v>
      </c>
      <c r="K30" s="35">
        <f>J30/'Indicator Data'!BD32</f>
        <v>184.71677140903267</v>
      </c>
      <c r="L30" s="12">
        <f t="shared" si="2"/>
        <v>3.7</v>
      </c>
      <c r="M30" s="12">
        <f>IF('Indicator Data'!U32="No data","x",ROUND(IF('Indicator Data'!U32&gt;M$140,10,IF('Indicator Data'!U32&lt;M$139,0,10-(M$140-'Indicator Data'!U32)/(M$140-M$139)*10)),1))</f>
        <v>10</v>
      </c>
      <c r="N30" s="125">
        <f>'Indicator Data'!Q32/'Indicator Data'!BD32*1000000</f>
        <v>123.25383545004243</v>
      </c>
      <c r="O30" s="12">
        <f t="shared" si="3"/>
        <v>10</v>
      </c>
      <c r="P30" s="52">
        <f t="shared" si="4"/>
        <v>7.9</v>
      </c>
      <c r="Q30" s="45">
        <f t="shared" si="5"/>
        <v>6</v>
      </c>
      <c r="R30" s="35">
        <f>IF(AND('Indicator Data'!AM32="No data",'Indicator Data'!AN32="No data"),0,SUM('Indicator Data'!AM32:AO32))</f>
        <v>0</v>
      </c>
      <c r="S30" s="12">
        <f t="shared" si="6"/>
        <v>0</v>
      </c>
      <c r="T30" s="41">
        <f>R30/'Indicator Data'!$BB32</f>
        <v>0</v>
      </c>
      <c r="U30" s="12">
        <f t="shared" si="7"/>
        <v>0</v>
      </c>
      <c r="V30" s="13">
        <f t="shared" si="8"/>
        <v>0</v>
      </c>
      <c r="W30" s="12">
        <f>IF('Indicator Data'!AB32="No data","x",ROUND(IF('Indicator Data'!AB32&gt;W$140,10,IF('Indicator Data'!AB32&lt;W$139,0,10-(W$140-'Indicator Data'!AB32)/(W$140-W$139)*10)),1))</f>
        <v>4</v>
      </c>
      <c r="X30" s="12">
        <f>IF('Indicator Data'!AA32="No data","x",ROUND(IF('Indicator Data'!AA32&gt;X$140,10,IF('Indicator Data'!AA32&lt;X$139,0,10-(X$140-'Indicator Data'!AA32)/(X$140-X$139)*10)),1))</f>
        <v>2.2999999999999998</v>
      </c>
      <c r="Y30" s="12">
        <f>IF('Indicator Data'!AF32="No data","x",ROUND(IF('Indicator Data'!AF32&gt;Y$140,10,IF('Indicator Data'!AF32&lt;Y$139,0,10-(Y$140-'Indicator Data'!AF32)/(Y$140-Y$139)*10)),1))</f>
        <v>2.5</v>
      </c>
      <c r="Z30" s="129">
        <f>IF('Indicator Data'!AC32="No data","x",'Indicator Data'!AC32/'Indicator Data'!$BB32*100000)</f>
        <v>0</v>
      </c>
      <c r="AA30" s="127">
        <f t="shared" si="9"/>
        <v>0</v>
      </c>
      <c r="AB30" s="129" t="str">
        <f>IF('Indicator Data'!AD32="No data","x",'Indicator Data'!AD32/'Indicator Data'!$BB32*100000)</f>
        <v>x</v>
      </c>
      <c r="AC30" s="127" t="str">
        <f t="shared" si="10"/>
        <v>x</v>
      </c>
      <c r="AD30" s="52">
        <f t="shared" si="11"/>
        <v>2.2000000000000002</v>
      </c>
      <c r="AE30" s="12">
        <f>IF('Indicator Data'!V32="No data","x",ROUND(IF('Indicator Data'!V32&gt;AE$140,10,IF('Indicator Data'!V32&lt;AE$139,0,10-(AE$140-'Indicator Data'!V32)/(AE$140-AE$139)*10)),1))</f>
        <v>4</v>
      </c>
      <c r="AF30" s="12">
        <f>IF('Indicator Data'!W32="No data","x",ROUND(IF('Indicator Data'!W32&gt;AF$140,10,IF('Indicator Data'!W32&lt;AF$139,0,10-(AF$140-'Indicator Data'!W32)/(AF$140-AF$139)*10)),1))</f>
        <v>1.4</v>
      </c>
      <c r="AG30" s="52">
        <f t="shared" si="12"/>
        <v>2.7</v>
      </c>
      <c r="AH30" s="12">
        <f>IF('Indicator Data'!AP32="No data","x",ROUND(IF('Indicator Data'!AP32&gt;AH$140,10,IF('Indicator Data'!AP32&lt;AH$139,0,10-(AH$140-'Indicator Data'!AP32)/(AH$140-AH$139)*10)),1))</f>
        <v>0.7</v>
      </c>
      <c r="AI30" s="12">
        <f>IF('Indicator Data'!AQ32="No data","x",ROUND(IF('Indicator Data'!AQ32&gt;AI$140,10,IF('Indicator Data'!AQ32&lt;AI$139,0,10-(AI$140-'Indicator Data'!AQ32)/(AI$140-AI$139)*10)),1))</f>
        <v>1.9</v>
      </c>
      <c r="AJ30" s="52">
        <f t="shared" si="13"/>
        <v>1.3</v>
      </c>
      <c r="AK30" s="35">
        <f>'Indicator Data'!AK32+'Indicator Data'!AJ32*0.5+'Indicator Data'!AI32*0.25</f>
        <v>0</v>
      </c>
      <c r="AL30" s="42">
        <f>AK30/'Indicator Data'!BB32</f>
        <v>0</v>
      </c>
      <c r="AM30" s="52">
        <f t="shared" si="14"/>
        <v>0</v>
      </c>
      <c r="AN30" s="42">
        <f>IF('Indicator Data'!AL32="No data","x",'Indicator Data'!AL32/'Indicator Data'!BB32)</f>
        <v>8.4216308817276053E-3</v>
      </c>
      <c r="AO30" s="12">
        <f t="shared" si="15"/>
        <v>0.4</v>
      </c>
      <c r="AP30" s="52">
        <f t="shared" si="16"/>
        <v>0.4</v>
      </c>
      <c r="AQ30" s="36">
        <f t="shared" si="17"/>
        <v>1.4</v>
      </c>
      <c r="AR30" s="55">
        <f t="shared" si="18"/>
        <v>0.7</v>
      </c>
      <c r="AU30" s="11">
        <v>1.9</v>
      </c>
    </row>
    <row r="31" spans="1:47" s="11" customFormat="1" x14ac:dyDescent="0.25">
      <c r="A31" s="11" t="s">
        <v>735</v>
      </c>
      <c r="B31" s="30" t="s">
        <v>6</v>
      </c>
      <c r="C31" s="30" t="s">
        <v>476</v>
      </c>
      <c r="D31" s="12">
        <f>ROUND(IF('Indicator Data'!O33="No data",IF((0.1284*LN('Indicator Data'!BA33)-0.4735)&gt;D$140,0,IF((0.1284*LN('Indicator Data'!BA33)-0.4735)&lt;D$139,10,(D$140-(0.1284*LN('Indicator Data'!BA33)-0.4735))/(D$140-D$139)*10)),IF('Indicator Data'!O33&gt;D$140,0,IF('Indicator Data'!O33&lt;D$139,10,(D$140-'Indicator Data'!O33)/(D$140-D$139)*10))),1)</f>
        <v>7.5</v>
      </c>
      <c r="E31" s="12">
        <f>IF('Indicator Data'!P33="No data","x",ROUND(IF('Indicator Data'!P33&gt;E$140,10,IF('Indicator Data'!P33&lt;E$139,0,10-(E$140-'Indicator Data'!P33)/(E$140-E$139)*10)),1))</f>
        <v>6.9</v>
      </c>
      <c r="F31" s="52">
        <f t="shared" si="0"/>
        <v>7.2</v>
      </c>
      <c r="G31" s="12">
        <f>IF('Indicator Data'!AG33="No data","x",ROUND(IF('Indicator Data'!AG33&gt;G$140,10,IF('Indicator Data'!AG33&lt;G$139,0,10-(G$140-'Indicator Data'!AG33)/(G$140-G$139)*10)),1))</f>
        <v>8.3000000000000007</v>
      </c>
      <c r="H31" s="12">
        <f>IF('Indicator Data'!AH33="No data","x",ROUND(IF('Indicator Data'!AH33&gt;H$140,10,IF('Indicator Data'!AH33&lt;H$139,0,10-(H$140-'Indicator Data'!AH33)/(H$140-H$139)*10)),1))</f>
        <v>2.7</v>
      </c>
      <c r="I31" s="52">
        <f t="shared" si="1"/>
        <v>5.5</v>
      </c>
      <c r="J31" s="35">
        <f>SUM('Indicator Data'!R33,SUM('Indicator Data'!S33:T33)*1000000)</f>
        <v>367079697.00000006</v>
      </c>
      <c r="K31" s="35">
        <f>J31/'Indicator Data'!BD33</f>
        <v>184.71677140903267</v>
      </c>
      <c r="L31" s="12">
        <f t="shared" si="2"/>
        <v>3.7</v>
      </c>
      <c r="M31" s="12">
        <f>IF('Indicator Data'!U33="No data","x",ROUND(IF('Indicator Data'!U33&gt;M$140,10,IF('Indicator Data'!U33&lt;M$139,0,10-(M$140-'Indicator Data'!U33)/(M$140-M$139)*10)),1))</f>
        <v>10</v>
      </c>
      <c r="N31" s="125">
        <f>'Indicator Data'!Q33/'Indicator Data'!BD33*1000000</f>
        <v>123.25383545004243</v>
      </c>
      <c r="O31" s="12">
        <f t="shared" si="3"/>
        <v>10</v>
      </c>
      <c r="P31" s="52">
        <f t="shared" si="4"/>
        <v>7.9</v>
      </c>
      <c r="Q31" s="45">
        <f t="shared" si="5"/>
        <v>7</v>
      </c>
      <c r="R31" s="35">
        <f>IF(AND('Indicator Data'!AM33="No data",'Indicator Data'!AN33="No data"),0,SUM('Indicator Data'!AM33:AO33))</f>
        <v>0</v>
      </c>
      <c r="S31" s="12">
        <f t="shared" si="6"/>
        <v>0</v>
      </c>
      <c r="T31" s="41">
        <f>R31/'Indicator Data'!$BB33</f>
        <v>0</v>
      </c>
      <c r="U31" s="12">
        <f t="shared" si="7"/>
        <v>0</v>
      </c>
      <c r="V31" s="13">
        <f t="shared" si="8"/>
        <v>0</v>
      </c>
      <c r="W31" s="12">
        <f>IF('Indicator Data'!AB33="No data","x",ROUND(IF('Indicator Data'!AB33&gt;W$140,10,IF('Indicator Data'!AB33&lt;W$139,0,10-(W$140-'Indicator Data'!AB33)/(W$140-W$139)*10)),1))</f>
        <v>1</v>
      </c>
      <c r="X31" s="12">
        <f>IF('Indicator Data'!AA33="No data","x",ROUND(IF('Indicator Data'!AA33&gt;X$140,10,IF('Indicator Data'!AA33&lt;X$139,0,10-(X$140-'Indicator Data'!AA33)/(X$140-X$139)*10)),1))</f>
        <v>2.2999999999999998</v>
      </c>
      <c r="Y31" s="12">
        <f>IF('Indicator Data'!AF33="No data","x",ROUND(IF('Indicator Data'!AF33&gt;Y$140,10,IF('Indicator Data'!AF33&lt;Y$139,0,10-(Y$140-'Indicator Data'!AF33)/(Y$140-Y$139)*10)),1))</f>
        <v>2.5</v>
      </c>
      <c r="Z31" s="129">
        <f>IF('Indicator Data'!AC33="No data","x",'Indicator Data'!AC33/'Indicator Data'!$BB33*100000)</f>
        <v>0</v>
      </c>
      <c r="AA31" s="127">
        <f t="shared" si="9"/>
        <v>0</v>
      </c>
      <c r="AB31" s="129" t="str">
        <f>IF('Indicator Data'!AD33="No data","x",'Indicator Data'!AD33/'Indicator Data'!$BB33*100000)</f>
        <v>x</v>
      </c>
      <c r="AC31" s="127" t="str">
        <f t="shared" si="10"/>
        <v>x</v>
      </c>
      <c r="AD31" s="52">
        <f t="shared" si="11"/>
        <v>1.5</v>
      </c>
      <c r="AE31" s="12">
        <f>IF('Indicator Data'!V33="No data","x",ROUND(IF('Indicator Data'!V33&gt;AE$140,10,IF('Indicator Data'!V33&lt;AE$139,0,10-(AE$140-'Indicator Data'!V33)/(AE$140-AE$139)*10)),1))</f>
        <v>4</v>
      </c>
      <c r="AF31" s="12">
        <f>IF('Indicator Data'!W33="No data","x",ROUND(IF('Indicator Data'!W33&gt;AF$140,10,IF('Indicator Data'!W33&lt;AF$139,0,10-(AF$140-'Indicator Data'!W33)/(AF$140-AF$139)*10)),1))</f>
        <v>3</v>
      </c>
      <c r="AG31" s="52">
        <f t="shared" si="12"/>
        <v>3.5</v>
      </c>
      <c r="AH31" s="12">
        <f>IF('Indicator Data'!AP33="No data","x",ROUND(IF('Indicator Data'!AP33&gt;AH$140,10,IF('Indicator Data'!AP33&lt;AH$139,0,10-(AH$140-'Indicator Data'!AP33)/(AH$140-AH$139)*10)),1))</f>
        <v>4.0999999999999996</v>
      </c>
      <c r="AI31" s="12">
        <f>IF('Indicator Data'!AQ33="No data","x",ROUND(IF('Indicator Data'!AQ33&gt;AI$140,10,IF('Indicator Data'!AQ33&lt;AI$139,0,10-(AI$140-'Indicator Data'!AQ33)/(AI$140-AI$139)*10)),1))</f>
        <v>3.4</v>
      </c>
      <c r="AJ31" s="52">
        <f t="shared" si="13"/>
        <v>3.8</v>
      </c>
      <c r="AK31" s="35">
        <f>'Indicator Data'!AK33+'Indicator Data'!AJ33*0.5+'Indicator Data'!AI33*0.25</f>
        <v>0</v>
      </c>
      <c r="AL31" s="42">
        <f>AK31/'Indicator Data'!BB33</f>
        <v>0</v>
      </c>
      <c r="AM31" s="52">
        <f t="shared" si="14"/>
        <v>0</v>
      </c>
      <c r="AN31" s="42">
        <f>IF('Indicator Data'!AL33="No data","x",'Indicator Data'!AL33/'Indicator Data'!BB33)</f>
        <v>1.3207124852262863E-2</v>
      </c>
      <c r="AO31" s="12">
        <f t="shared" si="15"/>
        <v>0.7</v>
      </c>
      <c r="AP31" s="52">
        <f t="shared" si="16"/>
        <v>0.7</v>
      </c>
      <c r="AQ31" s="36">
        <f t="shared" si="17"/>
        <v>2</v>
      </c>
      <c r="AR31" s="55">
        <f t="shared" si="18"/>
        <v>1</v>
      </c>
      <c r="AU31" s="11">
        <v>2.7</v>
      </c>
    </row>
    <row r="32" spans="1:47" s="11" customFormat="1" x14ac:dyDescent="0.25">
      <c r="A32" s="11" t="s">
        <v>736</v>
      </c>
      <c r="B32" s="30" t="s">
        <v>6</v>
      </c>
      <c r="C32" s="30" t="s">
        <v>738</v>
      </c>
      <c r="D32" s="12">
        <f>ROUND(IF('Indicator Data'!O34="No data",IF((0.1284*LN('Indicator Data'!BA34)-0.4735)&gt;D$140,0,IF((0.1284*LN('Indicator Data'!BA34)-0.4735)&lt;D$139,10,(D$140-(0.1284*LN('Indicator Data'!BA34)-0.4735))/(D$140-D$139)*10)),IF('Indicator Data'!O34&gt;D$140,0,IF('Indicator Data'!O34&lt;D$139,10,(D$140-'Indicator Data'!O34)/(D$140-D$139)*10))),1)</f>
        <v>7.5</v>
      </c>
      <c r="E32" s="12">
        <f>IF('Indicator Data'!P34="No data","x",ROUND(IF('Indicator Data'!P34&gt;E$140,10,IF('Indicator Data'!P34&lt;E$139,0,10-(E$140-'Indicator Data'!P34)/(E$140-E$139)*10)),1))</f>
        <v>10</v>
      </c>
      <c r="F32" s="52">
        <f t="shared" si="0"/>
        <v>9.1</v>
      </c>
      <c r="G32" s="12">
        <f>IF('Indicator Data'!AG34="No data","x",ROUND(IF('Indicator Data'!AG34&gt;G$140,10,IF('Indicator Data'!AG34&lt;G$139,0,10-(G$140-'Indicator Data'!AG34)/(G$140-G$139)*10)),1))</f>
        <v>8.3000000000000007</v>
      </c>
      <c r="H32" s="12">
        <f>IF('Indicator Data'!AH34="No data","x",ROUND(IF('Indicator Data'!AH34&gt;H$140,10,IF('Indicator Data'!AH34&lt;H$139,0,10-(H$140-'Indicator Data'!AH34)/(H$140-H$139)*10)),1))</f>
        <v>2.7</v>
      </c>
      <c r="I32" s="52">
        <f t="shared" si="1"/>
        <v>5.5</v>
      </c>
      <c r="J32" s="35">
        <f>SUM('Indicator Data'!R34,SUM('Indicator Data'!S34:T34)*1000000)</f>
        <v>367079697.00000006</v>
      </c>
      <c r="K32" s="35">
        <f>J32/'Indicator Data'!BD34</f>
        <v>184.71677140903267</v>
      </c>
      <c r="L32" s="12">
        <f t="shared" si="2"/>
        <v>3.7</v>
      </c>
      <c r="M32" s="12">
        <f>IF('Indicator Data'!U34="No data","x",ROUND(IF('Indicator Data'!U34&gt;M$140,10,IF('Indicator Data'!U34&lt;M$139,0,10-(M$140-'Indicator Data'!U34)/(M$140-M$139)*10)),1))</f>
        <v>10</v>
      </c>
      <c r="N32" s="125">
        <f>'Indicator Data'!Q34/'Indicator Data'!BD34*1000000</f>
        <v>123.25383545004243</v>
      </c>
      <c r="O32" s="12">
        <f t="shared" si="3"/>
        <v>10</v>
      </c>
      <c r="P32" s="52">
        <f t="shared" si="4"/>
        <v>7.9</v>
      </c>
      <c r="Q32" s="45">
        <f t="shared" si="5"/>
        <v>7.9</v>
      </c>
      <c r="R32" s="35">
        <f>IF(AND('Indicator Data'!AM34="No data",'Indicator Data'!AN34="No data"),0,SUM('Indicator Data'!AM34:AO34))</f>
        <v>0</v>
      </c>
      <c r="S32" s="12">
        <f t="shared" si="6"/>
        <v>0</v>
      </c>
      <c r="T32" s="41">
        <f>R32/'Indicator Data'!$BB34</f>
        <v>0</v>
      </c>
      <c r="U32" s="12">
        <f t="shared" si="7"/>
        <v>0</v>
      </c>
      <c r="V32" s="13">
        <f t="shared" si="8"/>
        <v>0</v>
      </c>
      <c r="W32" s="12">
        <f>IF('Indicator Data'!AB34="No data","x",ROUND(IF('Indicator Data'!AB34&gt;W$140,10,IF('Indicator Data'!AB34&lt;W$139,0,10-(W$140-'Indicator Data'!AB34)/(W$140-W$139)*10)),1))</f>
        <v>3.5</v>
      </c>
      <c r="X32" s="12">
        <f>IF('Indicator Data'!AA34="No data","x",ROUND(IF('Indicator Data'!AA34&gt;X$140,10,IF('Indicator Data'!AA34&lt;X$139,0,10-(X$140-'Indicator Data'!AA34)/(X$140-X$139)*10)),1))</f>
        <v>2.2999999999999998</v>
      </c>
      <c r="Y32" s="12">
        <f>IF('Indicator Data'!AF34="No data","x",ROUND(IF('Indicator Data'!AF34&gt;Y$140,10,IF('Indicator Data'!AF34&lt;Y$139,0,10-(Y$140-'Indicator Data'!AF34)/(Y$140-Y$139)*10)),1))</f>
        <v>2.5</v>
      </c>
      <c r="Z32" s="129">
        <f>IF('Indicator Data'!AC34="No data","x",'Indicator Data'!AC34/'Indicator Data'!$BB34*100000)</f>
        <v>0</v>
      </c>
      <c r="AA32" s="127">
        <f t="shared" si="9"/>
        <v>0</v>
      </c>
      <c r="AB32" s="129" t="str">
        <f>IF('Indicator Data'!AD34="No data","x",'Indicator Data'!AD34/'Indicator Data'!$BB34*100000)</f>
        <v>x</v>
      </c>
      <c r="AC32" s="127" t="str">
        <f t="shared" si="10"/>
        <v>x</v>
      </c>
      <c r="AD32" s="52">
        <f t="shared" si="11"/>
        <v>2.1</v>
      </c>
      <c r="AE32" s="12">
        <f>IF('Indicator Data'!V34="No data","x",ROUND(IF('Indicator Data'!V34&gt;AE$140,10,IF('Indicator Data'!V34&lt;AE$139,0,10-(AE$140-'Indicator Data'!V34)/(AE$140-AE$139)*10)),1))</f>
        <v>5.4</v>
      </c>
      <c r="AF32" s="12">
        <f>IF('Indicator Data'!W34="No data","x",ROUND(IF('Indicator Data'!W34&gt;AF$140,10,IF('Indicator Data'!W34&lt;AF$139,0,10-(AF$140-'Indicator Data'!W34)/(AF$140-AF$139)*10)),1))</f>
        <v>5.4</v>
      </c>
      <c r="AG32" s="52">
        <f t="shared" si="12"/>
        <v>5.4</v>
      </c>
      <c r="AH32" s="12">
        <f>IF('Indicator Data'!AP34="No data","x",ROUND(IF('Indicator Data'!AP34&gt;AH$140,10,IF('Indicator Data'!AP34&lt;AH$139,0,10-(AH$140-'Indicator Data'!AP34)/(AH$140-AH$139)*10)),1))</f>
        <v>4.8</v>
      </c>
      <c r="AI32" s="12">
        <f>IF('Indicator Data'!AQ34="No data","x",ROUND(IF('Indicator Data'!AQ34&gt;AI$140,10,IF('Indicator Data'!AQ34&lt;AI$139,0,10-(AI$140-'Indicator Data'!AQ34)/(AI$140-AI$139)*10)),1))</f>
        <v>4.8</v>
      </c>
      <c r="AJ32" s="52">
        <f t="shared" si="13"/>
        <v>4.8</v>
      </c>
      <c r="AK32" s="35">
        <f>'Indicator Data'!AK34+'Indicator Data'!AJ34*0.5+'Indicator Data'!AI34*0.25</f>
        <v>0</v>
      </c>
      <c r="AL32" s="42">
        <f>AK32/'Indicator Data'!BB34</f>
        <v>0</v>
      </c>
      <c r="AM32" s="52">
        <f t="shared" si="14"/>
        <v>0</v>
      </c>
      <c r="AN32" s="42">
        <f>IF('Indicator Data'!AL34="No data","x",'Indicator Data'!AL34/'Indicator Data'!BB34)</f>
        <v>0.11542184007270749</v>
      </c>
      <c r="AO32" s="12">
        <f t="shared" si="15"/>
        <v>5.8</v>
      </c>
      <c r="AP32" s="52">
        <f t="shared" si="16"/>
        <v>5.8</v>
      </c>
      <c r="AQ32" s="36">
        <f t="shared" si="17"/>
        <v>3.9</v>
      </c>
      <c r="AR32" s="55">
        <f t="shared" si="18"/>
        <v>2.2000000000000002</v>
      </c>
      <c r="AU32" s="11">
        <v>2.8</v>
      </c>
    </row>
    <row r="33" spans="1:47" s="11" customFormat="1" x14ac:dyDescent="0.25">
      <c r="A33" s="11" t="s">
        <v>733</v>
      </c>
      <c r="B33" s="30" t="s">
        <v>6</v>
      </c>
      <c r="C33" s="30" t="s">
        <v>474</v>
      </c>
      <c r="D33" s="12">
        <f>ROUND(IF('Indicator Data'!O35="No data",IF((0.1284*LN('Indicator Data'!BA35)-0.4735)&gt;D$140,0,IF((0.1284*LN('Indicator Data'!BA35)-0.4735)&lt;D$139,10,(D$140-(0.1284*LN('Indicator Data'!BA35)-0.4735))/(D$140-D$139)*10)),IF('Indicator Data'!O35&gt;D$140,0,IF('Indicator Data'!O35&lt;D$139,10,(D$140-'Indicator Data'!O35)/(D$140-D$139)*10))),1)</f>
        <v>7.5</v>
      </c>
      <c r="E33" s="12">
        <f>IF('Indicator Data'!P35="No data","x",ROUND(IF('Indicator Data'!P35&gt;E$140,10,IF('Indicator Data'!P35&lt;E$139,0,10-(E$140-'Indicator Data'!P35)/(E$140-E$139)*10)),1))</f>
        <v>6.1</v>
      </c>
      <c r="F33" s="52">
        <f t="shared" si="0"/>
        <v>6.9</v>
      </c>
      <c r="G33" s="12">
        <f>IF('Indicator Data'!AG35="No data","x",ROUND(IF('Indicator Data'!AG35&gt;G$140,10,IF('Indicator Data'!AG35&lt;G$139,0,10-(G$140-'Indicator Data'!AG35)/(G$140-G$139)*10)),1))</f>
        <v>8.3000000000000007</v>
      </c>
      <c r="H33" s="12">
        <f>IF('Indicator Data'!AH35="No data","x",ROUND(IF('Indicator Data'!AH35&gt;H$140,10,IF('Indicator Data'!AH35&lt;H$139,0,10-(H$140-'Indicator Data'!AH35)/(H$140-H$139)*10)),1))</f>
        <v>2.7</v>
      </c>
      <c r="I33" s="52">
        <f t="shared" si="1"/>
        <v>5.5</v>
      </c>
      <c r="J33" s="35">
        <f>SUM('Indicator Data'!R35,SUM('Indicator Data'!S35:T35)*1000000)</f>
        <v>367079697.00000006</v>
      </c>
      <c r="K33" s="35">
        <f>J33/'Indicator Data'!BD35</f>
        <v>184.71677140903267</v>
      </c>
      <c r="L33" s="12">
        <f t="shared" si="2"/>
        <v>3.7</v>
      </c>
      <c r="M33" s="12">
        <f>IF('Indicator Data'!U35="No data","x",ROUND(IF('Indicator Data'!U35&gt;M$140,10,IF('Indicator Data'!U35&lt;M$139,0,10-(M$140-'Indicator Data'!U35)/(M$140-M$139)*10)),1))</f>
        <v>10</v>
      </c>
      <c r="N33" s="125">
        <f>'Indicator Data'!Q35/'Indicator Data'!BD35*1000000</f>
        <v>123.25383545004243</v>
      </c>
      <c r="O33" s="12">
        <f t="shared" si="3"/>
        <v>10</v>
      </c>
      <c r="P33" s="52">
        <f t="shared" si="4"/>
        <v>7.9</v>
      </c>
      <c r="Q33" s="45">
        <f t="shared" si="5"/>
        <v>6.8</v>
      </c>
      <c r="R33" s="35">
        <f>IF(AND('Indicator Data'!AM35="No data",'Indicator Data'!AN35="No data"),0,SUM('Indicator Data'!AM35:AO35))</f>
        <v>0</v>
      </c>
      <c r="S33" s="12">
        <f t="shared" si="6"/>
        <v>0</v>
      </c>
      <c r="T33" s="41">
        <f>R33/'Indicator Data'!$BB35</f>
        <v>0</v>
      </c>
      <c r="U33" s="12">
        <f t="shared" si="7"/>
        <v>0</v>
      </c>
      <c r="V33" s="13">
        <f t="shared" si="8"/>
        <v>0</v>
      </c>
      <c r="W33" s="12">
        <f>IF('Indicator Data'!AB35="No data","x",ROUND(IF('Indicator Data'!AB35&gt;W$140,10,IF('Indicator Data'!AB35&lt;W$139,0,10-(W$140-'Indicator Data'!AB35)/(W$140-W$139)*10)),1))</f>
        <v>0.4</v>
      </c>
      <c r="X33" s="12">
        <f>IF('Indicator Data'!AA35="No data","x",ROUND(IF('Indicator Data'!AA35&gt;X$140,10,IF('Indicator Data'!AA35&lt;X$139,0,10-(X$140-'Indicator Data'!AA35)/(X$140-X$139)*10)),1))</f>
        <v>2.2999999999999998</v>
      </c>
      <c r="Y33" s="12">
        <f>IF('Indicator Data'!AF35="No data","x",ROUND(IF('Indicator Data'!AF35&gt;Y$140,10,IF('Indicator Data'!AF35&lt;Y$139,0,10-(Y$140-'Indicator Data'!AF35)/(Y$140-Y$139)*10)),1))</f>
        <v>2.5</v>
      </c>
      <c r="Z33" s="129">
        <f>IF('Indicator Data'!AC35="No data","x",'Indicator Data'!AC35/'Indicator Data'!$BB35*100000)</f>
        <v>0</v>
      </c>
      <c r="AA33" s="127">
        <f t="shared" si="9"/>
        <v>0</v>
      </c>
      <c r="AB33" s="129" t="str">
        <f>IF('Indicator Data'!AD35="No data","x",'Indicator Data'!AD35/'Indicator Data'!$BB35*100000)</f>
        <v>x</v>
      </c>
      <c r="AC33" s="127" t="str">
        <f t="shared" si="10"/>
        <v>x</v>
      </c>
      <c r="AD33" s="52">
        <f t="shared" si="11"/>
        <v>1.3</v>
      </c>
      <c r="AE33" s="12">
        <f>IF('Indicator Data'!V35="No data","x",ROUND(IF('Indicator Data'!V35&gt;AE$140,10,IF('Indicator Data'!V35&lt;AE$139,0,10-(AE$140-'Indicator Data'!V35)/(AE$140-AE$139)*10)),1))</f>
        <v>4.8</v>
      </c>
      <c r="AF33" s="12">
        <f>IF('Indicator Data'!W35="No data","x",ROUND(IF('Indicator Data'!W35&gt;AF$140,10,IF('Indicator Data'!W35&lt;AF$139,0,10-(AF$140-'Indicator Data'!W35)/(AF$140-AF$139)*10)),1))</f>
        <v>3.5</v>
      </c>
      <c r="AG33" s="52">
        <f t="shared" si="12"/>
        <v>4.2</v>
      </c>
      <c r="AH33" s="12">
        <f>IF('Indicator Data'!AP35="No data","x",ROUND(IF('Indicator Data'!AP35&gt;AH$140,10,IF('Indicator Data'!AP35&lt;AH$139,0,10-(AH$140-'Indicator Data'!AP35)/(AH$140-AH$139)*10)),1))</f>
        <v>0</v>
      </c>
      <c r="AI33" s="12">
        <f>IF('Indicator Data'!AQ35="No data","x",ROUND(IF('Indicator Data'!AQ35&gt;AI$140,10,IF('Indicator Data'!AQ35&lt;AI$139,0,10-(AI$140-'Indicator Data'!AQ35)/(AI$140-AI$139)*10)),1))</f>
        <v>2.7</v>
      </c>
      <c r="AJ33" s="52">
        <f t="shared" si="13"/>
        <v>1.4</v>
      </c>
      <c r="AK33" s="35">
        <f>'Indicator Data'!AK35+'Indicator Data'!AJ35*0.5+'Indicator Data'!AI35*0.25</f>
        <v>0</v>
      </c>
      <c r="AL33" s="42">
        <f>AK33/'Indicator Data'!BB35</f>
        <v>0</v>
      </c>
      <c r="AM33" s="52">
        <f t="shared" si="14"/>
        <v>0</v>
      </c>
      <c r="AN33" s="42">
        <f>IF('Indicator Data'!AL35="No data","x",'Indicator Data'!AL35/'Indicator Data'!BB35)</f>
        <v>7.4548460982570466E-2</v>
      </c>
      <c r="AO33" s="12">
        <f t="shared" si="15"/>
        <v>3.7</v>
      </c>
      <c r="AP33" s="52">
        <f t="shared" si="16"/>
        <v>3.7</v>
      </c>
      <c r="AQ33" s="36">
        <f t="shared" si="17"/>
        <v>2.2999999999999998</v>
      </c>
      <c r="AR33" s="55">
        <f t="shared" si="18"/>
        <v>1.2</v>
      </c>
      <c r="AU33" s="11">
        <v>2.5</v>
      </c>
    </row>
    <row r="34" spans="1:47" s="11" customFormat="1" x14ac:dyDescent="0.25">
      <c r="A34" s="11" t="s">
        <v>359</v>
      </c>
      <c r="B34" s="30" t="s">
        <v>8</v>
      </c>
      <c r="C34" s="30" t="s">
        <v>487</v>
      </c>
      <c r="D34" s="12">
        <f>ROUND(IF('Indicator Data'!O36="No data",IF((0.1284*LN('Indicator Data'!BA36)-0.4735)&gt;D$140,0,IF((0.1284*LN('Indicator Data'!BA36)-0.4735)&lt;D$139,10,(D$140-(0.1284*LN('Indicator Data'!BA36)-0.4735))/(D$140-D$139)*10)),IF('Indicator Data'!O36&gt;D$140,0,IF('Indicator Data'!O36&lt;D$139,10,(D$140-'Indicator Data'!O36)/(D$140-D$139)*10))),1)</f>
        <v>8</v>
      </c>
      <c r="E34" s="12">
        <f>IF('Indicator Data'!P36="No data","x",ROUND(IF('Indicator Data'!P36&gt;E$140,10,IF('Indicator Data'!P36&lt;E$139,0,10-(E$140-'Indicator Data'!P36)/(E$140-E$139)*10)),1))</f>
        <v>1.8</v>
      </c>
      <c r="F34" s="52">
        <f t="shared" si="0"/>
        <v>5.7</v>
      </c>
      <c r="G34" s="12">
        <f>IF('Indicator Data'!AG36="No data","x",ROUND(IF('Indicator Data'!AG36&gt;G$140,10,IF('Indicator Data'!AG36&lt;G$139,0,10-(G$140-'Indicator Data'!AG36)/(G$140-G$139)*10)),1))</f>
        <v>9</v>
      </c>
      <c r="H34" s="12">
        <f>IF('Indicator Data'!AH36="No data","x",ROUND(IF('Indicator Data'!AH36&gt;H$140,10,IF('Indicator Data'!AH36&lt;H$139,0,10-(H$140-'Indicator Data'!AH36)/(H$140-H$139)*10)),1))</f>
        <v>1.3</v>
      </c>
      <c r="I34" s="52">
        <f t="shared" si="1"/>
        <v>5.2</v>
      </c>
      <c r="J34" s="35">
        <f>SUM('Indicator Data'!R36,SUM('Indicator Data'!S36:T36)*1000000)</f>
        <v>3340187766</v>
      </c>
      <c r="K34" s="35">
        <f>J34/'Indicator Data'!BD36</f>
        <v>176.96359025165563</v>
      </c>
      <c r="L34" s="12">
        <f t="shared" si="2"/>
        <v>3.5</v>
      </c>
      <c r="M34" s="12">
        <f>IF('Indicator Data'!U36="No data","x",ROUND(IF('Indicator Data'!U36&gt;M$140,10,IF('Indicator Data'!U36&lt;M$139,0,10-(M$140-'Indicator Data'!U36)/(M$140-M$139)*10)),1))</f>
        <v>6</v>
      </c>
      <c r="N34" s="125">
        <f>'Indicator Data'!Q36/'Indicator Data'!BD36*1000000</f>
        <v>46.863502974304637</v>
      </c>
      <c r="O34" s="12">
        <f t="shared" si="3"/>
        <v>4.7</v>
      </c>
      <c r="P34" s="52">
        <f t="shared" si="4"/>
        <v>4.7</v>
      </c>
      <c r="Q34" s="45">
        <f t="shared" si="5"/>
        <v>5.3</v>
      </c>
      <c r="R34" s="35">
        <f>IF(AND('Indicator Data'!AM36="No data",'Indicator Data'!AN36="No data"),0,SUM('Indicator Data'!AM36:AO36))</f>
        <v>4237</v>
      </c>
      <c r="S34" s="12">
        <f t="shared" si="6"/>
        <v>2.1</v>
      </c>
      <c r="T34" s="41">
        <f>R34/'Indicator Data'!$BB36</f>
        <v>1.8014853572032425E-3</v>
      </c>
      <c r="U34" s="12">
        <f t="shared" si="7"/>
        <v>3.7</v>
      </c>
      <c r="V34" s="13">
        <f t="shared" si="8"/>
        <v>2.9</v>
      </c>
      <c r="W34" s="12">
        <f>IF('Indicator Data'!AB36="No data","x",ROUND(IF('Indicator Data'!AB36&gt;W$140,10,IF('Indicator Data'!AB36&lt;W$139,0,10-(W$140-'Indicator Data'!AB36)/(W$140-W$139)*10)),1))</f>
        <v>3.4</v>
      </c>
      <c r="X34" s="12">
        <f>IF('Indicator Data'!AA36="No data","x",ROUND(IF('Indicator Data'!AA36&gt;X$140,10,IF('Indicator Data'!AA36&lt;X$139,0,10-(X$140-'Indicator Data'!AA36)/(X$140-X$139)*10)),1))</f>
        <v>1.7</v>
      </c>
      <c r="Y34" s="12">
        <f>IF('Indicator Data'!AF36="No data","x",ROUND(IF('Indicator Data'!AF36&gt;Y$140,10,IF('Indicator Data'!AF36&lt;Y$139,0,10-(Y$140-'Indicator Data'!AF36)/(Y$140-Y$139)*10)),1))</f>
        <v>10</v>
      </c>
      <c r="Z34" s="129">
        <f>IF('Indicator Data'!AC36="No data","x",'Indicator Data'!AC36/'Indicator Data'!$BB36*100000)</f>
        <v>0</v>
      </c>
      <c r="AA34" s="127">
        <f t="shared" si="9"/>
        <v>0</v>
      </c>
      <c r="AB34" s="129">
        <f>IF('Indicator Data'!AD36="No data","x",'Indicator Data'!AD36/'Indicator Data'!$BB36*100000)</f>
        <v>0</v>
      </c>
      <c r="AC34" s="127">
        <f t="shared" si="10"/>
        <v>0</v>
      </c>
      <c r="AD34" s="52">
        <f t="shared" si="11"/>
        <v>3</v>
      </c>
      <c r="AE34" s="12">
        <f>IF('Indicator Data'!V36="No data","x",ROUND(IF('Indicator Data'!V36&gt;AE$140,10,IF('Indicator Data'!V36&lt;AE$139,0,10-(AE$140-'Indicator Data'!V36)/(AE$140-AE$139)*10)),1))</f>
        <v>2.2999999999999998</v>
      </c>
      <c r="AF34" s="12">
        <f>IF('Indicator Data'!W36="No data","x",ROUND(IF('Indicator Data'!W36&gt;AF$140,10,IF('Indicator Data'!W36&lt;AF$139,0,10-(AF$140-'Indicator Data'!W36)/(AF$140-AF$139)*10)),1))</f>
        <v>3</v>
      </c>
      <c r="AG34" s="52">
        <f t="shared" si="12"/>
        <v>2.7</v>
      </c>
      <c r="AH34" s="12">
        <f>IF('Indicator Data'!AP36="No data","x",ROUND(IF('Indicator Data'!AP36&gt;AH$140,10,IF('Indicator Data'!AP36&lt;AH$139,0,10-(AH$140-'Indicator Data'!AP36)/(AH$140-AH$139)*10)),1))</f>
        <v>5.5</v>
      </c>
      <c r="AI34" s="12">
        <f>IF('Indicator Data'!AQ36="No data","x",ROUND(IF('Indicator Data'!AQ36&gt;AI$140,10,IF('Indicator Data'!AQ36&lt;AI$139,0,10-(AI$140-'Indicator Data'!AQ36)/(AI$140-AI$139)*10)),1))</f>
        <v>0</v>
      </c>
      <c r="AJ34" s="52">
        <f t="shared" si="13"/>
        <v>2.8</v>
      </c>
      <c r="AK34" s="35">
        <f>'Indicator Data'!AK36+'Indicator Data'!AJ36*0.5+'Indicator Data'!AI36*0.25</f>
        <v>364.60579351668781</v>
      </c>
      <c r="AL34" s="42">
        <f>AK34/'Indicator Data'!BB36</f>
        <v>1.5502289312527309E-4</v>
      </c>
      <c r="AM34" s="52">
        <f t="shared" si="14"/>
        <v>0</v>
      </c>
      <c r="AN34" s="42">
        <f>IF('Indicator Data'!AL36="No data","x",'Indicator Data'!AL36/'Indicator Data'!BB36)</f>
        <v>4.4001524327876686E-3</v>
      </c>
      <c r="AO34" s="12">
        <f t="shared" si="15"/>
        <v>0.2</v>
      </c>
      <c r="AP34" s="52">
        <f t="shared" si="16"/>
        <v>0.2</v>
      </c>
      <c r="AQ34" s="36">
        <f t="shared" si="17"/>
        <v>1.8</v>
      </c>
      <c r="AR34" s="55">
        <f t="shared" si="18"/>
        <v>2.4</v>
      </c>
      <c r="AU34" s="11">
        <v>1.9</v>
      </c>
    </row>
    <row r="35" spans="1:47" s="11" customFormat="1" x14ac:dyDescent="0.25">
      <c r="A35" s="11" t="s">
        <v>357</v>
      </c>
      <c r="B35" s="30" t="s">
        <v>8</v>
      </c>
      <c r="C35" s="30" t="s">
        <v>485</v>
      </c>
      <c r="D35" s="12">
        <f>ROUND(IF('Indicator Data'!O37="No data",IF((0.1284*LN('Indicator Data'!BA37)-0.4735)&gt;D$140,0,IF((0.1284*LN('Indicator Data'!BA37)-0.4735)&lt;D$139,10,(D$140-(0.1284*LN('Indicator Data'!BA37)-0.4735))/(D$140-D$139)*10)),IF('Indicator Data'!O37&gt;D$140,0,IF('Indicator Data'!O37&lt;D$139,10,(D$140-'Indicator Data'!O37)/(D$140-D$139)*10))),1)</f>
        <v>8</v>
      </c>
      <c r="E35" s="12">
        <f>IF('Indicator Data'!P37="No data","x",ROUND(IF('Indicator Data'!P37&gt;E$140,10,IF('Indicator Data'!P37&lt;E$139,0,10-(E$140-'Indicator Data'!P37)/(E$140-E$139)*10)),1))</f>
        <v>10</v>
      </c>
      <c r="F35" s="52">
        <f t="shared" si="0"/>
        <v>9.3000000000000007</v>
      </c>
      <c r="G35" s="12">
        <f>IF('Indicator Data'!AG37="No data","x",ROUND(IF('Indicator Data'!AG37&gt;G$140,10,IF('Indicator Data'!AG37&lt;G$139,0,10-(G$140-'Indicator Data'!AG37)/(G$140-G$139)*10)),1))</f>
        <v>9</v>
      </c>
      <c r="H35" s="12">
        <f>IF('Indicator Data'!AH37="No data","x",ROUND(IF('Indicator Data'!AH37&gt;H$140,10,IF('Indicator Data'!AH37&lt;H$139,0,10-(H$140-'Indicator Data'!AH37)/(H$140-H$139)*10)),1))</f>
        <v>0.3</v>
      </c>
      <c r="I35" s="52">
        <f t="shared" si="1"/>
        <v>4.7</v>
      </c>
      <c r="J35" s="35">
        <f>SUM('Indicator Data'!R37,SUM('Indicator Data'!S37:T37)*1000000)</f>
        <v>3340187766</v>
      </c>
      <c r="K35" s="35">
        <f>J35/'Indicator Data'!BD37</f>
        <v>176.96359025165563</v>
      </c>
      <c r="L35" s="12">
        <f t="shared" si="2"/>
        <v>3.5</v>
      </c>
      <c r="M35" s="12">
        <f>IF('Indicator Data'!U37="No data","x",ROUND(IF('Indicator Data'!U37&gt;M$140,10,IF('Indicator Data'!U37&lt;M$139,0,10-(M$140-'Indicator Data'!U37)/(M$140-M$139)*10)),1))</f>
        <v>6</v>
      </c>
      <c r="N35" s="125">
        <f>'Indicator Data'!Q37/'Indicator Data'!BD37*1000000</f>
        <v>46.863502974304637</v>
      </c>
      <c r="O35" s="12">
        <f t="shared" si="3"/>
        <v>4.7</v>
      </c>
      <c r="P35" s="52">
        <f t="shared" si="4"/>
        <v>4.7</v>
      </c>
      <c r="Q35" s="45">
        <f t="shared" si="5"/>
        <v>7</v>
      </c>
      <c r="R35" s="35">
        <f>IF(AND('Indicator Data'!AM37="No data",'Indicator Data'!AN37="No data"),0,SUM('Indicator Data'!AM37:AO37))</f>
        <v>77377</v>
      </c>
      <c r="S35" s="12">
        <f t="shared" si="6"/>
        <v>6.3</v>
      </c>
      <c r="T35" s="41">
        <f>R35/'Indicator Data'!$BB37</f>
        <v>0.1098266595281065</v>
      </c>
      <c r="U35" s="12">
        <f t="shared" si="7"/>
        <v>10</v>
      </c>
      <c r="V35" s="13">
        <f t="shared" si="8"/>
        <v>8.1999999999999993</v>
      </c>
      <c r="W35" s="12" t="str">
        <f>IF('Indicator Data'!AB37="No data","x",ROUND(IF('Indicator Data'!AB37&gt;W$140,10,IF('Indicator Data'!AB37&lt;W$139,0,10-(W$140-'Indicator Data'!AB37)/(W$140-W$139)*10)),1))</f>
        <v>x</v>
      </c>
      <c r="X35" s="12">
        <f>IF('Indicator Data'!AA37="No data","x",ROUND(IF('Indicator Data'!AA37&gt;X$140,10,IF('Indicator Data'!AA37&lt;X$139,0,10-(X$140-'Indicator Data'!AA37)/(X$140-X$139)*10)),1))</f>
        <v>1.7</v>
      </c>
      <c r="Y35" s="12">
        <f>IF('Indicator Data'!AF37="No data","x",ROUND(IF('Indicator Data'!AF37&gt;Y$140,10,IF('Indicator Data'!AF37&lt;Y$139,0,10-(Y$140-'Indicator Data'!AF37)/(Y$140-Y$139)*10)),1))</f>
        <v>10</v>
      </c>
      <c r="Z35" s="129">
        <f>IF('Indicator Data'!AC37="No data","x",'Indicator Data'!AC37/'Indicator Data'!$BB37*100000)</f>
        <v>0</v>
      </c>
      <c r="AA35" s="127">
        <f t="shared" si="9"/>
        <v>0</v>
      </c>
      <c r="AB35" s="129">
        <f>IF('Indicator Data'!AD37="No data","x",'Indicator Data'!AD37/'Indicator Data'!$BB37*100000)</f>
        <v>0.42581125991485774</v>
      </c>
      <c r="AC35" s="127">
        <f t="shared" si="10"/>
        <v>5.4</v>
      </c>
      <c r="AD35" s="52">
        <f t="shared" si="11"/>
        <v>4.3</v>
      </c>
      <c r="AE35" s="12">
        <f>IF('Indicator Data'!V37="No data","x",ROUND(IF('Indicator Data'!V37&gt;AE$140,10,IF('Indicator Data'!V37&lt;AE$139,0,10-(AE$140-'Indicator Data'!V37)/(AE$140-AE$139)*10)),1))</f>
        <v>5.3</v>
      </c>
      <c r="AF35" s="12">
        <f>IF('Indicator Data'!W37="No data","x",ROUND(IF('Indicator Data'!W37&gt;AF$140,10,IF('Indicator Data'!W37&lt;AF$139,0,10-(AF$140-'Indicator Data'!W37)/(AF$140-AF$139)*10)),1))</f>
        <v>4.5</v>
      </c>
      <c r="AG35" s="52">
        <f t="shared" si="12"/>
        <v>4.9000000000000004</v>
      </c>
      <c r="AH35" s="12">
        <f>IF('Indicator Data'!AP37="No data","x",ROUND(IF('Indicator Data'!AP37&gt;AH$140,10,IF('Indicator Data'!AP37&lt;AH$139,0,10-(AH$140-'Indicator Data'!AP37)/(AH$140-AH$139)*10)),1))</f>
        <v>8.9</v>
      </c>
      <c r="AI35" s="12">
        <f>IF('Indicator Data'!AQ37="No data","x",ROUND(IF('Indicator Data'!AQ37&gt;AI$140,10,IF('Indicator Data'!AQ37&lt;AI$139,0,10-(AI$140-'Indicator Data'!AQ37)/(AI$140-AI$139)*10)),1))</f>
        <v>0.5</v>
      </c>
      <c r="AJ35" s="52">
        <f t="shared" si="13"/>
        <v>4.7</v>
      </c>
      <c r="AK35" s="35">
        <f>'Indicator Data'!AK37+'Indicator Data'!AJ37*0.5+'Indicator Data'!AI37*0.25</f>
        <v>963.90796120883419</v>
      </c>
      <c r="AL35" s="42">
        <f>AK35/'Indicator Data'!BB37</f>
        <v>1.3681428780143185E-3</v>
      </c>
      <c r="AM35" s="52">
        <f t="shared" si="14"/>
        <v>0.1</v>
      </c>
      <c r="AN35" s="42">
        <f>IF('Indicator Data'!AL37="No data","x",'Indicator Data'!AL37/'Indicator Data'!BB37)</f>
        <v>0.11800745900326007</v>
      </c>
      <c r="AO35" s="12">
        <f t="shared" si="15"/>
        <v>5.9</v>
      </c>
      <c r="AP35" s="52">
        <f t="shared" si="16"/>
        <v>5.9</v>
      </c>
      <c r="AQ35" s="36">
        <f t="shared" si="17"/>
        <v>4.2</v>
      </c>
      <c r="AR35" s="55">
        <f t="shared" si="18"/>
        <v>6.6</v>
      </c>
      <c r="AU35" s="11">
        <v>3.5</v>
      </c>
    </row>
    <row r="36" spans="1:47" s="11" customFormat="1" x14ac:dyDescent="0.25">
      <c r="A36" s="11" t="s">
        <v>351</v>
      </c>
      <c r="B36" s="30" t="s">
        <v>8</v>
      </c>
      <c r="C36" s="30" t="s">
        <v>479</v>
      </c>
      <c r="D36" s="12">
        <f>ROUND(IF('Indicator Data'!O38="No data",IF((0.1284*LN('Indicator Data'!BA38)-0.4735)&gt;D$140,0,IF((0.1284*LN('Indicator Data'!BA38)-0.4735)&lt;D$139,10,(D$140-(0.1284*LN('Indicator Data'!BA38)-0.4735))/(D$140-D$139)*10)),IF('Indicator Data'!O38&gt;D$140,0,IF('Indicator Data'!O38&lt;D$139,10,(D$140-'Indicator Data'!O38)/(D$140-D$139)*10))),1)</f>
        <v>8</v>
      </c>
      <c r="E36" s="12">
        <f>IF('Indicator Data'!P38="No data","x",ROUND(IF('Indicator Data'!P38&gt;E$140,10,IF('Indicator Data'!P38&lt;E$139,0,10-(E$140-'Indicator Data'!P38)/(E$140-E$139)*10)),1))</f>
        <v>9.1999999999999993</v>
      </c>
      <c r="F36" s="52">
        <f t="shared" si="0"/>
        <v>8.6999999999999993</v>
      </c>
      <c r="G36" s="12">
        <f>IF('Indicator Data'!AG38="No data","x",ROUND(IF('Indicator Data'!AG38&gt;G$140,10,IF('Indicator Data'!AG38&lt;G$139,0,10-(G$140-'Indicator Data'!AG38)/(G$140-G$139)*10)),1))</f>
        <v>9</v>
      </c>
      <c r="H36" s="12">
        <f>IF('Indicator Data'!AH38="No data","x",ROUND(IF('Indicator Data'!AH38&gt;H$140,10,IF('Indicator Data'!AH38&lt;H$139,0,10-(H$140-'Indicator Data'!AH38)/(H$140-H$139)*10)),1))</f>
        <v>1.8</v>
      </c>
      <c r="I36" s="52">
        <f t="shared" si="1"/>
        <v>5.4</v>
      </c>
      <c r="J36" s="35">
        <f>SUM('Indicator Data'!R38,SUM('Indicator Data'!S38:T38)*1000000)</f>
        <v>3340187766</v>
      </c>
      <c r="K36" s="35">
        <f>J36/'Indicator Data'!BD38</f>
        <v>176.96359025165563</v>
      </c>
      <c r="L36" s="12">
        <f t="shared" si="2"/>
        <v>3.5</v>
      </c>
      <c r="M36" s="12">
        <f>IF('Indicator Data'!U38="No data","x",ROUND(IF('Indicator Data'!U38&gt;M$140,10,IF('Indicator Data'!U38&lt;M$139,0,10-(M$140-'Indicator Data'!U38)/(M$140-M$139)*10)),1))</f>
        <v>6</v>
      </c>
      <c r="N36" s="125">
        <f>'Indicator Data'!Q38/'Indicator Data'!BD38*1000000</f>
        <v>46.863502974304637</v>
      </c>
      <c r="O36" s="12">
        <f t="shared" si="3"/>
        <v>4.7</v>
      </c>
      <c r="P36" s="52">
        <f t="shared" si="4"/>
        <v>4.7</v>
      </c>
      <c r="Q36" s="45">
        <f t="shared" si="5"/>
        <v>6.9</v>
      </c>
      <c r="R36" s="35">
        <f>IF(AND('Indicator Data'!AM38="No data",'Indicator Data'!AN38="No data"),0,SUM('Indicator Data'!AM38:AO38))</f>
        <v>16325</v>
      </c>
      <c r="S36" s="12">
        <f t="shared" si="6"/>
        <v>4</v>
      </c>
      <c r="T36" s="41">
        <f>R36/'Indicator Data'!$BB38</f>
        <v>6.3030471427458403E-3</v>
      </c>
      <c r="U36" s="12">
        <f t="shared" si="7"/>
        <v>5</v>
      </c>
      <c r="V36" s="13">
        <f t="shared" si="8"/>
        <v>4.5</v>
      </c>
      <c r="W36" s="12">
        <f>IF('Indicator Data'!AB38="No data","x",ROUND(IF('Indicator Data'!AB38&gt;W$140,10,IF('Indicator Data'!AB38&lt;W$139,0,10-(W$140-'Indicator Data'!AB38)/(W$140-W$139)*10)),1))</f>
        <v>2.2000000000000002</v>
      </c>
      <c r="X36" s="12">
        <f>IF('Indicator Data'!AA38="No data","x",ROUND(IF('Indicator Data'!AA38&gt;X$140,10,IF('Indicator Data'!AA38&lt;X$139,0,10-(X$140-'Indicator Data'!AA38)/(X$140-X$139)*10)),1))</f>
        <v>1.7</v>
      </c>
      <c r="Y36" s="12">
        <f>IF('Indicator Data'!AF38="No data","x",ROUND(IF('Indicator Data'!AF38&gt;Y$140,10,IF('Indicator Data'!AF38&lt;Y$139,0,10-(Y$140-'Indicator Data'!AF38)/(Y$140-Y$139)*10)),1))</f>
        <v>10</v>
      </c>
      <c r="Z36" s="129">
        <f>IF('Indicator Data'!AC38="No data","x",'Indicator Data'!AC38/'Indicator Data'!$BB38*100000)</f>
        <v>0</v>
      </c>
      <c r="AA36" s="127">
        <f t="shared" si="9"/>
        <v>0</v>
      </c>
      <c r="AB36" s="129">
        <f>IF('Indicator Data'!AD38="No data","x",'Indicator Data'!AD38/'Indicator Data'!$BB38*100000)</f>
        <v>0</v>
      </c>
      <c r="AC36" s="127">
        <f t="shared" si="10"/>
        <v>0</v>
      </c>
      <c r="AD36" s="52">
        <f t="shared" si="11"/>
        <v>2.8</v>
      </c>
      <c r="AE36" s="12">
        <f>IF('Indicator Data'!V38="No data","x",ROUND(IF('Indicator Data'!V38&gt;AE$140,10,IF('Indicator Data'!V38&lt;AE$139,0,10-(AE$140-'Indicator Data'!V38)/(AE$140-AE$139)*10)),1))</f>
        <v>7.5</v>
      </c>
      <c r="AF36" s="12">
        <f>IF('Indicator Data'!W38="No data","x",ROUND(IF('Indicator Data'!W38&gt;AF$140,10,IF('Indicator Data'!W38&lt;AF$139,0,10-(AF$140-'Indicator Data'!W38)/(AF$140-AF$139)*10)),1))</f>
        <v>4.3</v>
      </c>
      <c r="AG36" s="52">
        <f t="shared" si="12"/>
        <v>5.9</v>
      </c>
      <c r="AH36" s="12">
        <f>IF('Indicator Data'!AP38="No data","x",ROUND(IF('Indicator Data'!AP38&gt;AH$140,10,IF('Indicator Data'!AP38&lt;AH$139,0,10-(AH$140-'Indicator Data'!AP38)/(AH$140-AH$139)*10)),1))</f>
        <v>4.2</v>
      </c>
      <c r="AI36" s="12">
        <f>IF('Indicator Data'!AQ38="No data","x",ROUND(IF('Indicator Data'!AQ38&gt;AI$140,10,IF('Indicator Data'!AQ38&lt;AI$139,0,10-(AI$140-'Indicator Data'!AQ38)/(AI$140-AI$139)*10)),1))</f>
        <v>0.9</v>
      </c>
      <c r="AJ36" s="52">
        <f t="shared" si="13"/>
        <v>2.6</v>
      </c>
      <c r="AK36" s="35">
        <f>'Indicator Data'!AK38+'Indicator Data'!AJ38*0.5+'Indicator Data'!AI38*0.25</f>
        <v>3142.001527960369</v>
      </c>
      <c r="AL36" s="42">
        <f>AK36/'Indicator Data'!BB38</f>
        <v>1.2131199848890455E-3</v>
      </c>
      <c r="AM36" s="52">
        <f t="shared" si="14"/>
        <v>0.1</v>
      </c>
      <c r="AN36" s="42">
        <f>IF('Indicator Data'!AL38="No data","x",'Indicator Data'!AL38/'Indicator Data'!BB38)</f>
        <v>2.0925846245432272E-3</v>
      </c>
      <c r="AO36" s="12">
        <f t="shared" si="15"/>
        <v>0.1</v>
      </c>
      <c r="AP36" s="52">
        <f t="shared" si="16"/>
        <v>0.1</v>
      </c>
      <c r="AQ36" s="36">
        <f t="shared" si="17"/>
        <v>2.6</v>
      </c>
      <c r="AR36" s="55">
        <f t="shared" si="18"/>
        <v>3.6</v>
      </c>
      <c r="AU36" s="11">
        <v>1.6</v>
      </c>
    </row>
    <row r="37" spans="1:47" s="11" customFormat="1" x14ac:dyDescent="0.25">
      <c r="A37" s="11" t="s">
        <v>358</v>
      </c>
      <c r="B37" s="30" t="s">
        <v>8</v>
      </c>
      <c r="C37" s="30" t="s">
        <v>486</v>
      </c>
      <c r="D37" s="12">
        <f>ROUND(IF('Indicator Data'!O39="No data",IF((0.1284*LN('Indicator Data'!BA39)-0.4735)&gt;D$140,0,IF((0.1284*LN('Indicator Data'!BA39)-0.4735)&lt;D$139,10,(D$140-(0.1284*LN('Indicator Data'!BA39)-0.4735))/(D$140-D$139)*10)),IF('Indicator Data'!O39&gt;D$140,0,IF('Indicator Data'!O39&lt;D$139,10,(D$140-'Indicator Data'!O39)/(D$140-D$139)*10))),1)</f>
        <v>8</v>
      </c>
      <c r="E37" s="12">
        <f>IF('Indicator Data'!P39="No data","x",ROUND(IF('Indicator Data'!P39&gt;E$140,10,IF('Indicator Data'!P39&lt;E$139,0,10-(E$140-'Indicator Data'!P39)/(E$140-E$139)*10)),1))</f>
        <v>9</v>
      </c>
      <c r="F37" s="52">
        <f t="shared" si="0"/>
        <v>8.5</v>
      </c>
      <c r="G37" s="12">
        <f>IF('Indicator Data'!AG39="No data","x",ROUND(IF('Indicator Data'!AG39&gt;G$140,10,IF('Indicator Data'!AG39&lt;G$139,0,10-(G$140-'Indicator Data'!AG39)/(G$140-G$139)*10)),1))</f>
        <v>9</v>
      </c>
      <c r="H37" s="12">
        <f>IF('Indicator Data'!AH39="No data","x",ROUND(IF('Indicator Data'!AH39&gt;H$140,10,IF('Indicator Data'!AH39&lt;H$139,0,10-(H$140-'Indicator Data'!AH39)/(H$140-H$139)*10)),1))</f>
        <v>2.2999999999999998</v>
      </c>
      <c r="I37" s="52">
        <f t="shared" si="1"/>
        <v>5.7</v>
      </c>
      <c r="J37" s="35">
        <f>SUM('Indicator Data'!R39,SUM('Indicator Data'!S39:T39)*1000000)</f>
        <v>3340187766</v>
      </c>
      <c r="K37" s="35">
        <f>J37/'Indicator Data'!BD39</f>
        <v>176.96359025165563</v>
      </c>
      <c r="L37" s="12">
        <f t="shared" si="2"/>
        <v>3.5</v>
      </c>
      <c r="M37" s="12">
        <f>IF('Indicator Data'!U39="No data","x",ROUND(IF('Indicator Data'!U39&gt;M$140,10,IF('Indicator Data'!U39&lt;M$139,0,10-(M$140-'Indicator Data'!U39)/(M$140-M$139)*10)),1))</f>
        <v>6</v>
      </c>
      <c r="N37" s="125">
        <f>'Indicator Data'!Q39/'Indicator Data'!BD39*1000000</f>
        <v>46.863502974304637</v>
      </c>
      <c r="O37" s="12">
        <f t="shared" si="3"/>
        <v>4.7</v>
      </c>
      <c r="P37" s="52">
        <f t="shared" si="4"/>
        <v>4.7</v>
      </c>
      <c r="Q37" s="45">
        <f t="shared" si="5"/>
        <v>6.9</v>
      </c>
      <c r="R37" s="35">
        <f>IF(AND('Indicator Data'!AM39="No data",'Indicator Data'!AN39="No data"),0,SUM('Indicator Data'!AM39:AO39))</f>
        <v>2920</v>
      </c>
      <c r="S37" s="12">
        <f t="shared" si="6"/>
        <v>1.6</v>
      </c>
      <c r="T37" s="41">
        <f>R37/'Indicator Data'!$BB39</f>
        <v>3.3180477765926614E-2</v>
      </c>
      <c r="U37" s="12">
        <f t="shared" si="7"/>
        <v>7.6</v>
      </c>
      <c r="V37" s="13">
        <f t="shared" si="8"/>
        <v>4.5999999999999996</v>
      </c>
      <c r="W37" s="12" t="str">
        <f>IF('Indicator Data'!AB39="No data","x",ROUND(IF('Indicator Data'!AB39&gt;W$140,10,IF('Indicator Data'!AB39&lt;W$139,0,10-(W$140-'Indicator Data'!AB39)/(W$140-W$139)*10)),1))</f>
        <v>x</v>
      </c>
      <c r="X37" s="12">
        <f>IF('Indicator Data'!AA39="No data","x",ROUND(IF('Indicator Data'!AA39&gt;X$140,10,IF('Indicator Data'!AA39&lt;X$139,0,10-(X$140-'Indicator Data'!AA39)/(X$140-X$139)*10)),1))</f>
        <v>1.7</v>
      </c>
      <c r="Y37" s="12">
        <f>IF('Indicator Data'!AF39="No data","x",ROUND(IF('Indicator Data'!AF39&gt;Y$140,10,IF('Indicator Data'!AF39&lt;Y$139,0,10-(Y$140-'Indicator Data'!AF39)/(Y$140-Y$139)*10)),1))</f>
        <v>10</v>
      </c>
      <c r="Z37" s="129">
        <f>IF('Indicator Data'!AC39="No data","x",'Indicator Data'!AC39/'Indicator Data'!$BB39*100000)</f>
        <v>0</v>
      </c>
      <c r="AA37" s="127">
        <f t="shared" si="9"/>
        <v>0</v>
      </c>
      <c r="AB37" s="129">
        <f>IF('Indicator Data'!AD39="No data","x",'Indicator Data'!AD39/'Indicator Data'!$BB39*100000)</f>
        <v>0</v>
      </c>
      <c r="AC37" s="127">
        <f t="shared" si="10"/>
        <v>0</v>
      </c>
      <c r="AD37" s="52">
        <f t="shared" si="11"/>
        <v>2.9</v>
      </c>
      <c r="AE37" s="12" t="str">
        <f>IF('Indicator Data'!V39="No data","x",ROUND(IF('Indicator Data'!V39&gt;AE$140,10,IF('Indicator Data'!V39&lt;AE$139,0,10-(AE$140-'Indicator Data'!V39)/(AE$140-AE$139)*10)),1))</f>
        <v>x</v>
      </c>
      <c r="AF37" s="12">
        <f>IF('Indicator Data'!W39="No data","x",ROUND(IF('Indicator Data'!W39&gt;AF$140,10,IF('Indicator Data'!W39&lt;AF$139,0,10-(AF$140-'Indicator Data'!W39)/(AF$140-AF$139)*10)),1))</f>
        <v>1.5</v>
      </c>
      <c r="AG37" s="52">
        <f t="shared" si="12"/>
        <v>1.5</v>
      </c>
      <c r="AH37" s="12">
        <f>IF('Indicator Data'!AP39="No data","x",ROUND(IF('Indicator Data'!AP39&gt;AH$140,10,IF('Indicator Data'!AP39&lt;AH$139,0,10-(AH$140-'Indicator Data'!AP39)/(AH$140-AH$139)*10)),1))</f>
        <v>0</v>
      </c>
      <c r="AI37" s="12">
        <f>IF('Indicator Data'!AQ39="No data","x",ROUND(IF('Indicator Data'!AQ39&gt;AI$140,10,IF('Indicator Data'!AQ39&lt;AI$139,0,10-(AI$140-'Indicator Data'!AQ39)/(AI$140-AI$139)*10)),1))</f>
        <v>0</v>
      </c>
      <c r="AJ37" s="52">
        <f t="shared" si="13"/>
        <v>0</v>
      </c>
      <c r="AK37" s="35">
        <f>'Indicator Data'!AK39+'Indicator Data'!AJ39*0.5+'Indicator Data'!AI39*0.25</f>
        <v>106.7588713117823</v>
      </c>
      <c r="AL37" s="42">
        <f>AK37/'Indicator Data'!BB39</f>
        <v>1.2131199848890457E-3</v>
      </c>
      <c r="AM37" s="52">
        <f t="shared" si="14"/>
        <v>0.1</v>
      </c>
      <c r="AN37" s="42">
        <f>IF('Indicator Data'!AL39="No data","x",'Indicator Data'!AL39/'Indicator Data'!BB39)</f>
        <v>0.11179514282121897</v>
      </c>
      <c r="AO37" s="12">
        <f t="shared" si="15"/>
        <v>5.6</v>
      </c>
      <c r="AP37" s="52">
        <f t="shared" si="16"/>
        <v>5.6</v>
      </c>
      <c r="AQ37" s="36">
        <f t="shared" si="17"/>
        <v>2.2999999999999998</v>
      </c>
      <c r="AR37" s="55">
        <f t="shared" si="18"/>
        <v>3.5</v>
      </c>
      <c r="AU37" s="11" t="e">
        <v>#VALUE!</v>
      </c>
    </row>
    <row r="38" spans="1:47" s="11" customFormat="1" x14ac:dyDescent="0.25">
      <c r="A38" s="11" t="s">
        <v>352</v>
      </c>
      <c r="B38" s="30" t="s">
        <v>8</v>
      </c>
      <c r="C38" s="30" t="s">
        <v>480</v>
      </c>
      <c r="D38" s="12">
        <f>ROUND(IF('Indicator Data'!O40="No data",IF((0.1284*LN('Indicator Data'!BA40)-0.4735)&gt;D$140,0,IF((0.1284*LN('Indicator Data'!BA40)-0.4735)&lt;D$139,10,(D$140-(0.1284*LN('Indicator Data'!BA40)-0.4735))/(D$140-D$139)*10)),IF('Indicator Data'!O40&gt;D$140,0,IF('Indicator Data'!O40&lt;D$139,10,(D$140-'Indicator Data'!O40)/(D$140-D$139)*10))),1)</f>
        <v>8</v>
      </c>
      <c r="E38" s="12">
        <f>IF('Indicator Data'!P40="No data","x",ROUND(IF('Indicator Data'!P40&gt;E$140,10,IF('Indicator Data'!P40&lt;E$139,0,10-(E$140-'Indicator Data'!P40)/(E$140-E$139)*10)),1))</f>
        <v>9.1</v>
      </c>
      <c r="F38" s="52">
        <f t="shared" si="0"/>
        <v>8.6</v>
      </c>
      <c r="G38" s="12">
        <f>IF('Indicator Data'!AG40="No data","x",ROUND(IF('Indicator Data'!AG40&gt;G$140,10,IF('Indicator Data'!AG40&lt;G$139,0,10-(G$140-'Indicator Data'!AG40)/(G$140-G$139)*10)),1))</f>
        <v>9</v>
      </c>
      <c r="H38" s="12">
        <f>IF('Indicator Data'!AH40="No data","x",ROUND(IF('Indicator Data'!AH40&gt;H$140,10,IF('Indicator Data'!AH40&lt;H$139,0,10-(H$140-'Indicator Data'!AH40)/(H$140-H$139)*10)),1))</f>
        <v>1.3</v>
      </c>
      <c r="I38" s="52">
        <f t="shared" si="1"/>
        <v>5.2</v>
      </c>
      <c r="J38" s="35">
        <f>SUM('Indicator Data'!R40,SUM('Indicator Data'!S40:T40)*1000000)</f>
        <v>3340187766</v>
      </c>
      <c r="K38" s="35">
        <f>J38/'Indicator Data'!BD40</f>
        <v>176.96359025165563</v>
      </c>
      <c r="L38" s="12">
        <f t="shared" si="2"/>
        <v>3.5</v>
      </c>
      <c r="M38" s="12">
        <f>IF('Indicator Data'!U40="No data","x",ROUND(IF('Indicator Data'!U40&gt;M$140,10,IF('Indicator Data'!U40&lt;M$139,0,10-(M$140-'Indicator Data'!U40)/(M$140-M$139)*10)),1))</f>
        <v>6</v>
      </c>
      <c r="N38" s="125">
        <f>'Indicator Data'!Q40/'Indicator Data'!BD40*1000000</f>
        <v>46.863502974304637</v>
      </c>
      <c r="O38" s="12">
        <f t="shared" si="3"/>
        <v>4.7</v>
      </c>
      <c r="P38" s="52">
        <f t="shared" si="4"/>
        <v>4.7</v>
      </c>
      <c r="Q38" s="45">
        <f t="shared" si="5"/>
        <v>6.8</v>
      </c>
      <c r="R38" s="35">
        <f>IF(AND('Indicator Data'!AM40="No data",'Indicator Data'!AN40="No data"),0,SUM('Indicator Data'!AM40:AO40))</f>
        <v>2247</v>
      </c>
      <c r="S38" s="12">
        <f t="shared" si="6"/>
        <v>1.2</v>
      </c>
      <c r="T38" s="41">
        <f>R38/'Indicator Data'!$BB40</f>
        <v>7.1408224437244318E-4</v>
      </c>
      <c r="U38" s="12">
        <f t="shared" si="7"/>
        <v>2.9</v>
      </c>
      <c r="V38" s="13">
        <f t="shared" si="8"/>
        <v>2.1</v>
      </c>
      <c r="W38" s="12">
        <f>IF('Indicator Data'!AB40="No data","x",ROUND(IF('Indicator Data'!AB40&gt;W$140,10,IF('Indicator Data'!AB40&lt;W$139,0,10-(W$140-'Indicator Data'!AB40)/(W$140-W$139)*10)),1))</f>
        <v>2.4</v>
      </c>
      <c r="X38" s="12">
        <f>IF('Indicator Data'!AA40="No data","x",ROUND(IF('Indicator Data'!AA40&gt;X$140,10,IF('Indicator Data'!AA40&lt;X$139,0,10-(X$140-'Indicator Data'!AA40)/(X$140-X$139)*10)),1))</f>
        <v>1.7</v>
      </c>
      <c r="Y38" s="12">
        <f>IF('Indicator Data'!AF40="No data","x",ROUND(IF('Indicator Data'!AF40&gt;Y$140,10,IF('Indicator Data'!AF40&lt;Y$139,0,10-(Y$140-'Indicator Data'!AF40)/(Y$140-Y$139)*10)),1))</f>
        <v>10</v>
      </c>
      <c r="Z38" s="129">
        <f>IF('Indicator Data'!AC40="No data","x",'Indicator Data'!AC40/'Indicator Data'!$BB40*100000)</f>
        <v>0</v>
      </c>
      <c r="AA38" s="127">
        <f t="shared" si="9"/>
        <v>0</v>
      </c>
      <c r="AB38" s="129">
        <f>IF('Indicator Data'!AD40="No data","x",'Indicator Data'!AD40/'Indicator Data'!$BB40*100000)</f>
        <v>3.1779361120268947E-2</v>
      </c>
      <c r="AC38" s="127">
        <f t="shared" si="10"/>
        <v>1.7</v>
      </c>
      <c r="AD38" s="52">
        <f t="shared" si="11"/>
        <v>3.2</v>
      </c>
      <c r="AE38" s="12">
        <f>IF('Indicator Data'!V40="No data","x",ROUND(IF('Indicator Data'!V40&gt;AE$140,10,IF('Indicator Data'!V40&lt;AE$139,0,10-(AE$140-'Indicator Data'!V40)/(AE$140-AE$139)*10)),1))</f>
        <v>8.5</v>
      </c>
      <c r="AF38" s="12">
        <f>IF('Indicator Data'!W40="No data","x",ROUND(IF('Indicator Data'!W40&gt;AF$140,10,IF('Indicator Data'!W40&lt;AF$139,0,10-(AF$140-'Indicator Data'!W40)/(AF$140-AF$139)*10)),1))</f>
        <v>3.9</v>
      </c>
      <c r="AG38" s="52">
        <f t="shared" si="12"/>
        <v>6.2</v>
      </c>
      <c r="AH38" s="12">
        <f>IF('Indicator Data'!AP40="No data","x",ROUND(IF('Indicator Data'!AP40&gt;AH$140,10,IF('Indicator Data'!AP40&lt;AH$139,0,10-(AH$140-'Indicator Data'!AP40)/(AH$140-AH$139)*10)),1))</f>
        <v>4.2</v>
      </c>
      <c r="AI38" s="12">
        <f>IF('Indicator Data'!AQ40="No data","x",ROUND(IF('Indicator Data'!AQ40&gt;AI$140,10,IF('Indicator Data'!AQ40&lt;AI$139,0,10-(AI$140-'Indicator Data'!AQ40)/(AI$140-AI$139)*10)),1))</f>
        <v>0</v>
      </c>
      <c r="AJ38" s="52">
        <f t="shared" si="13"/>
        <v>2.1</v>
      </c>
      <c r="AK38" s="35">
        <f>'Indicator Data'!AK40+'Indicator Data'!AJ40*0.5+'Indicator Data'!AI40*0.25</f>
        <v>4305.1302159177585</v>
      </c>
      <c r="AL38" s="42">
        <f>AK38/'Indicator Data'!BB40</f>
        <v>1.3681428780143187E-3</v>
      </c>
      <c r="AM38" s="52">
        <f t="shared" si="14"/>
        <v>0.1</v>
      </c>
      <c r="AN38" s="42">
        <f>IF('Indicator Data'!AL40="No data","x",'Indicator Data'!AL40/'Indicator Data'!BB40)</f>
        <v>9.120536812328257E-3</v>
      </c>
      <c r="AO38" s="12">
        <f t="shared" si="15"/>
        <v>0.5</v>
      </c>
      <c r="AP38" s="52">
        <f t="shared" si="16"/>
        <v>0.5</v>
      </c>
      <c r="AQ38" s="36">
        <f t="shared" si="17"/>
        <v>2.7</v>
      </c>
      <c r="AR38" s="55">
        <f t="shared" si="18"/>
        <v>2.4</v>
      </c>
      <c r="AU38" s="11">
        <v>1.6</v>
      </c>
    </row>
    <row r="39" spans="1:47" s="11" customFormat="1" x14ac:dyDescent="0.25">
      <c r="A39" s="11" t="s">
        <v>355</v>
      </c>
      <c r="B39" s="30" t="s">
        <v>8</v>
      </c>
      <c r="C39" s="30" t="s">
        <v>483</v>
      </c>
      <c r="D39" s="12">
        <f>ROUND(IF('Indicator Data'!O41="No data",IF((0.1284*LN('Indicator Data'!BA41)-0.4735)&gt;D$140,0,IF((0.1284*LN('Indicator Data'!BA41)-0.4735)&lt;D$139,10,(D$140-(0.1284*LN('Indicator Data'!BA41)-0.4735))/(D$140-D$139)*10)),IF('Indicator Data'!O41&gt;D$140,0,IF('Indicator Data'!O41&lt;D$139,10,(D$140-'Indicator Data'!O41)/(D$140-D$139)*10))),1)</f>
        <v>8</v>
      </c>
      <c r="E39" s="12">
        <f>IF('Indicator Data'!P41="No data","x",ROUND(IF('Indicator Data'!P41&gt;E$140,10,IF('Indicator Data'!P41&lt;E$139,0,10-(E$140-'Indicator Data'!P41)/(E$140-E$139)*10)),1))</f>
        <v>10</v>
      </c>
      <c r="F39" s="52">
        <f t="shared" si="0"/>
        <v>9.3000000000000007</v>
      </c>
      <c r="G39" s="12">
        <f>IF('Indicator Data'!AG41="No data","x",ROUND(IF('Indicator Data'!AG41&gt;G$140,10,IF('Indicator Data'!AG41&lt;G$139,0,10-(G$140-'Indicator Data'!AG41)/(G$140-G$139)*10)),1))</f>
        <v>9</v>
      </c>
      <c r="H39" s="12">
        <f>IF('Indicator Data'!AH41="No data","x",ROUND(IF('Indicator Data'!AH41&gt;H$140,10,IF('Indicator Data'!AH41&lt;H$139,0,10-(H$140-'Indicator Data'!AH41)/(H$140-H$139)*10)),1))</f>
        <v>1.3</v>
      </c>
      <c r="I39" s="52">
        <f t="shared" si="1"/>
        <v>5.2</v>
      </c>
      <c r="J39" s="35">
        <f>SUM('Indicator Data'!R41,SUM('Indicator Data'!S41:T41)*1000000)</f>
        <v>3340187766</v>
      </c>
      <c r="K39" s="35">
        <f>J39/'Indicator Data'!BD41</f>
        <v>176.96359025165563</v>
      </c>
      <c r="L39" s="12">
        <f t="shared" si="2"/>
        <v>3.5</v>
      </c>
      <c r="M39" s="12">
        <f>IF('Indicator Data'!U41="No data","x",ROUND(IF('Indicator Data'!U41&gt;M$140,10,IF('Indicator Data'!U41&lt;M$139,0,10-(M$140-'Indicator Data'!U41)/(M$140-M$139)*10)),1))</f>
        <v>6</v>
      </c>
      <c r="N39" s="125">
        <f>'Indicator Data'!Q41/'Indicator Data'!BD41*1000000</f>
        <v>46.863502974304637</v>
      </c>
      <c r="O39" s="12">
        <f t="shared" si="3"/>
        <v>4.7</v>
      </c>
      <c r="P39" s="52">
        <f t="shared" si="4"/>
        <v>4.7</v>
      </c>
      <c r="Q39" s="45">
        <f t="shared" si="5"/>
        <v>7.1</v>
      </c>
      <c r="R39" s="35">
        <f>IF(AND('Indicator Data'!AM41="No data",'Indicator Data'!AN41="No data"),0,SUM('Indicator Data'!AM41:AO41))</f>
        <v>55017</v>
      </c>
      <c r="S39" s="12">
        <f t="shared" si="6"/>
        <v>5.8</v>
      </c>
      <c r="T39" s="41">
        <f>R39/'Indicator Data'!$BB41</f>
        <v>2.0797599813257843E-2</v>
      </c>
      <c r="U39" s="12">
        <f t="shared" si="7"/>
        <v>6.7</v>
      </c>
      <c r="V39" s="13">
        <f t="shared" si="8"/>
        <v>6.3</v>
      </c>
      <c r="W39" s="12">
        <f>IF('Indicator Data'!AB41="No data","x",ROUND(IF('Indicator Data'!AB41&gt;W$140,10,IF('Indicator Data'!AB41&lt;W$139,0,10-(W$140-'Indicator Data'!AB41)/(W$140-W$139)*10)),1))</f>
        <v>1.4</v>
      </c>
      <c r="X39" s="12">
        <f>IF('Indicator Data'!AA41="No data","x",ROUND(IF('Indicator Data'!AA41&gt;X$140,10,IF('Indicator Data'!AA41&lt;X$139,0,10-(X$140-'Indicator Data'!AA41)/(X$140-X$139)*10)),1))</f>
        <v>1.7</v>
      </c>
      <c r="Y39" s="12">
        <f>IF('Indicator Data'!AF41="No data","x",ROUND(IF('Indicator Data'!AF41&gt;Y$140,10,IF('Indicator Data'!AF41&lt;Y$139,0,10-(Y$140-'Indicator Data'!AF41)/(Y$140-Y$139)*10)),1))</f>
        <v>10</v>
      </c>
      <c r="Z39" s="129">
        <f>IF('Indicator Data'!AC41="No data","x",'Indicator Data'!AC41/'Indicator Data'!$BB41*100000)</f>
        <v>0</v>
      </c>
      <c r="AA39" s="127">
        <f t="shared" si="9"/>
        <v>0</v>
      </c>
      <c r="AB39" s="129">
        <f>IF('Indicator Data'!AD41="No data","x",'Indicator Data'!AD41/'Indicator Data'!$BB41*100000)</f>
        <v>3.7802133546463536E-2</v>
      </c>
      <c r="AC39" s="127">
        <f t="shared" si="10"/>
        <v>1.9</v>
      </c>
      <c r="AD39" s="52">
        <f t="shared" si="11"/>
        <v>3</v>
      </c>
      <c r="AE39" s="12">
        <f>IF('Indicator Data'!V41="No data","x",ROUND(IF('Indicator Data'!V41&gt;AE$140,10,IF('Indicator Data'!V41&lt;AE$139,0,10-(AE$140-'Indicator Data'!V41)/(AE$140-AE$139)*10)),1))</f>
        <v>4.7</v>
      </c>
      <c r="AF39" s="12">
        <f>IF('Indicator Data'!W41="No data","x",ROUND(IF('Indicator Data'!W41&gt;AF$140,10,IF('Indicator Data'!W41&lt;AF$139,0,10-(AF$140-'Indicator Data'!W41)/(AF$140-AF$139)*10)),1))</f>
        <v>4.2</v>
      </c>
      <c r="AG39" s="52">
        <f t="shared" si="12"/>
        <v>4.5</v>
      </c>
      <c r="AH39" s="12">
        <f>IF('Indicator Data'!AP41="No data","x",ROUND(IF('Indicator Data'!AP41&gt;AH$140,10,IF('Indicator Data'!AP41&lt;AH$139,0,10-(AH$140-'Indicator Data'!AP41)/(AH$140-AH$139)*10)),1))</f>
        <v>3.9</v>
      </c>
      <c r="AI39" s="12">
        <f>IF('Indicator Data'!AQ41="No data","x",ROUND(IF('Indicator Data'!AQ41&gt;AI$140,10,IF('Indicator Data'!AQ41&lt;AI$139,0,10-(AI$140-'Indicator Data'!AQ41)/(AI$140-AI$139)*10)),1))</f>
        <v>0</v>
      </c>
      <c r="AJ39" s="52">
        <f t="shared" si="13"/>
        <v>2</v>
      </c>
      <c r="AK39" s="35">
        <f>'Indicator Data'!AK41+'Indicator Data'!AJ41*0.5+'Indicator Data'!AI41*0.25</f>
        <v>410.09032713651101</v>
      </c>
      <c r="AL39" s="42">
        <f>AK39/'Indicator Data'!BB41</f>
        <v>1.5502289312527309E-4</v>
      </c>
      <c r="AM39" s="52">
        <f t="shared" si="14"/>
        <v>0</v>
      </c>
      <c r="AN39" s="42">
        <f>IF('Indicator Data'!AL41="No data","x",'Indicator Data'!AL41/'Indicator Data'!BB41)</f>
        <v>0.10101508807566116</v>
      </c>
      <c r="AO39" s="12">
        <f t="shared" si="15"/>
        <v>5.0999999999999996</v>
      </c>
      <c r="AP39" s="52">
        <f t="shared" si="16"/>
        <v>5.0999999999999996</v>
      </c>
      <c r="AQ39" s="36">
        <f t="shared" si="17"/>
        <v>3.1</v>
      </c>
      <c r="AR39" s="55">
        <f t="shared" si="18"/>
        <v>4.9000000000000004</v>
      </c>
      <c r="AU39" s="11">
        <v>1.7</v>
      </c>
    </row>
    <row r="40" spans="1:47" s="11" customFormat="1" x14ac:dyDescent="0.25">
      <c r="A40" s="11" t="s">
        <v>354</v>
      </c>
      <c r="B40" s="30" t="s">
        <v>8</v>
      </c>
      <c r="C40" s="30" t="s">
        <v>482</v>
      </c>
      <c r="D40" s="12">
        <f>ROUND(IF('Indicator Data'!O42="No data",IF((0.1284*LN('Indicator Data'!BA42)-0.4735)&gt;D$140,0,IF((0.1284*LN('Indicator Data'!BA42)-0.4735)&lt;D$139,10,(D$140-(0.1284*LN('Indicator Data'!BA42)-0.4735))/(D$140-D$139)*10)),IF('Indicator Data'!O42&gt;D$140,0,IF('Indicator Data'!O42&lt;D$139,10,(D$140-'Indicator Data'!O42)/(D$140-D$139)*10))),1)</f>
        <v>8</v>
      </c>
      <c r="E40" s="12">
        <f>IF('Indicator Data'!P42="No data","x",ROUND(IF('Indicator Data'!P42&gt;E$140,10,IF('Indicator Data'!P42&lt;E$139,0,10-(E$140-'Indicator Data'!P42)/(E$140-E$139)*10)),1))</f>
        <v>9</v>
      </c>
      <c r="F40" s="52">
        <f t="shared" si="0"/>
        <v>8.5</v>
      </c>
      <c r="G40" s="12">
        <f>IF('Indicator Data'!AG42="No data","x",ROUND(IF('Indicator Data'!AG42&gt;G$140,10,IF('Indicator Data'!AG42&lt;G$139,0,10-(G$140-'Indicator Data'!AG42)/(G$140-G$139)*10)),1))</f>
        <v>9</v>
      </c>
      <c r="H40" s="12">
        <f>IF('Indicator Data'!AH42="No data","x",ROUND(IF('Indicator Data'!AH42&gt;H$140,10,IF('Indicator Data'!AH42&lt;H$139,0,10-(H$140-'Indicator Data'!AH42)/(H$140-H$139)*10)),1))</f>
        <v>1.8</v>
      </c>
      <c r="I40" s="52">
        <f t="shared" si="1"/>
        <v>5.4</v>
      </c>
      <c r="J40" s="35">
        <f>SUM('Indicator Data'!R42,SUM('Indicator Data'!S42:T42)*1000000)</f>
        <v>3340187766</v>
      </c>
      <c r="K40" s="35">
        <f>J40/'Indicator Data'!BD42</f>
        <v>176.96359025165563</v>
      </c>
      <c r="L40" s="12">
        <f t="shared" si="2"/>
        <v>3.5</v>
      </c>
      <c r="M40" s="12">
        <f>IF('Indicator Data'!U42="No data","x",ROUND(IF('Indicator Data'!U42&gt;M$140,10,IF('Indicator Data'!U42&lt;M$139,0,10-(M$140-'Indicator Data'!U42)/(M$140-M$139)*10)),1))</f>
        <v>6</v>
      </c>
      <c r="N40" s="125">
        <f>'Indicator Data'!Q42/'Indicator Data'!BD42*1000000</f>
        <v>46.863502974304637</v>
      </c>
      <c r="O40" s="12">
        <f t="shared" si="3"/>
        <v>4.7</v>
      </c>
      <c r="P40" s="52">
        <f t="shared" si="4"/>
        <v>4.7</v>
      </c>
      <c r="Q40" s="45">
        <f t="shared" si="5"/>
        <v>6.8</v>
      </c>
      <c r="R40" s="35">
        <f>IF(AND('Indicator Data'!AM42="No data",'Indicator Data'!AN42="No data"),0,SUM('Indicator Data'!AM42:AO42))</f>
        <v>22763</v>
      </c>
      <c r="S40" s="12">
        <f t="shared" si="6"/>
        <v>4.5</v>
      </c>
      <c r="T40" s="41">
        <f>R40/'Indicator Data'!$BB42</f>
        <v>7.4930531921713218E-3</v>
      </c>
      <c r="U40" s="12">
        <f t="shared" si="7"/>
        <v>5.2</v>
      </c>
      <c r="V40" s="13">
        <f t="shared" si="8"/>
        <v>4.9000000000000004</v>
      </c>
      <c r="W40" s="12">
        <f>IF('Indicator Data'!AB42="No data","x",ROUND(IF('Indicator Data'!AB42&gt;W$140,10,IF('Indicator Data'!AB42&lt;W$139,0,10-(W$140-'Indicator Data'!AB42)/(W$140-W$139)*10)),1))</f>
        <v>2.6</v>
      </c>
      <c r="X40" s="12">
        <f>IF('Indicator Data'!AA42="No data","x",ROUND(IF('Indicator Data'!AA42&gt;X$140,10,IF('Indicator Data'!AA42&lt;X$139,0,10-(X$140-'Indicator Data'!AA42)/(X$140-X$139)*10)),1))</f>
        <v>1.7</v>
      </c>
      <c r="Y40" s="12">
        <f>IF('Indicator Data'!AF42="No data","x",ROUND(IF('Indicator Data'!AF42&gt;Y$140,10,IF('Indicator Data'!AF42&lt;Y$139,0,10-(Y$140-'Indicator Data'!AF42)/(Y$140-Y$139)*10)),1))</f>
        <v>10</v>
      </c>
      <c r="Z40" s="129">
        <f>IF('Indicator Data'!AC42="No data","x",'Indicator Data'!AC42/'Indicator Data'!$BB42*100000)</f>
        <v>0</v>
      </c>
      <c r="AA40" s="127">
        <f t="shared" si="9"/>
        <v>0</v>
      </c>
      <c r="AB40" s="129">
        <f>IF('Indicator Data'!AD42="No data","x",'Indicator Data'!AD42/'Indicator Data'!$BB42*100000)</f>
        <v>0</v>
      </c>
      <c r="AC40" s="127">
        <f t="shared" si="10"/>
        <v>0</v>
      </c>
      <c r="AD40" s="52">
        <f t="shared" si="11"/>
        <v>2.9</v>
      </c>
      <c r="AE40" s="12">
        <f>IF('Indicator Data'!V42="No data","x",ROUND(IF('Indicator Data'!V42&gt;AE$140,10,IF('Indicator Data'!V42&lt;AE$139,0,10-(AE$140-'Indicator Data'!V42)/(AE$140-AE$139)*10)),1))</f>
        <v>10</v>
      </c>
      <c r="AF40" s="12">
        <f>IF('Indicator Data'!W42="No data","x",ROUND(IF('Indicator Data'!W42&gt;AF$140,10,IF('Indicator Data'!W42&lt;AF$139,0,10-(AF$140-'Indicator Data'!W42)/(AF$140-AF$139)*10)),1))</f>
        <v>4.8</v>
      </c>
      <c r="AG40" s="52">
        <f t="shared" si="12"/>
        <v>7.4</v>
      </c>
      <c r="AH40" s="12">
        <f>IF('Indicator Data'!AP42="No data","x",ROUND(IF('Indicator Data'!AP42&gt;AH$140,10,IF('Indicator Data'!AP42&lt;AH$139,0,10-(AH$140-'Indicator Data'!AP42)/(AH$140-AH$139)*10)),1))</f>
        <v>6.2</v>
      </c>
      <c r="AI40" s="12">
        <f>IF('Indicator Data'!AQ42="No data","x",ROUND(IF('Indicator Data'!AQ42&gt;AI$140,10,IF('Indicator Data'!AQ42&lt;AI$139,0,10-(AI$140-'Indicator Data'!AQ42)/(AI$140-AI$139)*10)),1))</f>
        <v>0</v>
      </c>
      <c r="AJ40" s="52">
        <f t="shared" si="13"/>
        <v>3.1</v>
      </c>
      <c r="AK40" s="35">
        <f>'Indicator Data'!AK42+'Indicator Data'!AJ42*0.5+'Indicator Data'!AI42*0.25</f>
        <v>470.94102039705751</v>
      </c>
      <c r="AL40" s="42">
        <f>AK40/'Indicator Data'!BB42</f>
        <v>1.5502289312527309E-4</v>
      </c>
      <c r="AM40" s="52">
        <f t="shared" si="14"/>
        <v>0</v>
      </c>
      <c r="AN40" s="42">
        <f>IF('Indicator Data'!AL42="No data","x",'Indicator Data'!AL42/'Indicator Data'!BB42)</f>
        <v>1.8412116749585036E-2</v>
      </c>
      <c r="AO40" s="12">
        <f t="shared" si="15"/>
        <v>0.9</v>
      </c>
      <c r="AP40" s="52">
        <f t="shared" si="16"/>
        <v>0.9</v>
      </c>
      <c r="AQ40" s="36">
        <f t="shared" si="17"/>
        <v>3.4</v>
      </c>
      <c r="AR40" s="55">
        <f t="shared" si="18"/>
        <v>4.2</v>
      </c>
      <c r="AU40" s="11">
        <v>1.8</v>
      </c>
    </row>
    <row r="41" spans="1:47" s="11" customFormat="1" x14ac:dyDescent="0.25">
      <c r="A41" s="11" t="s">
        <v>353</v>
      </c>
      <c r="B41" s="30" t="s">
        <v>8</v>
      </c>
      <c r="C41" s="30" t="s">
        <v>481</v>
      </c>
      <c r="D41" s="12">
        <f>ROUND(IF('Indicator Data'!O43="No data",IF((0.1284*LN('Indicator Data'!BA43)-0.4735)&gt;D$140,0,IF((0.1284*LN('Indicator Data'!BA43)-0.4735)&lt;D$139,10,(D$140-(0.1284*LN('Indicator Data'!BA43)-0.4735))/(D$140-D$139)*10)),IF('Indicator Data'!O43&gt;D$140,0,IF('Indicator Data'!O43&lt;D$139,10,(D$140-'Indicator Data'!O43)/(D$140-D$139)*10))),1)</f>
        <v>8</v>
      </c>
      <c r="E41" s="12">
        <f>IF('Indicator Data'!P43="No data","x",ROUND(IF('Indicator Data'!P43&gt;E$140,10,IF('Indicator Data'!P43&lt;E$139,0,10-(E$140-'Indicator Data'!P43)/(E$140-E$139)*10)),1))</f>
        <v>9.6</v>
      </c>
      <c r="F41" s="52">
        <f t="shared" si="0"/>
        <v>8.9</v>
      </c>
      <c r="G41" s="12">
        <f>IF('Indicator Data'!AG43="No data","x",ROUND(IF('Indicator Data'!AG43&gt;G$140,10,IF('Indicator Data'!AG43&lt;G$139,0,10-(G$140-'Indicator Data'!AG43)/(G$140-G$139)*10)),1))</f>
        <v>9</v>
      </c>
      <c r="H41" s="12">
        <f>IF('Indicator Data'!AH43="No data","x",ROUND(IF('Indicator Data'!AH43&gt;H$140,10,IF('Indicator Data'!AH43&lt;H$139,0,10-(H$140-'Indicator Data'!AH43)/(H$140-H$139)*10)),1))</f>
        <v>2.5</v>
      </c>
      <c r="I41" s="52">
        <f t="shared" si="1"/>
        <v>5.8</v>
      </c>
      <c r="J41" s="35">
        <f>SUM('Indicator Data'!R43,SUM('Indicator Data'!S43:T43)*1000000)</f>
        <v>3340187766</v>
      </c>
      <c r="K41" s="35">
        <f>J41/'Indicator Data'!BD43</f>
        <v>176.96359025165563</v>
      </c>
      <c r="L41" s="12">
        <f t="shared" si="2"/>
        <v>3.5</v>
      </c>
      <c r="M41" s="12">
        <f>IF('Indicator Data'!U43="No data","x",ROUND(IF('Indicator Data'!U43&gt;M$140,10,IF('Indicator Data'!U43&lt;M$139,0,10-(M$140-'Indicator Data'!U43)/(M$140-M$139)*10)),1))</f>
        <v>6</v>
      </c>
      <c r="N41" s="125">
        <f>'Indicator Data'!Q43/'Indicator Data'!BD43*1000000</f>
        <v>46.863502974304637</v>
      </c>
      <c r="O41" s="12">
        <f t="shared" si="3"/>
        <v>4.7</v>
      </c>
      <c r="P41" s="52">
        <f t="shared" si="4"/>
        <v>4.7</v>
      </c>
      <c r="Q41" s="45">
        <f t="shared" si="5"/>
        <v>7.1</v>
      </c>
      <c r="R41" s="35">
        <f>IF(AND('Indicator Data'!AM43="No data",'Indicator Data'!AN43="No data"),0,SUM('Indicator Data'!AM43:AO43))</f>
        <v>2766</v>
      </c>
      <c r="S41" s="12">
        <f t="shared" si="6"/>
        <v>1.5</v>
      </c>
      <c r="T41" s="41">
        <f>R41/'Indicator Data'!$BB43</f>
        <v>8.0549762056428785E-4</v>
      </c>
      <c r="U41" s="12">
        <f t="shared" si="7"/>
        <v>3</v>
      </c>
      <c r="V41" s="13">
        <f t="shared" si="8"/>
        <v>2.2999999999999998</v>
      </c>
      <c r="W41" s="12">
        <f>IF('Indicator Data'!AB43="No data","x",ROUND(IF('Indicator Data'!AB43&gt;W$140,10,IF('Indicator Data'!AB43&lt;W$139,0,10-(W$140-'Indicator Data'!AB43)/(W$140-W$139)*10)),1))</f>
        <v>1.8</v>
      </c>
      <c r="X41" s="12">
        <f>IF('Indicator Data'!AA43="No data","x",ROUND(IF('Indicator Data'!AA43&gt;X$140,10,IF('Indicator Data'!AA43&lt;X$139,0,10-(X$140-'Indicator Data'!AA43)/(X$140-X$139)*10)),1))</f>
        <v>1.7</v>
      </c>
      <c r="Y41" s="12">
        <f>IF('Indicator Data'!AF43="No data","x",ROUND(IF('Indicator Data'!AF43&gt;Y$140,10,IF('Indicator Data'!AF43&lt;Y$139,0,10-(Y$140-'Indicator Data'!AF43)/(Y$140-Y$139)*10)),1))</f>
        <v>10</v>
      </c>
      <c r="Z41" s="129">
        <f>IF('Indicator Data'!AC43="No data","x",'Indicator Data'!AC43/'Indicator Data'!$BB43*100000)</f>
        <v>0</v>
      </c>
      <c r="AA41" s="127">
        <f t="shared" si="9"/>
        <v>0</v>
      </c>
      <c r="AB41" s="129">
        <f>IF('Indicator Data'!AD43="No data","x",'Indicator Data'!AD43/'Indicator Data'!$BB43*100000)</f>
        <v>0</v>
      </c>
      <c r="AC41" s="127">
        <f t="shared" si="10"/>
        <v>0</v>
      </c>
      <c r="AD41" s="52">
        <f t="shared" si="11"/>
        <v>2.7</v>
      </c>
      <c r="AE41" s="12">
        <f>IF('Indicator Data'!V43="No data","x",ROUND(IF('Indicator Data'!V43&gt;AE$140,10,IF('Indicator Data'!V43&lt;AE$139,0,10-(AE$140-'Indicator Data'!V43)/(AE$140-AE$139)*10)),1))</f>
        <v>9.5</v>
      </c>
      <c r="AF41" s="12">
        <f>IF('Indicator Data'!W43="No data","x",ROUND(IF('Indicator Data'!W43&gt;AF$140,10,IF('Indicator Data'!W43&lt;AF$139,0,10-(AF$140-'Indicator Data'!W43)/(AF$140-AF$139)*10)),1))</f>
        <v>3.6</v>
      </c>
      <c r="AG41" s="52">
        <f t="shared" si="12"/>
        <v>6.6</v>
      </c>
      <c r="AH41" s="12">
        <f>IF('Indicator Data'!AP43="No data","x",ROUND(IF('Indicator Data'!AP43&gt;AH$140,10,IF('Indicator Data'!AP43&lt;AH$139,0,10-(AH$140-'Indicator Data'!AP43)/(AH$140-AH$139)*10)),1))</f>
        <v>2.5</v>
      </c>
      <c r="AI41" s="12">
        <f>IF('Indicator Data'!AQ43="No data","x",ROUND(IF('Indicator Data'!AQ43&gt;AI$140,10,IF('Indicator Data'!AQ43&lt;AI$139,0,10-(AI$140-'Indicator Data'!AQ43)/(AI$140-AI$139)*10)),1))</f>
        <v>0</v>
      </c>
      <c r="AJ41" s="52">
        <f t="shared" si="13"/>
        <v>1.3</v>
      </c>
      <c r="AK41" s="35">
        <f>'Indicator Data'!AK43+'Indicator Data'!AJ43*0.5+'Indicator Data'!AI43*0.25</f>
        <v>4698.068751508592</v>
      </c>
      <c r="AL41" s="42">
        <f>AK41/'Indicator Data'!BB43</f>
        <v>1.3681428780143187E-3</v>
      </c>
      <c r="AM41" s="52">
        <f t="shared" si="14"/>
        <v>0.1</v>
      </c>
      <c r="AN41" s="42">
        <f>IF('Indicator Data'!AL43="No data","x",'Indicator Data'!AL43/'Indicator Data'!BB43)</f>
        <v>6.2580175984478011E-3</v>
      </c>
      <c r="AO41" s="12">
        <f t="shared" si="15"/>
        <v>0.3</v>
      </c>
      <c r="AP41" s="52">
        <f t="shared" si="16"/>
        <v>0.3</v>
      </c>
      <c r="AQ41" s="36">
        <f t="shared" si="17"/>
        <v>2.6</v>
      </c>
      <c r="AR41" s="55">
        <f t="shared" si="18"/>
        <v>2.5</v>
      </c>
      <c r="AU41" s="11">
        <v>1.6</v>
      </c>
    </row>
    <row r="42" spans="1:47" s="11" customFormat="1" x14ac:dyDescent="0.25">
      <c r="A42" s="11" t="s">
        <v>356</v>
      </c>
      <c r="B42" s="30" t="s">
        <v>8</v>
      </c>
      <c r="C42" s="30" t="s">
        <v>484</v>
      </c>
      <c r="D42" s="12">
        <f>ROUND(IF('Indicator Data'!O44="No data",IF((0.1284*LN('Indicator Data'!BA44)-0.4735)&gt;D$140,0,IF((0.1284*LN('Indicator Data'!BA44)-0.4735)&lt;D$139,10,(D$140-(0.1284*LN('Indicator Data'!BA44)-0.4735))/(D$140-D$139)*10)),IF('Indicator Data'!O44&gt;D$140,0,IF('Indicator Data'!O44&lt;D$139,10,(D$140-'Indicator Data'!O44)/(D$140-D$139)*10))),1)</f>
        <v>8</v>
      </c>
      <c r="E42" s="12">
        <f>IF('Indicator Data'!P44="No data","x",ROUND(IF('Indicator Data'!P44&gt;E$140,10,IF('Indicator Data'!P44&lt;E$139,0,10-(E$140-'Indicator Data'!P44)/(E$140-E$139)*10)),1))</f>
        <v>10</v>
      </c>
      <c r="F42" s="52">
        <f t="shared" si="0"/>
        <v>9.3000000000000007</v>
      </c>
      <c r="G42" s="12">
        <f>IF('Indicator Data'!AG44="No data","x",ROUND(IF('Indicator Data'!AG44&gt;G$140,10,IF('Indicator Data'!AG44&lt;G$139,0,10-(G$140-'Indicator Data'!AG44)/(G$140-G$139)*10)),1))</f>
        <v>9</v>
      </c>
      <c r="H42" s="12">
        <f>IF('Indicator Data'!AH44="No data","x",ROUND(IF('Indicator Data'!AH44&gt;H$140,10,IF('Indicator Data'!AH44&lt;H$139,0,10-(H$140-'Indicator Data'!AH44)/(H$140-H$139)*10)),1))</f>
        <v>0</v>
      </c>
      <c r="I42" s="52">
        <f t="shared" si="1"/>
        <v>4.5</v>
      </c>
      <c r="J42" s="35">
        <f>SUM('Indicator Data'!R44,SUM('Indicator Data'!S44:T44)*1000000)</f>
        <v>3340187766</v>
      </c>
      <c r="K42" s="35">
        <f>J42/'Indicator Data'!BD44</f>
        <v>176.96359025165563</v>
      </c>
      <c r="L42" s="12">
        <f t="shared" si="2"/>
        <v>3.5</v>
      </c>
      <c r="M42" s="12">
        <f>IF('Indicator Data'!U44="No data","x",ROUND(IF('Indicator Data'!U44&gt;M$140,10,IF('Indicator Data'!U44&lt;M$139,0,10-(M$140-'Indicator Data'!U44)/(M$140-M$139)*10)),1))</f>
        <v>6</v>
      </c>
      <c r="N42" s="125">
        <f>'Indicator Data'!Q44/'Indicator Data'!BD44*1000000</f>
        <v>46.863502974304637</v>
      </c>
      <c r="O42" s="12">
        <f t="shared" si="3"/>
        <v>4.7</v>
      </c>
      <c r="P42" s="52">
        <f t="shared" si="4"/>
        <v>4.7</v>
      </c>
      <c r="Q42" s="45">
        <f t="shared" si="5"/>
        <v>7</v>
      </c>
      <c r="R42" s="35">
        <f>IF(AND('Indicator Data'!AM44="No data",'Indicator Data'!AN44="No data"),0,SUM('Indicator Data'!AM44:AO44))</f>
        <v>65018</v>
      </c>
      <c r="S42" s="12">
        <f t="shared" si="6"/>
        <v>6</v>
      </c>
      <c r="T42" s="41">
        <f>R42/'Indicator Data'!$BB44</f>
        <v>7.4165459915196102E-2</v>
      </c>
      <c r="U42" s="12">
        <f t="shared" si="7"/>
        <v>9.1999999999999993</v>
      </c>
      <c r="V42" s="13">
        <f t="shared" si="8"/>
        <v>7.6</v>
      </c>
      <c r="W42" s="12" t="str">
        <f>IF('Indicator Data'!AB44="No data","x",ROUND(IF('Indicator Data'!AB44&gt;W$140,10,IF('Indicator Data'!AB44&lt;W$139,0,10-(W$140-'Indicator Data'!AB44)/(W$140-W$139)*10)),1))</f>
        <v>x</v>
      </c>
      <c r="X42" s="12">
        <f>IF('Indicator Data'!AA44="No data","x",ROUND(IF('Indicator Data'!AA44&gt;X$140,10,IF('Indicator Data'!AA44&lt;X$139,0,10-(X$140-'Indicator Data'!AA44)/(X$140-X$139)*10)),1))</f>
        <v>1.7</v>
      </c>
      <c r="Y42" s="12">
        <f>IF('Indicator Data'!AF44="No data","x",ROUND(IF('Indicator Data'!AF44&gt;Y$140,10,IF('Indicator Data'!AF44&lt;Y$139,0,10-(Y$140-'Indicator Data'!AF44)/(Y$140-Y$139)*10)),1))</f>
        <v>10</v>
      </c>
      <c r="Z42" s="129">
        <f>IF('Indicator Data'!AC44="No data","x",'Indicator Data'!AC44/'Indicator Data'!$BB44*100000)</f>
        <v>0</v>
      </c>
      <c r="AA42" s="127">
        <f t="shared" si="9"/>
        <v>0</v>
      </c>
      <c r="AB42" s="129">
        <f>IF('Indicator Data'!AD44="No data","x",'Indicator Data'!AD44/'Indicator Data'!$BB44*100000)</f>
        <v>0</v>
      </c>
      <c r="AC42" s="127">
        <f t="shared" si="10"/>
        <v>0</v>
      </c>
      <c r="AD42" s="52">
        <f t="shared" si="11"/>
        <v>2.9</v>
      </c>
      <c r="AE42" s="12">
        <f>IF('Indicator Data'!V44="No data","x",ROUND(IF('Indicator Data'!V44&gt;AE$140,10,IF('Indicator Data'!V44&lt;AE$139,0,10-(AE$140-'Indicator Data'!V44)/(AE$140-AE$139)*10)),1))</f>
        <v>9.8000000000000007</v>
      </c>
      <c r="AF42" s="12">
        <f>IF('Indicator Data'!W44="No data","x",ROUND(IF('Indicator Data'!W44&gt;AF$140,10,IF('Indicator Data'!W44&lt;AF$139,0,10-(AF$140-'Indicator Data'!W44)/(AF$140-AF$139)*10)),1))</f>
        <v>3.5</v>
      </c>
      <c r="AG42" s="52">
        <f t="shared" si="12"/>
        <v>6.7</v>
      </c>
      <c r="AH42" s="12">
        <f>IF('Indicator Data'!AP44="No data","x",ROUND(IF('Indicator Data'!AP44&gt;AH$140,10,IF('Indicator Data'!AP44&lt;AH$139,0,10-(AH$140-'Indicator Data'!AP44)/(AH$140-AH$139)*10)),1))</f>
        <v>6.3</v>
      </c>
      <c r="AI42" s="12">
        <f>IF('Indicator Data'!AQ44="No data","x",ROUND(IF('Indicator Data'!AQ44&gt;AI$140,10,IF('Indicator Data'!AQ44&lt;AI$139,0,10-(AI$140-'Indicator Data'!AQ44)/(AI$140-AI$139)*10)),1))</f>
        <v>0</v>
      </c>
      <c r="AJ42" s="52">
        <f t="shared" si="13"/>
        <v>3.2</v>
      </c>
      <c r="AK42" s="35">
        <f>'Indicator Data'!AK44+'Indicator Data'!AJ44*0.5+'Indicator Data'!AI44*0.25</f>
        <v>1063.4955310424089</v>
      </c>
      <c r="AL42" s="42">
        <f>AK42/'Indicator Data'!BB44</f>
        <v>1.2131199848890457E-3</v>
      </c>
      <c r="AM42" s="52">
        <f t="shared" si="14"/>
        <v>0.1</v>
      </c>
      <c r="AN42" s="42">
        <f>IF('Indicator Data'!AL44="No data","x",'Indicator Data'!AL44/'Indicator Data'!BB44)</f>
        <v>8.1762828274456301E-2</v>
      </c>
      <c r="AO42" s="12">
        <f t="shared" si="15"/>
        <v>4.0999999999999996</v>
      </c>
      <c r="AP42" s="52">
        <f t="shared" si="16"/>
        <v>4.0999999999999996</v>
      </c>
      <c r="AQ42" s="36">
        <f t="shared" si="17"/>
        <v>3.7</v>
      </c>
      <c r="AR42" s="55">
        <f t="shared" si="18"/>
        <v>6</v>
      </c>
      <c r="AU42" s="11">
        <v>3.8</v>
      </c>
    </row>
    <row r="43" spans="1:47" s="11" customFormat="1" x14ac:dyDescent="0.25">
      <c r="A43" s="11" t="s">
        <v>366</v>
      </c>
      <c r="B43" s="30" t="s">
        <v>10</v>
      </c>
      <c r="C43" s="30" t="s">
        <v>494</v>
      </c>
      <c r="D43" s="12">
        <f>ROUND(IF('Indicator Data'!O45="No data",IF((0.1284*LN('Indicator Data'!BA45)-0.4735)&gt;D$140,0,IF((0.1284*LN('Indicator Data'!BA45)-0.4735)&lt;D$139,10,(D$140-(0.1284*LN('Indicator Data'!BA45)-0.4735))/(D$140-D$139)*10)),IF('Indicator Data'!O45&gt;D$140,0,IF('Indicator Data'!O45&lt;D$139,10,(D$140-'Indicator Data'!O45)/(D$140-D$139)*10))),1)</f>
        <v>6.6</v>
      </c>
      <c r="E43" s="12">
        <f>IF('Indicator Data'!P45="No data","x",ROUND(IF('Indicator Data'!P45&gt;E$140,10,IF('Indicator Data'!P45&lt;E$139,0,10-(E$140-'Indicator Data'!P45)/(E$140-E$139)*10)),1))</f>
        <v>2.6</v>
      </c>
      <c r="F43" s="52">
        <f t="shared" si="0"/>
        <v>4.9000000000000004</v>
      </c>
      <c r="G43" s="12">
        <f>IF('Indicator Data'!AG45="No data","x",ROUND(IF('Indicator Data'!AG45&gt;G$140,10,IF('Indicator Data'!AG45&lt;G$139,0,10-(G$140-'Indicator Data'!AG45)/(G$140-G$139)*10)),1))</f>
        <v>8.1999999999999993</v>
      </c>
      <c r="H43" s="12">
        <f>IF('Indicator Data'!AH45="No data","x",ROUND(IF('Indicator Data'!AH45&gt;H$140,10,IF('Indicator Data'!AH45&lt;H$139,0,10-(H$140-'Indicator Data'!AH45)/(H$140-H$139)*10)),1))</f>
        <v>1.9</v>
      </c>
      <c r="I43" s="52">
        <f t="shared" si="1"/>
        <v>5.0999999999999996</v>
      </c>
      <c r="J43" s="35">
        <f>SUM('Indicator Data'!R45,SUM('Indicator Data'!S45:T45)*1000000)</f>
        <v>750500894</v>
      </c>
      <c r="K43" s="35">
        <f>J43/'Indicator Data'!BD45</f>
        <v>192.74382488557373</v>
      </c>
      <c r="L43" s="12">
        <f t="shared" si="2"/>
        <v>3.9</v>
      </c>
      <c r="M43" s="12">
        <f>IF('Indicator Data'!U45="No data","x",ROUND(IF('Indicator Data'!U45&gt;M$140,10,IF('Indicator Data'!U45&lt;M$139,0,10-(M$140-'Indicator Data'!U45)/(M$140-M$139)*10)),1))</f>
        <v>3.9</v>
      </c>
      <c r="N43" s="125">
        <f>'Indicator Data'!Q45/'Indicator Data'!BD45*1000000</f>
        <v>0</v>
      </c>
      <c r="O43" s="12">
        <f t="shared" si="3"/>
        <v>0</v>
      </c>
      <c r="P43" s="52">
        <f t="shared" si="4"/>
        <v>2.6</v>
      </c>
      <c r="Q43" s="45">
        <f t="shared" si="5"/>
        <v>4.4000000000000004</v>
      </c>
      <c r="R43" s="35">
        <f>IF(AND('Indicator Data'!AM45="No data",'Indicator Data'!AN45="No data"),0,SUM('Indicator Data'!AM45:AO45))</f>
        <v>0</v>
      </c>
      <c r="S43" s="12">
        <f t="shared" si="6"/>
        <v>0</v>
      </c>
      <c r="T43" s="41">
        <f>R43/'Indicator Data'!$BB45</f>
        <v>0</v>
      </c>
      <c r="U43" s="12">
        <f t="shared" si="7"/>
        <v>0</v>
      </c>
      <c r="V43" s="13">
        <f t="shared" si="8"/>
        <v>0</v>
      </c>
      <c r="W43" s="12">
        <f>IF('Indicator Data'!AB45="No data","x",ROUND(IF('Indicator Data'!AB45&gt;W$140,10,IF('Indicator Data'!AB45&lt;W$139,0,10-(W$140-'Indicator Data'!AB45)/(W$140-W$139)*10)),1))</f>
        <v>0.4</v>
      </c>
      <c r="X43" s="12">
        <f>IF('Indicator Data'!AA45="No data","x",ROUND(IF('Indicator Data'!AA45&gt;X$140,10,IF('Indicator Data'!AA45&lt;X$139,0,10-(X$140-'Indicator Data'!AA45)/(X$140-X$139)*10)),1))</f>
        <v>3.3</v>
      </c>
      <c r="Y43" s="12">
        <f>IF('Indicator Data'!AF45="No data","x",ROUND(IF('Indicator Data'!AF45&gt;Y$140,10,IF('Indicator Data'!AF45&lt;Y$139,0,10-(Y$140-'Indicator Data'!AF45)/(Y$140-Y$139)*10)),1))</f>
        <v>2.8</v>
      </c>
      <c r="Z43" s="129">
        <f>IF('Indicator Data'!AC45="No data","x",'Indicator Data'!AC45/'Indicator Data'!$BB45*100000)</f>
        <v>0</v>
      </c>
      <c r="AA43" s="127">
        <f t="shared" si="9"/>
        <v>0</v>
      </c>
      <c r="AB43" s="129" t="str">
        <f>IF('Indicator Data'!AD45="No data","x",'Indicator Data'!AD45/'Indicator Data'!$BB45*100000)</f>
        <v>x</v>
      </c>
      <c r="AC43" s="127" t="str">
        <f t="shared" si="10"/>
        <v>x</v>
      </c>
      <c r="AD43" s="52">
        <f t="shared" si="11"/>
        <v>1.6</v>
      </c>
      <c r="AE43" s="12" t="str">
        <f>IF('Indicator Data'!V45="No data","x",ROUND(IF('Indicator Data'!V45&gt;AE$140,10,IF('Indicator Data'!V45&lt;AE$139,0,10-(AE$140-'Indicator Data'!V45)/(AE$140-AE$139)*10)),1))</f>
        <v>x</v>
      </c>
      <c r="AF43" s="12">
        <f>IF('Indicator Data'!W45="No data","x",ROUND(IF('Indicator Data'!W45&gt;AF$140,10,IF('Indicator Data'!W45&lt;AF$139,0,10-(AF$140-'Indicator Data'!W45)/(AF$140-AF$139)*10)),1))</f>
        <v>3.6</v>
      </c>
      <c r="AG43" s="52">
        <f t="shared" si="12"/>
        <v>3.6</v>
      </c>
      <c r="AH43" s="12">
        <f>IF('Indicator Data'!AP45="No data","x",ROUND(IF('Indicator Data'!AP45&gt;AH$140,10,IF('Indicator Data'!AP45&lt;AH$139,0,10-(AH$140-'Indicator Data'!AP45)/(AH$140-AH$139)*10)),1))</f>
        <v>1.5</v>
      </c>
      <c r="AI43" s="12">
        <f>IF('Indicator Data'!AQ45="No data","x",ROUND(IF('Indicator Data'!AQ45&gt;AI$140,10,IF('Indicator Data'!AQ45&lt;AI$139,0,10-(AI$140-'Indicator Data'!AQ45)/(AI$140-AI$139)*10)),1))</f>
        <v>0</v>
      </c>
      <c r="AJ43" s="52">
        <f t="shared" si="13"/>
        <v>0.8</v>
      </c>
      <c r="AK43" s="35">
        <f>'Indicator Data'!AK45+'Indicator Data'!AJ45*0.5+'Indicator Data'!AI45*0.25</f>
        <v>36108.159963058977</v>
      </c>
      <c r="AL43" s="42">
        <f>AK43/'Indicator Data'!BB45</f>
        <v>0.59004117855838578</v>
      </c>
      <c r="AM43" s="52">
        <f t="shared" si="14"/>
        <v>10</v>
      </c>
      <c r="AN43" s="42">
        <f>IF('Indicator Data'!AL45="No data","x",'Indicator Data'!AL45/'Indicator Data'!BB45)</f>
        <v>4.9882345251323623E-2</v>
      </c>
      <c r="AO43" s="12">
        <f t="shared" si="15"/>
        <v>2.5</v>
      </c>
      <c r="AP43" s="52">
        <f t="shared" si="16"/>
        <v>2.5</v>
      </c>
      <c r="AQ43" s="36">
        <f t="shared" si="17"/>
        <v>5.2</v>
      </c>
      <c r="AR43" s="55">
        <f t="shared" si="18"/>
        <v>3</v>
      </c>
      <c r="AU43" s="11">
        <v>1.6</v>
      </c>
    </row>
    <row r="44" spans="1:47" s="11" customFormat="1" x14ac:dyDescent="0.25">
      <c r="A44" s="11" t="s">
        <v>362</v>
      </c>
      <c r="B44" s="30" t="s">
        <v>10</v>
      </c>
      <c r="C44" s="30" t="s">
        <v>490</v>
      </c>
      <c r="D44" s="12">
        <f>ROUND(IF('Indicator Data'!O46="No data",IF((0.1284*LN('Indicator Data'!BA46)-0.4735)&gt;D$140,0,IF((0.1284*LN('Indicator Data'!BA46)-0.4735)&lt;D$139,10,(D$140-(0.1284*LN('Indicator Data'!BA46)-0.4735))/(D$140-D$139)*10)),IF('Indicator Data'!O46&gt;D$140,0,IF('Indicator Data'!O46&lt;D$139,10,(D$140-'Indicator Data'!O46)/(D$140-D$139)*10))),1)</f>
        <v>6.6</v>
      </c>
      <c r="E44" s="12">
        <f>IF('Indicator Data'!P46="No data","x",ROUND(IF('Indicator Data'!P46&gt;E$140,10,IF('Indicator Data'!P46&lt;E$139,0,10-(E$140-'Indicator Data'!P46)/(E$140-E$139)*10)),1))</f>
        <v>6.9</v>
      </c>
      <c r="F44" s="52">
        <f t="shared" si="0"/>
        <v>6.8</v>
      </c>
      <c r="G44" s="12">
        <f>IF('Indicator Data'!AG46="No data","x",ROUND(IF('Indicator Data'!AG46&gt;G$140,10,IF('Indicator Data'!AG46&lt;G$139,0,10-(G$140-'Indicator Data'!AG46)/(G$140-G$139)*10)),1))</f>
        <v>8.1999999999999993</v>
      </c>
      <c r="H44" s="12">
        <f>IF('Indicator Data'!AH46="No data","x",ROUND(IF('Indicator Data'!AH46&gt;H$140,10,IF('Indicator Data'!AH46&lt;H$139,0,10-(H$140-'Indicator Data'!AH46)/(H$140-H$139)*10)),1))</f>
        <v>1.9</v>
      </c>
      <c r="I44" s="52">
        <f t="shared" si="1"/>
        <v>5.0999999999999996</v>
      </c>
      <c r="J44" s="35">
        <f>SUM('Indicator Data'!R46,SUM('Indicator Data'!S46:T46)*1000000)</f>
        <v>750500894</v>
      </c>
      <c r="K44" s="35">
        <f>J44/'Indicator Data'!BD46</f>
        <v>192.74382488557373</v>
      </c>
      <c r="L44" s="12">
        <f t="shared" si="2"/>
        <v>3.9</v>
      </c>
      <c r="M44" s="12">
        <f>IF('Indicator Data'!U46="No data","x",ROUND(IF('Indicator Data'!U46&gt;M$140,10,IF('Indicator Data'!U46&lt;M$139,0,10-(M$140-'Indicator Data'!U46)/(M$140-M$139)*10)),1))</f>
        <v>3.9</v>
      </c>
      <c r="N44" s="125">
        <f>'Indicator Data'!Q46/'Indicator Data'!BD46*1000000</f>
        <v>0</v>
      </c>
      <c r="O44" s="12">
        <f t="shared" si="3"/>
        <v>0</v>
      </c>
      <c r="P44" s="52">
        <f t="shared" si="4"/>
        <v>2.6</v>
      </c>
      <c r="Q44" s="45">
        <f t="shared" si="5"/>
        <v>5.3</v>
      </c>
      <c r="R44" s="35">
        <f>IF(AND('Indicator Data'!AM46="No data",'Indicator Data'!AN46="No data"),0,SUM('Indicator Data'!AM46:AO46))</f>
        <v>0</v>
      </c>
      <c r="S44" s="12">
        <f t="shared" si="6"/>
        <v>0</v>
      </c>
      <c r="T44" s="41">
        <f>R44/'Indicator Data'!$BB46</f>
        <v>0</v>
      </c>
      <c r="U44" s="12">
        <f t="shared" si="7"/>
        <v>0</v>
      </c>
      <c r="V44" s="13">
        <f t="shared" si="8"/>
        <v>0</v>
      </c>
      <c r="W44" s="12">
        <f>IF('Indicator Data'!AB46="No data","x",ROUND(IF('Indicator Data'!AB46&gt;W$140,10,IF('Indicator Data'!AB46&lt;W$139,0,10-(W$140-'Indicator Data'!AB46)/(W$140-W$139)*10)),1))</f>
        <v>0.4</v>
      </c>
      <c r="X44" s="12">
        <f>IF('Indicator Data'!AA46="No data","x",ROUND(IF('Indicator Data'!AA46&gt;X$140,10,IF('Indicator Data'!AA46&lt;X$139,0,10-(X$140-'Indicator Data'!AA46)/(X$140-X$139)*10)),1))</f>
        <v>3.3</v>
      </c>
      <c r="Y44" s="12">
        <f>IF('Indicator Data'!AF46="No data","x",ROUND(IF('Indicator Data'!AF46&gt;Y$140,10,IF('Indicator Data'!AF46&lt;Y$139,0,10-(Y$140-'Indicator Data'!AF46)/(Y$140-Y$139)*10)),1))</f>
        <v>2.8</v>
      </c>
      <c r="Z44" s="129">
        <f>IF('Indicator Data'!AC46="No data","x",'Indicator Data'!AC46/'Indicator Data'!$BB46*100000)</f>
        <v>0</v>
      </c>
      <c r="AA44" s="127">
        <f t="shared" si="9"/>
        <v>0</v>
      </c>
      <c r="AB44" s="129" t="str">
        <f>IF('Indicator Data'!AD46="No data","x",'Indicator Data'!AD46/'Indicator Data'!$BB46*100000)</f>
        <v>x</v>
      </c>
      <c r="AC44" s="127" t="str">
        <f t="shared" si="10"/>
        <v>x</v>
      </c>
      <c r="AD44" s="52">
        <f t="shared" si="11"/>
        <v>1.6</v>
      </c>
      <c r="AE44" s="12">
        <f>IF('Indicator Data'!V46="No data","x",ROUND(IF('Indicator Data'!V46&gt;AE$140,10,IF('Indicator Data'!V46&lt;AE$139,0,10-(AE$140-'Indicator Data'!V46)/(AE$140-AE$139)*10)),1))</f>
        <v>6.2</v>
      </c>
      <c r="AF44" s="12">
        <f>IF('Indicator Data'!W46="No data","x",ROUND(IF('Indicator Data'!W46&gt;AF$140,10,IF('Indicator Data'!W46&lt;AF$139,0,10-(AF$140-'Indicator Data'!W46)/(AF$140-AF$139)*10)),1))</f>
        <v>5.3</v>
      </c>
      <c r="AG44" s="52">
        <f t="shared" si="12"/>
        <v>5.8</v>
      </c>
      <c r="AH44" s="12">
        <f>IF('Indicator Data'!AP46="No data","x",ROUND(IF('Indicator Data'!AP46&gt;AH$140,10,IF('Indicator Data'!AP46&lt;AH$139,0,10-(AH$140-'Indicator Data'!AP46)/(AH$140-AH$139)*10)),1))</f>
        <v>10</v>
      </c>
      <c r="AI44" s="12">
        <f>IF('Indicator Data'!AQ46="No data","x",ROUND(IF('Indicator Data'!AQ46&gt;AI$140,10,IF('Indicator Data'!AQ46&lt;AI$139,0,10-(AI$140-'Indicator Data'!AQ46)/(AI$140-AI$139)*10)),1))</f>
        <v>0</v>
      </c>
      <c r="AJ44" s="52">
        <f t="shared" si="13"/>
        <v>5</v>
      </c>
      <c r="AK44" s="35">
        <f>'Indicator Data'!AK46+'Indicator Data'!AJ46*0.5+'Indicator Data'!AI46*0.25</f>
        <v>213101.56551183251</v>
      </c>
      <c r="AL44" s="42">
        <f>AK44/'Indicator Data'!BB46</f>
        <v>0.59153964483408006</v>
      </c>
      <c r="AM44" s="52">
        <f t="shared" si="14"/>
        <v>10</v>
      </c>
      <c r="AN44" s="42">
        <f>IF('Indicator Data'!AL46="No data","x",'Indicator Data'!AL46/'Indicator Data'!BB46)</f>
        <v>0.25159664565342305</v>
      </c>
      <c r="AO44" s="12">
        <f t="shared" si="15"/>
        <v>10</v>
      </c>
      <c r="AP44" s="52">
        <f t="shared" si="16"/>
        <v>10</v>
      </c>
      <c r="AQ44" s="36">
        <f t="shared" si="17"/>
        <v>7.8</v>
      </c>
      <c r="AR44" s="55">
        <f t="shared" si="18"/>
        <v>5</v>
      </c>
      <c r="AU44" s="11">
        <v>2</v>
      </c>
    </row>
    <row r="45" spans="1:47" s="11" customFormat="1" x14ac:dyDescent="0.25">
      <c r="A45" s="11" t="s">
        <v>364</v>
      </c>
      <c r="B45" s="30" t="s">
        <v>10</v>
      </c>
      <c r="C45" s="30" t="s">
        <v>492</v>
      </c>
      <c r="D45" s="12">
        <f>ROUND(IF('Indicator Data'!O47="No data",IF((0.1284*LN('Indicator Data'!BA47)-0.4735)&gt;D$140,0,IF((0.1284*LN('Indicator Data'!BA47)-0.4735)&lt;D$139,10,(D$140-(0.1284*LN('Indicator Data'!BA47)-0.4735))/(D$140-D$139)*10)),IF('Indicator Data'!O47&gt;D$140,0,IF('Indicator Data'!O47&lt;D$139,10,(D$140-'Indicator Data'!O47)/(D$140-D$139)*10))),1)</f>
        <v>6.6</v>
      </c>
      <c r="E45" s="12">
        <f>IF('Indicator Data'!P47="No data","x",ROUND(IF('Indicator Data'!P47&gt;E$140,10,IF('Indicator Data'!P47&lt;E$139,0,10-(E$140-'Indicator Data'!P47)/(E$140-E$139)*10)),1))</f>
        <v>6.3</v>
      </c>
      <c r="F45" s="52">
        <f t="shared" si="0"/>
        <v>6.5</v>
      </c>
      <c r="G45" s="12">
        <f>IF('Indicator Data'!AG47="No data","x",ROUND(IF('Indicator Data'!AG47&gt;G$140,10,IF('Indicator Data'!AG47&lt;G$139,0,10-(G$140-'Indicator Data'!AG47)/(G$140-G$139)*10)),1))</f>
        <v>8.1999999999999993</v>
      </c>
      <c r="H45" s="12">
        <f>IF('Indicator Data'!AH47="No data","x",ROUND(IF('Indicator Data'!AH47&gt;H$140,10,IF('Indicator Data'!AH47&lt;H$139,0,10-(H$140-'Indicator Data'!AH47)/(H$140-H$139)*10)),1))</f>
        <v>1.9</v>
      </c>
      <c r="I45" s="52">
        <f t="shared" si="1"/>
        <v>5.0999999999999996</v>
      </c>
      <c r="J45" s="35">
        <f>SUM('Indicator Data'!R47,SUM('Indicator Data'!S47:T47)*1000000)</f>
        <v>750500894</v>
      </c>
      <c r="K45" s="35">
        <f>J45/'Indicator Data'!BD47</f>
        <v>192.74382488557373</v>
      </c>
      <c r="L45" s="12">
        <f t="shared" si="2"/>
        <v>3.9</v>
      </c>
      <c r="M45" s="12">
        <f>IF('Indicator Data'!U47="No data","x",ROUND(IF('Indicator Data'!U47&gt;M$140,10,IF('Indicator Data'!U47&lt;M$139,0,10-(M$140-'Indicator Data'!U47)/(M$140-M$139)*10)),1))</f>
        <v>3.9</v>
      </c>
      <c r="N45" s="125">
        <f>'Indicator Data'!Q47/'Indicator Data'!BD47*1000000</f>
        <v>0</v>
      </c>
      <c r="O45" s="12">
        <f t="shared" si="3"/>
        <v>0</v>
      </c>
      <c r="P45" s="52">
        <f t="shared" si="4"/>
        <v>2.6</v>
      </c>
      <c r="Q45" s="45">
        <f t="shared" si="5"/>
        <v>5.2</v>
      </c>
      <c r="R45" s="35">
        <f>IF(AND('Indicator Data'!AM47="No data",'Indicator Data'!AN47="No data"),0,SUM('Indicator Data'!AM47:AO47))</f>
        <v>0</v>
      </c>
      <c r="S45" s="12">
        <f t="shared" si="6"/>
        <v>0</v>
      </c>
      <c r="T45" s="41">
        <f>R45/'Indicator Data'!$BB47</f>
        <v>0</v>
      </c>
      <c r="U45" s="12">
        <f t="shared" si="7"/>
        <v>0</v>
      </c>
      <c r="V45" s="13">
        <f t="shared" si="8"/>
        <v>0</v>
      </c>
      <c r="W45" s="12">
        <f>IF('Indicator Data'!AB47="No data","x",ROUND(IF('Indicator Data'!AB47&gt;W$140,10,IF('Indicator Data'!AB47&lt;W$139,0,10-(W$140-'Indicator Data'!AB47)/(W$140-W$139)*10)),1))</f>
        <v>0.4</v>
      </c>
      <c r="X45" s="12">
        <f>IF('Indicator Data'!AA47="No data","x",ROUND(IF('Indicator Data'!AA47&gt;X$140,10,IF('Indicator Data'!AA47&lt;X$139,0,10-(X$140-'Indicator Data'!AA47)/(X$140-X$139)*10)),1))</f>
        <v>3.3</v>
      </c>
      <c r="Y45" s="12">
        <f>IF('Indicator Data'!AF47="No data","x",ROUND(IF('Indicator Data'!AF47&gt;Y$140,10,IF('Indicator Data'!AF47&lt;Y$139,0,10-(Y$140-'Indicator Data'!AF47)/(Y$140-Y$139)*10)),1))</f>
        <v>2.8</v>
      </c>
      <c r="Z45" s="129">
        <f>IF('Indicator Data'!AC47="No data","x",'Indicator Data'!AC47/'Indicator Data'!$BB47*100000)</f>
        <v>0</v>
      </c>
      <c r="AA45" s="127">
        <f t="shared" si="9"/>
        <v>0</v>
      </c>
      <c r="AB45" s="129" t="str">
        <f>IF('Indicator Data'!AD47="No data","x",'Indicator Data'!AD47/'Indicator Data'!$BB47*100000)</f>
        <v>x</v>
      </c>
      <c r="AC45" s="127" t="str">
        <f t="shared" si="10"/>
        <v>x</v>
      </c>
      <c r="AD45" s="52">
        <f t="shared" si="11"/>
        <v>1.6</v>
      </c>
      <c r="AE45" s="12">
        <f>IF('Indicator Data'!V47="No data","x",ROUND(IF('Indicator Data'!V47&gt;AE$140,10,IF('Indicator Data'!V47&lt;AE$139,0,10-(AE$140-'Indicator Data'!V47)/(AE$140-AE$139)*10)),1))</f>
        <v>2.2000000000000002</v>
      </c>
      <c r="AF45" s="12">
        <f>IF('Indicator Data'!W47="No data","x",ROUND(IF('Indicator Data'!W47&gt;AF$140,10,IF('Indicator Data'!W47&lt;AF$139,0,10-(AF$140-'Indicator Data'!W47)/(AF$140-AF$139)*10)),1))</f>
        <v>4.3</v>
      </c>
      <c r="AG45" s="52">
        <f t="shared" si="12"/>
        <v>3.3</v>
      </c>
      <c r="AH45" s="12">
        <f>IF('Indicator Data'!AP47="No data","x",ROUND(IF('Indicator Data'!AP47&gt;AH$140,10,IF('Indicator Data'!AP47&lt;AH$139,0,10-(AH$140-'Indicator Data'!AP47)/(AH$140-AH$139)*10)),1))</f>
        <v>10</v>
      </c>
      <c r="AI45" s="12">
        <f>IF('Indicator Data'!AQ47="No data","x",ROUND(IF('Indicator Data'!AQ47&gt;AI$140,10,IF('Indicator Data'!AQ47&lt;AI$139,0,10-(AI$140-'Indicator Data'!AQ47)/(AI$140-AI$139)*10)),1))</f>
        <v>0.6</v>
      </c>
      <c r="AJ45" s="52">
        <f t="shared" si="13"/>
        <v>5.3</v>
      </c>
      <c r="AK45" s="35">
        <f>'Indicator Data'!AK47+'Indicator Data'!AJ47*0.5+'Indicator Data'!AI47*0.25</f>
        <v>189557.10456814646</v>
      </c>
      <c r="AL45" s="42">
        <f>AK45/'Indicator Data'!BB47</f>
        <v>0.59153964483408006</v>
      </c>
      <c r="AM45" s="52">
        <f t="shared" si="14"/>
        <v>10</v>
      </c>
      <c r="AN45" s="42">
        <f>IF('Indicator Data'!AL47="No data","x",'Indicator Data'!AL47/'Indicator Data'!BB47)</f>
        <v>0.22386728538572684</v>
      </c>
      <c r="AO45" s="12">
        <f t="shared" si="15"/>
        <v>10</v>
      </c>
      <c r="AP45" s="52">
        <f t="shared" si="16"/>
        <v>10</v>
      </c>
      <c r="AQ45" s="36">
        <f t="shared" si="17"/>
        <v>7.6</v>
      </c>
      <c r="AR45" s="55">
        <f t="shared" si="18"/>
        <v>4.9000000000000004</v>
      </c>
      <c r="AU45" s="11">
        <v>2.2000000000000002</v>
      </c>
    </row>
    <row r="46" spans="1:47" s="11" customFormat="1" x14ac:dyDescent="0.25">
      <c r="A46" s="11" t="s">
        <v>367</v>
      </c>
      <c r="B46" s="30" t="s">
        <v>10</v>
      </c>
      <c r="C46" s="30" t="s">
        <v>495</v>
      </c>
      <c r="D46" s="12">
        <f>ROUND(IF('Indicator Data'!O48="No data",IF((0.1284*LN('Indicator Data'!BA48)-0.4735)&gt;D$140,0,IF((0.1284*LN('Indicator Data'!BA48)-0.4735)&lt;D$139,10,(D$140-(0.1284*LN('Indicator Data'!BA48)-0.4735))/(D$140-D$139)*10)),IF('Indicator Data'!O48&gt;D$140,0,IF('Indicator Data'!O48&lt;D$139,10,(D$140-'Indicator Data'!O48)/(D$140-D$139)*10))),1)</f>
        <v>6.6</v>
      </c>
      <c r="E46" s="12">
        <f>IF('Indicator Data'!P48="No data","x",ROUND(IF('Indicator Data'!P48&gt;E$140,10,IF('Indicator Data'!P48&lt;E$139,0,10-(E$140-'Indicator Data'!P48)/(E$140-E$139)*10)),1))</f>
        <v>0</v>
      </c>
      <c r="F46" s="52">
        <f t="shared" si="0"/>
        <v>4</v>
      </c>
      <c r="G46" s="12">
        <f>IF('Indicator Data'!AG48="No data","x",ROUND(IF('Indicator Data'!AG48&gt;G$140,10,IF('Indicator Data'!AG48&lt;G$139,0,10-(G$140-'Indicator Data'!AG48)/(G$140-G$139)*10)),1))</f>
        <v>8.1999999999999993</v>
      </c>
      <c r="H46" s="12">
        <f>IF('Indicator Data'!AH48="No data","x",ROUND(IF('Indicator Data'!AH48&gt;H$140,10,IF('Indicator Data'!AH48&lt;H$139,0,10-(H$140-'Indicator Data'!AH48)/(H$140-H$139)*10)),1))</f>
        <v>1.9</v>
      </c>
      <c r="I46" s="52">
        <f t="shared" si="1"/>
        <v>5.0999999999999996</v>
      </c>
      <c r="J46" s="35">
        <f>SUM('Indicator Data'!R48,SUM('Indicator Data'!S48:T48)*1000000)</f>
        <v>750500894</v>
      </c>
      <c r="K46" s="35">
        <f>J46/'Indicator Data'!BD48</f>
        <v>192.74382488557373</v>
      </c>
      <c r="L46" s="12">
        <f t="shared" si="2"/>
        <v>3.9</v>
      </c>
      <c r="M46" s="12">
        <f>IF('Indicator Data'!U48="No data","x",ROUND(IF('Indicator Data'!U48&gt;M$140,10,IF('Indicator Data'!U48&lt;M$139,0,10-(M$140-'Indicator Data'!U48)/(M$140-M$139)*10)),1))</f>
        <v>3.9</v>
      </c>
      <c r="N46" s="125">
        <f>'Indicator Data'!Q48/'Indicator Data'!BD48*1000000</f>
        <v>0</v>
      </c>
      <c r="O46" s="12">
        <f t="shared" si="3"/>
        <v>0</v>
      </c>
      <c r="P46" s="52">
        <f t="shared" si="4"/>
        <v>2.6</v>
      </c>
      <c r="Q46" s="45">
        <f t="shared" si="5"/>
        <v>3.9</v>
      </c>
      <c r="R46" s="35">
        <f>IF(AND('Indicator Data'!AM48="No data",'Indicator Data'!AN48="No data"),0,SUM('Indicator Data'!AM48:AO48))</f>
        <v>0</v>
      </c>
      <c r="S46" s="12">
        <f t="shared" si="6"/>
        <v>0</v>
      </c>
      <c r="T46" s="41">
        <f>R46/'Indicator Data'!$BB48</f>
        <v>0</v>
      </c>
      <c r="U46" s="12">
        <f t="shared" si="7"/>
        <v>0</v>
      </c>
      <c r="V46" s="13">
        <f t="shared" si="8"/>
        <v>0</v>
      </c>
      <c r="W46" s="12">
        <f>IF('Indicator Data'!AB48="No data","x",ROUND(IF('Indicator Data'!AB48&gt;W$140,10,IF('Indicator Data'!AB48&lt;W$139,0,10-(W$140-'Indicator Data'!AB48)/(W$140-W$139)*10)),1))</f>
        <v>0.4</v>
      </c>
      <c r="X46" s="12">
        <f>IF('Indicator Data'!AA48="No data","x",ROUND(IF('Indicator Data'!AA48&gt;X$140,10,IF('Indicator Data'!AA48&lt;X$139,0,10-(X$140-'Indicator Data'!AA48)/(X$140-X$139)*10)),1))</f>
        <v>3.3</v>
      </c>
      <c r="Y46" s="12">
        <f>IF('Indicator Data'!AF48="No data","x",ROUND(IF('Indicator Data'!AF48&gt;Y$140,10,IF('Indicator Data'!AF48&lt;Y$139,0,10-(Y$140-'Indicator Data'!AF48)/(Y$140-Y$139)*10)),1))</f>
        <v>2.8</v>
      </c>
      <c r="Z46" s="129">
        <f>IF('Indicator Data'!AC48="No data","x",'Indicator Data'!AC48/'Indicator Data'!$BB48*100000)</f>
        <v>0</v>
      </c>
      <c r="AA46" s="127">
        <f t="shared" si="9"/>
        <v>0</v>
      </c>
      <c r="AB46" s="129" t="str">
        <f>IF('Indicator Data'!AD48="No data","x",'Indicator Data'!AD48/'Indicator Data'!$BB48*100000)</f>
        <v>x</v>
      </c>
      <c r="AC46" s="127" t="str">
        <f t="shared" si="10"/>
        <v>x</v>
      </c>
      <c r="AD46" s="52">
        <f t="shared" si="11"/>
        <v>1.6</v>
      </c>
      <c r="AE46" s="12">
        <f>IF('Indicator Data'!V48="No data","x",ROUND(IF('Indicator Data'!V48&gt;AE$140,10,IF('Indicator Data'!V48&lt;AE$139,0,10-(AE$140-'Indicator Data'!V48)/(AE$140-AE$139)*10)),1))</f>
        <v>3.6</v>
      </c>
      <c r="AF46" s="12">
        <f>IF('Indicator Data'!W48="No data","x",ROUND(IF('Indicator Data'!W48&gt;AF$140,10,IF('Indicator Data'!W48&lt;AF$139,0,10-(AF$140-'Indicator Data'!W48)/(AF$140-AF$139)*10)),1))</f>
        <v>1.4</v>
      </c>
      <c r="AG46" s="52">
        <f t="shared" si="12"/>
        <v>2.5</v>
      </c>
      <c r="AH46" s="12">
        <f>IF('Indicator Data'!AP48="No data","x",ROUND(IF('Indicator Data'!AP48&gt;AH$140,10,IF('Indicator Data'!AP48&lt;AH$139,0,10-(AH$140-'Indicator Data'!AP48)/(AH$140-AH$139)*10)),1))</f>
        <v>0</v>
      </c>
      <c r="AI46" s="12">
        <f>IF('Indicator Data'!AQ48="No data","x",ROUND(IF('Indicator Data'!AQ48&gt;AI$140,10,IF('Indicator Data'!AQ48&lt;AI$139,0,10-(AI$140-'Indicator Data'!AQ48)/(AI$140-AI$139)*10)),1))</f>
        <v>0</v>
      </c>
      <c r="AJ46" s="52">
        <f t="shared" si="13"/>
        <v>0</v>
      </c>
      <c r="AK46" s="35">
        <f>'Indicator Data'!AK48+'Indicator Data'!AJ48*0.5+'Indicator Data'!AI48*0.25</f>
        <v>81736.044300978945</v>
      </c>
      <c r="AL46" s="42">
        <f>AK46/'Indicator Data'!BB48</f>
        <v>0.59004117855838578</v>
      </c>
      <c r="AM46" s="52">
        <f t="shared" si="14"/>
        <v>10</v>
      </c>
      <c r="AN46" s="42">
        <f>IF('Indicator Data'!AL48="No data","x",'Indicator Data'!AL48/'Indicator Data'!BB48)</f>
        <v>1.0535134198634192E-2</v>
      </c>
      <c r="AO46" s="12">
        <f t="shared" si="15"/>
        <v>0.5</v>
      </c>
      <c r="AP46" s="52">
        <f t="shared" si="16"/>
        <v>0.5</v>
      </c>
      <c r="AQ46" s="36">
        <f t="shared" si="17"/>
        <v>4.7</v>
      </c>
      <c r="AR46" s="55">
        <f t="shared" si="18"/>
        <v>2.7</v>
      </c>
      <c r="AU46" s="11">
        <v>1.2</v>
      </c>
    </row>
    <row r="47" spans="1:47" s="11" customFormat="1" x14ac:dyDescent="0.25">
      <c r="A47" s="11" t="s">
        <v>363</v>
      </c>
      <c r="B47" s="30" t="s">
        <v>10</v>
      </c>
      <c r="C47" s="30" t="s">
        <v>491</v>
      </c>
      <c r="D47" s="12">
        <f>ROUND(IF('Indicator Data'!O49="No data",IF((0.1284*LN('Indicator Data'!BA49)-0.4735)&gt;D$140,0,IF((0.1284*LN('Indicator Data'!BA49)-0.4735)&lt;D$139,10,(D$140-(0.1284*LN('Indicator Data'!BA49)-0.4735))/(D$140-D$139)*10)),IF('Indicator Data'!O49&gt;D$140,0,IF('Indicator Data'!O49&lt;D$139,10,(D$140-'Indicator Data'!O49)/(D$140-D$139)*10))),1)</f>
        <v>6.6</v>
      </c>
      <c r="E47" s="12">
        <f>IF('Indicator Data'!P49="No data","x",ROUND(IF('Indicator Data'!P49&gt;E$140,10,IF('Indicator Data'!P49&lt;E$139,0,10-(E$140-'Indicator Data'!P49)/(E$140-E$139)*10)),1))</f>
        <v>6.9</v>
      </c>
      <c r="F47" s="52">
        <f t="shared" si="0"/>
        <v>6.8</v>
      </c>
      <c r="G47" s="12">
        <f>IF('Indicator Data'!AG49="No data","x",ROUND(IF('Indicator Data'!AG49&gt;G$140,10,IF('Indicator Data'!AG49&lt;G$139,0,10-(G$140-'Indicator Data'!AG49)/(G$140-G$139)*10)),1))</f>
        <v>8.1999999999999993</v>
      </c>
      <c r="H47" s="12">
        <f>IF('Indicator Data'!AH49="No data","x",ROUND(IF('Indicator Data'!AH49&gt;H$140,10,IF('Indicator Data'!AH49&lt;H$139,0,10-(H$140-'Indicator Data'!AH49)/(H$140-H$139)*10)),1))</f>
        <v>1.9</v>
      </c>
      <c r="I47" s="52">
        <f t="shared" si="1"/>
        <v>5.0999999999999996</v>
      </c>
      <c r="J47" s="35">
        <f>SUM('Indicator Data'!R49,SUM('Indicator Data'!S49:T49)*1000000)</f>
        <v>750500894</v>
      </c>
      <c r="K47" s="35">
        <f>J47/'Indicator Data'!BD49</f>
        <v>192.74382488557373</v>
      </c>
      <c r="L47" s="12">
        <f t="shared" si="2"/>
        <v>3.9</v>
      </c>
      <c r="M47" s="12">
        <f>IF('Indicator Data'!U49="No data","x",ROUND(IF('Indicator Data'!U49&gt;M$140,10,IF('Indicator Data'!U49&lt;M$139,0,10-(M$140-'Indicator Data'!U49)/(M$140-M$139)*10)),1))</f>
        <v>3.9</v>
      </c>
      <c r="N47" s="125">
        <f>'Indicator Data'!Q49/'Indicator Data'!BD49*1000000</f>
        <v>0</v>
      </c>
      <c r="O47" s="12">
        <f t="shared" si="3"/>
        <v>0</v>
      </c>
      <c r="P47" s="52">
        <f t="shared" si="4"/>
        <v>2.6</v>
      </c>
      <c r="Q47" s="45">
        <f t="shared" si="5"/>
        <v>5.3</v>
      </c>
      <c r="R47" s="35">
        <f>IF(AND('Indicator Data'!AM49="No data",'Indicator Data'!AN49="No data"),0,SUM('Indicator Data'!AM49:AO49))</f>
        <v>0</v>
      </c>
      <c r="S47" s="12">
        <f t="shared" si="6"/>
        <v>0</v>
      </c>
      <c r="T47" s="41">
        <f>R47/'Indicator Data'!$BB49</f>
        <v>0</v>
      </c>
      <c r="U47" s="12">
        <f t="shared" si="7"/>
        <v>0</v>
      </c>
      <c r="V47" s="13">
        <f t="shared" si="8"/>
        <v>0</v>
      </c>
      <c r="W47" s="12">
        <f>IF('Indicator Data'!AB49="No data","x",ROUND(IF('Indicator Data'!AB49&gt;W$140,10,IF('Indicator Data'!AB49&lt;W$139,0,10-(W$140-'Indicator Data'!AB49)/(W$140-W$139)*10)),1))</f>
        <v>0.4</v>
      </c>
      <c r="X47" s="12">
        <f>IF('Indicator Data'!AA49="No data","x",ROUND(IF('Indicator Data'!AA49&gt;X$140,10,IF('Indicator Data'!AA49&lt;X$139,0,10-(X$140-'Indicator Data'!AA49)/(X$140-X$139)*10)),1))</f>
        <v>3.3</v>
      </c>
      <c r="Y47" s="12">
        <f>IF('Indicator Data'!AF49="No data","x",ROUND(IF('Indicator Data'!AF49&gt;Y$140,10,IF('Indicator Data'!AF49&lt;Y$139,0,10-(Y$140-'Indicator Data'!AF49)/(Y$140-Y$139)*10)),1))</f>
        <v>2.8</v>
      </c>
      <c r="Z47" s="129">
        <f>IF('Indicator Data'!AC49="No data","x",'Indicator Data'!AC49/'Indicator Data'!$BB49*100000)</f>
        <v>0</v>
      </c>
      <c r="AA47" s="127">
        <f t="shared" si="9"/>
        <v>0</v>
      </c>
      <c r="AB47" s="129" t="str">
        <f>IF('Indicator Data'!AD49="No data","x",'Indicator Data'!AD49/'Indicator Data'!$BB49*100000)</f>
        <v>x</v>
      </c>
      <c r="AC47" s="127" t="str">
        <f t="shared" si="10"/>
        <v>x</v>
      </c>
      <c r="AD47" s="52">
        <f t="shared" si="11"/>
        <v>1.6</v>
      </c>
      <c r="AE47" s="12">
        <f>IF('Indicator Data'!V49="No data","x",ROUND(IF('Indicator Data'!V49&gt;AE$140,10,IF('Indicator Data'!V49&lt;AE$139,0,10-(AE$140-'Indicator Data'!V49)/(AE$140-AE$139)*10)),1))</f>
        <v>4.8</v>
      </c>
      <c r="AF47" s="12">
        <f>IF('Indicator Data'!W49="No data","x",ROUND(IF('Indicator Data'!W49&gt;AF$140,10,IF('Indicator Data'!W49&lt;AF$139,0,10-(AF$140-'Indicator Data'!W49)/(AF$140-AF$139)*10)),1))</f>
        <v>4.0999999999999996</v>
      </c>
      <c r="AG47" s="52">
        <f t="shared" si="12"/>
        <v>4.5</v>
      </c>
      <c r="AH47" s="12">
        <f>IF('Indicator Data'!AP49="No data","x",ROUND(IF('Indicator Data'!AP49&gt;AH$140,10,IF('Indicator Data'!AP49&lt;AH$139,0,10-(AH$140-'Indicator Data'!AP49)/(AH$140-AH$139)*10)),1))</f>
        <v>8.5</v>
      </c>
      <c r="AI47" s="12">
        <f>IF('Indicator Data'!AQ49="No data","x",ROUND(IF('Indicator Data'!AQ49&gt;AI$140,10,IF('Indicator Data'!AQ49&lt;AI$139,0,10-(AI$140-'Indicator Data'!AQ49)/(AI$140-AI$139)*10)),1))</f>
        <v>0.5</v>
      </c>
      <c r="AJ47" s="52">
        <f t="shared" si="13"/>
        <v>4.5</v>
      </c>
      <c r="AK47" s="35">
        <f>'Indicator Data'!AK49+'Indicator Data'!AJ49*0.5+'Indicator Data'!AI49*0.25</f>
        <v>211250.67303572319</v>
      </c>
      <c r="AL47" s="42">
        <f>AK47/'Indicator Data'!BB49</f>
        <v>0.59004117855838578</v>
      </c>
      <c r="AM47" s="52">
        <f t="shared" si="14"/>
        <v>10</v>
      </c>
      <c r="AN47" s="42">
        <f>IF('Indicator Data'!AL49="No data","x",'Indicator Data'!AL49/'Indicator Data'!BB49)</f>
        <v>0.23762219050518532</v>
      </c>
      <c r="AO47" s="12">
        <f t="shared" si="15"/>
        <v>10</v>
      </c>
      <c r="AP47" s="52">
        <f t="shared" si="16"/>
        <v>10</v>
      </c>
      <c r="AQ47" s="36">
        <f t="shared" si="17"/>
        <v>7.6</v>
      </c>
      <c r="AR47" s="55">
        <f t="shared" si="18"/>
        <v>4.9000000000000004</v>
      </c>
      <c r="AU47" s="11">
        <v>2.1</v>
      </c>
    </row>
    <row r="48" spans="1:47" s="11" customFormat="1" x14ac:dyDescent="0.25">
      <c r="A48" s="11" t="s">
        <v>369</v>
      </c>
      <c r="B48" s="30" t="s">
        <v>10</v>
      </c>
      <c r="C48" s="30" t="s">
        <v>497</v>
      </c>
      <c r="D48" s="12">
        <f>ROUND(IF('Indicator Data'!O50="No data",IF((0.1284*LN('Indicator Data'!BA50)-0.4735)&gt;D$140,0,IF((0.1284*LN('Indicator Data'!BA50)-0.4735)&lt;D$139,10,(D$140-(0.1284*LN('Indicator Data'!BA50)-0.4735))/(D$140-D$139)*10)),IF('Indicator Data'!O50&gt;D$140,0,IF('Indicator Data'!O50&lt;D$139,10,(D$140-'Indicator Data'!O50)/(D$140-D$139)*10))),1)</f>
        <v>6.6</v>
      </c>
      <c r="E48" s="12">
        <f>IF('Indicator Data'!P50="No data","x",ROUND(IF('Indicator Data'!P50&gt;E$140,10,IF('Indicator Data'!P50&lt;E$139,0,10-(E$140-'Indicator Data'!P50)/(E$140-E$139)*10)),1))</f>
        <v>8.1999999999999993</v>
      </c>
      <c r="F48" s="52">
        <f t="shared" si="0"/>
        <v>7.5</v>
      </c>
      <c r="G48" s="12">
        <f>IF('Indicator Data'!AG50="No data","x",ROUND(IF('Indicator Data'!AG50&gt;G$140,10,IF('Indicator Data'!AG50&lt;G$139,0,10-(G$140-'Indicator Data'!AG50)/(G$140-G$139)*10)),1))</f>
        <v>8.1999999999999993</v>
      </c>
      <c r="H48" s="12">
        <f>IF('Indicator Data'!AH50="No data","x",ROUND(IF('Indicator Data'!AH50&gt;H$140,10,IF('Indicator Data'!AH50&lt;H$139,0,10-(H$140-'Indicator Data'!AH50)/(H$140-H$139)*10)),1))</f>
        <v>1.9</v>
      </c>
      <c r="I48" s="52">
        <f t="shared" si="1"/>
        <v>5.0999999999999996</v>
      </c>
      <c r="J48" s="35">
        <f>SUM('Indicator Data'!R50,SUM('Indicator Data'!S50:T50)*1000000)</f>
        <v>750500894</v>
      </c>
      <c r="K48" s="35">
        <f>J48/'Indicator Data'!BD50</f>
        <v>192.74382488557373</v>
      </c>
      <c r="L48" s="12">
        <f t="shared" si="2"/>
        <v>3.9</v>
      </c>
      <c r="M48" s="12">
        <f>IF('Indicator Data'!U50="No data","x",ROUND(IF('Indicator Data'!U50&gt;M$140,10,IF('Indicator Data'!U50&lt;M$139,0,10-(M$140-'Indicator Data'!U50)/(M$140-M$139)*10)),1))</f>
        <v>3.9</v>
      </c>
      <c r="N48" s="125">
        <f>'Indicator Data'!Q50/'Indicator Data'!BD50*1000000</f>
        <v>0</v>
      </c>
      <c r="O48" s="12">
        <f t="shared" si="3"/>
        <v>0</v>
      </c>
      <c r="P48" s="52">
        <f t="shared" si="4"/>
        <v>2.6</v>
      </c>
      <c r="Q48" s="45">
        <f t="shared" si="5"/>
        <v>5.7</v>
      </c>
      <c r="R48" s="35">
        <f>IF(AND('Indicator Data'!AM50="No data",'Indicator Data'!AN50="No data"),0,SUM('Indicator Data'!AM50:AO50))</f>
        <v>0</v>
      </c>
      <c r="S48" s="12">
        <f t="shared" si="6"/>
        <v>0</v>
      </c>
      <c r="T48" s="41">
        <f>R48/'Indicator Data'!$BB50</f>
        <v>0</v>
      </c>
      <c r="U48" s="12">
        <f t="shared" si="7"/>
        <v>0</v>
      </c>
      <c r="V48" s="13">
        <f t="shared" si="8"/>
        <v>0</v>
      </c>
      <c r="W48" s="12">
        <f>IF('Indicator Data'!AB50="No data","x",ROUND(IF('Indicator Data'!AB50&gt;W$140,10,IF('Indicator Data'!AB50&lt;W$139,0,10-(W$140-'Indicator Data'!AB50)/(W$140-W$139)*10)),1))</f>
        <v>0.4</v>
      </c>
      <c r="X48" s="12">
        <f>IF('Indicator Data'!AA50="No data","x",ROUND(IF('Indicator Data'!AA50&gt;X$140,10,IF('Indicator Data'!AA50&lt;X$139,0,10-(X$140-'Indicator Data'!AA50)/(X$140-X$139)*10)),1))</f>
        <v>3.3</v>
      </c>
      <c r="Y48" s="12">
        <f>IF('Indicator Data'!AF50="No data","x",ROUND(IF('Indicator Data'!AF50&gt;Y$140,10,IF('Indicator Data'!AF50&lt;Y$139,0,10-(Y$140-'Indicator Data'!AF50)/(Y$140-Y$139)*10)),1))</f>
        <v>2.8</v>
      </c>
      <c r="Z48" s="129">
        <f>IF('Indicator Data'!AC50="No data","x",'Indicator Data'!AC50/'Indicator Data'!$BB50*100000)</f>
        <v>0</v>
      </c>
      <c r="AA48" s="127">
        <f t="shared" si="9"/>
        <v>0</v>
      </c>
      <c r="AB48" s="129" t="str">
        <f>IF('Indicator Data'!AD50="No data","x",'Indicator Data'!AD50/'Indicator Data'!$BB50*100000)</f>
        <v>x</v>
      </c>
      <c r="AC48" s="127" t="str">
        <f t="shared" si="10"/>
        <v>x</v>
      </c>
      <c r="AD48" s="52">
        <f t="shared" si="11"/>
        <v>1.6</v>
      </c>
      <c r="AE48" s="12">
        <f>IF('Indicator Data'!V50="No data","x",ROUND(IF('Indicator Data'!V50&gt;AE$140,10,IF('Indicator Data'!V50&lt;AE$139,0,10-(AE$140-'Indicator Data'!V50)/(AE$140-AE$139)*10)),1))</f>
        <v>4.5999999999999996</v>
      </c>
      <c r="AF48" s="12">
        <f>IF('Indicator Data'!W50="No data","x",ROUND(IF('Indicator Data'!W50&gt;AF$140,10,IF('Indicator Data'!W50&lt;AF$139,0,10-(AF$140-'Indicator Data'!W50)/(AF$140-AF$139)*10)),1))</f>
        <v>6.2</v>
      </c>
      <c r="AG48" s="52">
        <f t="shared" si="12"/>
        <v>5.4</v>
      </c>
      <c r="AH48" s="12">
        <f>IF('Indicator Data'!AP50="No data","x",ROUND(IF('Indicator Data'!AP50&gt;AH$140,10,IF('Indicator Data'!AP50&lt;AH$139,0,10-(AH$140-'Indicator Data'!AP50)/(AH$140-AH$139)*10)),1))</f>
        <v>10</v>
      </c>
      <c r="AI48" s="12">
        <f>IF('Indicator Data'!AQ50="No data","x",ROUND(IF('Indicator Data'!AQ50&gt;AI$140,10,IF('Indicator Data'!AQ50&lt;AI$139,0,10-(AI$140-'Indicator Data'!AQ50)/(AI$140-AI$139)*10)),1))</f>
        <v>0.3</v>
      </c>
      <c r="AJ48" s="52">
        <f t="shared" si="13"/>
        <v>5.2</v>
      </c>
      <c r="AK48" s="35">
        <f>'Indicator Data'!AK50+'Indicator Data'!AJ50*0.5+'Indicator Data'!AI50*0.25</f>
        <v>173770.66733251596</v>
      </c>
      <c r="AL48" s="42">
        <f>AK48/'Indicator Data'!BB50</f>
        <v>0.59004117855838578</v>
      </c>
      <c r="AM48" s="52">
        <f t="shared" si="14"/>
        <v>10</v>
      </c>
      <c r="AN48" s="42">
        <f>IF('Indicator Data'!AL50="No data","x",'Indicator Data'!AL50/'Indicator Data'!BB50)</f>
        <v>0.23042158733608148</v>
      </c>
      <c r="AO48" s="12">
        <f t="shared" si="15"/>
        <v>10</v>
      </c>
      <c r="AP48" s="52">
        <f t="shared" si="16"/>
        <v>10</v>
      </c>
      <c r="AQ48" s="36">
        <f t="shared" si="17"/>
        <v>7.8</v>
      </c>
      <c r="AR48" s="55">
        <f t="shared" si="18"/>
        <v>5</v>
      </c>
      <c r="AU48" s="11">
        <v>2.4</v>
      </c>
    </row>
    <row r="49" spans="1:47" s="11" customFormat="1" x14ac:dyDescent="0.25">
      <c r="A49" s="11" t="s">
        <v>360</v>
      </c>
      <c r="B49" s="30" t="s">
        <v>10</v>
      </c>
      <c r="C49" s="30" t="s">
        <v>488</v>
      </c>
      <c r="D49" s="12">
        <f>ROUND(IF('Indicator Data'!O51="No data",IF((0.1284*LN('Indicator Data'!BA51)-0.4735)&gt;D$140,0,IF((0.1284*LN('Indicator Data'!BA51)-0.4735)&lt;D$139,10,(D$140-(0.1284*LN('Indicator Data'!BA51)-0.4735))/(D$140-D$139)*10)),IF('Indicator Data'!O51&gt;D$140,0,IF('Indicator Data'!O51&lt;D$139,10,(D$140-'Indicator Data'!O51)/(D$140-D$139)*10))),1)</f>
        <v>6.6</v>
      </c>
      <c r="E49" s="12">
        <f>IF('Indicator Data'!P51="No data","x",ROUND(IF('Indicator Data'!P51&gt;E$140,10,IF('Indicator Data'!P51&lt;E$139,0,10-(E$140-'Indicator Data'!P51)/(E$140-E$139)*10)),1))</f>
        <v>7.5</v>
      </c>
      <c r="F49" s="52">
        <f t="shared" si="0"/>
        <v>7.1</v>
      </c>
      <c r="G49" s="12">
        <f>IF('Indicator Data'!AG51="No data","x",ROUND(IF('Indicator Data'!AG51&gt;G$140,10,IF('Indicator Data'!AG51&lt;G$139,0,10-(G$140-'Indicator Data'!AG51)/(G$140-G$139)*10)),1))</f>
        <v>8.1999999999999993</v>
      </c>
      <c r="H49" s="12">
        <f>IF('Indicator Data'!AH51="No data","x",ROUND(IF('Indicator Data'!AH51&gt;H$140,10,IF('Indicator Data'!AH51&lt;H$139,0,10-(H$140-'Indicator Data'!AH51)/(H$140-H$139)*10)),1))</f>
        <v>1.9</v>
      </c>
      <c r="I49" s="52">
        <f t="shared" si="1"/>
        <v>5.0999999999999996</v>
      </c>
      <c r="J49" s="35">
        <f>SUM('Indicator Data'!R51,SUM('Indicator Data'!S51:T51)*1000000)</f>
        <v>750500894</v>
      </c>
      <c r="K49" s="35">
        <f>J49/'Indicator Data'!BD51</f>
        <v>192.74382488557373</v>
      </c>
      <c r="L49" s="12">
        <f t="shared" si="2"/>
        <v>3.9</v>
      </c>
      <c r="M49" s="12">
        <f>IF('Indicator Data'!U51="No data","x",ROUND(IF('Indicator Data'!U51&gt;M$140,10,IF('Indicator Data'!U51&lt;M$139,0,10-(M$140-'Indicator Data'!U51)/(M$140-M$139)*10)),1))</f>
        <v>3.9</v>
      </c>
      <c r="N49" s="125">
        <f>'Indicator Data'!Q51/'Indicator Data'!BD51*1000000</f>
        <v>0</v>
      </c>
      <c r="O49" s="12">
        <f t="shared" si="3"/>
        <v>0</v>
      </c>
      <c r="P49" s="52">
        <f t="shared" si="4"/>
        <v>2.6</v>
      </c>
      <c r="Q49" s="45">
        <f t="shared" si="5"/>
        <v>5.5</v>
      </c>
      <c r="R49" s="35">
        <f>IF(AND('Indicator Data'!AM51="No data",'Indicator Data'!AN51="No data"),0,SUM('Indicator Data'!AM51:AO51))</f>
        <v>56923</v>
      </c>
      <c r="S49" s="12">
        <f t="shared" si="6"/>
        <v>5.9</v>
      </c>
      <c r="T49" s="41">
        <f>R49/'Indicator Data'!$BB51</f>
        <v>0.11897028825575173</v>
      </c>
      <c r="U49" s="12">
        <f t="shared" si="7"/>
        <v>10</v>
      </c>
      <c r="V49" s="13">
        <f t="shared" si="8"/>
        <v>8</v>
      </c>
      <c r="W49" s="12">
        <f>IF('Indicator Data'!AB51="No data","x",ROUND(IF('Indicator Data'!AB51&gt;W$140,10,IF('Indicator Data'!AB51&lt;W$139,0,10-(W$140-'Indicator Data'!AB51)/(W$140-W$139)*10)),1))</f>
        <v>0.4</v>
      </c>
      <c r="X49" s="12">
        <f>IF('Indicator Data'!AA51="No data","x",ROUND(IF('Indicator Data'!AA51&gt;X$140,10,IF('Indicator Data'!AA51&lt;X$139,0,10-(X$140-'Indicator Data'!AA51)/(X$140-X$139)*10)),1))</f>
        <v>3.3</v>
      </c>
      <c r="Y49" s="12">
        <f>IF('Indicator Data'!AF51="No data","x",ROUND(IF('Indicator Data'!AF51&gt;Y$140,10,IF('Indicator Data'!AF51&lt;Y$139,0,10-(Y$140-'Indicator Data'!AF51)/(Y$140-Y$139)*10)),1))</f>
        <v>2.8</v>
      </c>
      <c r="Z49" s="129">
        <f>IF('Indicator Data'!AC51="No data","x",'Indicator Data'!AC51/'Indicator Data'!$BB51*100000)</f>
        <v>0</v>
      </c>
      <c r="AA49" s="127">
        <f t="shared" si="9"/>
        <v>0</v>
      </c>
      <c r="AB49" s="129" t="str">
        <f>IF('Indicator Data'!AD51="No data","x",'Indicator Data'!AD51/'Indicator Data'!$BB51*100000)</f>
        <v>x</v>
      </c>
      <c r="AC49" s="127" t="str">
        <f t="shared" si="10"/>
        <v>x</v>
      </c>
      <c r="AD49" s="52">
        <f t="shared" si="11"/>
        <v>1.6</v>
      </c>
      <c r="AE49" s="12">
        <f>IF('Indicator Data'!V51="No data","x",ROUND(IF('Indicator Data'!V51&gt;AE$140,10,IF('Indicator Data'!V51&lt;AE$139,0,10-(AE$140-'Indicator Data'!V51)/(AE$140-AE$139)*10)),1))</f>
        <v>5.2</v>
      </c>
      <c r="AF49" s="12">
        <f>IF('Indicator Data'!W51="No data","x",ROUND(IF('Indicator Data'!W51&gt;AF$140,10,IF('Indicator Data'!W51&lt;AF$139,0,10-(AF$140-'Indicator Data'!W51)/(AF$140-AF$139)*10)),1))</f>
        <v>7.6</v>
      </c>
      <c r="AG49" s="52">
        <f t="shared" si="12"/>
        <v>6.4</v>
      </c>
      <c r="AH49" s="12">
        <f>IF('Indicator Data'!AP51="No data","x",ROUND(IF('Indicator Data'!AP51&gt;AH$140,10,IF('Indicator Data'!AP51&lt;AH$139,0,10-(AH$140-'Indicator Data'!AP51)/(AH$140-AH$139)*10)),1))</f>
        <v>10</v>
      </c>
      <c r="AI49" s="12">
        <f>IF('Indicator Data'!AQ51="No data","x",ROUND(IF('Indicator Data'!AQ51&gt;AI$140,10,IF('Indicator Data'!AQ51&lt;AI$139,0,10-(AI$140-'Indicator Data'!AQ51)/(AI$140-AI$139)*10)),1))</f>
        <v>0</v>
      </c>
      <c r="AJ49" s="52">
        <f t="shared" si="13"/>
        <v>5</v>
      </c>
      <c r="AK49" s="35">
        <f>'Indicator Data'!AK51+'Indicator Data'!AJ51*0.5+'Indicator Data'!AI51*0.25</f>
        <v>282313.46245775948</v>
      </c>
      <c r="AL49" s="42">
        <f>AK49/'Indicator Data'!BB51</f>
        <v>0.59004117855838578</v>
      </c>
      <c r="AM49" s="52">
        <f t="shared" si="14"/>
        <v>10</v>
      </c>
      <c r="AN49" s="42">
        <f>IF('Indicator Data'!AL51="No data","x",'Indicator Data'!AL51/'Indicator Data'!BB51)</f>
        <v>0.2205907654494382</v>
      </c>
      <c r="AO49" s="12">
        <f t="shared" si="15"/>
        <v>10</v>
      </c>
      <c r="AP49" s="52">
        <f t="shared" si="16"/>
        <v>10</v>
      </c>
      <c r="AQ49" s="36">
        <f t="shared" si="17"/>
        <v>7.9</v>
      </c>
      <c r="AR49" s="55">
        <f t="shared" si="18"/>
        <v>8</v>
      </c>
      <c r="AU49" s="11">
        <v>2.7</v>
      </c>
    </row>
    <row r="50" spans="1:47" s="11" customFormat="1" x14ac:dyDescent="0.25">
      <c r="A50" s="11" t="s">
        <v>361</v>
      </c>
      <c r="B50" s="30" t="s">
        <v>10</v>
      </c>
      <c r="C50" s="30" t="s">
        <v>489</v>
      </c>
      <c r="D50" s="12">
        <f>ROUND(IF('Indicator Data'!O52="No data",IF((0.1284*LN('Indicator Data'!BA52)-0.4735)&gt;D$140,0,IF((0.1284*LN('Indicator Data'!BA52)-0.4735)&lt;D$139,10,(D$140-(0.1284*LN('Indicator Data'!BA52)-0.4735))/(D$140-D$139)*10)),IF('Indicator Data'!O52&gt;D$140,0,IF('Indicator Data'!O52&lt;D$139,10,(D$140-'Indicator Data'!O52)/(D$140-D$139)*10))),1)</f>
        <v>6.6</v>
      </c>
      <c r="E50" s="12">
        <f>IF('Indicator Data'!P52="No data","x",ROUND(IF('Indicator Data'!P52&gt;E$140,10,IF('Indicator Data'!P52&lt;E$139,0,10-(E$140-'Indicator Data'!P52)/(E$140-E$139)*10)),1))</f>
        <v>6.3</v>
      </c>
      <c r="F50" s="52">
        <f t="shared" si="0"/>
        <v>6.5</v>
      </c>
      <c r="G50" s="12">
        <f>IF('Indicator Data'!AG52="No data","x",ROUND(IF('Indicator Data'!AG52&gt;G$140,10,IF('Indicator Data'!AG52&lt;G$139,0,10-(G$140-'Indicator Data'!AG52)/(G$140-G$139)*10)),1))</f>
        <v>8.1999999999999993</v>
      </c>
      <c r="H50" s="12">
        <f>IF('Indicator Data'!AH52="No data","x",ROUND(IF('Indicator Data'!AH52&gt;H$140,10,IF('Indicator Data'!AH52&lt;H$139,0,10-(H$140-'Indicator Data'!AH52)/(H$140-H$139)*10)),1))</f>
        <v>1.9</v>
      </c>
      <c r="I50" s="52">
        <f t="shared" si="1"/>
        <v>5.0999999999999996</v>
      </c>
      <c r="J50" s="35">
        <f>SUM('Indicator Data'!R52,SUM('Indicator Data'!S52:T52)*1000000)</f>
        <v>750500894</v>
      </c>
      <c r="K50" s="35">
        <f>J50/'Indicator Data'!BD52</f>
        <v>192.74382488557373</v>
      </c>
      <c r="L50" s="12">
        <f t="shared" si="2"/>
        <v>3.9</v>
      </c>
      <c r="M50" s="12">
        <f>IF('Indicator Data'!U52="No data","x",ROUND(IF('Indicator Data'!U52&gt;M$140,10,IF('Indicator Data'!U52&lt;M$139,0,10-(M$140-'Indicator Data'!U52)/(M$140-M$139)*10)),1))</f>
        <v>3.9</v>
      </c>
      <c r="N50" s="125">
        <f>'Indicator Data'!Q52/'Indicator Data'!BD52*1000000</f>
        <v>0</v>
      </c>
      <c r="O50" s="12">
        <f t="shared" si="3"/>
        <v>0</v>
      </c>
      <c r="P50" s="52">
        <f t="shared" si="4"/>
        <v>2.6</v>
      </c>
      <c r="Q50" s="45">
        <f t="shared" si="5"/>
        <v>5.2</v>
      </c>
      <c r="R50" s="35">
        <f>IF(AND('Indicator Data'!AM52="No data",'Indicator Data'!AN52="No data"),0,SUM('Indicator Data'!AM52:AO52))</f>
        <v>0</v>
      </c>
      <c r="S50" s="12">
        <f t="shared" si="6"/>
        <v>0</v>
      </c>
      <c r="T50" s="41">
        <f>R50/'Indicator Data'!$BB52</f>
        <v>0</v>
      </c>
      <c r="U50" s="12">
        <f t="shared" si="7"/>
        <v>0</v>
      </c>
      <c r="V50" s="13">
        <f t="shared" si="8"/>
        <v>0</v>
      </c>
      <c r="W50" s="12">
        <f>IF('Indicator Data'!AB52="No data","x",ROUND(IF('Indicator Data'!AB52&gt;W$140,10,IF('Indicator Data'!AB52&lt;W$139,0,10-(W$140-'Indicator Data'!AB52)/(W$140-W$139)*10)),1))</f>
        <v>0.4</v>
      </c>
      <c r="X50" s="12">
        <f>IF('Indicator Data'!AA52="No data","x",ROUND(IF('Indicator Data'!AA52&gt;X$140,10,IF('Indicator Data'!AA52&lt;X$139,0,10-(X$140-'Indicator Data'!AA52)/(X$140-X$139)*10)),1))</f>
        <v>3.3</v>
      </c>
      <c r="Y50" s="12">
        <f>IF('Indicator Data'!AF52="No data","x",ROUND(IF('Indicator Data'!AF52&gt;Y$140,10,IF('Indicator Data'!AF52&lt;Y$139,0,10-(Y$140-'Indicator Data'!AF52)/(Y$140-Y$139)*10)),1))</f>
        <v>2.8</v>
      </c>
      <c r="Z50" s="129">
        <f>IF('Indicator Data'!AC52="No data","x",'Indicator Data'!AC52/'Indicator Data'!$BB52*100000)</f>
        <v>0</v>
      </c>
      <c r="AA50" s="127">
        <f t="shared" si="9"/>
        <v>0</v>
      </c>
      <c r="AB50" s="129" t="str">
        <f>IF('Indicator Data'!AD52="No data","x",'Indicator Data'!AD52/'Indicator Data'!$BB52*100000)</f>
        <v>x</v>
      </c>
      <c r="AC50" s="127" t="str">
        <f t="shared" si="10"/>
        <v>x</v>
      </c>
      <c r="AD50" s="52">
        <f t="shared" si="11"/>
        <v>1.6</v>
      </c>
      <c r="AE50" s="12">
        <f>IF('Indicator Data'!V52="No data","x",ROUND(IF('Indicator Data'!V52&gt;AE$140,10,IF('Indicator Data'!V52&lt;AE$139,0,10-(AE$140-'Indicator Data'!V52)/(AE$140-AE$139)*10)),1))</f>
        <v>5.5</v>
      </c>
      <c r="AF50" s="12">
        <f>IF('Indicator Data'!W52="No data","x",ROUND(IF('Indicator Data'!W52&gt;AF$140,10,IF('Indicator Data'!W52&lt;AF$139,0,10-(AF$140-'Indicator Data'!W52)/(AF$140-AF$139)*10)),1))</f>
        <v>4.5</v>
      </c>
      <c r="AG50" s="52">
        <f t="shared" si="12"/>
        <v>5</v>
      </c>
      <c r="AH50" s="12">
        <f>IF('Indicator Data'!AP52="No data","x",ROUND(IF('Indicator Data'!AP52&gt;AH$140,10,IF('Indicator Data'!AP52&lt;AH$139,0,10-(AH$140-'Indicator Data'!AP52)/(AH$140-AH$139)*10)),1))</f>
        <v>8</v>
      </c>
      <c r="AI50" s="12">
        <f>IF('Indicator Data'!AQ52="No data","x",ROUND(IF('Indicator Data'!AQ52&gt;AI$140,10,IF('Indicator Data'!AQ52&lt;AI$139,0,10-(AI$140-'Indicator Data'!AQ52)/(AI$140-AI$139)*10)),1))</f>
        <v>0</v>
      </c>
      <c r="AJ50" s="52">
        <f t="shared" si="13"/>
        <v>4</v>
      </c>
      <c r="AK50" s="35">
        <f>'Indicator Data'!AK52+'Indicator Data'!AJ52*0.5+'Indicator Data'!AI52*0.25</f>
        <v>185084.70693137302</v>
      </c>
      <c r="AL50" s="42">
        <f>AK50/'Indicator Data'!BB52</f>
        <v>0.59004117855838578</v>
      </c>
      <c r="AM50" s="52">
        <f t="shared" si="14"/>
        <v>10</v>
      </c>
      <c r="AN50" s="42">
        <f>IF('Indicator Data'!AL52="No data","x",'Indicator Data'!AL52/'Indicator Data'!BB52)</f>
        <v>0.2376871726371696</v>
      </c>
      <c r="AO50" s="12">
        <f t="shared" si="15"/>
        <v>10</v>
      </c>
      <c r="AP50" s="52">
        <f t="shared" si="16"/>
        <v>10</v>
      </c>
      <c r="AQ50" s="36">
        <f t="shared" si="17"/>
        <v>7.6</v>
      </c>
      <c r="AR50" s="55">
        <f t="shared" si="18"/>
        <v>4.9000000000000004</v>
      </c>
      <c r="AU50" s="11">
        <v>1.9</v>
      </c>
    </row>
    <row r="51" spans="1:47" s="11" customFormat="1" x14ac:dyDescent="0.25">
      <c r="A51" s="11" t="s">
        <v>371</v>
      </c>
      <c r="B51" s="30" t="s">
        <v>10</v>
      </c>
      <c r="C51" s="30" t="s">
        <v>499</v>
      </c>
      <c r="D51" s="12">
        <f>ROUND(IF('Indicator Data'!O53="No data",IF((0.1284*LN('Indicator Data'!BA53)-0.4735)&gt;D$140,0,IF((0.1284*LN('Indicator Data'!BA53)-0.4735)&lt;D$139,10,(D$140-(0.1284*LN('Indicator Data'!BA53)-0.4735))/(D$140-D$139)*10)),IF('Indicator Data'!O53&gt;D$140,0,IF('Indicator Data'!O53&lt;D$139,10,(D$140-'Indicator Data'!O53)/(D$140-D$139)*10))),1)</f>
        <v>6.6</v>
      </c>
      <c r="E51" s="12">
        <f>IF('Indicator Data'!P53="No data","x",ROUND(IF('Indicator Data'!P53&gt;E$140,10,IF('Indicator Data'!P53&lt;E$139,0,10-(E$140-'Indicator Data'!P53)/(E$140-E$139)*10)),1))</f>
        <v>0.5</v>
      </c>
      <c r="F51" s="52">
        <f t="shared" si="0"/>
        <v>4.2</v>
      </c>
      <c r="G51" s="12">
        <f>IF('Indicator Data'!AG53="No data","x",ROUND(IF('Indicator Data'!AG53&gt;G$140,10,IF('Indicator Data'!AG53&lt;G$139,0,10-(G$140-'Indicator Data'!AG53)/(G$140-G$139)*10)),1))</f>
        <v>8.1999999999999993</v>
      </c>
      <c r="H51" s="12">
        <f>IF('Indicator Data'!AH53="No data","x",ROUND(IF('Indicator Data'!AH53&gt;H$140,10,IF('Indicator Data'!AH53&lt;H$139,0,10-(H$140-'Indicator Data'!AH53)/(H$140-H$139)*10)),1))</f>
        <v>1.9</v>
      </c>
      <c r="I51" s="52">
        <f t="shared" si="1"/>
        <v>5.0999999999999996</v>
      </c>
      <c r="J51" s="35">
        <f>SUM('Indicator Data'!R53,SUM('Indicator Data'!S53:T53)*1000000)</f>
        <v>750500894</v>
      </c>
      <c r="K51" s="35">
        <f>J51/'Indicator Data'!BD53</f>
        <v>192.74382488557373</v>
      </c>
      <c r="L51" s="12">
        <f t="shared" si="2"/>
        <v>3.9</v>
      </c>
      <c r="M51" s="12">
        <f>IF('Indicator Data'!U53="No data","x",ROUND(IF('Indicator Data'!U53&gt;M$140,10,IF('Indicator Data'!U53&lt;M$139,0,10-(M$140-'Indicator Data'!U53)/(M$140-M$139)*10)),1))</f>
        <v>3.9</v>
      </c>
      <c r="N51" s="125">
        <f>'Indicator Data'!Q53/'Indicator Data'!BD53*1000000</f>
        <v>0</v>
      </c>
      <c r="O51" s="12">
        <f t="shared" si="3"/>
        <v>0</v>
      </c>
      <c r="P51" s="52">
        <f t="shared" si="4"/>
        <v>2.6</v>
      </c>
      <c r="Q51" s="45">
        <f t="shared" si="5"/>
        <v>4</v>
      </c>
      <c r="R51" s="35">
        <f>IF(AND('Indicator Data'!AM53="No data",'Indicator Data'!AN53="No data"),0,SUM('Indicator Data'!AM53:AO53))</f>
        <v>0</v>
      </c>
      <c r="S51" s="12">
        <f t="shared" si="6"/>
        <v>0</v>
      </c>
      <c r="T51" s="41">
        <f>R51/'Indicator Data'!$BB53</f>
        <v>0</v>
      </c>
      <c r="U51" s="12">
        <f t="shared" si="7"/>
        <v>0</v>
      </c>
      <c r="V51" s="13">
        <f t="shared" si="8"/>
        <v>0</v>
      </c>
      <c r="W51" s="12">
        <f>IF('Indicator Data'!AB53="No data","x",ROUND(IF('Indicator Data'!AB53&gt;W$140,10,IF('Indicator Data'!AB53&lt;W$139,0,10-(W$140-'Indicator Data'!AB53)/(W$140-W$139)*10)),1))</f>
        <v>0.4</v>
      </c>
      <c r="X51" s="12">
        <f>IF('Indicator Data'!AA53="No data","x",ROUND(IF('Indicator Data'!AA53&gt;X$140,10,IF('Indicator Data'!AA53&lt;X$139,0,10-(X$140-'Indicator Data'!AA53)/(X$140-X$139)*10)),1))</f>
        <v>3.3</v>
      </c>
      <c r="Y51" s="12">
        <f>IF('Indicator Data'!AF53="No data","x",ROUND(IF('Indicator Data'!AF53&gt;Y$140,10,IF('Indicator Data'!AF53&lt;Y$139,0,10-(Y$140-'Indicator Data'!AF53)/(Y$140-Y$139)*10)),1))</f>
        <v>2.8</v>
      </c>
      <c r="Z51" s="129">
        <f>IF('Indicator Data'!AC53="No data","x",'Indicator Data'!AC53/'Indicator Data'!$BB53*100000)</f>
        <v>0</v>
      </c>
      <c r="AA51" s="127">
        <f t="shared" si="9"/>
        <v>0</v>
      </c>
      <c r="AB51" s="129" t="str">
        <f>IF('Indicator Data'!AD53="No data","x",'Indicator Data'!AD53/'Indicator Data'!$BB53*100000)</f>
        <v>x</v>
      </c>
      <c r="AC51" s="127" t="str">
        <f t="shared" si="10"/>
        <v>x</v>
      </c>
      <c r="AD51" s="52">
        <f t="shared" si="11"/>
        <v>1.6</v>
      </c>
      <c r="AE51" s="12" t="str">
        <f>IF('Indicator Data'!V53="No data","x",ROUND(IF('Indicator Data'!V53&gt;AE$140,10,IF('Indicator Data'!V53&lt;AE$139,0,10-(AE$140-'Indicator Data'!V53)/(AE$140-AE$139)*10)),1))</f>
        <v>x</v>
      </c>
      <c r="AF51" s="12">
        <f>IF('Indicator Data'!W53="No data","x",ROUND(IF('Indicator Data'!W53&gt;AF$140,10,IF('Indicator Data'!W53&lt;AF$139,0,10-(AF$140-'Indicator Data'!W53)/(AF$140-AF$139)*10)),1))</f>
        <v>3.6</v>
      </c>
      <c r="AG51" s="52">
        <f t="shared" si="12"/>
        <v>3.6</v>
      </c>
      <c r="AH51" s="12">
        <f>IF('Indicator Data'!AP53="No data","x",ROUND(IF('Indicator Data'!AP53&gt;AH$140,10,IF('Indicator Data'!AP53&lt;AH$139,0,10-(AH$140-'Indicator Data'!AP53)/(AH$140-AH$139)*10)),1))</f>
        <v>1.5</v>
      </c>
      <c r="AI51" s="12">
        <f>IF('Indicator Data'!AQ53="No data","x",ROUND(IF('Indicator Data'!AQ53&gt;AI$140,10,IF('Indicator Data'!AQ53&lt;AI$139,0,10-(AI$140-'Indicator Data'!AQ53)/(AI$140-AI$139)*10)),1))</f>
        <v>0</v>
      </c>
      <c r="AJ51" s="52">
        <f t="shared" si="13"/>
        <v>0.8</v>
      </c>
      <c r="AK51" s="35">
        <f>'Indicator Data'!AK53+'Indicator Data'!AJ53*0.5+'Indicator Data'!AI53*0.25</f>
        <v>13472.410230023623</v>
      </c>
      <c r="AL51" s="42">
        <f>AK51/'Indicator Data'!BB53</f>
        <v>0.59004117855838578</v>
      </c>
      <c r="AM51" s="52">
        <f t="shared" si="14"/>
        <v>10</v>
      </c>
      <c r="AN51" s="42">
        <f>IF('Indicator Data'!AL53="No data","x",'Indicator Data'!AL53/'Indicator Data'!BB53)</f>
        <v>3.2091709368019972E-2</v>
      </c>
      <c r="AO51" s="12">
        <f t="shared" si="15"/>
        <v>1.6</v>
      </c>
      <c r="AP51" s="52">
        <f t="shared" si="16"/>
        <v>1.6</v>
      </c>
      <c r="AQ51" s="36">
        <f t="shared" si="17"/>
        <v>5.0999999999999996</v>
      </c>
      <c r="AR51" s="55">
        <f t="shared" si="18"/>
        <v>2.9</v>
      </c>
      <c r="AU51" s="11">
        <v>1.3</v>
      </c>
    </row>
    <row r="52" spans="1:47" s="11" customFormat="1" x14ac:dyDescent="0.25">
      <c r="A52" s="11" t="s">
        <v>372</v>
      </c>
      <c r="B52" s="30" t="s">
        <v>10</v>
      </c>
      <c r="C52" s="30" t="s">
        <v>500</v>
      </c>
      <c r="D52" s="12">
        <f>ROUND(IF('Indicator Data'!O54="No data",IF((0.1284*LN('Indicator Data'!BA54)-0.4735)&gt;D$140,0,IF((0.1284*LN('Indicator Data'!BA54)-0.4735)&lt;D$139,10,(D$140-(0.1284*LN('Indicator Data'!BA54)-0.4735))/(D$140-D$139)*10)),IF('Indicator Data'!O54&gt;D$140,0,IF('Indicator Data'!O54&lt;D$139,10,(D$140-'Indicator Data'!O54)/(D$140-D$139)*10))),1)</f>
        <v>6.6</v>
      </c>
      <c r="E52" s="12">
        <f>IF('Indicator Data'!P54="No data","x",ROUND(IF('Indicator Data'!P54&gt;E$140,10,IF('Indicator Data'!P54&lt;E$139,0,10-(E$140-'Indicator Data'!P54)/(E$140-E$139)*10)),1))</f>
        <v>0.5</v>
      </c>
      <c r="F52" s="52">
        <f t="shared" si="0"/>
        <v>4.2</v>
      </c>
      <c r="G52" s="12">
        <f>IF('Indicator Data'!AG54="No data","x",ROUND(IF('Indicator Data'!AG54&gt;G$140,10,IF('Indicator Data'!AG54&lt;G$139,0,10-(G$140-'Indicator Data'!AG54)/(G$140-G$139)*10)),1))</f>
        <v>8.1999999999999993</v>
      </c>
      <c r="H52" s="12">
        <f>IF('Indicator Data'!AH54="No data","x",ROUND(IF('Indicator Data'!AH54&gt;H$140,10,IF('Indicator Data'!AH54&lt;H$139,0,10-(H$140-'Indicator Data'!AH54)/(H$140-H$139)*10)),1))</f>
        <v>1.9</v>
      </c>
      <c r="I52" s="52">
        <f t="shared" si="1"/>
        <v>5.0999999999999996</v>
      </c>
      <c r="J52" s="35">
        <f>SUM('Indicator Data'!R54,SUM('Indicator Data'!S54:T54)*1000000)</f>
        <v>750500894</v>
      </c>
      <c r="K52" s="35">
        <f>J52/'Indicator Data'!BD54</f>
        <v>192.74382488557373</v>
      </c>
      <c r="L52" s="12">
        <f t="shared" si="2"/>
        <v>3.9</v>
      </c>
      <c r="M52" s="12">
        <f>IF('Indicator Data'!U54="No data","x",ROUND(IF('Indicator Data'!U54&gt;M$140,10,IF('Indicator Data'!U54&lt;M$139,0,10-(M$140-'Indicator Data'!U54)/(M$140-M$139)*10)),1))</f>
        <v>3.9</v>
      </c>
      <c r="N52" s="125">
        <f>'Indicator Data'!Q54/'Indicator Data'!BD54*1000000</f>
        <v>0</v>
      </c>
      <c r="O52" s="12">
        <f t="shared" si="3"/>
        <v>0</v>
      </c>
      <c r="P52" s="52">
        <f t="shared" si="4"/>
        <v>2.6</v>
      </c>
      <c r="Q52" s="45">
        <f t="shared" si="5"/>
        <v>4</v>
      </c>
      <c r="R52" s="35">
        <f>IF(AND('Indicator Data'!AM54="No data",'Indicator Data'!AN54="No data"),0,SUM('Indicator Data'!AM54:AO54))</f>
        <v>1438</v>
      </c>
      <c r="S52" s="12">
        <f t="shared" si="6"/>
        <v>0.5</v>
      </c>
      <c r="T52" s="41">
        <f>R52/'Indicator Data'!$BB54</f>
        <v>1.2876777832600097E-3</v>
      </c>
      <c r="U52" s="12">
        <f t="shared" si="7"/>
        <v>3.4</v>
      </c>
      <c r="V52" s="13">
        <f t="shared" si="8"/>
        <v>2</v>
      </c>
      <c r="W52" s="12">
        <f>IF('Indicator Data'!AB54="No data","x",ROUND(IF('Indicator Data'!AB54&gt;W$140,10,IF('Indicator Data'!AB54&lt;W$139,0,10-(W$140-'Indicator Data'!AB54)/(W$140-W$139)*10)),1))</f>
        <v>0.4</v>
      </c>
      <c r="X52" s="12">
        <f>IF('Indicator Data'!AA54="No data","x",ROUND(IF('Indicator Data'!AA54&gt;X$140,10,IF('Indicator Data'!AA54&lt;X$139,0,10-(X$140-'Indicator Data'!AA54)/(X$140-X$139)*10)),1))</f>
        <v>3.3</v>
      </c>
      <c r="Y52" s="12">
        <f>IF('Indicator Data'!AF54="No data","x",ROUND(IF('Indicator Data'!AF54&gt;Y$140,10,IF('Indicator Data'!AF54&lt;Y$139,0,10-(Y$140-'Indicator Data'!AF54)/(Y$140-Y$139)*10)),1))</f>
        <v>2.8</v>
      </c>
      <c r="Z52" s="129">
        <f>IF('Indicator Data'!AC54="No data","x",'Indicator Data'!AC54/'Indicator Data'!$BB54*100000)</f>
        <v>0</v>
      </c>
      <c r="AA52" s="127">
        <f t="shared" si="9"/>
        <v>0</v>
      </c>
      <c r="AB52" s="129" t="str">
        <f>IF('Indicator Data'!AD54="No data","x",'Indicator Data'!AD54/'Indicator Data'!$BB54*100000)</f>
        <v>x</v>
      </c>
      <c r="AC52" s="127" t="str">
        <f t="shared" si="10"/>
        <v>x</v>
      </c>
      <c r="AD52" s="52">
        <f t="shared" si="11"/>
        <v>1.6</v>
      </c>
      <c r="AE52" s="12">
        <f>IF('Indicator Data'!V54="No data","x",ROUND(IF('Indicator Data'!V54&gt;AE$140,10,IF('Indicator Data'!V54&lt;AE$139,0,10-(AE$140-'Indicator Data'!V54)/(AE$140-AE$139)*10)),1))</f>
        <v>3</v>
      </c>
      <c r="AF52" s="12">
        <f>IF('Indicator Data'!W54="No data","x",ROUND(IF('Indicator Data'!W54&gt;AF$140,10,IF('Indicator Data'!W54&lt;AF$139,0,10-(AF$140-'Indicator Data'!W54)/(AF$140-AF$139)*10)),1))</f>
        <v>2.1</v>
      </c>
      <c r="AG52" s="52">
        <f t="shared" si="12"/>
        <v>2.6</v>
      </c>
      <c r="AH52" s="12">
        <f>IF('Indicator Data'!AP54="No data","x",ROUND(IF('Indicator Data'!AP54&gt;AH$140,10,IF('Indicator Data'!AP54&lt;AH$139,0,10-(AH$140-'Indicator Data'!AP54)/(AH$140-AH$139)*10)),1))</f>
        <v>0.3</v>
      </c>
      <c r="AI52" s="12">
        <f>IF('Indicator Data'!AQ54="No data","x",ROUND(IF('Indicator Data'!AQ54&gt;AI$140,10,IF('Indicator Data'!AQ54&lt;AI$139,0,10-(AI$140-'Indicator Data'!AQ54)/(AI$140-AI$139)*10)),1))</f>
        <v>0</v>
      </c>
      <c r="AJ52" s="52">
        <f t="shared" si="13"/>
        <v>0.2</v>
      </c>
      <c r="AK52" s="35">
        <f>'Indicator Data'!AK54+'Indicator Data'!AJ54*0.5+'Indicator Data'!AI54*0.25</f>
        <v>658921.99570211314</v>
      </c>
      <c r="AL52" s="42">
        <f>AK52/'Indicator Data'!BB54</f>
        <v>0.59004117855838578</v>
      </c>
      <c r="AM52" s="52">
        <f t="shared" si="14"/>
        <v>10</v>
      </c>
      <c r="AN52" s="42">
        <f>IF('Indicator Data'!AL54="No data","x",'Indicator Data'!AL54/'Indicator Data'!BB54)</f>
        <v>5.3532472672665685E-2</v>
      </c>
      <c r="AO52" s="12">
        <f t="shared" si="15"/>
        <v>2.7</v>
      </c>
      <c r="AP52" s="52">
        <f t="shared" si="16"/>
        <v>2.7</v>
      </c>
      <c r="AQ52" s="36">
        <f t="shared" si="17"/>
        <v>5</v>
      </c>
      <c r="AR52" s="55">
        <f t="shared" si="18"/>
        <v>3.6</v>
      </c>
      <c r="AU52" s="11">
        <v>1.6</v>
      </c>
    </row>
    <row r="53" spans="1:47" s="11" customFormat="1" x14ac:dyDescent="0.25">
      <c r="A53" s="11" t="s">
        <v>368</v>
      </c>
      <c r="B53" s="30" t="s">
        <v>10</v>
      </c>
      <c r="C53" s="30" t="s">
        <v>496</v>
      </c>
      <c r="D53" s="12">
        <f>ROUND(IF('Indicator Data'!O55="No data",IF((0.1284*LN('Indicator Data'!BA55)-0.4735)&gt;D$140,0,IF((0.1284*LN('Indicator Data'!BA55)-0.4735)&lt;D$139,10,(D$140-(0.1284*LN('Indicator Data'!BA55)-0.4735))/(D$140-D$139)*10)),IF('Indicator Data'!O55&gt;D$140,0,IF('Indicator Data'!O55&lt;D$139,10,(D$140-'Indicator Data'!O55)/(D$140-D$139)*10))),1)</f>
        <v>6.6</v>
      </c>
      <c r="E53" s="12">
        <f>IF('Indicator Data'!P55="No data","x",ROUND(IF('Indicator Data'!P55&gt;E$140,10,IF('Indicator Data'!P55&lt;E$139,0,10-(E$140-'Indicator Data'!P55)/(E$140-E$139)*10)),1))</f>
        <v>4.7</v>
      </c>
      <c r="F53" s="52">
        <f t="shared" si="0"/>
        <v>5.7</v>
      </c>
      <c r="G53" s="12">
        <f>IF('Indicator Data'!AG55="No data","x",ROUND(IF('Indicator Data'!AG55&gt;G$140,10,IF('Indicator Data'!AG55&lt;G$139,0,10-(G$140-'Indicator Data'!AG55)/(G$140-G$139)*10)),1))</f>
        <v>8.1999999999999993</v>
      </c>
      <c r="H53" s="12">
        <f>IF('Indicator Data'!AH55="No data","x",ROUND(IF('Indicator Data'!AH55&gt;H$140,10,IF('Indicator Data'!AH55&lt;H$139,0,10-(H$140-'Indicator Data'!AH55)/(H$140-H$139)*10)),1))</f>
        <v>1.9</v>
      </c>
      <c r="I53" s="52">
        <f t="shared" si="1"/>
        <v>5.0999999999999996</v>
      </c>
      <c r="J53" s="35">
        <f>SUM('Indicator Data'!R55,SUM('Indicator Data'!S55:T55)*1000000)</f>
        <v>750500894</v>
      </c>
      <c r="K53" s="35">
        <f>J53/'Indicator Data'!BD55</f>
        <v>192.74382488557373</v>
      </c>
      <c r="L53" s="12">
        <f t="shared" si="2"/>
        <v>3.9</v>
      </c>
      <c r="M53" s="12">
        <f>IF('Indicator Data'!U55="No data","x",ROUND(IF('Indicator Data'!U55&gt;M$140,10,IF('Indicator Data'!U55&lt;M$139,0,10-(M$140-'Indicator Data'!U55)/(M$140-M$139)*10)),1))</f>
        <v>3.9</v>
      </c>
      <c r="N53" s="125">
        <f>'Indicator Data'!Q55/'Indicator Data'!BD55*1000000</f>
        <v>0</v>
      </c>
      <c r="O53" s="12">
        <f t="shared" si="3"/>
        <v>0</v>
      </c>
      <c r="P53" s="52">
        <f t="shared" si="4"/>
        <v>2.6</v>
      </c>
      <c r="Q53" s="45">
        <f t="shared" si="5"/>
        <v>4.8</v>
      </c>
      <c r="R53" s="35">
        <f>IF(AND('Indicator Data'!AM55="No data",'Indicator Data'!AN55="No data"),0,SUM('Indicator Data'!AM55:AO55))</f>
        <v>0</v>
      </c>
      <c r="S53" s="12">
        <f t="shared" si="6"/>
        <v>0</v>
      </c>
      <c r="T53" s="41">
        <f>R53/'Indicator Data'!$BB55</f>
        <v>0</v>
      </c>
      <c r="U53" s="12">
        <f t="shared" si="7"/>
        <v>0</v>
      </c>
      <c r="V53" s="13">
        <f t="shared" si="8"/>
        <v>0</v>
      </c>
      <c r="W53" s="12">
        <f>IF('Indicator Data'!AB55="No data","x",ROUND(IF('Indicator Data'!AB55&gt;W$140,10,IF('Indicator Data'!AB55&lt;W$139,0,10-(W$140-'Indicator Data'!AB55)/(W$140-W$139)*10)),1))</f>
        <v>0.4</v>
      </c>
      <c r="X53" s="12">
        <f>IF('Indicator Data'!AA55="No data","x",ROUND(IF('Indicator Data'!AA55&gt;X$140,10,IF('Indicator Data'!AA55&lt;X$139,0,10-(X$140-'Indicator Data'!AA55)/(X$140-X$139)*10)),1))</f>
        <v>3.3</v>
      </c>
      <c r="Y53" s="12">
        <f>IF('Indicator Data'!AF55="No data","x",ROUND(IF('Indicator Data'!AF55&gt;Y$140,10,IF('Indicator Data'!AF55&lt;Y$139,0,10-(Y$140-'Indicator Data'!AF55)/(Y$140-Y$139)*10)),1))</f>
        <v>2.8</v>
      </c>
      <c r="Z53" s="129">
        <f>IF('Indicator Data'!AC55="No data","x",'Indicator Data'!AC55/'Indicator Data'!$BB55*100000)</f>
        <v>0</v>
      </c>
      <c r="AA53" s="127">
        <f t="shared" si="9"/>
        <v>0</v>
      </c>
      <c r="AB53" s="129" t="str">
        <f>IF('Indicator Data'!AD55="No data","x",'Indicator Data'!AD55/'Indicator Data'!$BB55*100000)</f>
        <v>x</v>
      </c>
      <c r="AC53" s="127" t="str">
        <f t="shared" si="10"/>
        <v>x</v>
      </c>
      <c r="AD53" s="52">
        <f t="shared" si="11"/>
        <v>1.6</v>
      </c>
      <c r="AE53" s="12" t="str">
        <f>IF('Indicator Data'!V55="No data","x",ROUND(IF('Indicator Data'!V55&gt;AE$140,10,IF('Indicator Data'!V55&lt;AE$139,0,10-(AE$140-'Indicator Data'!V55)/(AE$140-AE$139)*10)),1))</f>
        <v>x</v>
      </c>
      <c r="AF53" s="12">
        <f>IF('Indicator Data'!W55="No data","x",ROUND(IF('Indicator Data'!W55&gt;AF$140,10,IF('Indicator Data'!W55&lt;AF$139,0,10-(AF$140-'Indicator Data'!W55)/(AF$140-AF$139)*10)),1))</f>
        <v>5</v>
      </c>
      <c r="AG53" s="52">
        <f t="shared" si="12"/>
        <v>5</v>
      </c>
      <c r="AH53" s="12">
        <f>IF('Indicator Data'!AP55="No data","x",ROUND(IF('Indicator Data'!AP55&gt;AH$140,10,IF('Indicator Data'!AP55&lt;AH$139,0,10-(AH$140-'Indicator Data'!AP55)/(AH$140-AH$139)*10)),1))</f>
        <v>9.1999999999999993</v>
      </c>
      <c r="AI53" s="12">
        <f>IF('Indicator Data'!AQ55="No data","x",ROUND(IF('Indicator Data'!AQ55&gt;AI$140,10,IF('Indicator Data'!AQ55&lt;AI$139,0,10-(AI$140-'Indicator Data'!AQ55)/(AI$140-AI$139)*10)),1))</f>
        <v>0</v>
      </c>
      <c r="AJ53" s="52">
        <f t="shared" si="13"/>
        <v>4.5999999999999996</v>
      </c>
      <c r="AK53" s="35">
        <f>'Indicator Data'!AK55+'Indicator Data'!AJ55*0.5+'Indicator Data'!AI55*0.25</f>
        <v>48786.374766743014</v>
      </c>
      <c r="AL53" s="42">
        <f>AK53/'Indicator Data'!BB55</f>
        <v>0.59004117855838578</v>
      </c>
      <c r="AM53" s="52">
        <f t="shared" si="14"/>
        <v>10</v>
      </c>
      <c r="AN53" s="42">
        <f>IF('Indicator Data'!AL55="No data","x",'Indicator Data'!AL55/'Indicator Data'!BB55)</f>
        <v>0.25390950981459309</v>
      </c>
      <c r="AO53" s="12">
        <f t="shared" si="15"/>
        <v>10</v>
      </c>
      <c r="AP53" s="52">
        <f t="shared" si="16"/>
        <v>10</v>
      </c>
      <c r="AQ53" s="36">
        <f t="shared" si="17"/>
        <v>7.7</v>
      </c>
      <c r="AR53" s="55">
        <f t="shared" si="18"/>
        <v>5</v>
      </c>
      <c r="AU53" s="11">
        <v>2.1</v>
      </c>
    </row>
    <row r="54" spans="1:47" s="11" customFormat="1" x14ac:dyDescent="0.25">
      <c r="A54" s="11" t="s">
        <v>370</v>
      </c>
      <c r="B54" s="30" t="s">
        <v>10</v>
      </c>
      <c r="C54" s="30" t="s">
        <v>498</v>
      </c>
      <c r="D54" s="12">
        <f>ROUND(IF('Indicator Data'!O56="No data",IF((0.1284*LN('Indicator Data'!BA56)-0.4735)&gt;D$140,0,IF((0.1284*LN('Indicator Data'!BA56)-0.4735)&lt;D$139,10,(D$140-(0.1284*LN('Indicator Data'!BA56)-0.4735))/(D$140-D$139)*10)),IF('Indicator Data'!O56&gt;D$140,0,IF('Indicator Data'!O56&lt;D$139,10,(D$140-'Indicator Data'!O56)/(D$140-D$139)*10))),1)</f>
        <v>6.6</v>
      </c>
      <c r="E54" s="12">
        <f>IF('Indicator Data'!P56="No data","x",ROUND(IF('Indicator Data'!P56&gt;E$140,10,IF('Indicator Data'!P56&lt;E$139,0,10-(E$140-'Indicator Data'!P56)/(E$140-E$139)*10)),1))</f>
        <v>0</v>
      </c>
      <c r="F54" s="52">
        <f t="shared" si="0"/>
        <v>4</v>
      </c>
      <c r="G54" s="12">
        <f>IF('Indicator Data'!AG56="No data","x",ROUND(IF('Indicator Data'!AG56&gt;G$140,10,IF('Indicator Data'!AG56&lt;G$139,0,10-(G$140-'Indicator Data'!AG56)/(G$140-G$139)*10)),1))</f>
        <v>8.1999999999999993</v>
      </c>
      <c r="H54" s="12">
        <f>IF('Indicator Data'!AH56="No data","x",ROUND(IF('Indicator Data'!AH56&gt;H$140,10,IF('Indicator Data'!AH56&lt;H$139,0,10-(H$140-'Indicator Data'!AH56)/(H$140-H$139)*10)),1))</f>
        <v>1.9</v>
      </c>
      <c r="I54" s="52">
        <f t="shared" si="1"/>
        <v>5.0999999999999996</v>
      </c>
      <c r="J54" s="35">
        <f>SUM('Indicator Data'!R56,SUM('Indicator Data'!S56:T56)*1000000)</f>
        <v>750500894</v>
      </c>
      <c r="K54" s="35">
        <f>J54/'Indicator Data'!BD56</f>
        <v>192.74382488557373</v>
      </c>
      <c r="L54" s="12">
        <f t="shared" si="2"/>
        <v>3.9</v>
      </c>
      <c r="M54" s="12">
        <f>IF('Indicator Data'!U56="No data","x",ROUND(IF('Indicator Data'!U56&gt;M$140,10,IF('Indicator Data'!U56&lt;M$139,0,10-(M$140-'Indicator Data'!U56)/(M$140-M$139)*10)),1))</f>
        <v>3.9</v>
      </c>
      <c r="N54" s="125">
        <f>'Indicator Data'!Q56/'Indicator Data'!BD56*1000000</f>
        <v>0</v>
      </c>
      <c r="O54" s="12">
        <f t="shared" si="3"/>
        <v>0</v>
      </c>
      <c r="P54" s="52">
        <f t="shared" si="4"/>
        <v>2.6</v>
      </c>
      <c r="Q54" s="45">
        <f t="shared" si="5"/>
        <v>3.9</v>
      </c>
      <c r="R54" s="35">
        <f>IF(AND('Indicator Data'!AM56="No data",'Indicator Data'!AN56="No data"),0,SUM('Indicator Data'!AM56:AO56))</f>
        <v>0</v>
      </c>
      <c r="S54" s="12">
        <f t="shared" si="6"/>
        <v>0</v>
      </c>
      <c r="T54" s="41">
        <f>R54/'Indicator Data'!$BB56</f>
        <v>0</v>
      </c>
      <c r="U54" s="12">
        <f t="shared" si="7"/>
        <v>0</v>
      </c>
      <c r="V54" s="13">
        <f t="shared" si="8"/>
        <v>0</v>
      </c>
      <c r="W54" s="12">
        <f>IF('Indicator Data'!AB56="No data","x",ROUND(IF('Indicator Data'!AB56&gt;W$140,10,IF('Indicator Data'!AB56&lt;W$139,0,10-(W$140-'Indicator Data'!AB56)/(W$140-W$139)*10)),1))</f>
        <v>0.4</v>
      </c>
      <c r="X54" s="12">
        <f>IF('Indicator Data'!AA56="No data","x",ROUND(IF('Indicator Data'!AA56&gt;X$140,10,IF('Indicator Data'!AA56&lt;X$139,0,10-(X$140-'Indicator Data'!AA56)/(X$140-X$139)*10)),1))</f>
        <v>3.3</v>
      </c>
      <c r="Y54" s="12">
        <f>IF('Indicator Data'!AF56="No data","x",ROUND(IF('Indicator Data'!AF56&gt;Y$140,10,IF('Indicator Data'!AF56&lt;Y$139,0,10-(Y$140-'Indicator Data'!AF56)/(Y$140-Y$139)*10)),1))</f>
        <v>2.8</v>
      </c>
      <c r="Z54" s="129">
        <f>IF('Indicator Data'!AC56="No data","x",'Indicator Data'!AC56/'Indicator Data'!$BB56*100000)</f>
        <v>0</v>
      </c>
      <c r="AA54" s="127">
        <f t="shared" si="9"/>
        <v>0</v>
      </c>
      <c r="AB54" s="129" t="str">
        <f>IF('Indicator Data'!AD56="No data","x",'Indicator Data'!AD56/'Indicator Data'!$BB56*100000)</f>
        <v>x</v>
      </c>
      <c r="AC54" s="127" t="str">
        <f t="shared" si="10"/>
        <v>x</v>
      </c>
      <c r="AD54" s="52">
        <f t="shared" si="11"/>
        <v>1.6</v>
      </c>
      <c r="AE54" s="12" t="str">
        <f>IF('Indicator Data'!V56="No data","x",ROUND(IF('Indicator Data'!V56&gt;AE$140,10,IF('Indicator Data'!V56&lt;AE$139,0,10-(AE$140-'Indicator Data'!V56)/(AE$140-AE$139)*10)),1))</f>
        <v>x</v>
      </c>
      <c r="AF54" s="12">
        <f>IF('Indicator Data'!W56="No data","x",ROUND(IF('Indicator Data'!W56&gt;AF$140,10,IF('Indicator Data'!W56&lt;AF$139,0,10-(AF$140-'Indicator Data'!W56)/(AF$140-AF$139)*10)),1))</f>
        <v>3.6</v>
      </c>
      <c r="AG54" s="52">
        <f t="shared" si="12"/>
        <v>3.6</v>
      </c>
      <c r="AH54" s="12">
        <f>IF('Indicator Data'!AP56="No data","x",ROUND(IF('Indicator Data'!AP56&gt;AH$140,10,IF('Indicator Data'!AP56&lt;AH$139,0,10-(AH$140-'Indicator Data'!AP56)/(AH$140-AH$139)*10)),1))</f>
        <v>1.5</v>
      </c>
      <c r="AI54" s="12">
        <f>IF('Indicator Data'!AQ56="No data","x",ROUND(IF('Indicator Data'!AQ56&gt;AI$140,10,IF('Indicator Data'!AQ56&lt;AI$139,0,10-(AI$140-'Indicator Data'!AQ56)/(AI$140-AI$139)*10)),1))</f>
        <v>0</v>
      </c>
      <c r="AJ54" s="52">
        <f t="shared" si="13"/>
        <v>0.8</v>
      </c>
      <c r="AK54" s="35">
        <f>'Indicator Data'!AK56+'Indicator Data'!AJ56*0.5+'Indicator Data'!AI56*0.25</f>
        <v>32577.943591744155</v>
      </c>
      <c r="AL54" s="42">
        <f>AK54/'Indicator Data'!BB56</f>
        <v>0.59004117855838578</v>
      </c>
      <c r="AM54" s="52">
        <f t="shared" si="14"/>
        <v>10</v>
      </c>
      <c r="AN54" s="42">
        <f>IF('Indicator Data'!AL56="No data","x",'Indicator Data'!AL56/'Indicator Data'!BB56)</f>
        <v>2.0434318004817705E-2</v>
      </c>
      <c r="AO54" s="12">
        <f t="shared" si="15"/>
        <v>1</v>
      </c>
      <c r="AP54" s="52">
        <f t="shared" si="16"/>
        <v>1</v>
      </c>
      <c r="AQ54" s="36">
        <f t="shared" si="17"/>
        <v>5</v>
      </c>
      <c r="AR54" s="55">
        <f t="shared" si="18"/>
        <v>2.9</v>
      </c>
      <c r="AU54" s="11">
        <v>1.9</v>
      </c>
    </row>
    <row r="55" spans="1:47" s="11" customFormat="1" x14ac:dyDescent="0.25">
      <c r="A55" s="11" t="s">
        <v>365</v>
      </c>
      <c r="B55" s="30" t="s">
        <v>10</v>
      </c>
      <c r="C55" s="30" t="s">
        <v>493</v>
      </c>
      <c r="D55" s="12">
        <f>ROUND(IF('Indicator Data'!O57="No data",IF((0.1284*LN('Indicator Data'!BA57)-0.4735)&gt;D$140,0,IF((0.1284*LN('Indicator Data'!BA57)-0.4735)&lt;D$139,10,(D$140-(0.1284*LN('Indicator Data'!BA57)-0.4735))/(D$140-D$139)*10)),IF('Indicator Data'!O57&gt;D$140,0,IF('Indicator Data'!O57&lt;D$139,10,(D$140-'Indicator Data'!O57)/(D$140-D$139)*10))),1)</f>
        <v>6.6</v>
      </c>
      <c r="E55" s="12">
        <f>IF('Indicator Data'!P57="No data","x",ROUND(IF('Indicator Data'!P57&gt;E$140,10,IF('Indicator Data'!P57&lt;E$139,0,10-(E$140-'Indicator Data'!P57)/(E$140-E$139)*10)),1))</f>
        <v>3.1</v>
      </c>
      <c r="F55" s="52">
        <f t="shared" si="0"/>
        <v>5.0999999999999996</v>
      </c>
      <c r="G55" s="12">
        <f>IF('Indicator Data'!AG57="No data","x",ROUND(IF('Indicator Data'!AG57&gt;G$140,10,IF('Indicator Data'!AG57&lt;G$139,0,10-(G$140-'Indicator Data'!AG57)/(G$140-G$139)*10)),1))</f>
        <v>8.1999999999999993</v>
      </c>
      <c r="H55" s="12">
        <f>IF('Indicator Data'!AH57="No data","x",ROUND(IF('Indicator Data'!AH57&gt;H$140,10,IF('Indicator Data'!AH57&lt;H$139,0,10-(H$140-'Indicator Data'!AH57)/(H$140-H$139)*10)),1))</f>
        <v>1.9</v>
      </c>
      <c r="I55" s="52">
        <f t="shared" si="1"/>
        <v>5.0999999999999996</v>
      </c>
      <c r="J55" s="35">
        <f>SUM('Indicator Data'!R57,SUM('Indicator Data'!S57:T57)*1000000)</f>
        <v>750500894</v>
      </c>
      <c r="K55" s="35">
        <f>J55/'Indicator Data'!BD57</f>
        <v>192.74382488557373</v>
      </c>
      <c r="L55" s="12">
        <f t="shared" si="2"/>
        <v>3.9</v>
      </c>
      <c r="M55" s="12">
        <f>IF('Indicator Data'!U57="No data","x",ROUND(IF('Indicator Data'!U57&gt;M$140,10,IF('Indicator Data'!U57&lt;M$139,0,10-(M$140-'Indicator Data'!U57)/(M$140-M$139)*10)),1))</f>
        <v>3.9</v>
      </c>
      <c r="N55" s="125">
        <f>'Indicator Data'!Q57/'Indicator Data'!BD57*1000000</f>
        <v>0</v>
      </c>
      <c r="O55" s="12">
        <f t="shared" si="3"/>
        <v>0</v>
      </c>
      <c r="P55" s="52">
        <f t="shared" si="4"/>
        <v>2.6</v>
      </c>
      <c r="Q55" s="45">
        <f t="shared" si="5"/>
        <v>4.5</v>
      </c>
      <c r="R55" s="35">
        <f>IF(AND('Indicator Data'!AM57="No data",'Indicator Data'!AN57="No data"),0,SUM('Indicator Data'!AM57:AO57))</f>
        <v>0</v>
      </c>
      <c r="S55" s="12">
        <f t="shared" si="6"/>
        <v>0</v>
      </c>
      <c r="T55" s="41">
        <f>R55/'Indicator Data'!$BB57</f>
        <v>0</v>
      </c>
      <c r="U55" s="12">
        <f t="shared" si="7"/>
        <v>0</v>
      </c>
      <c r="V55" s="13">
        <f t="shared" si="8"/>
        <v>0</v>
      </c>
      <c r="W55" s="12">
        <f>IF('Indicator Data'!AB57="No data","x",ROUND(IF('Indicator Data'!AB57&gt;W$140,10,IF('Indicator Data'!AB57&lt;W$139,0,10-(W$140-'Indicator Data'!AB57)/(W$140-W$139)*10)),1))</f>
        <v>0.4</v>
      </c>
      <c r="X55" s="12">
        <f>IF('Indicator Data'!AA57="No data","x",ROUND(IF('Indicator Data'!AA57&gt;X$140,10,IF('Indicator Data'!AA57&lt;X$139,0,10-(X$140-'Indicator Data'!AA57)/(X$140-X$139)*10)),1))</f>
        <v>3.3</v>
      </c>
      <c r="Y55" s="12">
        <f>IF('Indicator Data'!AF57="No data","x",ROUND(IF('Indicator Data'!AF57&gt;Y$140,10,IF('Indicator Data'!AF57&lt;Y$139,0,10-(Y$140-'Indicator Data'!AF57)/(Y$140-Y$139)*10)),1))</f>
        <v>2.8</v>
      </c>
      <c r="Z55" s="129">
        <f>IF('Indicator Data'!AC57="No data","x",'Indicator Data'!AC57/'Indicator Data'!$BB57*100000)</f>
        <v>0</v>
      </c>
      <c r="AA55" s="127">
        <f t="shared" si="9"/>
        <v>0</v>
      </c>
      <c r="AB55" s="129" t="str">
        <f>IF('Indicator Data'!AD57="No data","x",'Indicator Data'!AD57/'Indicator Data'!$BB57*100000)</f>
        <v>x</v>
      </c>
      <c r="AC55" s="127" t="str">
        <f t="shared" si="10"/>
        <v>x</v>
      </c>
      <c r="AD55" s="52">
        <f t="shared" si="11"/>
        <v>1.6</v>
      </c>
      <c r="AE55" s="12">
        <f>IF('Indicator Data'!V57="No data","x",ROUND(IF('Indicator Data'!V57&gt;AE$140,10,IF('Indicator Data'!V57&lt;AE$139,0,10-(AE$140-'Indicator Data'!V57)/(AE$140-AE$139)*10)),1))</f>
        <v>1.4</v>
      </c>
      <c r="AF55" s="12">
        <f>IF('Indicator Data'!W57="No data","x",ROUND(IF('Indicator Data'!W57&gt;AF$140,10,IF('Indicator Data'!W57&lt;AF$139,0,10-(AF$140-'Indicator Data'!W57)/(AF$140-AF$139)*10)),1))</f>
        <v>4.3</v>
      </c>
      <c r="AG55" s="52">
        <f t="shared" si="12"/>
        <v>2.9</v>
      </c>
      <c r="AH55" s="12">
        <f>IF('Indicator Data'!AP57="No data","x",ROUND(IF('Indicator Data'!AP57&gt;AH$140,10,IF('Indicator Data'!AP57&lt;AH$139,0,10-(AH$140-'Indicator Data'!AP57)/(AH$140-AH$139)*10)),1))</f>
        <v>4.4000000000000004</v>
      </c>
      <c r="AI55" s="12">
        <f>IF('Indicator Data'!AQ57="No data","x",ROUND(IF('Indicator Data'!AQ57&gt;AI$140,10,IF('Indicator Data'!AQ57&lt;AI$139,0,10-(AI$140-'Indicator Data'!AQ57)/(AI$140-AI$139)*10)),1))</f>
        <v>0</v>
      </c>
      <c r="AJ55" s="52">
        <f t="shared" si="13"/>
        <v>2.2000000000000002</v>
      </c>
      <c r="AK55" s="35">
        <f>'Indicator Data'!AK57+'Indicator Data'!AJ57*0.5+'Indicator Data'!AI57*0.25</f>
        <v>171825.89160798752</v>
      </c>
      <c r="AL55" s="42">
        <f>AK55/'Indicator Data'!BB57</f>
        <v>0.59004117855838578</v>
      </c>
      <c r="AM55" s="52">
        <f t="shared" si="14"/>
        <v>10</v>
      </c>
      <c r="AN55" s="42">
        <f>IF('Indicator Data'!AL57="No data","x",'Indicator Data'!AL57/'Indicator Data'!BB57)</f>
        <v>8.270595103190137E-2</v>
      </c>
      <c r="AO55" s="12">
        <f t="shared" si="15"/>
        <v>4.0999999999999996</v>
      </c>
      <c r="AP55" s="52">
        <f t="shared" si="16"/>
        <v>4.0999999999999996</v>
      </c>
      <c r="AQ55" s="36">
        <f t="shared" si="17"/>
        <v>5.5</v>
      </c>
      <c r="AR55" s="55">
        <f t="shared" si="18"/>
        <v>3.2</v>
      </c>
      <c r="AU55" s="11">
        <v>1.4</v>
      </c>
    </row>
    <row r="56" spans="1:47" s="11" customFormat="1" x14ac:dyDescent="0.25">
      <c r="A56" s="11" t="s">
        <v>373</v>
      </c>
      <c r="B56" s="30" t="s">
        <v>12</v>
      </c>
      <c r="C56" s="30" t="s">
        <v>501</v>
      </c>
      <c r="D56" s="12">
        <f>ROUND(IF('Indicator Data'!O58="No data",IF((0.1284*LN('Indicator Data'!BA58)-0.4735)&gt;D$140,0,IF((0.1284*LN('Indicator Data'!BA58)-0.4735)&lt;D$139,10,(D$140-(0.1284*LN('Indicator Data'!BA58)-0.4735))/(D$140-D$139)*10)),IF('Indicator Data'!O58&gt;D$140,0,IF('Indicator Data'!O58&lt;D$139,10,(D$140-'Indicator Data'!O58)/(D$140-D$139)*10))),1)</f>
        <v>9.1999999999999993</v>
      </c>
      <c r="E56" s="12">
        <f>IF('Indicator Data'!P58="No data","x",ROUND(IF('Indicator Data'!P58&gt;E$140,10,IF('Indicator Data'!P58&lt;E$139,0,10-(E$140-'Indicator Data'!P58)/(E$140-E$139)*10)),1))</f>
        <v>8</v>
      </c>
      <c r="F56" s="52">
        <f t="shared" si="0"/>
        <v>8.6999999999999993</v>
      </c>
      <c r="G56" s="12">
        <f>IF('Indicator Data'!AG58="No data","x",ROUND(IF('Indicator Data'!AG58&gt;G$140,10,IF('Indicator Data'!AG58&lt;G$139,0,10-(G$140-'Indicator Data'!AG58)/(G$140-G$139)*10)),1))</f>
        <v>8.6999999999999993</v>
      </c>
      <c r="H56" s="12">
        <f>IF('Indicator Data'!AH58="No data","x",ROUND(IF('Indicator Data'!AH58&gt;H$140,10,IF('Indicator Data'!AH58&lt;H$139,0,10-(H$140-'Indicator Data'!AH58)/(H$140-H$139)*10)),1))</f>
        <v>2.2999999999999998</v>
      </c>
      <c r="I56" s="52">
        <f t="shared" si="1"/>
        <v>5.5</v>
      </c>
      <c r="J56" s="35">
        <f>SUM('Indicator Data'!R58,SUM('Indicator Data'!S58:T58)*1000000)</f>
        <v>3086670957</v>
      </c>
      <c r="K56" s="35">
        <f>J56/'Indicator Data'!BD58</f>
        <v>149.46784631498514</v>
      </c>
      <c r="L56" s="12">
        <f t="shared" si="2"/>
        <v>3</v>
      </c>
      <c r="M56" s="12">
        <f>IF('Indicator Data'!U58="No data","x",ROUND(IF('Indicator Data'!U58&gt;M$140,10,IF('Indicator Data'!U58&lt;M$139,0,10-(M$140-'Indicator Data'!U58)/(M$140-M$139)*10)),1))</f>
        <v>10</v>
      </c>
      <c r="N56" s="125">
        <f>'Indicator Data'!Q58/'Indicator Data'!BD58*1000000</f>
        <v>13.659811004853502</v>
      </c>
      <c r="O56" s="12">
        <f t="shared" si="3"/>
        <v>1.4</v>
      </c>
      <c r="P56" s="52">
        <f t="shared" si="4"/>
        <v>4.8</v>
      </c>
      <c r="Q56" s="45">
        <f t="shared" si="5"/>
        <v>6.9</v>
      </c>
      <c r="R56" s="35">
        <f>IF(AND('Indicator Data'!AM58="No data",'Indicator Data'!AN58="No data"),0,SUM('Indicator Data'!AM58:AO58))</f>
        <v>0</v>
      </c>
      <c r="S56" s="12">
        <f t="shared" si="6"/>
        <v>0</v>
      </c>
      <c r="T56" s="41">
        <f>R56/'Indicator Data'!$BB58</f>
        <v>0</v>
      </c>
      <c r="U56" s="12">
        <f t="shared" si="7"/>
        <v>0</v>
      </c>
      <c r="V56" s="13">
        <f t="shared" si="8"/>
        <v>0</v>
      </c>
      <c r="W56" s="12">
        <f>IF('Indicator Data'!AB58="No data","x",ROUND(IF('Indicator Data'!AB58&gt;W$140,10,IF('Indicator Data'!AB58&lt;W$139,0,10-(W$140-'Indicator Data'!AB58)/(W$140-W$139)*10)),1))</f>
        <v>1</v>
      </c>
      <c r="X56" s="12">
        <f>IF('Indicator Data'!AA58="No data","x",ROUND(IF('Indicator Data'!AA58&gt;X$140,10,IF('Indicator Data'!AA58&lt;X$139,0,10-(X$140-'Indicator Data'!AA58)/(X$140-X$139)*10)),1))</f>
        <v>2.8</v>
      </c>
      <c r="Y56" s="12">
        <f>IF('Indicator Data'!AF58="No data","x",ROUND(IF('Indicator Data'!AF58&gt;Y$140,10,IF('Indicator Data'!AF58&lt;Y$139,0,10-(Y$140-'Indicator Data'!AF58)/(Y$140-Y$139)*10)),1))</f>
        <v>7.2</v>
      </c>
      <c r="Z56" s="129">
        <f>IF('Indicator Data'!AC58="No data","x",'Indicator Data'!AC58/'Indicator Data'!$BB58*100000)</f>
        <v>0</v>
      </c>
      <c r="AA56" s="127">
        <f t="shared" si="9"/>
        <v>0</v>
      </c>
      <c r="AB56" s="129">
        <f>IF('Indicator Data'!AD58="No data","x",'Indicator Data'!AD58/'Indicator Data'!$BB58*100000)</f>
        <v>0</v>
      </c>
      <c r="AC56" s="127">
        <f t="shared" si="10"/>
        <v>0</v>
      </c>
      <c r="AD56" s="52">
        <f t="shared" si="11"/>
        <v>2.2000000000000002</v>
      </c>
      <c r="AE56" s="12">
        <f>IF('Indicator Data'!V58="No data","x",ROUND(IF('Indicator Data'!V58&gt;AE$140,10,IF('Indicator Data'!V58&lt;AE$139,0,10-(AE$140-'Indicator Data'!V58)/(AE$140-AE$139)*10)),1))</f>
        <v>3.5</v>
      </c>
      <c r="AF56" s="12">
        <f>IF('Indicator Data'!W58="No data","x",ROUND(IF('Indicator Data'!W58&gt;AF$140,10,IF('Indicator Data'!W58&lt;AF$139,0,10-(AF$140-'Indicator Data'!W58)/(AF$140-AF$139)*10)),1))</f>
        <v>5.2</v>
      </c>
      <c r="AG56" s="52">
        <f t="shared" si="12"/>
        <v>4.4000000000000004</v>
      </c>
      <c r="AH56" s="12">
        <f>IF('Indicator Data'!AP58="No data","x",ROUND(IF('Indicator Data'!AP58&gt;AH$140,10,IF('Indicator Data'!AP58&lt;AH$139,0,10-(AH$140-'Indicator Data'!AP58)/(AH$140-AH$139)*10)),1))</f>
        <v>3.6</v>
      </c>
      <c r="AI56" s="12">
        <f>IF('Indicator Data'!AQ58="No data","x",ROUND(IF('Indicator Data'!AQ58&gt;AI$140,10,IF('Indicator Data'!AQ58&lt;AI$139,0,10-(AI$140-'Indicator Data'!AQ58)/(AI$140-AI$139)*10)),1))</f>
        <v>1.6</v>
      </c>
      <c r="AJ56" s="52">
        <f t="shared" si="13"/>
        <v>2.6</v>
      </c>
      <c r="AK56" s="35">
        <f>'Indicator Data'!AK58+'Indicator Data'!AJ58*0.5+'Indicator Data'!AI58*0.25</f>
        <v>11344.161879605083</v>
      </c>
      <c r="AL56" s="42">
        <f>AK56/'Indicator Data'!BB58</f>
        <v>2.0026872557547454E-2</v>
      </c>
      <c r="AM56" s="52">
        <f t="shared" si="14"/>
        <v>2</v>
      </c>
      <c r="AN56" s="42">
        <f>IF('Indicator Data'!AL58="No data","x",'Indicator Data'!AL58/'Indicator Data'!BB58)</f>
        <v>6.4725102260229123E-2</v>
      </c>
      <c r="AO56" s="12">
        <f t="shared" si="15"/>
        <v>3.2</v>
      </c>
      <c r="AP56" s="52">
        <f t="shared" si="16"/>
        <v>3.2</v>
      </c>
      <c r="AQ56" s="36">
        <f t="shared" si="17"/>
        <v>2.9</v>
      </c>
      <c r="AR56" s="55">
        <f t="shared" si="18"/>
        <v>1.6</v>
      </c>
      <c r="AU56" s="11">
        <v>3.1</v>
      </c>
    </row>
    <row r="57" spans="1:47" s="11" customFormat="1" x14ac:dyDescent="0.25">
      <c r="A57" s="11" t="s">
        <v>374</v>
      </c>
      <c r="B57" s="30" t="s">
        <v>12</v>
      </c>
      <c r="C57" s="30" t="s">
        <v>502</v>
      </c>
      <c r="D57" s="12">
        <f>ROUND(IF('Indicator Data'!O59="No data",IF((0.1284*LN('Indicator Data'!BA59)-0.4735)&gt;D$140,0,IF((0.1284*LN('Indicator Data'!BA59)-0.4735)&lt;D$139,10,(D$140-(0.1284*LN('Indicator Data'!BA59)-0.4735))/(D$140-D$139)*10)),IF('Indicator Data'!O59&gt;D$140,0,IF('Indicator Data'!O59&lt;D$139,10,(D$140-'Indicator Data'!O59)/(D$140-D$139)*10))),1)</f>
        <v>9.1999999999999993</v>
      </c>
      <c r="E57" s="12">
        <f>IF('Indicator Data'!P59="No data","x",ROUND(IF('Indicator Data'!P59&gt;E$140,10,IF('Indicator Data'!P59&lt;E$139,0,10-(E$140-'Indicator Data'!P59)/(E$140-E$139)*10)),1))</f>
        <v>10</v>
      </c>
      <c r="F57" s="52">
        <f t="shared" si="0"/>
        <v>9.6999999999999993</v>
      </c>
      <c r="G57" s="12">
        <f>IF('Indicator Data'!AG59="No data","x",ROUND(IF('Indicator Data'!AG59&gt;G$140,10,IF('Indicator Data'!AG59&lt;G$139,0,10-(G$140-'Indicator Data'!AG59)/(G$140-G$139)*10)),1))</f>
        <v>8.6999999999999993</v>
      </c>
      <c r="H57" s="12">
        <f>IF('Indicator Data'!AH59="No data","x",ROUND(IF('Indicator Data'!AH59&gt;H$140,10,IF('Indicator Data'!AH59&lt;H$139,0,10-(H$140-'Indicator Data'!AH59)/(H$140-H$139)*10)),1))</f>
        <v>2.2999999999999998</v>
      </c>
      <c r="I57" s="52">
        <f t="shared" si="1"/>
        <v>5.5</v>
      </c>
      <c r="J57" s="35">
        <f>SUM('Indicator Data'!R59,SUM('Indicator Data'!S59:T59)*1000000)</f>
        <v>3086670957</v>
      </c>
      <c r="K57" s="35">
        <f>J57/'Indicator Data'!BD59</f>
        <v>149.46784631498514</v>
      </c>
      <c r="L57" s="12">
        <f t="shared" si="2"/>
        <v>3</v>
      </c>
      <c r="M57" s="12">
        <f>IF('Indicator Data'!U59="No data","x",ROUND(IF('Indicator Data'!U59&gt;M$140,10,IF('Indicator Data'!U59&lt;M$139,0,10-(M$140-'Indicator Data'!U59)/(M$140-M$139)*10)),1))</f>
        <v>10</v>
      </c>
      <c r="N57" s="125">
        <f>'Indicator Data'!Q59/'Indicator Data'!BD59*1000000</f>
        <v>13.659811004853502</v>
      </c>
      <c r="O57" s="12">
        <f t="shared" si="3"/>
        <v>1.4</v>
      </c>
      <c r="P57" s="52">
        <f t="shared" si="4"/>
        <v>4.8</v>
      </c>
      <c r="Q57" s="45">
        <f t="shared" si="5"/>
        <v>7.4</v>
      </c>
      <c r="R57" s="35">
        <f>IF(AND('Indicator Data'!AM59="No data",'Indicator Data'!AN59="No data"),0,SUM('Indicator Data'!AM59:AO59))</f>
        <v>248887</v>
      </c>
      <c r="S57" s="12">
        <f t="shared" si="6"/>
        <v>8</v>
      </c>
      <c r="T57" s="41">
        <f>R57/'Indicator Data'!$BB59</f>
        <v>0.35999832213794342</v>
      </c>
      <c r="U57" s="12">
        <f t="shared" si="7"/>
        <v>10</v>
      </c>
      <c r="V57" s="13">
        <f t="shared" si="8"/>
        <v>9</v>
      </c>
      <c r="W57" s="12">
        <f>IF('Indicator Data'!AB59="No data","x",ROUND(IF('Indicator Data'!AB59&gt;W$140,10,IF('Indicator Data'!AB59&lt;W$139,0,10-(W$140-'Indicator Data'!AB59)/(W$140-W$139)*10)),1))</f>
        <v>1.4</v>
      </c>
      <c r="X57" s="12">
        <f>IF('Indicator Data'!AA59="No data","x",ROUND(IF('Indicator Data'!AA59&gt;X$140,10,IF('Indicator Data'!AA59&lt;X$139,0,10-(X$140-'Indicator Data'!AA59)/(X$140-X$139)*10)),1))</f>
        <v>2.8</v>
      </c>
      <c r="Y57" s="12">
        <f>IF('Indicator Data'!AF59="No data","x",ROUND(IF('Indicator Data'!AF59&gt;Y$140,10,IF('Indicator Data'!AF59&lt;Y$139,0,10-(Y$140-'Indicator Data'!AF59)/(Y$140-Y$139)*10)),1))</f>
        <v>7.2</v>
      </c>
      <c r="Z57" s="129">
        <f>IF('Indicator Data'!AC59="No data","x",'Indicator Data'!AC59/'Indicator Data'!$BB59*100000)</f>
        <v>0</v>
      </c>
      <c r="AA57" s="127">
        <f t="shared" si="9"/>
        <v>0</v>
      </c>
      <c r="AB57" s="129">
        <f>IF('Indicator Data'!AD59="No data","x",'Indicator Data'!AD59/'Indicator Data'!$BB59*100000)</f>
        <v>4.9178715451952399</v>
      </c>
      <c r="AC57" s="127">
        <f t="shared" si="10"/>
        <v>9</v>
      </c>
      <c r="AD57" s="52">
        <f t="shared" si="11"/>
        <v>4.0999999999999996</v>
      </c>
      <c r="AE57" s="12">
        <f>IF('Indicator Data'!V59="No data","x",ROUND(IF('Indicator Data'!V59&gt;AE$140,10,IF('Indicator Data'!V59&lt;AE$139,0,10-(AE$140-'Indicator Data'!V59)/(AE$140-AE$139)*10)),1))</f>
        <v>7.2</v>
      </c>
      <c r="AF57" s="12">
        <f>IF('Indicator Data'!W59="No data","x",ROUND(IF('Indicator Data'!W59&gt;AF$140,10,IF('Indicator Data'!W59&lt;AF$139,0,10-(AF$140-'Indicator Data'!W59)/(AF$140-AF$139)*10)),1))</f>
        <v>8</v>
      </c>
      <c r="AG57" s="52">
        <f t="shared" si="12"/>
        <v>7.6</v>
      </c>
      <c r="AH57" s="12">
        <f>IF('Indicator Data'!AP59="No data","x",ROUND(IF('Indicator Data'!AP59&gt;AH$140,10,IF('Indicator Data'!AP59&lt;AH$139,0,10-(AH$140-'Indicator Data'!AP59)/(AH$140-AH$139)*10)),1))</f>
        <v>8.6999999999999993</v>
      </c>
      <c r="AI57" s="12">
        <f>IF('Indicator Data'!AQ59="No data","x",ROUND(IF('Indicator Data'!AQ59&gt;AI$140,10,IF('Indicator Data'!AQ59&lt;AI$139,0,10-(AI$140-'Indicator Data'!AQ59)/(AI$140-AI$139)*10)),1))</f>
        <v>0.2</v>
      </c>
      <c r="AJ57" s="52">
        <f t="shared" si="13"/>
        <v>4.5</v>
      </c>
      <c r="AK57" s="35">
        <f>'Indicator Data'!AK59+'Indicator Data'!AJ59*0.5+'Indicator Data'!AI59*0.25</f>
        <v>40584.252850886427</v>
      </c>
      <c r="AL57" s="42">
        <f>AK57/'Indicator Data'!BB59</f>
        <v>5.8702394787759744E-2</v>
      </c>
      <c r="AM57" s="52">
        <f t="shared" si="14"/>
        <v>5.9</v>
      </c>
      <c r="AN57" s="42">
        <f>IF('Indicator Data'!AL59="No data","x",'Indicator Data'!AL59/'Indicator Data'!BB59)</f>
        <v>0.17519710539866584</v>
      </c>
      <c r="AO57" s="12">
        <f t="shared" si="15"/>
        <v>8.8000000000000007</v>
      </c>
      <c r="AP57" s="52">
        <f t="shared" si="16"/>
        <v>8.8000000000000007</v>
      </c>
      <c r="AQ57" s="36">
        <f t="shared" si="17"/>
        <v>6.6</v>
      </c>
      <c r="AR57" s="55">
        <f t="shared" si="18"/>
        <v>8</v>
      </c>
      <c r="AU57" s="11">
        <v>5.2</v>
      </c>
    </row>
    <row r="58" spans="1:47" s="11" customFormat="1" x14ac:dyDescent="0.25">
      <c r="A58" s="11" t="s">
        <v>375</v>
      </c>
      <c r="B58" s="30" t="s">
        <v>12</v>
      </c>
      <c r="C58" s="30" t="s">
        <v>503</v>
      </c>
      <c r="D58" s="12">
        <f>ROUND(IF('Indicator Data'!O60="No data",IF((0.1284*LN('Indicator Data'!BA60)-0.4735)&gt;D$140,0,IF((0.1284*LN('Indicator Data'!BA60)-0.4735)&lt;D$139,10,(D$140-(0.1284*LN('Indicator Data'!BA60)-0.4735))/(D$140-D$139)*10)),IF('Indicator Data'!O60&gt;D$140,0,IF('Indicator Data'!O60&lt;D$139,10,(D$140-'Indicator Data'!O60)/(D$140-D$139)*10))),1)</f>
        <v>9.1999999999999993</v>
      </c>
      <c r="E58" s="12">
        <f>IF('Indicator Data'!P60="No data","x",ROUND(IF('Indicator Data'!P60&gt;E$140,10,IF('Indicator Data'!P60&lt;E$139,0,10-(E$140-'Indicator Data'!P60)/(E$140-E$139)*10)),1))</f>
        <v>10</v>
      </c>
      <c r="F58" s="52">
        <f t="shared" si="0"/>
        <v>9.6999999999999993</v>
      </c>
      <c r="G58" s="12">
        <f>IF('Indicator Data'!AG60="No data","x",ROUND(IF('Indicator Data'!AG60&gt;G$140,10,IF('Indicator Data'!AG60&lt;G$139,0,10-(G$140-'Indicator Data'!AG60)/(G$140-G$139)*10)),1))</f>
        <v>8.6999999999999993</v>
      </c>
      <c r="H58" s="12">
        <f>IF('Indicator Data'!AH60="No data","x",ROUND(IF('Indicator Data'!AH60&gt;H$140,10,IF('Indicator Data'!AH60&lt;H$139,0,10-(H$140-'Indicator Data'!AH60)/(H$140-H$139)*10)),1))</f>
        <v>2.2999999999999998</v>
      </c>
      <c r="I58" s="52">
        <f t="shared" si="1"/>
        <v>5.5</v>
      </c>
      <c r="J58" s="35">
        <f>SUM('Indicator Data'!R60,SUM('Indicator Data'!S60:T60)*1000000)</f>
        <v>3086670957</v>
      </c>
      <c r="K58" s="35">
        <f>J58/'Indicator Data'!BD60</f>
        <v>149.46784631498514</v>
      </c>
      <c r="L58" s="12">
        <f t="shared" si="2"/>
        <v>3</v>
      </c>
      <c r="M58" s="12">
        <f>IF('Indicator Data'!U60="No data","x",ROUND(IF('Indicator Data'!U60&gt;M$140,10,IF('Indicator Data'!U60&lt;M$139,0,10-(M$140-'Indicator Data'!U60)/(M$140-M$139)*10)),1))</f>
        <v>10</v>
      </c>
      <c r="N58" s="125">
        <f>'Indicator Data'!Q60/'Indicator Data'!BD60*1000000</f>
        <v>13.659811004853502</v>
      </c>
      <c r="O58" s="12">
        <f t="shared" si="3"/>
        <v>1.4</v>
      </c>
      <c r="P58" s="52">
        <f t="shared" si="4"/>
        <v>4.8</v>
      </c>
      <c r="Q58" s="45">
        <f t="shared" si="5"/>
        <v>7.4</v>
      </c>
      <c r="R58" s="35">
        <f>IF(AND('Indicator Data'!AM60="No data",'Indicator Data'!AN60="No data"),0,SUM('Indicator Data'!AM60:AO60))</f>
        <v>0</v>
      </c>
      <c r="S58" s="12">
        <f t="shared" si="6"/>
        <v>0</v>
      </c>
      <c r="T58" s="41">
        <f>R58/'Indicator Data'!$BB60</f>
        <v>0</v>
      </c>
      <c r="U58" s="12">
        <f t="shared" si="7"/>
        <v>0</v>
      </c>
      <c r="V58" s="13">
        <f t="shared" si="8"/>
        <v>0</v>
      </c>
      <c r="W58" s="12">
        <f>IF('Indicator Data'!AB60="No data","x",ROUND(IF('Indicator Data'!AB60&gt;W$140,10,IF('Indicator Data'!AB60&lt;W$139,0,10-(W$140-'Indicator Data'!AB60)/(W$140-W$139)*10)),1))</f>
        <v>1</v>
      </c>
      <c r="X58" s="12">
        <f>IF('Indicator Data'!AA60="No data","x",ROUND(IF('Indicator Data'!AA60&gt;X$140,10,IF('Indicator Data'!AA60&lt;X$139,0,10-(X$140-'Indicator Data'!AA60)/(X$140-X$139)*10)),1))</f>
        <v>2.8</v>
      </c>
      <c r="Y58" s="12">
        <f>IF('Indicator Data'!AF60="No data","x",ROUND(IF('Indicator Data'!AF60&gt;Y$140,10,IF('Indicator Data'!AF60&lt;Y$139,0,10-(Y$140-'Indicator Data'!AF60)/(Y$140-Y$139)*10)),1))</f>
        <v>7.2</v>
      </c>
      <c r="Z58" s="129">
        <f>IF('Indicator Data'!AC60="No data","x",'Indicator Data'!AC60/'Indicator Data'!$BB60*100000)</f>
        <v>2.6424783682655422</v>
      </c>
      <c r="AA58" s="127">
        <f t="shared" si="9"/>
        <v>6.5</v>
      </c>
      <c r="AB58" s="129">
        <f>IF('Indicator Data'!AD60="No data","x",'Indicator Data'!AD60/'Indicator Data'!$BB60*100000)</f>
        <v>1.0163378339482856</v>
      </c>
      <c r="AC58" s="127">
        <f t="shared" si="10"/>
        <v>6.7</v>
      </c>
      <c r="AD58" s="52">
        <f t="shared" si="11"/>
        <v>4.8</v>
      </c>
      <c r="AE58" s="12">
        <f>IF('Indicator Data'!V60="No data","x",ROUND(IF('Indicator Data'!V60&gt;AE$140,10,IF('Indicator Data'!V60&lt;AE$139,0,10-(AE$140-'Indicator Data'!V60)/(AE$140-AE$139)*10)),1))</f>
        <v>10</v>
      </c>
      <c r="AF58" s="12">
        <f>IF('Indicator Data'!W60="No data","x",ROUND(IF('Indicator Data'!W60&gt;AF$140,10,IF('Indicator Data'!W60&lt;AF$139,0,10-(AF$140-'Indicator Data'!W60)/(AF$140-AF$139)*10)),1))</f>
        <v>6.3</v>
      </c>
      <c r="AG58" s="52">
        <f t="shared" si="12"/>
        <v>8.1999999999999993</v>
      </c>
      <c r="AH58" s="12">
        <f>IF('Indicator Data'!AP60="No data","x",ROUND(IF('Indicator Data'!AP60&gt;AH$140,10,IF('Indicator Data'!AP60&lt;AH$139,0,10-(AH$140-'Indicator Data'!AP60)/(AH$140-AH$139)*10)),1))</f>
        <v>4.8</v>
      </c>
      <c r="AI58" s="12">
        <f>IF('Indicator Data'!AQ60="No data","x",ROUND(IF('Indicator Data'!AQ60&gt;AI$140,10,IF('Indicator Data'!AQ60&lt;AI$139,0,10-(AI$140-'Indicator Data'!AQ60)/(AI$140-AI$139)*10)),1))</f>
        <v>0.9</v>
      </c>
      <c r="AJ58" s="52">
        <f t="shared" si="13"/>
        <v>2.9</v>
      </c>
      <c r="AK58" s="35">
        <f>'Indicator Data'!AK60+'Indicator Data'!AJ60*0.5+'Indicator Data'!AI60*0.25</f>
        <v>110330.59876069543</v>
      </c>
      <c r="AL58" s="42">
        <f>AK58/'Indicator Data'!BB60</f>
        <v>4.4853264705065031E-2</v>
      </c>
      <c r="AM58" s="52">
        <f t="shared" si="14"/>
        <v>4.5</v>
      </c>
      <c r="AN58" s="42">
        <f>IF('Indicator Data'!AL60="No data","x",'Indicator Data'!AL60/'Indicator Data'!BB60)</f>
        <v>4.0980538350085291E-2</v>
      </c>
      <c r="AO58" s="12">
        <f t="shared" si="15"/>
        <v>2</v>
      </c>
      <c r="AP58" s="52">
        <f t="shared" si="16"/>
        <v>2</v>
      </c>
      <c r="AQ58" s="36">
        <f t="shared" si="17"/>
        <v>4.9000000000000004</v>
      </c>
      <c r="AR58" s="55">
        <f t="shared" si="18"/>
        <v>2.8</v>
      </c>
      <c r="AU58" s="11">
        <v>3.7</v>
      </c>
    </row>
    <row r="59" spans="1:47" s="11" customFormat="1" x14ac:dyDescent="0.25">
      <c r="A59" s="11" t="s">
        <v>376</v>
      </c>
      <c r="B59" s="30" t="s">
        <v>12</v>
      </c>
      <c r="C59" s="30" t="s">
        <v>504</v>
      </c>
      <c r="D59" s="12">
        <f>ROUND(IF('Indicator Data'!O61="No data",IF((0.1284*LN('Indicator Data'!BA61)-0.4735)&gt;D$140,0,IF((0.1284*LN('Indicator Data'!BA61)-0.4735)&lt;D$139,10,(D$140-(0.1284*LN('Indicator Data'!BA61)-0.4735))/(D$140-D$139)*10)),IF('Indicator Data'!O61&gt;D$140,0,IF('Indicator Data'!O61&lt;D$139,10,(D$140-'Indicator Data'!O61)/(D$140-D$139)*10))),1)</f>
        <v>9.1999999999999993</v>
      </c>
      <c r="E59" s="12">
        <f>IF('Indicator Data'!P61="No data","x",ROUND(IF('Indicator Data'!P61&gt;E$140,10,IF('Indicator Data'!P61&lt;E$139,0,10-(E$140-'Indicator Data'!P61)/(E$140-E$139)*10)),1))</f>
        <v>10</v>
      </c>
      <c r="F59" s="52">
        <f t="shared" si="0"/>
        <v>9.6999999999999993</v>
      </c>
      <c r="G59" s="12">
        <f>IF('Indicator Data'!AG61="No data","x",ROUND(IF('Indicator Data'!AG61&gt;G$140,10,IF('Indicator Data'!AG61&lt;G$139,0,10-(G$140-'Indicator Data'!AG61)/(G$140-G$139)*10)),1))</f>
        <v>8.6999999999999993</v>
      </c>
      <c r="H59" s="12">
        <f>IF('Indicator Data'!AH61="No data","x",ROUND(IF('Indicator Data'!AH61&gt;H$140,10,IF('Indicator Data'!AH61&lt;H$139,0,10-(H$140-'Indicator Data'!AH61)/(H$140-H$139)*10)),1))</f>
        <v>2.2999999999999998</v>
      </c>
      <c r="I59" s="52">
        <f t="shared" si="1"/>
        <v>5.5</v>
      </c>
      <c r="J59" s="35">
        <f>SUM('Indicator Data'!R61,SUM('Indicator Data'!S61:T61)*1000000)</f>
        <v>3086670957</v>
      </c>
      <c r="K59" s="35">
        <f>J59/'Indicator Data'!BD61</f>
        <v>149.46784631498514</v>
      </c>
      <c r="L59" s="12">
        <f t="shared" si="2"/>
        <v>3</v>
      </c>
      <c r="M59" s="12">
        <f>IF('Indicator Data'!U61="No data","x",ROUND(IF('Indicator Data'!U61&gt;M$140,10,IF('Indicator Data'!U61&lt;M$139,0,10-(M$140-'Indicator Data'!U61)/(M$140-M$139)*10)),1))</f>
        <v>10</v>
      </c>
      <c r="N59" s="125">
        <f>'Indicator Data'!Q61/'Indicator Data'!BD61*1000000</f>
        <v>13.659811004853502</v>
      </c>
      <c r="O59" s="12">
        <f t="shared" si="3"/>
        <v>1.4</v>
      </c>
      <c r="P59" s="52">
        <f t="shared" si="4"/>
        <v>4.8</v>
      </c>
      <c r="Q59" s="45">
        <f t="shared" si="5"/>
        <v>7.4</v>
      </c>
      <c r="R59" s="35">
        <f>IF(AND('Indicator Data'!AM61="No data",'Indicator Data'!AN61="No data"),0,SUM('Indicator Data'!AM61:AO61))</f>
        <v>0</v>
      </c>
      <c r="S59" s="12">
        <f t="shared" si="6"/>
        <v>0</v>
      </c>
      <c r="T59" s="41">
        <f>R59/'Indicator Data'!$BB61</f>
        <v>0</v>
      </c>
      <c r="U59" s="12">
        <f t="shared" si="7"/>
        <v>0</v>
      </c>
      <c r="V59" s="13">
        <f t="shared" si="8"/>
        <v>0</v>
      </c>
      <c r="W59" s="12">
        <f>IF('Indicator Data'!AB61="No data","x",ROUND(IF('Indicator Data'!AB61&gt;W$140,10,IF('Indicator Data'!AB61&lt;W$139,0,10-(W$140-'Indicator Data'!AB61)/(W$140-W$139)*10)),1))</f>
        <v>0.4</v>
      </c>
      <c r="X59" s="12">
        <f>IF('Indicator Data'!AA61="No data","x",ROUND(IF('Indicator Data'!AA61&gt;X$140,10,IF('Indicator Data'!AA61&lt;X$139,0,10-(X$140-'Indicator Data'!AA61)/(X$140-X$139)*10)),1))</f>
        <v>2.8</v>
      </c>
      <c r="Y59" s="12">
        <f>IF('Indicator Data'!AF61="No data","x",ROUND(IF('Indicator Data'!AF61&gt;Y$140,10,IF('Indicator Data'!AF61&lt;Y$139,0,10-(Y$140-'Indicator Data'!AF61)/(Y$140-Y$139)*10)),1))</f>
        <v>7.2</v>
      </c>
      <c r="Z59" s="129">
        <f>IF('Indicator Data'!AC61="No data","x",'Indicator Data'!AC61/'Indicator Data'!$BB61*100000)</f>
        <v>75.765023624890048</v>
      </c>
      <c r="AA59" s="127">
        <f t="shared" si="9"/>
        <v>10</v>
      </c>
      <c r="AB59" s="129">
        <f>IF('Indicator Data'!AD61="No data","x",'Indicator Data'!AD61/'Indicator Data'!$BB61*100000)</f>
        <v>0.72111380353639021</v>
      </c>
      <c r="AC59" s="127">
        <f t="shared" si="10"/>
        <v>6.2</v>
      </c>
      <c r="AD59" s="52">
        <f t="shared" si="11"/>
        <v>5.3</v>
      </c>
      <c r="AE59" s="12">
        <f>IF('Indicator Data'!V61="No data","x",ROUND(IF('Indicator Data'!V61&gt;AE$140,10,IF('Indicator Data'!V61&lt;AE$139,0,10-(AE$140-'Indicator Data'!V61)/(AE$140-AE$139)*10)),1))</f>
        <v>8.8000000000000007</v>
      </c>
      <c r="AF59" s="12">
        <f>IF('Indicator Data'!W61="No data","x",ROUND(IF('Indicator Data'!W61&gt;AF$140,10,IF('Indicator Data'!W61&lt;AF$139,0,10-(AF$140-'Indicator Data'!W61)/(AF$140-AF$139)*10)),1))</f>
        <v>10</v>
      </c>
      <c r="AG59" s="52">
        <f t="shared" si="12"/>
        <v>9.4</v>
      </c>
      <c r="AH59" s="12">
        <f>IF('Indicator Data'!AP61="No data","x",ROUND(IF('Indicator Data'!AP61&gt;AH$140,10,IF('Indicator Data'!AP61&lt;AH$139,0,10-(AH$140-'Indicator Data'!AP61)/(AH$140-AH$139)*10)),1))</f>
        <v>10</v>
      </c>
      <c r="AI59" s="12">
        <f>IF('Indicator Data'!AQ61="No data","x",ROUND(IF('Indicator Data'!AQ61&gt;AI$140,10,IF('Indicator Data'!AQ61&lt;AI$139,0,10-(AI$140-'Indicator Data'!AQ61)/(AI$140-AI$139)*10)),1))</f>
        <v>2.6</v>
      </c>
      <c r="AJ59" s="52">
        <f t="shared" si="13"/>
        <v>6.3</v>
      </c>
      <c r="AK59" s="35">
        <f>'Indicator Data'!AK61+'Indicator Data'!AJ61*0.5+'Indicator Data'!AI61*0.25</f>
        <v>243258.40794311967</v>
      </c>
      <c r="AL59" s="42">
        <f>AK59/'Indicator Data'!BB61</f>
        <v>5.8472331931356619E-2</v>
      </c>
      <c r="AM59" s="52">
        <f t="shared" si="14"/>
        <v>5.8</v>
      </c>
      <c r="AN59" s="42">
        <f>IF('Indicator Data'!AL61="No data","x",'Indicator Data'!AL61/'Indicator Data'!BB61)</f>
        <v>3.8231643867852529E-2</v>
      </c>
      <c r="AO59" s="12">
        <f t="shared" si="15"/>
        <v>1.9</v>
      </c>
      <c r="AP59" s="52">
        <f t="shared" si="16"/>
        <v>1.9</v>
      </c>
      <c r="AQ59" s="36">
        <f t="shared" si="17"/>
        <v>6.4</v>
      </c>
      <c r="AR59" s="55">
        <f t="shared" si="18"/>
        <v>3.9</v>
      </c>
      <c r="AU59" s="11">
        <v>4.0999999999999996</v>
      </c>
    </row>
    <row r="60" spans="1:47" s="11" customFormat="1" x14ac:dyDescent="0.25">
      <c r="A60" s="11" t="s">
        <v>380</v>
      </c>
      <c r="B60" s="30" t="s">
        <v>12</v>
      </c>
      <c r="C60" s="30" t="s">
        <v>508</v>
      </c>
      <c r="D60" s="12">
        <f>ROUND(IF('Indicator Data'!O62="No data",IF((0.1284*LN('Indicator Data'!BA62)-0.4735)&gt;D$140,0,IF((0.1284*LN('Indicator Data'!BA62)-0.4735)&lt;D$139,10,(D$140-(0.1284*LN('Indicator Data'!BA62)-0.4735))/(D$140-D$139)*10)),IF('Indicator Data'!O62&gt;D$140,0,IF('Indicator Data'!O62&lt;D$139,10,(D$140-'Indicator Data'!O62)/(D$140-D$139)*10))),1)</f>
        <v>9.1999999999999993</v>
      </c>
      <c r="E60" s="12">
        <f>IF('Indicator Data'!P62="No data","x",ROUND(IF('Indicator Data'!P62&gt;E$140,10,IF('Indicator Data'!P62&lt;E$139,0,10-(E$140-'Indicator Data'!P62)/(E$140-E$139)*10)),1))</f>
        <v>3.9</v>
      </c>
      <c r="F60" s="52">
        <f t="shared" si="0"/>
        <v>7.4</v>
      </c>
      <c r="G60" s="12">
        <f>IF('Indicator Data'!AG62="No data","x",ROUND(IF('Indicator Data'!AG62&gt;G$140,10,IF('Indicator Data'!AG62&lt;G$139,0,10-(G$140-'Indicator Data'!AG62)/(G$140-G$139)*10)),1))</f>
        <v>8.6999999999999993</v>
      </c>
      <c r="H60" s="12">
        <f>IF('Indicator Data'!AH62="No data","x",ROUND(IF('Indicator Data'!AH62&gt;H$140,10,IF('Indicator Data'!AH62&lt;H$139,0,10-(H$140-'Indicator Data'!AH62)/(H$140-H$139)*10)),1))</f>
        <v>2.2999999999999998</v>
      </c>
      <c r="I60" s="52">
        <f t="shared" si="1"/>
        <v>5.5</v>
      </c>
      <c r="J60" s="35">
        <f>SUM('Indicator Data'!R62,SUM('Indicator Data'!S62:T62)*1000000)</f>
        <v>3086670957</v>
      </c>
      <c r="K60" s="35">
        <f>J60/'Indicator Data'!BD62</f>
        <v>149.46784631498514</v>
      </c>
      <c r="L60" s="12">
        <f t="shared" si="2"/>
        <v>3</v>
      </c>
      <c r="M60" s="12">
        <f>IF('Indicator Data'!U62="No data","x",ROUND(IF('Indicator Data'!U62&gt;M$140,10,IF('Indicator Data'!U62&lt;M$139,0,10-(M$140-'Indicator Data'!U62)/(M$140-M$139)*10)),1))</f>
        <v>10</v>
      </c>
      <c r="N60" s="125">
        <f>'Indicator Data'!Q62/'Indicator Data'!BD62*1000000</f>
        <v>13.659811004853502</v>
      </c>
      <c r="O60" s="12">
        <f t="shared" si="3"/>
        <v>1.4</v>
      </c>
      <c r="P60" s="52">
        <f t="shared" si="4"/>
        <v>4.8</v>
      </c>
      <c r="Q60" s="45">
        <f t="shared" si="5"/>
        <v>6.3</v>
      </c>
      <c r="R60" s="35">
        <f>IF(AND('Indicator Data'!AM62="No data",'Indicator Data'!AN62="No data"),0,SUM('Indicator Data'!AM62:AO62))</f>
        <v>4203</v>
      </c>
      <c r="S60" s="12">
        <f t="shared" si="6"/>
        <v>2.1</v>
      </c>
      <c r="T60" s="41">
        <f>R60/'Indicator Data'!$BB62</f>
        <v>3.4915423761761005E-3</v>
      </c>
      <c r="U60" s="12">
        <f t="shared" si="7"/>
        <v>4.3</v>
      </c>
      <c r="V60" s="13">
        <f t="shared" si="8"/>
        <v>3.2</v>
      </c>
      <c r="W60" s="12">
        <f>IF('Indicator Data'!AB62="No data","x",ROUND(IF('Indicator Data'!AB62&gt;W$140,10,IF('Indicator Data'!AB62&lt;W$139,0,10-(W$140-'Indicator Data'!AB62)/(W$140-W$139)*10)),1))</f>
        <v>2.2000000000000002</v>
      </c>
      <c r="X60" s="12">
        <f>IF('Indicator Data'!AA62="No data","x",ROUND(IF('Indicator Data'!AA62&gt;X$140,10,IF('Indicator Data'!AA62&lt;X$139,0,10-(X$140-'Indicator Data'!AA62)/(X$140-X$139)*10)),1))</f>
        <v>2.8</v>
      </c>
      <c r="Y60" s="12">
        <f>IF('Indicator Data'!AF62="No data","x",ROUND(IF('Indicator Data'!AF62&gt;Y$140,10,IF('Indicator Data'!AF62&lt;Y$139,0,10-(Y$140-'Indicator Data'!AF62)/(Y$140-Y$139)*10)),1))</f>
        <v>7.2</v>
      </c>
      <c r="Z60" s="129">
        <f>IF('Indicator Data'!AC62="No data","x",'Indicator Data'!AC62/'Indicator Data'!$BB62*100000)</f>
        <v>0</v>
      </c>
      <c r="AA60" s="127">
        <f t="shared" si="9"/>
        <v>0</v>
      </c>
      <c r="AB60" s="129">
        <f>IF('Indicator Data'!AD62="No data","x",'Indicator Data'!AD62/'Indicator Data'!$BB62*100000)</f>
        <v>0.58150836624393776</v>
      </c>
      <c r="AC60" s="127">
        <f t="shared" si="10"/>
        <v>5.9</v>
      </c>
      <c r="AD60" s="52">
        <f t="shared" si="11"/>
        <v>3.6</v>
      </c>
      <c r="AE60" s="12">
        <f>IF('Indicator Data'!V62="No data","x",ROUND(IF('Indicator Data'!V62&gt;AE$140,10,IF('Indicator Data'!V62&lt;AE$139,0,10-(AE$140-'Indicator Data'!V62)/(AE$140-AE$139)*10)),1))</f>
        <v>4.3</v>
      </c>
      <c r="AF60" s="12">
        <f>IF('Indicator Data'!W62="No data","x",ROUND(IF('Indicator Data'!W62&gt;AF$140,10,IF('Indicator Data'!W62&lt;AF$139,0,10-(AF$140-'Indicator Data'!W62)/(AF$140-AF$139)*10)),1))</f>
        <v>3.1</v>
      </c>
      <c r="AG60" s="52">
        <f t="shared" si="12"/>
        <v>3.7</v>
      </c>
      <c r="AH60" s="12">
        <f>IF('Indicator Data'!AP62="No data","x",ROUND(IF('Indicator Data'!AP62&gt;AH$140,10,IF('Indicator Data'!AP62&lt;AH$139,0,10-(AH$140-'Indicator Data'!AP62)/(AH$140-AH$139)*10)),1))</f>
        <v>4.0999999999999996</v>
      </c>
      <c r="AI60" s="12">
        <f>IF('Indicator Data'!AQ62="No data","x",ROUND(IF('Indicator Data'!AQ62&gt;AI$140,10,IF('Indicator Data'!AQ62&lt;AI$139,0,10-(AI$140-'Indicator Data'!AQ62)/(AI$140-AI$139)*10)),1))</f>
        <v>0</v>
      </c>
      <c r="AJ60" s="52">
        <f t="shared" si="13"/>
        <v>2.1</v>
      </c>
      <c r="AK60" s="35">
        <f>'Indicator Data'!AK62+'Indicator Data'!AJ62*0.5+'Indicator Data'!AI62*0.25</f>
        <v>7992.3568088333104</v>
      </c>
      <c r="AL60" s="42">
        <f>AK60/'Indicator Data'!BB62</f>
        <v>6.6394605004903868E-3</v>
      </c>
      <c r="AM60" s="52">
        <f t="shared" si="14"/>
        <v>0.7</v>
      </c>
      <c r="AN60" s="42">
        <f>IF('Indicator Data'!AL62="No data","x",'Indicator Data'!AL62/'Indicator Data'!BB62)</f>
        <v>0</v>
      </c>
      <c r="AO60" s="12">
        <f t="shared" si="15"/>
        <v>0</v>
      </c>
      <c r="AP60" s="52">
        <f t="shared" si="16"/>
        <v>0</v>
      </c>
      <c r="AQ60" s="36">
        <f t="shared" si="17"/>
        <v>2.1</v>
      </c>
      <c r="AR60" s="55">
        <f t="shared" si="18"/>
        <v>2.7</v>
      </c>
      <c r="AU60" s="11">
        <v>2.9</v>
      </c>
    </row>
    <row r="61" spans="1:47" s="11" customFormat="1" x14ac:dyDescent="0.25">
      <c r="A61" s="11" t="s">
        <v>377</v>
      </c>
      <c r="B61" s="30" t="s">
        <v>12</v>
      </c>
      <c r="C61" s="30" t="s">
        <v>505</v>
      </c>
      <c r="D61" s="12">
        <f>ROUND(IF('Indicator Data'!O63="No data",IF((0.1284*LN('Indicator Data'!BA63)-0.4735)&gt;D$140,0,IF((0.1284*LN('Indicator Data'!BA63)-0.4735)&lt;D$139,10,(D$140-(0.1284*LN('Indicator Data'!BA63)-0.4735))/(D$140-D$139)*10)),IF('Indicator Data'!O63&gt;D$140,0,IF('Indicator Data'!O63&lt;D$139,10,(D$140-'Indicator Data'!O63)/(D$140-D$139)*10))),1)</f>
        <v>9.1999999999999993</v>
      </c>
      <c r="E61" s="12">
        <f>IF('Indicator Data'!P63="No data","x",ROUND(IF('Indicator Data'!P63&gt;E$140,10,IF('Indicator Data'!P63&lt;E$139,0,10-(E$140-'Indicator Data'!P63)/(E$140-E$139)*10)),1))</f>
        <v>10</v>
      </c>
      <c r="F61" s="52">
        <f t="shared" si="0"/>
        <v>9.6999999999999993</v>
      </c>
      <c r="G61" s="12">
        <f>IF('Indicator Data'!AG63="No data","x",ROUND(IF('Indicator Data'!AG63&gt;G$140,10,IF('Indicator Data'!AG63&lt;G$139,0,10-(G$140-'Indicator Data'!AG63)/(G$140-G$139)*10)),1))</f>
        <v>8.6999999999999993</v>
      </c>
      <c r="H61" s="12">
        <f>IF('Indicator Data'!AH63="No data","x",ROUND(IF('Indicator Data'!AH63&gt;H$140,10,IF('Indicator Data'!AH63&lt;H$139,0,10-(H$140-'Indicator Data'!AH63)/(H$140-H$139)*10)),1))</f>
        <v>2.2999999999999998</v>
      </c>
      <c r="I61" s="52">
        <f t="shared" si="1"/>
        <v>5.5</v>
      </c>
      <c r="J61" s="35">
        <f>SUM('Indicator Data'!R63,SUM('Indicator Data'!S63:T63)*1000000)</f>
        <v>3086670957</v>
      </c>
      <c r="K61" s="35">
        <f>J61/'Indicator Data'!BD63</f>
        <v>149.46784631498514</v>
      </c>
      <c r="L61" s="12">
        <f t="shared" si="2"/>
        <v>3</v>
      </c>
      <c r="M61" s="12">
        <f>IF('Indicator Data'!U63="No data","x",ROUND(IF('Indicator Data'!U63&gt;M$140,10,IF('Indicator Data'!U63&lt;M$139,0,10-(M$140-'Indicator Data'!U63)/(M$140-M$139)*10)),1))</f>
        <v>10</v>
      </c>
      <c r="N61" s="125">
        <f>'Indicator Data'!Q63/'Indicator Data'!BD63*1000000</f>
        <v>13.659811004853502</v>
      </c>
      <c r="O61" s="12">
        <f t="shared" si="3"/>
        <v>1.4</v>
      </c>
      <c r="P61" s="52">
        <f t="shared" si="4"/>
        <v>4.8</v>
      </c>
      <c r="Q61" s="45">
        <f t="shared" si="5"/>
        <v>7.4</v>
      </c>
      <c r="R61" s="35">
        <f>IF(AND('Indicator Data'!AM63="No data",'Indicator Data'!AN63="No data"),0,SUM('Indicator Data'!AM63:AO63))</f>
        <v>19133</v>
      </c>
      <c r="S61" s="12">
        <f t="shared" si="6"/>
        <v>4.3</v>
      </c>
      <c r="T61" s="41">
        <f>R61/'Indicator Data'!$BB63</f>
        <v>4.8034581484304468E-3</v>
      </c>
      <c r="U61" s="12">
        <f t="shared" si="7"/>
        <v>4.7</v>
      </c>
      <c r="V61" s="13">
        <f t="shared" si="8"/>
        <v>4.5</v>
      </c>
      <c r="W61" s="12">
        <f>IF('Indicator Data'!AB63="No data","x",ROUND(IF('Indicator Data'!AB63&gt;W$140,10,IF('Indicator Data'!AB63&lt;W$139,0,10-(W$140-'Indicator Data'!AB63)/(W$140-W$139)*10)),1))</f>
        <v>0.6</v>
      </c>
      <c r="X61" s="12">
        <f>IF('Indicator Data'!AA63="No data","x",ROUND(IF('Indicator Data'!AA63&gt;X$140,10,IF('Indicator Data'!AA63&lt;X$139,0,10-(X$140-'Indicator Data'!AA63)/(X$140-X$139)*10)),1))</f>
        <v>2.8</v>
      </c>
      <c r="Y61" s="12">
        <f>IF('Indicator Data'!AF63="No data","x",ROUND(IF('Indicator Data'!AF63&gt;Y$140,10,IF('Indicator Data'!AF63&lt;Y$139,0,10-(Y$140-'Indicator Data'!AF63)/(Y$140-Y$139)*10)),1))</f>
        <v>7.2</v>
      </c>
      <c r="Z61" s="129">
        <f>IF('Indicator Data'!AC63="No data","x",'Indicator Data'!AC63/'Indicator Data'!$BB63*100000)</f>
        <v>7.381052086126334</v>
      </c>
      <c r="AA61" s="127">
        <f t="shared" si="9"/>
        <v>7.8</v>
      </c>
      <c r="AB61" s="129">
        <f>IF('Indicator Data'!AD63="No data","x",'Indicator Data'!AD63/'Indicator Data'!$BB63*100000)</f>
        <v>0.27616181274622337</v>
      </c>
      <c r="AC61" s="127">
        <f t="shared" si="10"/>
        <v>4.8</v>
      </c>
      <c r="AD61" s="52">
        <f t="shared" si="11"/>
        <v>4.5999999999999996</v>
      </c>
      <c r="AE61" s="12">
        <f>IF('Indicator Data'!V63="No data","x",ROUND(IF('Indicator Data'!V63&gt;AE$140,10,IF('Indicator Data'!V63&lt;AE$139,0,10-(AE$140-'Indicator Data'!V63)/(AE$140-AE$139)*10)),1))</f>
        <v>5.5</v>
      </c>
      <c r="AF61" s="12">
        <f>IF('Indicator Data'!W63="No data","x",ROUND(IF('Indicator Data'!W63&gt;AF$140,10,IF('Indicator Data'!W63&lt;AF$139,0,10-(AF$140-'Indicator Data'!W63)/(AF$140-AF$139)*10)),1))</f>
        <v>7.7</v>
      </c>
      <c r="AG61" s="52">
        <f t="shared" si="12"/>
        <v>6.6</v>
      </c>
      <c r="AH61" s="12">
        <f>IF('Indicator Data'!AP63="No data","x",ROUND(IF('Indicator Data'!AP63&gt;AH$140,10,IF('Indicator Data'!AP63&lt;AH$139,0,10-(AH$140-'Indicator Data'!AP63)/(AH$140-AH$139)*10)),1))</f>
        <v>10</v>
      </c>
      <c r="AI61" s="12">
        <f>IF('Indicator Data'!AQ63="No data","x",ROUND(IF('Indicator Data'!AQ63&gt;AI$140,10,IF('Indicator Data'!AQ63&lt;AI$139,0,10-(AI$140-'Indicator Data'!AQ63)/(AI$140-AI$139)*10)),1))</f>
        <v>1</v>
      </c>
      <c r="AJ61" s="52">
        <f t="shared" si="13"/>
        <v>5.5</v>
      </c>
      <c r="AK61" s="35">
        <f>'Indicator Data'!AK63+'Indicator Data'!AJ63*0.5+'Indicator Data'!AI63*0.25</f>
        <v>27823.002929824532</v>
      </c>
      <c r="AL61" s="42">
        <f>AK61/'Indicator Data'!BB63</f>
        <v>6.9851372046762054E-3</v>
      </c>
      <c r="AM61" s="52">
        <f t="shared" si="14"/>
        <v>0.7</v>
      </c>
      <c r="AN61" s="42">
        <f>IF('Indicator Data'!AL63="No data","x",'Indicator Data'!AL63/'Indicator Data'!BB63)</f>
        <v>4.1936275912764998E-2</v>
      </c>
      <c r="AO61" s="12">
        <f t="shared" si="15"/>
        <v>2.1</v>
      </c>
      <c r="AP61" s="52">
        <f t="shared" si="16"/>
        <v>2.1</v>
      </c>
      <c r="AQ61" s="36">
        <f t="shared" si="17"/>
        <v>4.2</v>
      </c>
      <c r="AR61" s="55">
        <f t="shared" si="18"/>
        <v>4.4000000000000004</v>
      </c>
      <c r="AU61" s="11">
        <v>2.9</v>
      </c>
    </row>
    <row r="62" spans="1:47" s="11" customFormat="1" x14ac:dyDescent="0.25">
      <c r="A62" s="11" t="s">
        <v>378</v>
      </c>
      <c r="B62" s="30" t="s">
        <v>12</v>
      </c>
      <c r="C62" s="30" t="s">
        <v>506</v>
      </c>
      <c r="D62" s="12">
        <f>ROUND(IF('Indicator Data'!O64="No data",IF((0.1284*LN('Indicator Data'!BA64)-0.4735)&gt;D$140,0,IF((0.1284*LN('Indicator Data'!BA64)-0.4735)&lt;D$139,10,(D$140-(0.1284*LN('Indicator Data'!BA64)-0.4735))/(D$140-D$139)*10)),IF('Indicator Data'!O64&gt;D$140,0,IF('Indicator Data'!O64&lt;D$139,10,(D$140-'Indicator Data'!O64)/(D$140-D$139)*10))),1)</f>
        <v>9.1999999999999993</v>
      </c>
      <c r="E62" s="12">
        <f>IF('Indicator Data'!P64="No data","x",ROUND(IF('Indicator Data'!P64&gt;E$140,10,IF('Indicator Data'!P64&lt;E$139,0,10-(E$140-'Indicator Data'!P64)/(E$140-E$139)*10)),1))</f>
        <v>10</v>
      </c>
      <c r="F62" s="52">
        <f t="shared" si="0"/>
        <v>9.6999999999999993</v>
      </c>
      <c r="G62" s="12">
        <f>IF('Indicator Data'!AG64="No data","x",ROUND(IF('Indicator Data'!AG64&gt;G$140,10,IF('Indicator Data'!AG64&lt;G$139,0,10-(G$140-'Indicator Data'!AG64)/(G$140-G$139)*10)),1))</f>
        <v>8.6999999999999993</v>
      </c>
      <c r="H62" s="12">
        <f>IF('Indicator Data'!AH64="No data","x",ROUND(IF('Indicator Data'!AH64&gt;H$140,10,IF('Indicator Data'!AH64&lt;H$139,0,10-(H$140-'Indicator Data'!AH64)/(H$140-H$139)*10)),1))</f>
        <v>2.2999999999999998</v>
      </c>
      <c r="I62" s="52">
        <f t="shared" si="1"/>
        <v>5.5</v>
      </c>
      <c r="J62" s="35">
        <f>SUM('Indicator Data'!R64,SUM('Indicator Data'!S64:T64)*1000000)</f>
        <v>3086670957</v>
      </c>
      <c r="K62" s="35">
        <f>J62/'Indicator Data'!BD64</f>
        <v>149.46784631498514</v>
      </c>
      <c r="L62" s="12">
        <f t="shared" si="2"/>
        <v>3</v>
      </c>
      <c r="M62" s="12">
        <f>IF('Indicator Data'!U64="No data","x",ROUND(IF('Indicator Data'!U64&gt;M$140,10,IF('Indicator Data'!U64&lt;M$139,0,10-(M$140-'Indicator Data'!U64)/(M$140-M$139)*10)),1))</f>
        <v>10</v>
      </c>
      <c r="N62" s="125">
        <f>'Indicator Data'!Q64/'Indicator Data'!BD64*1000000</f>
        <v>13.659811004853502</v>
      </c>
      <c r="O62" s="12">
        <f t="shared" si="3"/>
        <v>1.4</v>
      </c>
      <c r="P62" s="52">
        <f t="shared" si="4"/>
        <v>4.8</v>
      </c>
      <c r="Q62" s="45">
        <f t="shared" si="5"/>
        <v>7.4</v>
      </c>
      <c r="R62" s="35">
        <f>IF(AND('Indicator Data'!AM64="No data",'Indicator Data'!AN64="No data"),0,SUM('Indicator Data'!AM64:AO64))</f>
        <v>33410</v>
      </c>
      <c r="S62" s="12">
        <f t="shared" si="6"/>
        <v>5.0999999999999996</v>
      </c>
      <c r="T62" s="41">
        <f>R62/'Indicator Data'!$BB64</f>
        <v>1.0184941589771526E-2</v>
      </c>
      <c r="U62" s="12">
        <f t="shared" si="7"/>
        <v>5.7</v>
      </c>
      <c r="V62" s="13">
        <f t="shared" si="8"/>
        <v>5.4</v>
      </c>
      <c r="W62" s="12">
        <f>IF('Indicator Data'!AB64="No data","x",ROUND(IF('Indicator Data'!AB64&gt;W$140,10,IF('Indicator Data'!AB64&lt;W$139,0,10-(W$140-'Indicator Data'!AB64)/(W$140-W$139)*10)),1))</f>
        <v>0.4</v>
      </c>
      <c r="X62" s="12">
        <f>IF('Indicator Data'!AA64="No data","x",ROUND(IF('Indicator Data'!AA64&gt;X$140,10,IF('Indicator Data'!AA64&lt;X$139,0,10-(X$140-'Indicator Data'!AA64)/(X$140-X$139)*10)),1))</f>
        <v>2.8</v>
      </c>
      <c r="Y62" s="12">
        <f>IF('Indicator Data'!AF64="No data","x",ROUND(IF('Indicator Data'!AF64&gt;Y$140,10,IF('Indicator Data'!AF64&lt;Y$139,0,10-(Y$140-'Indicator Data'!AF64)/(Y$140-Y$139)*10)),1))</f>
        <v>7.2</v>
      </c>
      <c r="Z62" s="129">
        <f>IF('Indicator Data'!AC64="No data","x",'Indicator Data'!AC64/'Indicator Data'!$BB64*100000)</f>
        <v>0</v>
      </c>
      <c r="AA62" s="127">
        <f t="shared" si="9"/>
        <v>0</v>
      </c>
      <c r="AB62" s="129">
        <f>IF('Indicator Data'!AD64="No data","x",'Indicator Data'!AD64/'Indicator Data'!$BB64*100000)</f>
        <v>0.12193883974584287</v>
      </c>
      <c r="AC62" s="127">
        <f t="shared" si="10"/>
        <v>3.6</v>
      </c>
      <c r="AD62" s="52">
        <f t="shared" si="11"/>
        <v>2.8</v>
      </c>
      <c r="AE62" s="12">
        <f>IF('Indicator Data'!V64="No data","x",ROUND(IF('Indicator Data'!V64&gt;AE$140,10,IF('Indicator Data'!V64&lt;AE$139,0,10-(AE$140-'Indicator Data'!V64)/(AE$140-AE$139)*10)),1))</f>
        <v>10</v>
      </c>
      <c r="AF62" s="12">
        <f>IF('Indicator Data'!W64="No data","x",ROUND(IF('Indicator Data'!W64&gt;AF$140,10,IF('Indicator Data'!W64&lt;AF$139,0,10-(AF$140-'Indicator Data'!W64)/(AF$140-AF$139)*10)),1))</f>
        <v>6</v>
      </c>
      <c r="AG62" s="52">
        <f t="shared" si="12"/>
        <v>8</v>
      </c>
      <c r="AH62" s="12">
        <f>IF('Indicator Data'!AP64="No data","x",ROUND(IF('Indicator Data'!AP64&gt;AH$140,10,IF('Indicator Data'!AP64&lt;AH$139,0,10-(AH$140-'Indicator Data'!AP64)/(AH$140-AH$139)*10)),1))</f>
        <v>7</v>
      </c>
      <c r="AI62" s="12">
        <f>IF('Indicator Data'!AQ64="No data","x",ROUND(IF('Indicator Data'!AQ64&gt;AI$140,10,IF('Indicator Data'!AQ64&lt;AI$139,0,10-(AI$140-'Indicator Data'!AQ64)/(AI$140-AI$139)*10)),1))</f>
        <v>1.1000000000000001</v>
      </c>
      <c r="AJ62" s="52">
        <f t="shared" si="13"/>
        <v>4.0999999999999996</v>
      </c>
      <c r="AK62" s="35">
        <f>'Indicator Data'!AK64+'Indicator Data'!AJ64*0.5+'Indicator Data'!AI64*0.25</f>
        <v>146330.56063216078</v>
      </c>
      <c r="AL62" s="42">
        <f>AK62/'Indicator Data'!BB64</f>
        <v>4.4608446957110991E-2</v>
      </c>
      <c r="AM62" s="52">
        <f t="shared" si="14"/>
        <v>4.5</v>
      </c>
      <c r="AN62" s="42">
        <f>IF('Indicator Data'!AL64="No data","x",'Indicator Data'!AL64/'Indicator Data'!BB64)</f>
        <v>0.11885968284317475</v>
      </c>
      <c r="AO62" s="12">
        <f t="shared" si="15"/>
        <v>5.9</v>
      </c>
      <c r="AP62" s="52">
        <f t="shared" si="16"/>
        <v>5.9</v>
      </c>
      <c r="AQ62" s="36">
        <f t="shared" si="17"/>
        <v>5.4</v>
      </c>
      <c r="AR62" s="55">
        <f t="shared" si="18"/>
        <v>5.4</v>
      </c>
      <c r="AU62" s="11">
        <v>3</v>
      </c>
    </row>
    <row r="63" spans="1:47" s="11" customFormat="1" x14ac:dyDescent="0.25">
      <c r="A63" s="11" t="s">
        <v>379</v>
      </c>
      <c r="B63" s="30" t="s">
        <v>12</v>
      </c>
      <c r="C63" s="30" t="s">
        <v>507</v>
      </c>
      <c r="D63" s="12">
        <f>ROUND(IF('Indicator Data'!O65="No data",IF((0.1284*LN('Indicator Data'!BA65)-0.4735)&gt;D$140,0,IF((0.1284*LN('Indicator Data'!BA65)-0.4735)&lt;D$139,10,(D$140-(0.1284*LN('Indicator Data'!BA65)-0.4735))/(D$140-D$139)*10)),IF('Indicator Data'!O65&gt;D$140,0,IF('Indicator Data'!O65&lt;D$139,10,(D$140-'Indicator Data'!O65)/(D$140-D$139)*10))),1)</f>
        <v>9.1999999999999993</v>
      </c>
      <c r="E63" s="12">
        <f>IF('Indicator Data'!P65="No data","x",ROUND(IF('Indicator Data'!P65&gt;E$140,10,IF('Indicator Data'!P65&lt;E$139,0,10-(E$140-'Indicator Data'!P65)/(E$140-E$139)*10)),1))</f>
        <v>10</v>
      </c>
      <c r="F63" s="52">
        <f t="shared" si="0"/>
        <v>9.6999999999999993</v>
      </c>
      <c r="G63" s="12">
        <f>IF('Indicator Data'!AG65="No data","x",ROUND(IF('Indicator Data'!AG65&gt;G$140,10,IF('Indicator Data'!AG65&lt;G$139,0,10-(G$140-'Indicator Data'!AG65)/(G$140-G$139)*10)),1))</f>
        <v>8.6999999999999993</v>
      </c>
      <c r="H63" s="12">
        <f>IF('Indicator Data'!AH65="No data","x",ROUND(IF('Indicator Data'!AH65&gt;H$140,10,IF('Indicator Data'!AH65&lt;H$139,0,10-(H$140-'Indicator Data'!AH65)/(H$140-H$139)*10)),1))</f>
        <v>2.2999999999999998</v>
      </c>
      <c r="I63" s="52">
        <f t="shared" si="1"/>
        <v>5.5</v>
      </c>
      <c r="J63" s="35">
        <f>SUM('Indicator Data'!R65,SUM('Indicator Data'!S65:T65)*1000000)</f>
        <v>3086670957</v>
      </c>
      <c r="K63" s="35">
        <f>J63/'Indicator Data'!BD65</f>
        <v>149.46784631498514</v>
      </c>
      <c r="L63" s="12">
        <f t="shared" si="2"/>
        <v>3</v>
      </c>
      <c r="M63" s="12">
        <f>IF('Indicator Data'!U65="No data","x",ROUND(IF('Indicator Data'!U65&gt;M$140,10,IF('Indicator Data'!U65&lt;M$139,0,10-(M$140-'Indicator Data'!U65)/(M$140-M$139)*10)),1))</f>
        <v>10</v>
      </c>
      <c r="N63" s="125">
        <f>'Indicator Data'!Q65/'Indicator Data'!BD65*1000000</f>
        <v>13.659811004853502</v>
      </c>
      <c r="O63" s="12">
        <f t="shared" si="3"/>
        <v>1.4</v>
      </c>
      <c r="P63" s="52">
        <f t="shared" si="4"/>
        <v>4.8</v>
      </c>
      <c r="Q63" s="45">
        <f t="shared" si="5"/>
        <v>7.4</v>
      </c>
      <c r="R63" s="35">
        <f>IF(AND('Indicator Data'!AM65="No data",'Indicator Data'!AN65="No data"),0,SUM('Indicator Data'!AM65:AO65))</f>
        <v>0</v>
      </c>
      <c r="S63" s="12">
        <f t="shared" si="6"/>
        <v>0</v>
      </c>
      <c r="T63" s="41">
        <f>R63/'Indicator Data'!$BB65</f>
        <v>0</v>
      </c>
      <c r="U63" s="12">
        <f t="shared" si="7"/>
        <v>0</v>
      </c>
      <c r="V63" s="13">
        <f t="shared" si="8"/>
        <v>0</v>
      </c>
      <c r="W63" s="12">
        <f>IF('Indicator Data'!AB65="No data","x",ROUND(IF('Indicator Data'!AB65&gt;W$140,10,IF('Indicator Data'!AB65&lt;W$139,0,10-(W$140-'Indicator Data'!AB65)/(W$140-W$139)*10)),1))</f>
        <v>0.4</v>
      </c>
      <c r="X63" s="12">
        <f>IF('Indicator Data'!AA65="No data","x",ROUND(IF('Indicator Data'!AA65&gt;X$140,10,IF('Indicator Data'!AA65&lt;X$139,0,10-(X$140-'Indicator Data'!AA65)/(X$140-X$139)*10)),1))</f>
        <v>2.8</v>
      </c>
      <c r="Y63" s="12">
        <f>IF('Indicator Data'!AF65="No data","x",ROUND(IF('Indicator Data'!AF65&gt;Y$140,10,IF('Indicator Data'!AF65&lt;Y$139,0,10-(Y$140-'Indicator Data'!AF65)/(Y$140-Y$139)*10)),1))</f>
        <v>7.2</v>
      </c>
      <c r="Z63" s="129">
        <f>IF('Indicator Data'!AC65="No data","x",'Indicator Data'!AC65/'Indicator Data'!$BB65*100000)</f>
        <v>0.34835494024203234</v>
      </c>
      <c r="AA63" s="127">
        <f t="shared" si="9"/>
        <v>4.2</v>
      </c>
      <c r="AB63" s="129">
        <f>IF('Indicator Data'!AD65="No data","x",'Indicator Data'!AD65/'Indicator Data'!$BB65*100000)</f>
        <v>0.2322366268280216</v>
      </c>
      <c r="AC63" s="127">
        <f t="shared" si="10"/>
        <v>4.5999999999999996</v>
      </c>
      <c r="AD63" s="52">
        <f t="shared" si="11"/>
        <v>3.8</v>
      </c>
      <c r="AE63" s="12">
        <f>IF('Indicator Data'!V65="No data","x",ROUND(IF('Indicator Data'!V65&gt;AE$140,10,IF('Indicator Data'!V65&lt;AE$139,0,10-(AE$140-'Indicator Data'!V65)/(AE$140-AE$139)*10)),1))</f>
        <v>7.2</v>
      </c>
      <c r="AF63" s="12">
        <f>IF('Indicator Data'!W65="No data","x",ROUND(IF('Indicator Data'!W65&gt;AF$140,10,IF('Indicator Data'!W65&lt;AF$139,0,10-(AF$140-'Indicator Data'!W65)/(AF$140-AF$139)*10)),1))</f>
        <v>10</v>
      </c>
      <c r="AG63" s="52">
        <f t="shared" si="12"/>
        <v>8.6</v>
      </c>
      <c r="AH63" s="12">
        <f>IF('Indicator Data'!AP65="No data","x",ROUND(IF('Indicator Data'!AP65&gt;AH$140,10,IF('Indicator Data'!AP65&lt;AH$139,0,10-(AH$140-'Indicator Data'!AP65)/(AH$140-AH$139)*10)),1))</f>
        <v>10</v>
      </c>
      <c r="AI63" s="12">
        <f>IF('Indicator Data'!AQ65="No data","x",ROUND(IF('Indicator Data'!AQ65&gt;AI$140,10,IF('Indicator Data'!AQ65&lt;AI$139,0,10-(AI$140-'Indicator Data'!AQ65)/(AI$140-AI$139)*10)),1))</f>
        <v>4.5</v>
      </c>
      <c r="AJ63" s="52">
        <f t="shared" si="13"/>
        <v>7.3</v>
      </c>
      <c r="AK63" s="35">
        <f>'Indicator Data'!AK65+'Indicator Data'!AJ65*0.5+'Indicator Data'!AI65*0.25</f>
        <v>249855.40819487473</v>
      </c>
      <c r="AL63" s="42">
        <f>AK63/'Indicator Data'!BB65</f>
        <v>5.8025577193916128E-2</v>
      </c>
      <c r="AM63" s="52">
        <f t="shared" si="14"/>
        <v>5.8</v>
      </c>
      <c r="AN63" s="42">
        <f>IF('Indicator Data'!AL65="No data","x",'Indicator Data'!AL65/'Indicator Data'!BB65)</f>
        <v>4.5745861601369078E-2</v>
      </c>
      <c r="AO63" s="12">
        <f t="shared" si="15"/>
        <v>2.2999999999999998</v>
      </c>
      <c r="AP63" s="52">
        <f t="shared" si="16"/>
        <v>2.2999999999999998</v>
      </c>
      <c r="AQ63" s="36">
        <f t="shared" si="17"/>
        <v>6.1</v>
      </c>
      <c r="AR63" s="55">
        <f t="shared" si="18"/>
        <v>3.6</v>
      </c>
      <c r="AU63" s="11">
        <v>3.6</v>
      </c>
    </row>
    <row r="64" spans="1:47" s="11" customFormat="1" x14ac:dyDescent="0.25">
      <c r="A64" s="11" t="s">
        <v>381</v>
      </c>
      <c r="B64" s="30" t="s">
        <v>14</v>
      </c>
      <c r="C64" s="30" t="s">
        <v>509</v>
      </c>
      <c r="D64" s="12">
        <f>ROUND(IF('Indicator Data'!O66="No data",IF((0.1284*LN('Indicator Data'!BA66)-0.4735)&gt;D$140,0,IF((0.1284*LN('Indicator Data'!BA66)-0.4735)&lt;D$139,10,(D$140-(0.1284*LN('Indicator Data'!BA66)-0.4735))/(D$140-D$139)*10)),IF('Indicator Data'!O66&gt;D$140,0,IF('Indicator Data'!O66&lt;D$139,10,(D$140-'Indicator Data'!O66)/(D$140-D$139)*10))),1)</f>
        <v>6.3</v>
      </c>
      <c r="E64" s="12">
        <f>IF('Indicator Data'!P66="No data","x",ROUND(IF('Indicator Data'!P66&gt;E$140,10,IF('Indicator Data'!P66&lt;E$139,0,10-(E$140-'Indicator Data'!P66)/(E$140-E$139)*10)),1))</f>
        <v>0</v>
      </c>
      <c r="F64" s="52">
        <f t="shared" si="0"/>
        <v>3.8</v>
      </c>
      <c r="G64" s="12">
        <f>IF('Indicator Data'!AG66="No data","x",ROUND(IF('Indicator Data'!AG66&gt;G$140,10,IF('Indicator Data'!AG66&lt;G$139,0,10-(G$140-'Indicator Data'!AG66)/(G$140-G$139)*10)),1))</f>
        <v>7.4</v>
      </c>
      <c r="H64" s="12">
        <f>IF('Indicator Data'!AH66="No data","x",ROUND(IF('Indicator Data'!AH66&gt;H$140,10,IF('Indicator Data'!AH66&lt;H$139,0,10-(H$140-'Indicator Data'!AH66)/(H$140-H$139)*10)),1))</f>
        <v>0</v>
      </c>
      <c r="I64" s="52">
        <f t="shared" si="1"/>
        <v>3.7</v>
      </c>
      <c r="J64" s="35">
        <f>SUM('Indicator Data'!R66,SUM('Indicator Data'!S66:T66)*1000000)</f>
        <v>8374141967</v>
      </c>
      <c r="K64" s="35">
        <f>J64/'Indicator Data'!BD66</f>
        <v>46.933580939738398</v>
      </c>
      <c r="L64" s="12">
        <f t="shared" si="2"/>
        <v>0.9</v>
      </c>
      <c r="M64" s="12">
        <f>IF('Indicator Data'!U66="No data","x",ROUND(IF('Indicator Data'!U66&gt;M$140,10,IF('Indicator Data'!U66&lt;M$139,0,10-(M$140-'Indicator Data'!U66)/(M$140-M$139)*10)),1))</f>
        <v>0.6</v>
      </c>
      <c r="N64" s="125">
        <f>'Indicator Data'!Q66/'Indicator Data'!BD66*1000000</f>
        <v>136.25320644547992</v>
      </c>
      <c r="O64" s="12">
        <f t="shared" si="3"/>
        <v>10</v>
      </c>
      <c r="P64" s="52">
        <f t="shared" si="4"/>
        <v>3.8</v>
      </c>
      <c r="Q64" s="45">
        <f t="shared" si="5"/>
        <v>3.8</v>
      </c>
      <c r="R64" s="35">
        <f>IF(AND('Indicator Data'!AM66="No data",'Indicator Data'!AN66="No data"),0,SUM('Indicator Data'!AM66:AO66))</f>
        <v>0</v>
      </c>
      <c r="S64" s="12">
        <f t="shared" si="6"/>
        <v>0</v>
      </c>
      <c r="T64" s="41">
        <f>R64/'Indicator Data'!$BB66</f>
        <v>0</v>
      </c>
      <c r="U64" s="12">
        <f t="shared" si="7"/>
        <v>0</v>
      </c>
      <c r="V64" s="13">
        <f t="shared" si="8"/>
        <v>0</v>
      </c>
      <c r="W64" s="12">
        <f>IF('Indicator Data'!AB66="No data","x",ROUND(IF('Indicator Data'!AB66&gt;W$140,10,IF('Indicator Data'!AB66&lt;W$139,0,10-(W$140-'Indicator Data'!AB66)/(W$140-W$139)*10)),1))</f>
        <v>4.2</v>
      </c>
      <c r="X64" s="12">
        <f>IF('Indicator Data'!AA66="No data","x",ROUND(IF('Indicator Data'!AA66&gt;X$140,10,IF('Indicator Data'!AA66&lt;X$139,0,10-(X$140-'Indicator Data'!AA66)/(X$140-X$139)*10)),1))</f>
        <v>6</v>
      </c>
      <c r="Y64" s="12">
        <f>IF('Indicator Data'!AF66="No data","x",ROUND(IF('Indicator Data'!AF66&gt;Y$140,10,IF('Indicator Data'!AF66&lt;Y$139,0,10-(Y$140-'Indicator Data'!AF66)/(Y$140-Y$139)*10)),1))</f>
        <v>5.0999999999999996</v>
      </c>
      <c r="Z64" s="129">
        <f>IF('Indicator Data'!AC66="No data","x",'Indicator Data'!AC66/'Indicator Data'!$BB66*100000)</f>
        <v>0.43771446298864319</v>
      </c>
      <c r="AA64" s="127">
        <f t="shared" si="9"/>
        <v>4.4000000000000004</v>
      </c>
      <c r="AB64" s="129">
        <f>IF('Indicator Data'!AD66="No data","x",'Indicator Data'!AD66/'Indicator Data'!$BB66*100000)</f>
        <v>5.0884306322429769</v>
      </c>
      <c r="AC64" s="127">
        <f t="shared" si="10"/>
        <v>9</v>
      </c>
      <c r="AD64" s="52">
        <f t="shared" si="11"/>
        <v>5.7</v>
      </c>
      <c r="AE64" s="12">
        <f>IF('Indicator Data'!V66="No data","x",ROUND(IF('Indicator Data'!V66&gt;AE$140,10,IF('Indicator Data'!V66&lt;AE$139,0,10-(AE$140-'Indicator Data'!V66)/(AE$140-AE$139)*10)),1))</f>
        <v>6.4</v>
      </c>
      <c r="AF64" s="12">
        <f>IF('Indicator Data'!W66="No data","x",ROUND(IF('Indicator Data'!W66&gt;AF$140,10,IF('Indicator Data'!W66&lt;AF$139,0,10-(AF$140-'Indicator Data'!W66)/(AF$140-AF$139)*10)),1))</f>
        <v>3.9</v>
      </c>
      <c r="AG64" s="52">
        <f t="shared" si="12"/>
        <v>5.2</v>
      </c>
      <c r="AH64" s="12">
        <f>IF('Indicator Data'!AP66="No data","x",ROUND(IF('Indicator Data'!AP66&gt;AH$140,10,IF('Indicator Data'!AP66&lt;AH$139,0,10-(AH$140-'Indicator Data'!AP66)/(AH$140-AH$139)*10)),1))</f>
        <v>0</v>
      </c>
      <c r="AI64" s="12">
        <f>IF('Indicator Data'!AQ66="No data","x",ROUND(IF('Indicator Data'!AQ66&gt;AI$140,10,IF('Indicator Data'!AQ66&lt;AI$139,0,10-(AI$140-'Indicator Data'!AQ66)/(AI$140-AI$139)*10)),1))</f>
        <v>0</v>
      </c>
      <c r="AJ64" s="52">
        <f t="shared" si="13"/>
        <v>0</v>
      </c>
      <c r="AK64" s="35">
        <f>'Indicator Data'!AK66+'Indicator Data'!AJ66*0.5+'Indicator Data'!AI66*0.25</f>
        <v>13.13413925248736</v>
      </c>
      <c r="AL64" s="42">
        <f>AK64/'Indicator Data'!BB66</f>
        <v>3.5931266935753532E-6</v>
      </c>
      <c r="AM64" s="52">
        <f t="shared" si="14"/>
        <v>0</v>
      </c>
      <c r="AN64" s="42" t="str">
        <f>IF('Indicator Data'!AL66="No data","x",'Indicator Data'!AL66/'Indicator Data'!BB66)</f>
        <v>x</v>
      </c>
      <c r="AO64" s="12" t="str">
        <f t="shared" si="15"/>
        <v>x</v>
      </c>
      <c r="AP64" s="52" t="str">
        <f t="shared" si="16"/>
        <v>x</v>
      </c>
      <c r="AQ64" s="36">
        <f t="shared" si="17"/>
        <v>3.2</v>
      </c>
      <c r="AR64" s="55">
        <f t="shared" si="18"/>
        <v>1.7</v>
      </c>
      <c r="AU64" s="11">
        <v>4.4000000000000004</v>
      </c>
    </row>
    <row r="65" spans="1:47" s="11" customFormat="1" x14ac:dyDescent="0.25">
      <c r="A65" s="11" t="s">
        <v>382</v>
      </c>
      <c r="B65" s="30" t="s">
        <v>14</v>
      </c>
      <c r="C65" s="30" t="s">
        <v>510</v>
      </c>
      <c r="D65" s="12">
        <f>ROUND(IF('Indicator Data'!O67="No data",IF((0.1284*LN('Indicator Data'!BA67)-0.4735)&gt;D$140,0,IF((0.1284*LN('Indicator Data'!BA67)-0.4735)&lt;D$139,10,(D$140-(0.1284*LN('Indicator Data'!BA67)-0.4735))/(D$140-D$139)*10)),IF('Indicator Data'!O67&gt;D$140,0,IF('Indicator Data'!O67&lt;D$139,10,(D$140-'Indicator Data'!O67)/(D$140-D$139)*10))),1)</f>
        <v>8</v>
      </c>
      <c r="E65" s="12">
        <f>IF('Indicator Data'!P67="No data","x",ROUND(IF('Indicator Data'!P67&gt;E$140,10,IF('Indicator Data'!P67&lt;E$139,0,10-(E$140-'Indicator Data'!P67)/(E$140-E$139)*10)),1))</f>
        <v>6</v>
      </c>
      <c r="F65" s="52">
        <f t="shared" si="0"/>
        <v>7.1</v>
      </c>
      <c r="G65" s="12">
        <f>IF('Indicator Data'!AG67="No data","x",ROUND(IF('Indicator Data'!AG67&gt;G$140,10,IF('Indicator Data'!AG67&lt;G$139,0,10-(G$140-'Indicator Data'!AG67)/(G$140-G$139)*10)),1))</f>
        <v>10</v>
      </c>
      <c r="H65" s="12">
        <f>IF('Indicator Data'!AH67="No data","x",ROUND(IF('Indicator Data'!AH67&gt;H$140,10,IF('Indicator Data'!AH67&lt;H$139,0,10-(H$140-'Indicator Data'!AH67)/(H$140-H$139)*10)),1))</f>
        <v>1.3</v>
      </c>
      <c r="I65" s="52">
        <f t="shared" si="1"/>
        <v>5.7</v>
      </c>
      <c r="J65" s="35">
        <f>SUM('Indicator Data'!R67,SUM('Indicator Data'!S67:T67)*1000000)</f>
        <v>8374141967</v>
      </c>
      <c r="K65" s="35">
        <f>J65/'Indicator Data'!BD67</f>
        <v>46.933580939738398</v>
      </c>
      <c r="L65" s="12">
        <f t="shared" si="2"/>
        <v>0.9</v>
      </c>
      <c r="M65" s="12">
        <f>IF('Indicator Data'!U67="No data","x",ROUND(IF('Indicator Data'!U67&gt;M$140,10,IF('Indicator Data'!U67&lt;M$139,0,10-(M$140-'Indicator Data'!U67)/(M$140-M$139)*10)),1))</f>
        <v>0.6</v>
      </c>
      <c r="N65" s="125">
        <f>'Indicator Data'!Q67/'Indicator Data'!BD67*1000000</f>
        <v>136.25320644547992</v>
      </c>
      <c r="O65" s="12">
        <f t="shared" si="3"/>
        <v>10</v>
      </c>
      <c r="P65" s="52">
        <f t="shared" si="4"/>
        <v>3.8</v>
      </c>
      <c r="Q65" s="45">
        <f t="shared" si="5"/>
        <v>5.9</v>
      </c>
      <c r="R65" s="35">
        <f>IF(AND('Indicator Data'!AM67="No data",'Indicator Data'!AN67="No data"),0,SUM('Indicator Data'!AM67:AO67))</f>
        <v>272756.5</v>
      </c>
      <c r="S65" s="12">
        <f t="shared" si="6"/>
        <v>8.1</v>
      </c>
      <c r="T65" s="41">
        <f>R65/'Indicator Data'!$BB67</f>
        <v>6.8904508836871617E-2</v>
      </c>
      <c r="U65" s="12">
        <f t="shared" si="7"/>
        <v>9.1</v>
      </c>
      <c r="V65" s="13">
        <f t="shared" si="8"/>
        <v>8.6</v>
      </c>
      <c r="W65" s="12">
        <f>IF('Indicator Data'!AB67="No data","x",ROUND(IF('Indicator Data'!AB67&gt;W$140,10,IF('Indicator Data'!AB67&lt;W$139,0,10-(W$140-'Indicator Data'!AB67)/(W$140-W$139)*10)),1))</f>
        <v>2.8</v>
      </c>
      <c r="X65" s="12">
        <f>IF('Indicator Data'!AA67="No data","x",ROUND(IF('Indicator Data'!AA67&gt;X$140,10,IF('Indicator Data'!AA67&lt;X$139,0,10-(X$140-'Indicator Data'!AA67)/(X$140-X$139)*10)),1))</f>
        <v>6</v>
      </c>
      <c r="Y65" s="12">
        <f>IF('Indicator Data'!AF67="No data","x",ROUND(IF('Indicator Data'!AF67&gt;Y$140,10,IF('Indicator Data'!AF67&lt;Y$139,0,10-(Y$140-'Indicator Data'!AF67)/(Y$140-Y$139)*10)),1))</f>
        <v>5.0999999999999996</v>
      </c>
      <c r="Z65" s="129">
        <f>IF('Indicator Data'!AC67="No data","x",'Indicator Data'!AC67/'Indicator Data'!$BB67*100000)</f>
        <v>28.925309797646619</v>
      </c>
      <c r="AA65" s="127">
        <f t="shared" si="9"/>
        <v>9.4</v>
      </c>
      <c r="AB65" s="129">
        <f>IF('Indicator Data'!AD67="No data","x",'Indicator Data'!AD67/'Indicator Data'!$BB67*100000)</f>
        <v>8.8923223133376492</v>
      </c>
      <c r="AC65" s="127">
        <f t="shared" si="10"/>
        <v>9.8000000000000007</v>
      </c>
      <c r="AD65" s="52">
        <f t="shared" si="11"/>
        <v>6.6</v>
      </c>
      <c r="AE65" s="12">
        <f>IF('Indicator Data'!V67="No data","x",ROUND(IF('Indicator Data'!V67&gt;AE$140,10,IF('Indicator Data'!V67&lt;AE$139,0,10-(AE$140-'Indicator Data'!V67)/(AE$140-AE$139)*10)),1))</f>
        <v>6.5</v>
      </c>
      <c r="AF65" s="12">
        <f>IF('Indicator Data'!W67="No data","x",ROUND(IF('Indicator Data'!W67&gt;AF$140,10,IF('Indicator Data'!W67&lt;AF$139,0,10-(AF$140-'Indicator Data'!W67)/(AF$140-AF$139)*10)),1))</f>
        <v>3.9</v>
      </c>
      <c r="AG65" s="52">
        <f t="shared" si="12"/>
        <v>5.2</v>
      </c>
      <c r="AH65" s="12">
        <f>IF('Indicator Data'!AP67="No data","x",ROUND(IF('Indicator Data'!AP67&gt;AH$140,10,IF('Indicator Data'!AP67&lt;AH$139,0,10-(AH$140-'Indicator Data'!AP67)/(AH$140-AH$139)*10)),1))</f>
        <v>2.1</v>
      </c>
      <c r="AI65" s="12">
        <f>IF('Indicator Data'!AQ67="No data","x",ROUND(IF('Indicator Data'!AQ67&gt;AI$140,10,IF('Indicator Data'!AQ67&lt;AI$139,0,10-(AI$140-'Indicator Data'!AQ67)/(AI$140-AI$139)*10)),1))</f>
        <v>3.6</v>
      </c>
      <c r="AJ65" s="52">
        <f t="shared" si="13"/>
        <v>2.9</v>
      </c>
      <c r="AK65" s="35">
        <f>'Indicator Data'!AK67+'Indicator Data'!AJ67*0.5+'Indicator Data'!AI67*0.25</f>
        <v>39.755203483608128</v>
      </c>
      <c r="AL65" s="42">
        <f>AK65/'Indicator Data'!BB67</f>
        <v>1.0043070540016115E-5</v>
      </c>
      <c r="AM65" s="52">
        <f t="shared" si="14"/>
        <v>0</v>
      </c>
      <c r="AN65" s="42">
        <f>IF('Indicator Data'!AL67="No data","x",'Indicator Data'!AL67/'Indicator Data'!BB67)</f>
        <v>0.15073857305004887</v>
      </c>
      <c r="AO65" s="12">
        <f t="shared" si="15"/>
        <v>7.5</v>
      </c>
      <c r="AP65" s="52">
        <f t="shared" si="16"/>
        <v>7.5</v>
      </c>
      <c r="AQ65" s="36">
        <f t="shared" si="17"/>
        <v>5</v>
      </c>
      <c r="AR65" s="55">
        <f t="shared" si="18"/>
        <v>7.2</v>
      </c>
      <c r="AU65" s="11">
        <v>5.2</v>
      </c>
    </row>
    <row r="66" spans="1:47" s="11" customFormat="1" ht="14.25" customHeight="1" x14ac:dyDescent="0.25">
      <c r="A66" s="11" t="s">
        <v>383</v>
      </c>
      <c r="B66" s="30" t="s">
        <v>14</v>
      </c>
      <c r="C66" s="30" t="s">
        <v>511</v>
      </c>
      <c r="D66" s="12">
        <f>ROUND(IF('Indicator Data'!O68="No data",IF((0.1284*LN('Indicator Data'!BA68)-0.4735)&gt;D$140,0,IF((0.1284*LN('Indicator Data'!BA68)-0.4735)&lt;D$139,10,(D$140-(0.1284*LN('Indicator Data'!BA68)-0.4735))/(D$140-D$139)*10)),IF('Indicator Data'!O68&gt;D$140,0,IF('Indicator Data'!O68&lt;D$139,10,(D$140-'Indicator Data'!O68)/(D$140-D$139)*10))),1)</f>
        <v>5.9</v>
      </c>
      <c r="E66" s="12">
        <f>IF('Indicator Data'!P68="No data","x",ROUND(IF('Indicator Data'!P68&gt;E$140,10,IF('Indicator Data'!P68&lt;E$139,0,10-(E$140-'Indicator Data'!P68)/(E$140-E$139)*10)),1))</f>
        <v>0.9</v>
      </c>
      <c r="F66" s="52">
        <f t="shared" si="0"/>
        <v>3.8</v>
      </c>
      <c r="G66" s="12">
        <f>IF('Indicator Data'!AG68="No data","x",ROUND(IF('Indicator Data'!AG68&gt;G$140,10,IF('Indicator Data'!AG68&lt;G$139,0,10-(G$140-'Indicator Data'!AG68)/(G$140-G$139)*10)),1))</f>
        <v>6.8</v>
      </c>
      <c r="H66" s="12">
        <f>IF('Indicator Data'!AH68="No data","x",ROUND(IF('Indicator Data'!AH68&gt;H$140,10,IF('Indicator Data'!AH68&lt;H$139,0,10-(H$140-'Indicator Data'!AH68)/(H$140-H$139)*10)),1))</f>
        <v>1</v>
      </c>
      <c r="I66" s="52">
        <f t="shared" si="1"/>
        <v>3.9</v>
      </c>
      <c r="J66" s="35">
        <f>SUM('Indicator Data'!R68,SUM('Indicator Data'!S68:T68)*1000000)</f>
        <v>8374141967</v>
      </c>
      <c r="K66" s="35">
        <f>J66/'Indicator Data'!BD68</f>
        <v>46.933580939738398</v>
      </c>
      <c r="L66" s="12">
        <f t="shared" si="2"/>
        <v>0.9</v>
      </c>
      <c r="M66" s="12">
        <f>IF('Indicator Data'!U68="No data","x",ROUND(IF('Indicator Data'!U68&gt;M$140,10,IF('Indicator Data'!U68&lt;M$139,0,10-(M$140-'Indicator Data'!U68)/(M$140-M$139)*10)),1))</f>
        <v>0.6</v>
      </c>
      <c r="N66" s="125">
        <f>'Indicator Data'!Q68/'Indicator Data'!BD68*1000000</f>
        <v>136.25320644547992</v>
      </c>
      <c r="O66" s="12">
        <f t="shared" si="3"/>
        <v>10</v>
      </c>
      <c r="P66" s="52">
        <f t="shared" si="4"/>
        <v>3.8</v>
      </c>
      <c r="Q66" s="45">
        <f t="shared" si="5"/>
        <v>3.8</v>
      </c>
      <c r="R66" s="35">
        <f>IF(AND('Indicator Data'!AM68="No data",'Indicator Data'!AN68="No data"),0,SUM('Indicator Data'!AM68:AO68))</f>
        <v>520</v>
      </c>
      <c r="S66" s="12">
        <f t="shared" si="6"/>
        <v>0</v>
      </c>
      <c r="T66" s="41">
        <f>R66/'Indicator Data'!$BB68</f>
        <v>1.0770645930135376E-4</v>
      </c>
      <c r="U66" s="12">
        <f t="shared" si="7"/>
        <v>1.8</v>
      </c>
      <c r="V66" s="13">
        <f t="shared" si="8"/>
        <v>0.9</v>
      </c>
      <c r="W66" s="12">
        <f>IF('Indicator Data'!AB68="No data","x",ROUND(IF('Indicator Data'!AB68&gt;W$140,10,IF('Indicator Data'!AB68&lt;W$139,0,10-(W$140-'Indicator Data'!AB68)/(W$140-W$139)*10)),1))</f>
        <v>10</v>
      </c>
      <c r="X66" s="12">
        <f>IF('Indicator Data'!AA68="No data","x",ROUND(IF('Indicator Data'!AA68&gt;X$140,10,IF('Indicator Data'!AA68&lt;X$139,0,10-(X$140-'Indicator Data'!AA68)/(X$140-X$139)*10)),1))</f>
        <v>6</v>
      </c>
      <c r="Y66" s="12">
        <f>IF('Indicator Data'!AF68="No data","x",ROUND(IF('Indicator Data'!AF68&gt;Y$140,10,IF('Indicator Data'!AF68&lt;Y$139,0,10-(Y$140-'Indicator Data'!AF68)/(Y$140-Y$139)*10)),1))</f>
        <v>5.0999999999999996</v>
      </c>
      <c r="Z66" s="129">
        <f>IF('Indicator Data'!AC68="No data","x",'Indicator Data'!AC68/'Indicator Data'!$BB68*100000)</f>
        <v>0</v>
      </c>
      <c r="AA66" s="127">
        <f t="shared" si="9"/>
        <v>0</v>
      </c>
      <c r="AB66" s="129">
        <f>IF('Indicator Data'!AD68="No data","x",'Indicator Data'!AD68/'Indicator Data'!$BB68*100000)</f>
        <v>2.5269592374548386</v>
      </c>
      <c r="AC66" s="127">
        <f t="shared" si="10"/>
        <v>8</v>
      </c>
      <c r="AD66" s="52">
        <f t="shared" si="11"/>
        <v>5.8</v>
      </c>
      <c r="AE66" s="12">
        <f>IF('Indicator Data'!V68="No data","x",ROUND(IF('Indicator Data'!V68&gt;AE$140,10,IF('Indicator Data'!V68&lt;AE$139,0,10-(AE$140-'Indicator Data'!V68)/(AE$140-AE$139)*10)),1))</f>
        <v>5.6</v>
      </c>
      <c r="AF66" s="12">
        <f>IF('Indicator Data'!W68="No data","x",ROUND(IF('Indicator Data'!W68&gt;AF$140,10,IF('Indicator Data'!W68&lt;AF$139,0,10-(AF$140-'Indicator Data'!W68)/(AF$140-AF$139)*10)),1))</f>
        <v>4.3</v>
      </c>
      <c r="AG66" s="52">
        <f t="shared" si="12"/>
        <v>5</v>
      </c>
      <c r="AH66" s="12">
        <f>IF('Indicator Data'!AP68="No data","x",ROUND(IF('Indicator Data'!AP68&gt;AH$140,10,IF('Indicator Data'!AP68&lt;AH$139,0,10-(AH$140-'Indicator Data'!AP68)/(AH$140-AH$139)*10)),1))</f>
        <v>3</v>
      </c>
      <c r="AI66" s="12">
        <f>IF('Indicator Data'!AQ68="No data","x",ROUND(IF('Indicator Data'!AQ68&gt;AI$140,10,IF('Indicator Data'!AQ68&lt;AI$139,0,10-(AI$140-'Indicator Data'!AQ68)/(AI$140-AI$139)*10)),1))</f>
        <v>0</v>
      </c>
      <c r="AJ66" s="52">
        <f t="shared" si="13"/>
        <v>1.5</v>
      </c>
      <c r="AK66" s="35">
        <f>'Indicator Data'!AK68+'Indicator Data'!AJ68*0.5+'Indicator Data'!AI68*0.25</f>
        <v>41.441143903342962</v>
      </c>
      <c r="AL66" s="42">
        <f>AK66/'Indicator Data'!BB68</f>
        <v>8.5836132292826023E-6</v>
      </c>
      <c r="AM66" s="52">
        <f t="shared" si="14"/>
        <v>0</v>
      </c>
      <c r="AN66" s="42" t="str">
        <f>IF('Indicator Data'!AL68="No data","x",'Indicator Data'!AL68/'Indicator Data'!BB68)</f>
        <v>x</v>
      </c>
      <c r="AO66" s="12" t="str">
        <f t="shared" si="15"/>
        <v>x</v>
      </c>
      <c r="AP66" s="52" t="str">
        <f t="shared" si="16"/>
        <v>x</v>
      </c>
      <c r="AQ66" s="36">
        <f t="shared" si="17"/>
        <v>3.4</v>
      </c>
      <c r="AR66" s="55">
        <f t="shared" si="18"/>
        <v>2.2000000000000002</v>
      </c>
      <c r="AU66" s="11">
        <v>3.9</v>
      </c>
    </row>
    <row r="67" spans="1:47" s="11" customFormat="1" x14ac:dyDescent="0.25">
      <c r="A67" s="11" t="s">
        <v>384</v>
      </c>
      <c r="B67" s="30" t="s">
        <v>14</v>
      </c>
      <c r="C67" s="30" t="s">
        <v>512</v>
      </c>
      <c r="D67" s="12">
        <f>ROUND(IF('Indicator Data'!O69="No data",IF((0.1284*LN('Indicator Data'!BA69)-0.4735)&gt;D$140,0,IF((0.1284*LN('Indicator Data'!BA69)-0.4735)&lt;D$139,10,(D$140-(0.1284*LN('Indicator Data'!BA69)-0.4735))/(D$140-D$139)*10)),IF('Indicator Data'!O69&gt;D$140,0,IF('Indicator Data'!O69&lt;D$139,10,(D$140-'Indicator Data'!O69)/(D$140-D$139)*10))),1)</f>
        <v>7.4</v>
      </c>
      <c r="E67" s="12">
        <f>IF('Indicator Data'!P69="No data","x",ROUND(IF('Indicator Data'!P69&gt;E$140,10,IF('Indicator Data'!P69&lt;E$139,0,10-(E$140-'Indicator Data'!P69)/(E$140-E$139)*10)),1))</f>
        <v>0</v>
      </c>
      <c r="F67" s="52">
        <f t="shared" si="0"/>
        <v>4.7</v>
      </c>
      <c r="G67" s="12">
        <f>IF('Indicator Data'!AG69="No data","x",ROUND(IF('Indicator Data'!AG69&gt;G$140,10,IF('Indicator Data'!AG69&lt;G$139,0,10-(G$140-'Indicator Data'!AG69)/(G$140-G$139)*10)),1))</f>
        <v>6.4</v>
      </c>
      <c r="H67" s="12">
        <f>IF('Indicator Data'!AH69="No data","x",ROUND(IF('Indicator Data'!AH69&gt;H$140,10,IF('Indicator Data'!AH69&lt;H$139,0,10-(H$140-'Indicator Data'!AH69)/(H$140-H$139)*10)),1))</f>
        <v>0</v>
      </c>
      <c r="I67" s="52">
        <f t="shared" si="1"/>
        <v>3.2</v>
      </c>
      <c r="J67" s="35">
        <f>SUM('Indicator Data'!R69,SUM('Indicator Data'!S69:T69)*1000000)</f>
        <v>8374141967</v>
      </c>
      <c r="K67" s="35">
        <f>J67/'Indicator Data'!BD69</f>
        <v>46.933580939738398</v>
      </c>
      <c r="L67" s="12">
        <f t="shared" si="2"/>
        <v>0.9</v>
      </c>
      <c r="M67" s="12">
        <f>IF('Indicator Data'!U69="No data","x",ROUND(IF('Indicator Data'!U69&gt;M$140,10,IF('Indicator Data'!U69&lt;M$139,0,10-(M$140-'Indicator Data'!U69)/(M$140-M$139)*10)),1))</f>
        <v>0.6</v>
      </c>
      <c r="N67" s="125">
        <f>'Indicator Data'!Q69/'Indicator Data'!BD69*1000000</f>
        <v>136.25320644547992</v>
      </c>
      <c r="O67" s="12">
        <f t="shared" si="3"/>
        <v>10</v>
      </c>
      <c r="P67" s="52">
        <f t="shared" si="4"/>
        <v>3.8</v>
      </c>
      <c r="Q67" s="45">
        <f t="shared" si="5"/>
        <v>4.0999999999999996</v>
      </c>
      <c r="R67" s="35">
        <f>IF(AND('Indicator Data'!AM69="No data",'Indicator Data'!AN69="No data"),0,SUM('Indicator Data'!AM69:AO69))</f>
        <v>0</v>
      </c>
      <c r="S67" s="12">
        <f t="shared" si="6"/>
        <v>0</v>
      </c>
      <c r="T67" s="41">
        <f>R67/'Indicator Data'!$BB69</f>
        <v>0</v>
      </c>
      <c r="U67" s="12">
        <f t="shared" si="7"/>
        <v>0</v>
      </c>
      <c r="V67" s="13">
        <f t="shared" si="8"/>
        <v>0</v>
      </c>
      <c r="W67" s="12">
        <f>IF('Indicator Data'!AB69="No data","x",ROUND(IF('Indicator Data'!AB69&gt;W$140,10,IF('Indicator Data'!AB69&lt;W$139,0,10-(W$140-'Indicator Data'!AB69)/(W$140-W$139)*10)),1))</f>
        <v>4.8</v>
      </c>
      <c r="X67" s="12">
        <f>IF('Indicator Data'!AA69="No data","x",ROUND(IF('Indicator Data'!AA69&gt;X$140,10,IF('Indicator Data'!AA69&lt;X$139,0,10-(X$140-'Indicator Data'!AA69)/(X$140-X$139)*10)),1))</f>
        <v>6</v>
      </c>
      <c r="Y67" s="12">
        <f>IF('Indicator Data'!AF69="No data","x",ROUND(IF('Indicator Data'!AF69&gt;Y$140,10,IF('Indicator Data'!AF69&lt;Y$139,0,10-(Y$140-'Indicator Data'!AF69)/(Y$140-Y$139)*10)),1))</f>
        <v>5.0999999999999996</v>
      </c>
      <c r="Z67" s="129">
        <f>IF('Indicator Data'!AC69="No data","x",'Indicator Data'!AC69/'Indicator Data'!$BB69*100000)</f>
        <v>0</v>
      </c>
      <c r="AA67" s="127">
        <f t="shared" si="9"/>
        <v>0</v>
      </c>
      <c r="AB67" s="129">
        <f>IF('Indicator Data'!AD69="No data","x",'Indicator Data'!AD69/'Indicator Data'!$BB69*100000)</f>
        <v>4.3780733471984687</v>
      </c>
      <c r="AC67" s="127">
        <f t="shared" si="10"/>
        <v>8.8000000000000007</v>
      </c>
      <c r="AD67" s="52">
        <f t="shared" si="11"/>
        <v>4.9000000000000004</v>
      </c>
      <c r="AE67" s="12">
        <f>IF('Indicator Data'!V69="No data","x",ROUND(IF('Indicator Data'!V69&gt;AE$140,10,IF('Indicator Data'!V69&lt;AE$139,0,10-(AE$140-'Indicator Data'!V69)/(AE$140-AE$139)*10)),1))</f>
        <v>4.0999999999999996</v>
      </c>
      <c r="AF67" s="12">
        <f>IF('Indicator Data'!W69="No data","x",ROUND(IF('Indicator Data'!W69&gt;AF$140,10,IF('Indicator Data'!W69&lt;AF$139,0,10-(AF$140-'Indicator Data'!W69)/(AF$140-AF$139)*10)),1))</f>
        <v>1.3</v>
      </c>
      <c r="AG67" s="52">
        <f t="shared" si="12"/>
        <v>2.7</v>
      </c>
      <c r="AH67" s="12">
        <f>IF('Indicator Data'!AP69="No data","x",ROUND(IF('Indicator Data'!AP69&gt;AH$140,10,IF('Indicator Data'!AP69&lt;AH$139,0,10-(AH$140-'Indicator Data'!AP69)/(AH$140-AH$139)*10)),1))</f>
        <v>0</v>
      </c>
      <c r="AI67" s="12">
        <f>IF('Indicator Data'!AQ69="No data","x",ROUND(IF('Indicator Data'!AQ69&gt;AI$140,10,IF('Indicator Data'!AQ69&lt;AI$139,0,10-(AI$140-'Indicator Data'!AQ69)/(AI$140-AI$139)*10)),1))</f>
        <v>0</v>
      </c>
      <c r="AJ67" s="52">
        <f t="shared" si="13"/>
        <v>0</v>
      </c>
      <c r="AK67" s="35">
        <f>'Indicator Data'!AK69+'Indicator Data'!AJ69*0.5+'Indicator Data'!AI69*0.25</f>
        <v>526502.07393170858</v>
      </c>
      <c r="AL67" s="42">
        <f>AK67/'Indicator Data'!BB69</f>
        <v>9.7672232929030989E-2</v>
      </c>
      <c r="AM67" s="52">
        <f t="shared" si="14"/>
        <v>9.8000000000000007</v>
      </c>
      <c r="AN67" s="42" t="str">
        <f>IF('Indicator Data'!AL69="No data","x",'Indicator Data'!AL69/'Indicator Data'!BB69)</f>
        <v>x</v>
      </c>
      <c r="AO67" s="12" t="str">
        <f t="shared" si="15"/>
        <v>x</v>
      </c>
      <c r="AP67" s="52" t="str">
        <f t="shared" si="16"/>
        <v>x</v>
      </c>
      <c r="AQ67" s="36">
        <f t="shared" si="17"/>
        <v>5.9</v>
      </c>
      <c r="AR67" s="55">
        <f t="shared" si="18"/>
        <v>3.5</v>
      </c>
      <c r="AU67" s="11">
        <v>3.9</v>
      </c>
    </row>
    <row r="68" spans="1:47" s="88" customFormat="1" x14ac:dyDescent="0.25">
      <c r="A68" s="88" t="s">
        <v>385</v>
      </c>
      <c r="B68" s="190" t="s">
        <v>14</v>
      </c>
      <c r="C68" s="190" t="s">
        <v>513</v>
      </c>
      <c r="D68" s="12">
        <f>ROUND(IF('Indicator Data'!O70="No data",IF((0.1284*LN('Indicator Data'!BA70)-0.4735)&gt;D$140,0,IF((0.1284*LN('Indicator Data'!BA70)-0.4735)&lt;D$139,10,(D$140-(0.1284*LN('Indicator Data'!BA70)-0.4735))/(D$140-D$139)*10)),IF('Indicator Data'!O70&gt;D$140,0,IF('Indicator Data'!O70&lt;D$139,10,(D$140-'Indicator Data'!O70)/(D$140-D$139)*10))),1)</f>
        <v>9.6</v>
      </c>
      <c r="E68" s="12">
        <f>IF('Indicator Data'!P70="No data","x",ROUND(IF('Indicator Data'!P70&gt;E$140,10,IF('Indicator Data'!P70&lt;E$139,0,10-(E$140-'Indicator Data'!P70)/(E$140-E$139)*10)),1))</f>
        <v>10</v>
      </c>
      <c r="F68" s="52">
        <f t="shared" ref="F68:F119" si="19">IF(E68="x",D68,ROUND((10-GEOMEAN(((10-D68)/10*9+1),((10-E68)/10*9+1)))/9*10,1))</f>
        <v>9.8000000000000007</v>
      </c>
      <c r="G68" s="12">
        <f>IF('Indicator Data'!AG70="No data","x",ROUND(IF('Indicator Data'!AG70&gt;G$140,10,IF('Indicator Data'!AG70&lt;G$139,0,10-(G$140-'Indicator Data'!AG70)/(G$140-G$139)*10)),1))</f>
        <v>9.3000000000000007</v>
      </c>
      <c r="H68" s="12">
        <f>IF('Indicator Data'!AH70="No data","x",ROUND(IF('Indicator Data'!AH70&gt;H$140,10,IF('Indicator Data'!AH70&lt;H$139,0,10-(H$140-'Indicator Data'!AH70)/(H$140-H$139)*10)),1))</f>
        <v>1.5</v>
      </c>
      <c r="I68" s="52">
        <f t="shared" ref="I68:I119" si="20">IF(AND(G68="x",H68="x"),"x",ROUND(AVERAGE(G68,H68),1))</f>
        <v>5.4</v>
      </c>
      <c r="J68" s="35">
        <f>SUM('Indicator Data'!R70,SUM('Indicator Data'!S70:T70)*1000000)</f>
        <v>8374141967</v>
      </c>
      <c r="K68" s="35">
        <f>J68/'Indicator Data'!BD70</f>
        <v>46.933580939738398</v>
      </c>
      <c r="L68" s="12">
        <f t="shared" ref="L68:L119" si="21">IF(K68="x","x",ROUND(IF(K68&gt;L$140,10,IF(K68&lt;L$139,0,10-(L$140-K68)/(L$140-L$139)*10)),1))</f>
        <v>0.9</v>
      </c>
      <c r="M68" s="12">
        <f>IF('Indicator Data'!U70="No data","x",ROUND(IF('Indicator Data'!U70&gt;M$140,10,IF('Indicator Data'!U70&lt;M$139,0,10-(M$140-'Indicator Data'!U70)/(M$140-M$139)*10)),1))</f>
        <v>0.6</v>
      </c>
      <c r="N68" s="125">
        <f>'Indicator Data'!Q70/'Indicator Data'!BD70*1000000</f>
        <v>136.25320644547992</v>
      </c>
      <c r="O68" s="12">
        <f t="shared" ref="O68:O119" si="22">IF(N68="No data","x",ROUND(IF(N68&gt;O$140,10,IF(N68&lt;O$139,0,10-(O$140-N68)/(O$140-O$139)*10)),1))</f>
        <v>10</v>
      </c>
      <c r="P68" s="52">
        <f t="shared" ref="P68:P119" si="23">ROUND(AVERAGE(L68,M68,O68),1)</f>
        <v>3.8</v>
      </c>
      <c r="Q68" s="45">
        <f t="shared" ref="Q68:Q119" si="24">ROUND(AVERAGE(F68,F68,I68,P68),1)</f>
        <v>7.2</v>
      </c>
      <c r="R68" s="35">
        <f>IF(AND('Indicator Data'!AM70="No data",'Indicator Data'!AN70="No data"),0,SUM('Indicator Data'!AM70:AO70))</f>
        <v>64387</v>
      </c>
      <c r="S68" s="12">
        <f t="shared" ref="S68:S119" si="25">ROUND(IF(R68=0,0,IF(LOG(R68)&gt;$S$140,10,IF(LOG(R68)&lt;S$139,0,10-(S$140-LOG(R68))/(S$140-S$139)*10))),1)</f>
        <v>6</v>
      </c>
      <c r="T68" s="41">
        <f>R68/'Indicator Data'!$BB70</f>
        <v>1.109145597689204E-2</v>
      </c>
      <c r="U68" s="12">
        <f t="shared" ref="U68:U119" si="26">IF(T68="x","x",ROUND(IF(T68&gt;$U$140,10,IF(T68&lt;$U$139,0,((T68*100)/0.0052)^(1/4.0545)/6.5*10)),1))</f>
        <v>5.8</v>
      </c>
      <c r="V68" s="13">
        <f t="shared" ref="V68:V119" si="27">ROUND(AVERAGE(S68,U68),1)</f>
        <v>5.9</v>
      </c>
      <c r="W68" s="12">
        <f>IF('Indicator Data'!AB70="No data","x",ROUND(IF('Indicator Data'!AB70&gt;W$140,10,IF('Indicator Data'!AB70&lt;W$139,0,10-(W$140-'Indicator Data'!AB70)/(W$140-W$139)*10)),1))</f>
        <v>1</v>
      </c>
      <c r="X68" s="12">
        <f>IF('Indicator Data'!AA70="No data","x",ROUND(IF('Indicator Data'!AA70&gt;X$140,10,IF('Indicator Data'!AA70&lt;X$139,0,10-(X$140-'Indicator Data'!AA70)/(X$140-X$139)*10)),1))</f>
        <v>6</v>
      </c>
      <c r="Y68" s="12">
        <f>IF('Indicator Data'!AF70="No data","x",ROUND(IF('Indicator Data'!AF70&gt;Y$140,10,IF('Indicator Data'!AF70&lt;Y$139,0,10-(Y$140-'Indicator Data'!AF70)/(Y$140-Y$139)*10)),1))</f>
        <v>5.0999999999999996</v>
      </c>
      <c r="Z68" s="129">
        <f>IF('Indicator Data'!AC70="No data","x",'Indicator Data'!AC70/'Indicator Data'!$BB70*100000)</f>
        <v>0.80963304846308393</v>
      </c>
      <c r="AA68" s="127">
        <f t="shared" ref="AA68:AA119" si="28">IF(Z68="x","x",ROUND(IF(Z68&lt;=AA$139,0,IF(Z68&gt;AA$140,10,10-(LOG(AA$140*100)-LOG(Z68*100))/(LOG(AA$140*100))*10)),1))</f>
        <v>5.2</v>
      </c>
      <c r="AB68" s="129">
        <f>IF('Indicator Data'!AD70="No data","x",'Indicator Data'!AD70/'Indicator Data'!$BB70*100000)</f>
        <v>8.4064027159571264</v>
      </c>
      <c r="AC68" s="127">
        <f t="shared" ref="AC68:AC119" si="29">IF(AB68="x","x",ROUND(IF(AB68&lt;=AC$139,0,IF(AB68&gt;AC$140,10,10-(LOG(AC$140*100)-LOG(AB68*100))/(LOG(AC$140*100))*10)),1))</f>
        <v>9.6999999999999993</v>
      </c>
      <c r="AD68" s="52">
        <f t="shared" ref="AD68:AD119" si="30">IF(AND(W68="x",X68="x",Y68="x",AA68="x",AC68="x"),"x",ROUND(AVERAGE(W68,X68,Y68,AA68,AC68),1))</f>
        <v>5.4</v>
      </c>
      <c r="AE68" s="12">
        <f>IF('Indicator Data'!V70="No data","x",ROUND(IF('Indicator Data'!V70&gt;AE$140,10,IF('Indicator Data'!V70&lt;AE$139,0,10-(AE$140-'Indicator Data'!V70)/(AE$140-AE$139)*10)),1))</f>
        <v>10</v>
      </c>
      <c r="AF68" s="12">
        <f>IF('Indicator Data'!W70="No data","x",ROUND(IF('Indicator Data'!W70&gt;AF$140,10,IF('Indicator Data'!W70&lt;AF$139,0,10-(AF$140-'Indicator Data'!W70)/(AF$140-AF$139)*10)),1))</f>
        <v>6.3</v>
      </c>
      <c r="AG68" s="52">
        <f t="shared" ref="AG68:AG119" si="31">IF(AND(AE68="x",AF68="x"),"x",ROUND(AVERAGE(AF68,AE68),1))</f>
        <v>8.1999999999999993</v>
      </c>
      <c r="AH68" s="12">
        <f>IF('Indicator Data'!AP70="No data","x",ROUND(IF('Indicator Data'!AP70&gt;AH$140,10,IF('Indicator Data'!AP70&lt;AH$139,0,10-(AH$140-'Indicator Data'!AP70)/(AH$140-AH$139)*10)),1))</f>
        <v>4.4000000000000004</v>
      </c>
      <c r="AI68" s="12">
        <f>IF('Indicator Data'!AQ70="No data","x",ROUND(IF('Indicator Data'!AQ70&gt;AI$140,10,IF('Indicator Data'!AQ70&lt;AI$139,0,10-(AI$140-'Indicator Data'!AQ70)/(AI$140-AI$139)*10)),1))</f>
        <v>3.6</v>
      </c>
      <c r="AJ68" s="52">
        <f t="shared" ref="AJ68:AJ119" si="32">IF(AND(AH68="x",AI68="x"),"x",ROUND(AVERAGE(AH68,AI68),1))</f>
        <v>4</v>
      </c>
      <c r="AK68" s="35">
        <f>'Indicator Data'!AK70+'Indicator Data'!AJ70*0.5+'Indicator Data'!AI70*0.25</f>
        <v>2664.2828022185008</v>
      </c>
      <c r="AL68" s="42">
        <f>AK68/'Indicator Data'!BB70</f>
        <v>4.5895561853785796E-4</v>
      </c>
      <c r="AM68" s="52">
        <f t="shared" ref="AM68:AM119" si="33">IF(AL68="x","x",ROUND(IF(AL68&gt;AM$140,10,IF(AL68&lt;AM$139,0,10-(AM$140-AL68)/(AM$140-AM$139)*10)),1))</f>
        <v>0</v>
      </c>
      <c r="AN68" s="42">
        <f>IF('Indicator Data'!AL70="No data","x",'Indicator Data'!AL70/'Indicator Data'!BB70)</f>
        <v>2.3613440528748954E-2</v>
      </c>
      <c r="AO68" s="12">
        <f t="shared" ref="AO68:AO119" si="34">IF(AN68="x","x",ROUND(IF(AN68&gt;AO$140,10,IF(AN68&lt;AO$139,0,10-(AO$140-AN68)/(AO$140-AO$139)*10)),1))</f>
        <v>1.2</v>
      </c>
      <c r="AP68" s="52">
        <f t="shared" ref="AP68:AP119" si="35">AO68</f>
        <v>1.2</v>
      </c>
      <c r="AQ68" s="36">
        <f t="shared" ref="AQ68:AQ131" si="36">ROUND(IF(AP68="x",IF(AG68="x",(10-GEOMEAN(((10-AD68)/10*9+1),((10-AM68)/10*9+1),((10-AJ68)/10*9+1)))/9*10,(10-GEOMEAN(((10-AD68)/10*9+1),((10-AG68)/10*9+1),((10-AM68)/10*9+1),((10-AJ68)/10*9+1)))/9*10),IF(AG68="x",IF(AP68="x",(10-GEOMEAN(((10-AD68)/10*9+1),((10-AM68)/10*9+1),((10-AJ68)/10*9+1)))/9*10,(10-GEOMEAN(((10-AD68)/10*9+1),((10-AP68)/10*9+1),((10-AM68)/10*9+1),((10-AJ68)/10*9+1)))/9*10),(10-GEOMEAN(((10-AD68)/10*9+1),((10-AG68)/10*9+1),((10-AM68)/10*9+1),((10-AP68)/10*9+1),((10-AJ68)/10*9+1)))/9*10)),1)</f>
        <v>4.5</v>
      </c>
      <c r="AR68" s="55">
        <f t="shared" ref="AR68:AR119" si="37">ROUND((10-GEOMEAN(((10-V68)/10*9+1),((10-AQ68)/10*9+1)))/9*10,1)</f>
        <v>5.2</v>
      </c>
      <c r="AT68" s="11"/>
      <c r="AU68" s="88">
        <v>5.3</v>
      </c>
    </row>
    <row r="69" spans="1:47" s="88" customFormat="1" x14ac:dyDescent="0.25">
      <c r="A69" s="88" t="s">
        <v>388</v>
      </c>
      <c r="B69" s="190" t="s">
        <v>14</v>
      </c>
      <c r="C69" s="190" t="s">
        <v>516</v>
      </c>
      <c r="D69" s="12">
        <f>ROUND(IF('Indicator Data'!O71="No data",IF((0.1284*LN('Indicator Data'!BA71)-0.4735)&gt;D$140,0,IF((0.1284*LN('Indicator Data'!BA71)-0.4735)&lt;D$139,10,(D$140-(0.1284*LN('Indicator Data'!BA71)-0.4735))/(D$140-D$139)*10)),IF('Indicator Data'!O71&gt;D$140,0,IF('Indicator Data'!O71&lt;D$139,10,(D$140-'Indicator Data'!O71)/(D$140-D$139)*10))),1)</f>
        <v>5.5</v>
      </c>
      <c r="E69" s="12">
        <f>IF('Indicator Data'!P71="No data","x",ROUND(IF('Indicator Data'!P71&gt;E$140,10,IF('Indicator Data'!P71&lt;E$139,0,10-(E$140-'Indicator Data'!P71)/(E$140-E$139)*10)),1))</f>
        <v>1.1000000000000001</v>
      </c>
      <c r="F69" s="52">
        <f t="shared" si="19"/>
        <v>3.6</v>
      </c>
      <c r="G69" s="12">
        <f>IF('Indicator Data'!AG71="No data","x",ROUND(IF('Indicator Data'!AG71&gt;G$140,10,IF('Indicator Data'!AG71&lt;G$139,0,10-(G$140-'Indicator Data'!AG71)/(G$140-G$139)*10)),1))</f>
        <v>10</v>
      </c>
      <c r="H69" s="12">
        <f>IF('Indicator Data'!AH71="No data","x",ROUND(IF('Indicator Data'!AH71&gt;H$140,10,IF('Indicator Data'!AH71&lt;H$139,0,10-(H$140-'Indicator Data'!AH71)/(H$140-H$139)*10)),1))</f>
        <v>0</v>
      </c>
      <c r="I69" s="52">
        <f t="shared" si="20"/>
        <v>5</v>
      </c>
      <c r="J69" s="35">
        <f>SUM('Indicator Data'!R71,SUM('Indicator Data'!S71:T71)*1000000)</f>
        <v>8374141967</v>
      </c>
      <c r="K69" s="35">
        <f>J69/'Indicator Data'!BD71</f>
        <v>46.933580939738398</v>
      </c>
      <c r="L69" s="12">
        <f t="shared" si="21"/>
        <v>0.9</v>
      </c>
      <c r="M69" s="12">
        <f>IF('Indicator Data'!U71="No data","x",ROUND(IF('Indicator Data'!U71&gt;M$140,10,IF('Indicator Data'!U71&lt;M$139,0,10-(M$140-'Indicator Data'!U71)/(M$140-M$139)*10)),1))</f>
        <v>0.6</v>
      </c>
      <c r="N69" s="125">
        <f>'Indicator Data'!Q71/'Indicator Data'!BD71*1000000</f>
        <v>136.25320644547992</v>
      </c>
      <c r="O69" s="12">
        <f t="shared" si="22"/>
        <v>10</v>
      </c>
      <c r="P69" s="52">
        <f t="shared" si="23"/>
        <v>3.8</v>
      </c>
      <c r="Q69" s="45">
        <f t="shared" si="24"/>
        <v>4</v>
      </c>
      <c r="R69" s="35">
        <f>IF(AND('Indicator Data'!AM71="No data",'Indicator Data'!AN71="No data"),0,SUM('Indicator Data'!AM71:AO71))</f>
        <v>0</v>
      </c>
      <c r="S69" s="12">
        <f t="shared" si="25"/>
        <v>0</v>
      </c>
      <c r="T69" s="41">
        <f>R69/'Indicator Data'!$BB71</f>
        <v>0</v>
      </c>
      <c r="U69" s="12">
        <f t="shared" si="26"/>
        <v>0</v>
      </c>
      <c r="V69" s="13">
        <f t="shared" si="27"/>
        <v>0</v>
      </c>
      <c r="W69" s="12">
        <f>IF('Indicator Data'!AB71="No data","x",ROUND(IF('Indicator Data'!AB71&gt;W$140,10,IF('Indicator Data'!AB71&lt;W$139,0,10-(W$140-'Indicator Data'!AB71)/(W$140-W$139)*10)),1))</f>
        <v>3.6</v>
      </c>
      <c r="X69" s="12">
        <f>IF('Indicator Data'!AA71="No data","x",ROUND(IF('Indicator Data'!AA71&gt;X$140,10,IF('Indicator Data'!AA71&lt;X$139,0,10-(X$140-'Indicator Data'!AA71)/(X$140-X$139)*10)),1))</f>
        <v>6</v>
      </c>
      <c r="Y69" s="12">
        <f>IF('Indicator Data'!AF71="No data","x",ROUND(IF('Indicator Data'!AF71&gt;Y$140,10,IF('Indicator Data'!AF71&lt;Y$139,0,10-(Y$140-'Indicator Data'!AF71)/(Y$140-Y$139)*10)),1))</f>
        <v>5.0999999999999996</v>
      </c>
      <c r="Z69" s="129">
        <f>IF('Indicator Data'!AC71="No data","x",'Indicator Data'!AC71/'Indicator Data'!$BB71*100000)</f>
        <v>23.445174968607919</v>
      </c>
      <c r="AA69" s="127">
        <f t="shared" si="28"/>
        <v>9.1</v>
      </c>
      <c r="AB69" s="129">
        <f>IF('Indicator Data'!AD71="No data","x",'Indicator Data'!AD71/'Indicator Data'!$BB71*100000)</f>
        <v>1.4383542925526331</v>
      </c>
      <c r="AC69" s="127">
        <f t="shared" si="29"/>
        <v>7.2</v>
      </c>
      <c r="AD69" s="52">
        <f t="shared" si="30"/>
        <v>6.2</v>
      </c>
      <c r="AE69" s="12">
        <f>IF('Indicator Data'!V71="No data","x",ROUND(IF('Indicator Data'!V71&gt;AE$140,10,IF('Indicator Data'!V71&lt;AE$139,0,10-(AE$140-'Indicator Data'!V71)/(AE$140-AE$139)*10)),1))</f>
        <v>7.3</v>
      </c>
      <c r="AF69" s="12">
        <f>IF('Indicator Data'!W71="No data","x",ROUND(IF('Indicator Data'!W71&gt;AF$140,10,IF('Indicator Data'!W71&lt;AF$139,0,10-(AF$140-'Indicator Data'!W71)/(AF$140-AF$139)*10)),1))</f>
        <v>2.8</v>
      </c>
      <c r="AG69" s="52">
        <f t="shared" si="31"/>
        <v>5.0999999999999996</v>
      </c>
      <c r="AH69" s="12">
        <f>IF('Indicator Data'!AP71="No data","x",ROUND(IF('Indicator Data'!AP71&gt;AH$140,10,IF('Indicator Data'!AP71&lt;AH$139,0,10-(AH$140-'Indicator Data'!AP71)/(AH$140-AH$139)*10)),1))</f>
        <v>0</v>
      </c>
      <c r="AI69" s="12">
        <f>IF('Indicator Data'!AQ71="No data","x",ROUND(IF('Indicator Data'!AQ71&gt;AI$140,10,IF('Indicator Data'!AQ71&lt;AI$139,0,10-(AI$140-'Indicator Data'!AQ71)/(AI$140-AI$139)*10)),1))</f>
        <v>0</v>
      </c>
      <c r="AJ69" s="52">
        <f t="shared" si="32"/>
        <v>0</v>
      </c>
      <c r="AK69" s="35">
        <f>'Indicator Data'!AK71+'Indicator Data'!AJ71*0.5+'Indicator Data'!AI71*0.25</f>
        <v>7.4942454279439046</v>
      </c>
      <c r="AL69" s="42">
        <f>AK69/'Indicator Data'!BB71</f>
        <v>3.5931266935753532E-6</v>
      </c>
      <c r="AM69" s="52">
        <f t="shared" si="33"/>
        <v>0</v>
      </c>
      <c r="AN69" s="42" t="str">
        <f>IF('Indicator Data'!AL71="No data","x",'Indicator Data'!AL71/'Indicator Data'!BB71)</f>
        <v>x</v>
      </c>
      <c r="AO69" s="12" t="str">
        <f t="shared" si="34"/>
        <v>x</v>
      </c>
      <c r="AP69" s="52" t="str">
        <f t="shared" si="35"/>
        <v>x</v>
      </c>
      <c r="AQ69" s="36">
        <f t="shared" si="36"/>
        <v>3.3</v>
      </c>
      <c r="AR69" s="55">
        <f t="shared" si="37"/>
        <v>1.8</v>
      </c>
      <c r="AT69" s="11"/>
      <c r="AU69" s="88">
        <v>3.4</v>
      </c>
    </row>
    <row r="70" spans="1:47" s="11" customFormat="1" x14ac:dyDescent="0.25">
      <c r="A70" s="11" t="s">
        <v>386</v>
      </c>
      <c r="B70" s="30" t="s">
        <v>14</v>
      </c>
      <c r="C70" s="30" t="s">
        <v>514</v>
      </c>
      <c r="D70" s="12">
        <f>ROUND(IF('Indicator Data'!O72="No data",IF((0.1284*LN('Indicator Data'!BA72)-0.4735)&gt;D$140,0,IF((0.1284*LN('Indicator Data'!BA72)-0.4735)&lt;D$139,10,(D$140-(0.1284*LN('Indicator Data'!BA72)-0.4735))/(D$140-D$139)*10)),IF('Indicator Data'!O72&gt;D$140,0,IF('Indicator Data'!O72&lt;D$139,10,(D$140-'Indicator Data'!O72)/(D$140-D$139)*10))),1)</f>
        <v>7.5</v>
      </c>
      <c r="E70" s="12">
        <f>IF('Indicator Data'!P72="No data","x",ROUND(IF('Indicator Data'!P72&gt;E$140,10,IF('Indicator Data'!P72&lt;E$139,0,10-(E$140-'Indicator Data'!P72)/(E$140-E$139)*10)),1))</f>
        <v>2.9</v>
      </c>
      <c r="F70" s="52">
        <f t="shared" si="19"/>
        <v>5.7</v>
      </c>
      <c r="G70" s="12">
        <f>IF('Indicator Data'!AG72="No data","x",ROUND(IF('Indicator Data'!AG72&gt;G$140,10,IF('Indicator Data'!AG72&lt;G$139,0,10-(G$140-'Indicator Data'!AG72)/(G$140-G$139)*10)),1))</f>
        <v>8.5</v>
      </c>
      <c r="H70" s="12">
        <f>IF('Indicator Data'!AH72="No data","x",ROUND(IF('Indicator Data'!AH72&gt;H$140,10,IF('Indicator Data'!AH72&lt;H$139,0,10-(H$140-'Indicator Data'!AH72)/(H$140-H$139)*10)),1))</f>
        <v>2.8</v>
      </c>
      <c r="I70" s="52">
        <f t="shared" si="20"/>
        <v>5.7</v>
      </c>
      <c r="J70" s="35">
        <f>SUM('Indicator Data'!R72,SUM('Indicator Data'!S72:T72)*1000000)</f>
        <v>8374141967</v>
      </c>
      <c r="K70" s="35">
        <f>J70/'Indicator Data'!BD72</f>
        <v>46.933580939738398</v>
      </c>
      <c r="L70" s="12">
        <f t="shared" si="21"/>
        <v>0.9</v>
      </c>
      <c r="M70" s="12">
        <f>IF('Indicator Data'!U72="No data","x",ROUND(IF('Indicator Data'!U72&gt;M$140,10,IF('Indicator Data'!U72&lt;M$139,0,10-(M$140-'Indicator Data'!U72)/(M$140-M$139)*10)),1))</f>
        <v>0.6</v>
      </c>
      <c r="N70" s="125">
        <f>'Indicator Data'!Q72/'Indicator Data'!BD72*1000000</f>
        <v>136.25320644547992</v>
      </c>
      <c r="O70" s="12">
        <f t="shared" si="22"/>
        <v>10</v>
      </c>
      <c r="P70" s="52">
        <f t="shared" si="23"/>
        <v>3.8</v>
      </c>
      <c r="Q70" s="45">
        <f t="shared" si="24"/>
        <v>5.2</v>
      </c>
      <c r="R70" s="35">
        <f>IF(AND('Indicator Data'!AM72="No data",'Indicator Data'!AN72="No data"),0,SUM('Indicator Data'!AM72:AO72))</f>
        <v>4780</v>
      </c>
      <c r="S70" s="12">
        <f t="shared" si="25"/>
        <v>2.2999999999999998</v>
      </c>
      <c r="T70" s="41">
        <f>R70/'Indicator Data'!$BB72</f>
        <v>8.9968832763562094E-4</v>
      </c>
      <c r="U70" s="12">
        <f t="shared" si="26"/>
        <v>3.1</v>
      </c>
      <c r="V70" s="13">
        <f t="shared" si="27"/>
        <v>2.7</v>
      </c>
      <c r="W70" s="12">
        <f>IF('Indicator Data'!AB72="No data","x",ROUND(IF('Indicator Data'!AB72&gt;W$140,10,IF('Indicator Data'!AB72&lt;W$139,0,10-(W$140-'Indicator Data'!AB72)/(W$140-W$139)*10)),1))</f>
        <v>9.6</v>
      </c>
      <c r="X70" s="12">
        <f>IF('Indicator Data'!AA72="No data","x",ROUND(IF('Indicator Data'!AA72&gt;X$140,10,IF('Indicator Data'!AA72&lt;X$139,0,10-(X$140-'Indicator Data'!AA72)/(X$140-X$139)*10)),1))</f>
        <v>6</v>
      </c>
      <c r="Y70" s="12">
        <f>IF('Indicator Data'!AF72="No data","x",ROUND(IF('Indicator Data'!AF72&gt;Y$140,10,IF('Indicator Data'!AF72&lt;Y$139,0,10-(Y$140-'Indicator Data'!AF72)/(Y$140-Y$139)*10)),1))</f>
        <v>5.0999999999999996</v>
      </c>
      <c r="Z70" s="129">
        <f>IF('Indicator Data'!AC72="No data","x",'Indicator Data'!AC72/'Indicator Data'!$BB72*100000)</f>
        <v>0</v>
      </c>
      <c r="AA70" s="127">
        <f t="shared" si="28"/>
        <v>0</v>
      </c>
      <c r="AB70" s="129">
        <f>IF('Indicator Data'!AD72="No data","x",'Indicator Data'!AD72/'Indicator Data'!$BB72*100000)</f>
        <v>1.5433983863205214</v>
      </c>
      <c r="AC70" s="127">
        <f t="shared" si="29"/>
        <v>7.3</v>
      </c>
      <c r="AD70" s="52">
        <f t="shared" si="30"/>
        <v>5.6</v>
      </c>
      <c r="AE70" s="12">
        <f>IF('Indicator Data'!V72="No data","x",ROUND(IF('Indicator Data'!V72&gt;AE$140,10,IF('Indicator Data'!V72&lt;AE$139,0,10-(AE$140-'Indicator Data'!V72)/(AE$140-AE$139)*10)),1))</f>
        <v>6.3</v>
      </c>
      <c r="AF70" s="12">
        <f>IF('Indicator Data'!W72="No data","x",ROUND(IF('Indicator Data'!W72&gt;AF$140,10,IF('Indicator Data'!W72&lt;AF$139,0,10-(AF$140-'Indicator Data'!W72)/(AF$140-AF$139)*10)),1))</f>
        <v>3</v>
      </c>
      <c r="AG70" s="52">
        <f t="shared" si="31"/>
        <v>4.7</v>
      </c>
      <c r="AH70" s="12">
        <f>IF('Indicator Data'!AP72="No data","x",ROUND(IF('Indicator Data'!AP72&gt;AH$140,10,IF('Indicator Data'!AP72&lt;AH$139,0,10-(AH$140-'Indicator Data'!AP72)/(AH$140-AH$139)*10)),1))</f>
        <v>0</v>
      </c>
      <c r="AI70" s="12">
        <f>IF('Indicator Data'!AQ72="No data","x",ROUND(IF('Indicator Data'!AQ72&gt;AI$140,10,IF('Indicator Data'!AQ72&lt;AI$139,0,10-(AI$140-'Indicator Data'!AQ72)/(AI$140-AI$139)*10)),1))</f>
        <v>0</v>
      </c>
      <c r="AJ70" s="52">
        <f t="shared" si="32"/>
        <v>0</v>
      </c>
      <c r="AK70" s="35">
        <f>'Indicator Data'!AK72+'Indicator Data'!AJ72*0.5+'Indicator Data'!AI72*0.25</f>
        <v>2951.6149192617877</v>
      </c>
      <c r="AL70" s="42">
        <f>AK70/'Indicator Data'!BB72</f>
        <v>5.5555093944246569E-4</v>
      </c>
      <c r="AM70" s="52">
        <f t="shared" si="33"/>
        <v>0.1</v>
      </c>
      <c r="AN70" s="42">
        <f>IF('Indicator Data'!AL72="No data","x",'Indicator Data'!AL72/'Indicator Data'!BB72)</f>
        <v>1.9894994326128738E-2</v>
      </c>
      <c r="AO70" s="12">
        <f t="shared" si="34"/>
        <v>1</v>
      </c>
      <c r="AP70" s="52">
        <f t="shared" si="35"/>
        <v>1</v>
      </c>
      <c r="AQ70" s="36">
        <f t="shared" si="36"/>
        <v>2.6</v>
      </c>
      <c r="AR70" s="55">
        <f t="shared" si="37"/>
        <v>2.7</v>
      </c>
      <c r="AU70" s="11">
        <v>4.0999999999999996</v>
      </c>
    </row>
    <row r="71" spans="1:47" s="189" customFormat="1" x14ac:dyDescent="0.25">
      <c r="A71" s="11" t="s">
        <v>387</v>
      </c>
      <c r="B71" s="30" t="s">
        <v>14</v>
      </c>
      <c r="C71" s="30" t="s">
        <v>515</v>
      </c>
      <c r="D71" s="12">
        <f>ROUND(IF('Indicator Data'!O73="No data",IF((0.1284*LN('Indicator Data'!BA73)-0.4735)&gt;D$140,0,IF((0.1284*LN('Indicator Data'!BA73)-0.4735)&lt;D$139,10,(D$140-(0.1284*LN('Indicator Data'!BA73)-0.4735))/(D$140-D$139)*10)),IF('Indicator Data'!O73&gt;D$140,0,IF('Indicator Data'!O73&lt;D$139,10,(D$140-'Indicator Data'!O73)/(D$140-D$139)*10))),1)</f>
        <v>9.6</v>
      </c>
      <c r="E71" s="12">
        <f>IF('Indicator Data'!P73="No data","x",ROUND(IF('Indicator Data'!P73&gt;E$140,10,IF('Indicator Data'!P73&lt;E$139,0,10-(E$140-'Indicator Data'!P73)/(E$140-E$139)*10)),1))</f>
        <v>6.3</v>
      </c>
      <c r="F71" s="52">
        <f t="shared" si="19"/>
        <v>8.4</v>
      </c>
      <c r="G71" s="12">
        <f>IF('Indicator Data'!AG73="No data","x",ROUND(IF('Indicator Data'!AG73&gt;G$140,10,IF('Indicator Data'!AG73&lt;G$139,0,10-(G$140-'Indicator Data'!AG73)/(G$140-G$139)*10)),1))</f>
        <v>10</v>
      </c>
      <c r="H71" s="12">
        <f>IF('Indicator Data'!AH73="No data","x",ROUND(IF('Indicator Data'!AH73&gt;H$140,10,IF('Indicator Data'!AH73&lt;H$139,0,10-(H$140-'Indicator Data'!AH73)/(H$140-H$139)*10)),1))</f>
        <v>0.3</v>
      </c>
      <c r="I71" s="52">
        <f t="shared" si="20"/>
        <v>5.2</v>
      </c>
      <c r="J71" s="35">
        <f>SUM('Indicator Data'!R73,SUM('Indicator Data'!S73:T73)*1000000)</f>
        <v>8374141967</v>
      </c>
      <c r="K71" s="35">
        <f>J71/'Indicator Data'!BD73</f>
        <v>46.933580939738398</v>
      </c>
      <c r="L71" s="12">
        <f t="shared" si="21"/>
        <v>0.9</v>
      </c>
      <c r="M71" s="12">
        <f>IF('Indicator Data'!U73="No data","x",ROUND(IF('Indicator Data'!U73&gt;M$140,10,IF('Indicator Data'!U73&lt;M$139,0,10-(M$140-'Indicator Data'!U73)/(M$140-M$139)*10)),1))</f>
        <v>0.6</v>
      </c>
      <c r="N71" s="125">
        <f>'Indicator Data'!Q73/'Indicator Data'!BD73*1000000</f>
        <v>136.25320644547992</v>
      </c>
      <c r="O71" s="12">
        <f t="shared" si="22"/>
        <v>10</v>
      </c>
      <c r="P71" s="52">
        <f t="shared" si="23"/>
        <v>3.8</v>
      </c>
      <c r="Q71" s="45">
        <f t="shared" si="24"/>
        <v>6.5</v>
      </c>
      <c r="R71" s="35">
        <f>IF(AND('Indicator Data'!AM73="No data",'Indicator Data'!AN73="No data"),0,SUM('Indicator Data'!AM73:AO73))</f>
        <v>1507440.14</v>
      </c>
      <c r="S71" s="12">
        <f t="shared" si="25"/>
        <v>10</v>
      </c>
      <c r="T71" s="41">
        <f>R71/'Indicator Data'!$BB73</f>
        <v>0.28580304269564588</v>
      </c>
      <c r="U71" s="12">
        <f t="shared" si="26"/>
        <v>10</v>
      </c>
      <c r="V71" s="13">
        <f t="shared" si="27"/>
        <v>10</v>
      </c>
      <c r="W71" s="12">
        <f>IF('Indicator Data'!AB73="No data","x",ROUND(IF('Indicator Data'!AB73&gt;W$140,10,IF('Indicator Data'!AB73&lt;W$139,0,10-(W$140-'Indicator Data'!AB73)/(W$140-W$139)*10)),1))</f>
        <v>3</v>
      </c>
      <c r="X71" s="12">
        <f>IF('Indicator Data'!AA73="No data","x",ROUND(IF('Indicator Data'!AA73&gt;X$140,10,IF('Indicator Data'!AA73&lt;X$139,0,10-(X$140-'Indicator Data'!AA73)/(X$140-X$139)*10)),1))</f>
        <v>6</v>
      </c>
      <c r="Y71" s="12">
        <f>IF('Indicator Data'!AF73="No data","x",ROUND(IF('Indicator Data'!AF73&gt;Y$140,10,IF('Indicator Data'!AF73&lt;Y$139,0,10-(Y$140-'Indicator Data'!AF73)/(Y$140-Y$139)*10)),1))</f>
        <v>5.0999999999999996</v>
      </c>
      <c r="Z71" s="129">
        <f>IF('Indicator Data'!AC73="No data","x",'Indicator Data'!AC73/'Indicator Data'!$BB73*100000)</f>
        <v>77.411619364621814</v>
      </c>
      <c r="AA71" s="127">
        <f t="shared" si="28"/>
        <v>10</v>
      </c>
      <c r="AB71" s="129">
        <f>IF('Indicator Data'!AD73="No data","x",'Indicator Data'!AD73/'Indicator Data'!$BB73*100000)</f>
        <v>12.589104888099165</v>
      </c>
      <c r="AC71" s="127">
        <f t="shared" si="29"/>
        <v>10</v>
      </c>
      <c r="AD71" s="52">
        <f t="shared" si="30"/>
        <v>6.8</v>
      </c>
      <c r="AE71" s="12">
        <f>IF('Indicator Data'!V73="No data","x",ROUND(IF('Indicator Data'!V73&gt;AE$140,10,IF('Indicator Data'!V73&lt;AE$139,0,10-(AE$140-'Indicator Data'!V73)/(AE$140-AE$139)*10)),1))</f>
        <v>6.3</v>
      </c>
      <c r="AF71" s="12">
        <f>IF('Indicator Data'!W73="No data","x",ROUND(IF('Indicator Data'!W73&gt;AF$140,10,IF('Indicator Data'!W73&lt;AF$139,0,10-(AF$140-'Indicator Data'!W73)/(AF$140-AF$139)*10)),1))</f>
        <v>6</v>
      </c>
      <c r="AG71" s="52">
        <f t="shared" si="31"/>
        <v>6.2</v>
      </c>
      <c r="AH71" s="12">
        <f>IF('Indicator Data'!AP73="No data","x",ROUND(IF('Indicator Data'!AP73&gt;AH$140,10,IF('Indicator Data'!AP73&lt;AH$139,0,10-(AH$140-'Indicator Data'!AP73)/(AH$140-AH$139)*10)),1))</f>
        <v>5.6</v>
      </c>
      <c r="AI71" s="12">
        <f>IF('Indicator Data'!AQ73="No data","x",ROUND(IF('Indicator Data'!AQ73&gt;AI$140,10,IF('Indicator Data'!AQ73&lt;AI$139,0,10-(AI$140-'Indicator Data'!AQ73)/(AI$140-AI$139)*10)),1))</f>
        <v>3.6</v>
      </c>
      <c r="AJ71" s="52">
        <f t="shared" si="32"/>
        <v>4.5999999999999996</v>
      </c>
      <c r="AK71" s="35">
        <f>'Indicator Data'!AK73+'Indicator Data'!AJ73*0.5+'Indicator Data'!AI73*0.25</f>
        <v>110.18541898106179</v>
      </c>
      <c r="AL71" s="42">
        <f>AK71/'Indicator Data'!BB73</f>
        <v>2.0890599347767158E-5</v>
      </c>
      <c r="AM71" s="52">
        <f t="shared" si="33"/>
        <v>0</v>
      </c>
      <c r="AN71" s="42">
        <f>IF('Indicator Data'!AL73="No data","x",'Indicator Data'!AL73/'Indicator Data'!BB73)</f>
        <v>0.25153145323394005</v>
      </c>
      <c r="AO71" s="12">
        <f t="shared" si="34"/>
        <v>10</v>
      </c>
      <c r="AP71" s="52">
        <f t="shared" si="35"/>
        <v>10</v>
      </c>
      <c r="AQ71" s="36">
        <f t="shared" si="36"/>
        <v>6.7</v>
      </c>
      <c r="AR71" s="55">
        <f t="shared" si="37"/>
        <v>8.9</v>
      </c>
      <c r="AT71" s="11"/>
      <c r="AU71" s="189">
        <v>7.2</v>
      </c>
    </row>
    <row r="72" spans="1:47" s="11" customFormat="1" x14ac:dyDescent="0.25">
      <c r="A72" s="11" t="s">
        <v>389</v>
      </c>
      <c r="B72" s="30" t="s">
        <v>14</v>
      </c>
      <c r="C72" s="30" t="s">
        <v>517</v>
      </c>
      <c r="D72" s="12">
        <f>ROUND(IF('Indicator Data'!O74="No data",IF((0.1284*LN('Indicator Data'!BA74)-0.4735)&gt;D$140,0,IF((0.1284*LN('Indicator Data'!BA74)-0.4735)&lt;D$139,10,(D$140-(0.1284*LN('Indicator Data'!BA74)-0.4735))/(D$140-D$139)*10)),IF('Indicator Data'!O74&gt;D$140,0,IF('Indicator Data'!O74&lt;D$139,10,(D$140-'Indicator Data'!O74)/(D$140-D$139)*10))),1)</f>
        <v>6.1</v>
      </c>
      <c r="E72" s="12">
        <f>IF('Indicator Data'!P74="No data","x",ROUND(IF('Indicator Data'!P74&gt;E$140,10,IF('Indicator Data'!P74&lt;E$139,0,10-(E$140-'Indicator Data'!P74)/(E$140-E$139)*10)),1))</f>
        <v>1.5</v>
      </c>
      <c r="F72" s="52">
        <f t="shared" si="19"/>
        <v>4.2</v>
      </c>
      <c r="G72" s="12">
        <f>IF('Indicator Data'!AG74="No data","x",ROUND(IF('Indicator Data'!AG74&gt;G$140,10,IF('Indicator Data'!AG74&lt;G$139,0,10-(G$140-'Indicator Data'!AG74)/(G$140-G$139)*10)),1))</f>
        <v>7.8</v>
      </c>
      <c r="H72" s="12">
        <f>IF('Indicator Data'!AH74="No data","x",ROUND(IF('Indicator Data'!AH74&gt;H$140,10,IF('Indicator Data'!AH74&lt;H$139,0,10-(H$140-'Indicator Data'!AH74)/(H$140-H$139)*10)),1))</f>
        <v>1.5</v>
      </c>
      <c r="I72" s="52">
        <f t="shared" si="20"/>
        <v>4.7</v>
      </c>
      <c r="J72" s="35">
        <f>SUM('Indicator Data'!R74,SUM('Indicator Data'!S74:T74)*1000000)</f>
        <v>8374141967</v>
      </c>
      <c r="K72" s="35">
        <f>J72/'Indicator Data'!BD74</f>
        <v>46.933580939738398</v>
      </c>
      <c r="L72" s="12">
        <f t="shared" si="21"/>
        <v>0.9</v>
      </c>
      <c r="M72" s="12">
        <f>IF('Indicator Data'!U74="No data","x",ROUND(IF('Indicator Data'!U74&gt;M$140,10,IF('Indicator Data'!U74&lt;M$139,0,10-(M$140-'Indicator Data'!U74)/(M$140-M$139)*10)),1))</f>
        <v>0.6</v>
      </c>
      <c r="N72" s="125">
        <f>'Indicator Data'!Q74/'Indicator Data'!BD74*1000000</f>
        <v>136.25320644547992</v>
      </c>
      <c r="O72" s="12">
        <f t="shared" si="22"/>
        <v>10</v>
      </c>
      <c r="P72" s="52">
        <f t="shared" si="23"/>
        <v>3.8</v>
      </c>
      <c r="Q72" s="45">
        <f t="shared" si="24"/>
        <v>4.2</v>
      </c>
      <c r="R72" s="35">
        <f>IF(AND('Indicator Data'!AM74="No data",'Indicator Data'!AN74="No data"),0,SUM('Indicator Data'!AM74:AO74))</f>
        <v>28713</v>
      </c>
      <c r="S72" s="12">
        <f t="shared" si="25"/>
        <v>4.9000000000000004</v>
      </c>
      <c r="T72" s="41">
        <f>R72/'Indicator Data'!$BB74</f>
        <v>7.9494521929585338E-3</v>
      </c>
      <c r="U72" s="12">
        <f t="shared" si="26"/>
        <v>5.3</v>
      </c>
      <c r="V72" s="13">
        <f t="shared" si="27"/>
        <v>5.0999999999999996</v>
      </c>
      <c r="W72" s="12">
        <f>IF('Indicator Data'!AB74="No data","x",ROUND(IF('Indicator Data'!AB74&gt;W$140,10,IF('Indicator Data'!AB74&lt;W$139,0,10-(W$140-'Indicator Data'!AB74)/(W$140-W$139)*10)),1))</f>
        <v>3.4</v>
      </c>
      <c r="X72" s="12">
        <f>IF('Indicator Data'!AA74="No data","x",ROUND(IF('Indicator Data'!AA74&gt;X$140,10,IF('Indicator Data'!AA74&lt;X$139,0,10-(X$140-'Indicator Data'!AA74)/(X$140-X$139)*10)),1))</f>
        <v>6</v>
      </c>
      <c r="Y72" s="12">
        <f>IF('Indicator Data'!AF74="No data","x",ROUND(IF('Indicator Data'!AF74&gt;Y$140,10,IF('Indicator Data'!AF74&lt;Y$139,0,10-(Y$140-'Indicator Data'!AF74)/(Y$140-Y$139)*10)),1))</f>
        <v>5.0999999999999996</v>
      </c>
      <c r="Z72" s="129">
        <f>IF('Indicator Data'!AC74="No data","x",'Indicator Data'!AC74/'Indicator Data'!$BB74*100000)</f>
        <v>1.0243782646866082</v>
      </c>
      <c r="AA72" s="127">
        <f t="shared" si="28"/>
        <v>5.4</v>
      </c>
      <c r="AB72" s="129">
        <f>IF('Indicator Data'!AD74="No data","x",'Indicator Data'!AD74/'Indicator Data'!$BB74*100000)</f>
        <v>3.3499937845156644</v>
      </c>
      <c r="AC72" s="127">
        <f t="shared" si="29"/>
        <v>8.4</v>
      </c>
      <c r="AD72" s="52">
        <f t="shared" si="30"/>
        <v>5.7</v>
      </c>
      <c r="AE72" s="12">
        <f>IF('Indicator Data'!V74="No data","x",ROUND(IF('Indicator Data'!V74&gt;AE$140,10,IF('Indicator Data'!V74&lt;AE$139,0,10-(AE$140-'Indicator Data'!V74)/(AE$140-AE$139)*10)),1))</f>
        <v>4</v>
      </c>
      <c r="AF72" s="12">
        <f>IF('Indicator Data'!W74="No data","x",ROUND(IF('Indicator Data'!W74&gt;AF$140,10,IF('Indicator Data'!W74&lt;AF$139,0,10-(AF$140-'Indicator Data'!W74)/(AF$140-AF$139)*10)),1))</f>
        <v>2.9</v>
      </c>
      <c r="AG72" s="52">
        <f t="shared" si="31"/>
        <v>3.5</v>
      </c>
      <c r="AH72" s="12">
        <f>IF('Indicator Data'!AP74="No data","x",ROUND(IF('Indicator Data'!AP74&gt;AH$140,10,IF('Indicator Data'!AP74&lt;AH$139,0,10-(AH$140-'Indicator Data'!AP74)/(AH$140-AH$139)*10)),1))</f>
        <v>0</v>
      </c>
      <c r="AI72" s="12">
        <f>IF('Indicator Data'!AQ74="No data","x",ROUND(IF('Indicator Data'!AQ74&gt;AI$140,10,IF('Indicator Data'!AQ74&lt;AI$139,0,10-(AI$140-'Indicator Data'!AQ74)/(AI$140-AI$139)*10)),1))</f>
        <v>0</v>
      </c>
      <c r="AJ72" s="52">
        <f t="shared" si="32"/>
        <v>0</v>
      </c>
      <c r="AK72" s="35">
        <f>'Indicator Data'!AK74+'Indicator Data'!AJ74*0.5+'Indicator Data'!AI74*0.25</f>
        <v>61.739870830476008</v>
      </c>
      <c r="AL72" s="42">
        <f>AK72/'Indicator Data'!BB74</f>
        <v>1.7093238308999552E-5</v>
      </c>
      <c r="AM72" s="52">
        <f t="shared" si="33"/>
        <v>0</v>
      </c>
      <c r="AN72" s="42" t="str">
        <f>IF('Indicator Data'!AL74="No data","x",'Indicator Data'!AL74/'Indicator Data'!BB74)</f>
        <v>x</v>
      </c>
      <c r="AO72" s="12" t="str">
        <f t="shared" si="34"/>
        <v>x</v>
      </c>
      <c r="AP72" s="52" t="str">
        <f t="shared" si="35"/>
        <v>x</v>
      </c>
      <c r="AQ72" s="36">
        <f t="shared" si="36"/>
        <v>2.7</v>
      </c>
      <c r="AR72" s="55">
        <f t="shared" si="37"/>
        <v>4</v>
      </c>
      <c r="AU72" s="11">
        <v>3.6</v>
      </c>
    </row>
    <row r="73" spans="1:47" s="11" customFormat="1" x14ac:dyDescent="0.25">
      <c r="A73" s="11" t="s">
        <v>390</v>
      </c>
      <c r="B73" s="30" t="s">
        <v>14</v>
      </c>
      <c r="C73" s="30" t="s">
        <v>518</v>
      </c>
      <c r="D73" s="12">
        <f>ROUND(IF('Indicator Data'!O75="No data",IF((0.1284*LN('Indicator Data'!BA75)-0.4735)&gt;D$140,0,IF((0.1284*LN('Indicator Data'!BA75)-0.4735)&lt;D$139,10,(D$140-(0.1284*LN('Indicator Data'!BA75)-0.4735))/(D$140-D$139)*10)),IF('Indicator Data'!O75&gt;D$140,0,IF('Indicator Data'!O75&lt;D$139,10,(D$140-'Indicator Data'!O75)/(D$140-D$139)*10))),1)</f>
        <v>6.1</v>
      </c>
      <c r="E73" s="12">
        <f>IF('Indicator Data'!P75="No data","x",ROUND(IF('Indicator Data'!P75&gt;E$140,10,IF('Indicator Data'!P75&lt;E$139,0,10-(E$140-'Indicator Data'!P75)/(E$140-E$139)*10)),1))</f>
        <v>0</v>
      </c>
      <c r="F73" s="52">
        <f t="shared" si="19"/>
        <v>3.6</v>
      </c>
      <c r="G73" s="12">
        <f>IF('Indicator Data'!AG75="No data","x",ROUND(IF('Indicator Data'!AG75&gt;G$140,10,IF('Indicator Data'!AG75&lt;G$139,0,10-(G$140-'Indicator Data'!AG75)/(G$140-G$139)*10)),1))</f>
        <v>7</v>
      </c>
      <c r="H73" s="12">
        <f>IF('Indicator Data'!AH75="No data","x",ROUND(IF('Indicator Data'!AH75&gt;H$140,10,IF('Indicator Data'!AH75&lt;H$139,0,10-(H$140-'Indicator Data'!AH75)/(H$140-H$139)*10)),1))</f>
        <v>0</v>
      </c>
      <c r="I73" s="52">
        <f t="shared" si="20"/>
        <v>3.5</v>
      </c>
      <c r="J73" s="35">
        <f>SUM('Indicator Data'!R75,SUM('Indicator Data'!S75:T75)*1000000)</f>
        <v>8374141967</v>
      </c>
      <c r="K73" s="35">
        <f>J73/'Indicator Data'!BD75</f>
        <v>46.933580939738398</v>
      </c>
      <c r="L73" s="12">
        <f t="shared" si="21"/>
        <v>0.9</v>
      </c>
      <c r="M73" s="12">
        <f>IF('Indicator Data'!U75="No data","x",ROUND(IF('Indicator Data'!U75&gt;M$140,10,IF('Indicator Data'!U75&lt;M$139,0,10-(M$140-'Indicator Data'!U75)/(M$140-M$139)*10)),1))</f>
        <v>0.6</v>
      </c>
      <c r="N73" s="125">
        <f>'Indicator Data'!Q75/'Indicator Data'!BD75*1000000</f>
        <v>136.25320644547992</v>
      </c>
      <c r="O73" s="12">
        <f t="shared" si="22"/>
        <v>10</v>
      </c>
      <c r="P73" s="52">
        <f t="shared" si="23"/>
        <v>3.8</v>
      </c>
      <c r="Q73" s="45">
        <f t="shared" si="24"/>
        <v>3.6</v>
      </c>
      <c r="R73" s="35">
        <f>IF(AND('Indicator Data'!AM75="No data",'Indicator Data'!AN75="No data"),0,SUM('Indicator Data'!AM75:AO75))</f>
        <v>0</v>
      </c>
      <c r="S73" s="12">
        <f t="shared" si="25"/>
        <v>0</v>
      </c>
      <c r="T73" s="41">
        <f>R73/'Indicator Data'!$BB75</f>
        <v>0</v>
      </c>
      <c r="U73" s="12">
        <f t="shared" si="26"/>
        <v>0</v>
      </c>
      <c r="V73" s="13">
        <f t="shared" si="27"/>
        <v>0</v>
      </c>
      <c r="W73" s="12">
        <f>IF('Indicator Data'!AB75="No data","x",ROUND(IF('Indicator Data'!AB75&gt;W$140,10,IF('Indicator Data'!AB75&lt;W$139,0,10-(W$140-'Indicator Data'!AB75)/(W$140-W$139)*10)),1))</f>
        <v>3.8</v>
      </c>
      <c r="X73" s="12">
        <f>IF('Indicator Data'!AA75="No data","x",ROUND(IF('Indicator Data'!AA75&gt;X$140,10,IF('Indicator Data'!AA75&lt;X$139,0,10-(X$140-'Indicator Data'!AA75)/(X$140-X$139)*10)),1))</f>
        <v>6</v>
      </c>
      <c r="Y73" s="12">
        <f>IF('Indicator Data'!AF75="No data","x",ROUND(IF('Indicator Data'!AF75&gt;Y$140,10,IF('Indicator Data'!AF75&lt;Y$139,0,10-(Y$140-'Indicator Data'!AF75)/(Y$140-Y$139)*10)),1))</f>
        <v>5.0999999999999996</v>
      </c>
      <c r="Z73" s="129">
        <f>IF('Indicator Data'!AC75="No data","x",'Indicator Data'!AC75/'Indicator Data'!$BB75*100000)</f>
        <v>0</v>
      </c>
      <c r="AA73" s="127">
        <f t="shared" si="28"/>
        <v>0</v>
      </c>
      <c r="AB73" s="129">
        <f>IF('Indicator Data'!AD75="No data","x",'Indicator Data'!AD75/'Indicator Data'!$BB75*100000)</f>
        <v>1.8770515738303404</v>
      </c>
      <c r="AC73" s="127">
        <f t="shared" si="29"/>
        <v>7.6</v>
      </c>
      <c r="AD73" s="52">
        <f t="shared" si="30"/>
        <v>4.5</v>
      </c>
      <c r="AE73" s="12">
        <f>IF('Indicator Data'!V75="No data","x",ROUND(IF('Indicator Data'!V75&gt;AE$140,10,IF('Indicator Data'!V75&lt;AE$139,0,10-(AE$140-'Indicator Data'!V75)/(AE$140-AE$139)*10)),1))</f>
        <v>4.8</v>
      </c>
      <c r="AF73" s="12">
        <f>IF('Indicator Data'!W75="No data","x",ROUND(IF('Indicator Data'!W75&gt;AF$140,10,IF('Indicator Data'!W75&lt;AF$139,0,10-(AF$140-'Indicator Data'!W75)/(AF$140-AF$139)*10)),1))</f>
        <v>3.4</v>
      </c>
      <c r="AG73" s="52">
        <f t="shared" si="31"/>
        <v>4.0999999999999996</v>
      </c>
      <c r="AH73" s="12">
        <f>IF('Indicator Data'!AP75="No data","x",ROUND(IF('Indicator Data'!AP75&gt;AH$140,10,IF('Indicator Data'!AP75&lt;AH$139,0,10-(AH$140-'Indicator Data'!AP75)/(AH$140-AH$139)*10)),1))</f>
        <v>2.5</v>
      </c>
      <c r="AI73" s="12">
        <f>IF('Indicator Data'!AQ75="No data","x",ROUND(IF('Indicator Data'!AQ75&gt;AI$140,10,IF('Indicator Data'!AQ75&lt;AI$139,0,10-(AI$140-'Indicator Data'!AQ75)/(AI$140-AI$139)*10)),1))</f>
        <v>0</v>
      </c>
      <c r="AJ73" s="52">
        <f t="shared" si="32"/>
        <v>1.3</v>
      </c>
      <c r="AK73" s="35">
        <f>'Indicator Data'!AK75+'Indicator Data'!AJ75*0.5+'Indicator Data'!AI75*0.25</f>
        <v>504805.79181620141</v>
      </c>
      <c r="AL73" s="42">
        <f>AK73/'Indicator Data'!BB75</f>
        <v>9.7685206804873415E-2</v>
      </c>
      <c r="AM73" s="52">
        <f t="shared" si="33"/>
        <v>9.8000000000000007</v>
      </c>
      <c r="AN73" s="42" t="str">
        <f>IF('Indicator Data'!AL75="No data","x",'Indicator Data'!AL75/'Indicator Data'!BB75)</f>
        <v>x</v>
      </c>
      <c r="AO73" s="12" t="str">
        <f t="shared" si="34"/>
        <v>x</v>
      </c>
      <c r="AP73" s="52" t="str">
        <f t="shared" si="35"/>
        <v>x</v>
      </c>
      <c r="AQ73" s="36">
        <f t="shared" si="36"/>
        <v>6.2</v>
      </c>
      <c r="AR73" s="55">
        <f t="shared" si="37"/>
        <v>3.7</v>
      </c>
      <c r="AU73" s="11">
        <v>3</v>
      </c>
    </row>
    <row r="74" spans="1:47" s="11" customFormat="1" x14ac:dyDescent="0.25">
      <c r="A74" s="11" t="s">
        <v>391</v>
      </c>
      <c r="B74" s="30" t="s">
        <v>14</v>
      </c>
      <c r="C74" s="30" t="s">
        <v>519</v>
      </c>
      <c r="D74" s="12">
        <f>ROUND(IF('Indicator Data'!O76="No data",IF((0.1284*LN('Indicator Data'!BA76)-0.4735)&gt;D$140,0,IF((0.1284*LN('Indicator Data'!BA76)-0.4735)&lt;D$139,10,(D$140-(0.1284*LN('Indicator Data'!BA76)-0.4735))/(D$140-D$139)*10)),IF('Indicator Data'!O76&gt;D$140,0,IF('Indicator Data'!O76&lt;D$139,10,(D$140-'Indicator Data'!O76)/(D$140-D$139)*10))),1)</f>
        <v>7.9</v>
      </c>
      <c r="E74" s="12">
        <f>IF('Indicator Data'!P76="No data","x",ROUND(IF('Indicator Data'!P76&gt;E$140,10,IF('Indicator Data'!P76&lt;E$139,0,10-(E$140-'Indicator Data'!P76)/(E$140-E$139)*10)),1))</f>
        <v>2.6</v>
      </c>
      <c r="F74" s="52">
        <f t="shared" si="19"/>
        <v>5.9</v>
      </c>
      <c r="G74" s="12">
        <f>IF('Indicator Data'!AG76="No data","x",ROUND(IF('Indicator Data'!AG76&gt;G$140,10,IF('Indicator Data'!AG76&lt;G$139,0,10-(G$140-'Indicator Data'!AG76)/(G$140-G$139)*10)),1))</f>
        <v>6.7</v>
      </c>
      <c r="H74" s="12">
        <f>IF('Indicator Data'!AH76="No data","x",ROUND(IF('Indicator Data'!AH76&gt;H$140,10,IF('Indicator Data'!AH76&lt;H$139,0,10-(H$140-'Indicator Data'!AH76)/(H$140-H$139)*10)),1))</f>
        <v>0.5</v>
      </c>
      <c r="I74" s="52">
        <f t="shared" si="20"/>
        <v>3.6</v>
      </c>
      <c r="J74" s="35">
        <f>SUM('Indicator Data'!R76,SUM('Indicator Data'!S76:T76)*1000000)</f>
        <v>8374141967</v>
      </c>
      <c r="K74" s="35">
        <f>J74/'Indicator Data'!BD76</f>
        <v>46.933580939738398</v>
      </c>
      <c r="L74" s="12">
        <f t="shared" si="21"/>
        <v>0.9</v>
      </c>
      <c r="M74" s="12">
        <f>IF('Indicator Data'!U76="No data","x",ROUND(IF('Indicator Data'!U76&gt;M$140,10,IF('Indicator Data'!U76&lt;M$139,0,10-(M$140-'Indicator Data'!U76)/(M$140-M$139)*10)),1))</f>
        <v>0.6</v>
      </c>
      <c r="N74" s="125">
        <f>'Indicator Data'!Q76/'Indicator Data'!BD76*1000000</f>
        <v>136.25320644547992</v>
      </c>
      <c r="O74" s="12">
        <f t="shared" si="22"/>
        <v>10</v>
      </c>
      <c r="P74" s="52">
        <f t="shared" si="23"/>
        <v>3.8</v>
      </c>
      <c r="Q74" s="45">
        <f t="shared" si="24"/>
        <v>4.8</v>
      </c>
      <c r="R74" s="35">
        <f>IF(AND('Indicator Data'!AM76="No data",'Indicator Data'!AN76="No data"),0,SUM('Indicator Data'!AM76:AO76))</f>
        <v>0</v>
      </c>
      <c r="S74" s="12">
        <f t="shared" si="25"/>
        <v>0</v>
      </c>
      <c r="T74" s="41">
        <f>R74/'Indicator Data'!$BB76</f>
        <v>0</v>
      </c>
      <c r="U74" s="12">
        <f t="shared" si="26"/>
        <v>0</v>
      </c>
      <c r="V74" s="13">
        <f t="shared" si="27"/>
        <v>0</v>
      </c>
      <c r="W74" s="12">
        <f>IF('Indicator Data'!AB76="No data","x",ROUND(IF('Indicator Data'!AB76&gt;W$140,10,IF('Indicator Data'!AB76&lt;W$139,0,10-(W$140-'Indicator Data'!AB76)/(W$140-W$139)*10)),1))</f>
        <v>1.8</v>
      </c>
      <c r="X74" s="12">
        <f>IF('Indicator Data'!AA76="No data","x",ROUND(IF('Indicator Data'!AA76&gt;X$140,10,IF('Indicator Data'!AA76&lt;X$139,0,10-(X$140-'Indicator Data'!AA76)/(X$140-X$139)*10)),1))</f>
        <v>6</v>
      </c>
      <c r="Y74" s="12">
        <f>IF('Indicator Data'!AF76="No data","x",ROUND(IF('Indicator Data'!AF76&gt;Y$140,10,IF('Indicator Data'!AF76&lt;Y$139,0,10-(Y$140-'Indicator Data'!AF76)/(Y$140-Y$139)*10)),1))</f>
        <v>5.0999999999999996</v>
      </c>
      <c r="Z74" s="129">
        <f>IF('Indicator Data'!AC76="No data","x",'Indicator Data'!AC76/'Indicator Data'!$BB76*100000)</f>
        <v>2.1658855406582607</v>
      </c>
      <c r="AA74" s="127">
        <f t="shared" si="28"/>
        <v>6.3</v>
      </c>
      <c r="AB74" s="129">
        <f>IF('Indicator Data'!AD76="No data","x",'Indicator Data'!AD76/'Indicator Data'!$BB76*100000)</f>
        <v>4.6988703254958866</v>
      </c>
      <c r="AC74" s="127">
        <f t="shared" si="29"/>
        <v>8.9</v>
      </c>
      <c r="AD74" s="52">
        <f t="shared" si="30"/>
        <v>5.6</v>
      </c>
      <c r="AE74" s="12">
        <f>IF('Indicator Data'!V76="No data","x",ROUND(IF('Indicator Data'!V76&gt;AE$140,10,IF('Indicator Data'!V76&lt;AE$139,0,10-(AE$140-'Indicator Data'!V76)/(AE$140-AE$139)*10)),1))</f>
        <v>4.8</v>
      </c>
      <c r="AF74" s="12">
        <f>IF('Indicator Data'!W76="No data","x",ROUND(IF('Indicator Data'!W76&gt;AF$140,10,IF('Indicator Data'!W76&lt;AF$139,0,10-(AF$140-'Indicator Data'!W76)/(AF$140-AF$139)*10)),1))</f>
        <v>4.5</v>
      </c>
      <c r="AG74" s="52">
        <f t="shared" si="31"/>
        <v>4.7</v>
      </c>
      <c r="AH74" s="12">
        <f>IF('Indicator Data'!AP76="No data","x",ROUND(IF('Indicator Data'!AP76&gt;AH$140,10,IF('Indicator Data'!AP76&lt;AH$139,0,10-(AH$140-'Indicator Data'!AP76)/(AH$140-AH$139)*10)),1))</f>
        <v>2.1</v>
      </c>
      <c r="AI74" s="12">
        <f>IF('Indicator Data'!AQ76="No data","x",ROUND(IF('Indicator Data'!AQ76&gt;AI$140,10,IF('Indicator Data'!AQ76&lt;AI$139,0,10-(AI$140-'Indicator Data'!AQ76)/(AI$140-AI$139)*10)),1))</f>
        <v>0</v>
      </c>
      <c r="AJ74" s="52">
        <f t="shared" si="32"/>
        <v>1.1000000000000001</v>
      </c>
      <c r="AK74" s="35">
        <f>'Indicator Data'!AK76+'Indicator Data'!AJ76*0.5+'Indicator Data'!AI76*0.25</f>
        <v>51.154862104574683</v>
      </c>
      <c r="AL74" s="42">
        <f>AK74/'Indicator Data'!BB76</f>
        <v>1.8778911214689067E-5</v>
      </c>
      <c r="AM74" s="52">
        <f t="shared" si="33"/>
        <v>0</v>
      </c>
      <c r="AN74" s="42" t="str">
        <f>IF('Indicator Data'!AL76="No data","x",'Indicator Data'!AL76/'Indicator Data'!BB76)</f>
        <v>x</v>
      </c>
      <c r="AO74" s="12" t="str">
        <f t="shared" si="34"/>
        <v>x</v>
      </c>
      <c r="AP74" s="52" t="str">
        <f t="shared" si="35"/>
        <v>x</v>
      </c>
      <c r="AQ74" s="36">
        <f t="shared" si="36"/>
        <v>3.2</v>
      </c>
      <c r="AR74" s="55">
        <f t="shared" si="37"/>
        <v>1.7</v>
      </c>
      <c r="AU74" s="11">
        <v>4.0999999999999996</v>
      </c>
    </row>
    <row r="75" spans="1:47" s="11" customFormat="1" x14ac:dyDescent="0.25">
      <c r="A75" s="11" t="s">
        <v>392</v>
      </c>
      <c r="B75" s="30" t="s">
        <v>14</v>
      </c>
      <c r="C75" s="30" t="s">
        <v>520</v>
      </c>
      <c r="D75" s="12">
        <f>ROUND(IF('Indicator Data'!O77="No data",IF((0.1284*LN('Indicator Data'!BA77)-0.4735)&gt;D$140,0,IF((0.1284*LN('Indicator Data'!BA77)-0.4735)&lt;D$139,10,(D$140-(0.1284*LN('Indicator Data'!BA77)-0.4735))/(D$140-D$139)*10)),IF('Indicator Data'!O77&gt;D$140,0,IF('Indicator Data'!O77&lt;D$139,10,(D$140-'Indicator Data'!O77)/(D$140-D$139)*10))),1)</f>
        <v>6.5</v>
      </c>
      <c r="E75" s="12">
        <f>IF('Indicator Data'!P77="No data","x",ROUND(IF('Indicator Data'!P77&gt;E$140,10,IF('Indicator Data'!P77&lt;E$139,0,10-(E$140-'Indicator Data'!P77)/(E$140-E$139)*10)),1))</f>
        <v>0</v>
      </c>
      <c r="F75" s="52">
        <f t="shared" si="19"/>
        <v>4</v>
      </c>
      <c r="G75" s="12">
        <f>IF('Indicator Data'!AG77="No data","x",ROUND(IF('Indicator Data'!AG77&gt;G$140,10,IF('Indicator Data'!AG77&lt;G$139,0,10-(G$140-'Indicator Data'!AG77)/(G$140-G$139)*10)),1))</f>
        <v>7.6</v>
      </c>
      <c r="H75" s="12">
        <f>IF('Indicator Data'!AH77="No data","x",ROUND(IF('Indicator Data'!AH77&gt;H$140,10,IF('Indicator Data'!AH77&lt;H$139,0,10-(H$140-'Indicator Data'!AH77)/(H$140-H$139)*10)),1))</f>
        <v>0</v>
      </c>
      <c r="I75" s="52">
        <f t="shared" si="20"/>
        <v>3.8</v>
      </c>
      <c r="J75" s="35">
        <f>SUM('Indicator Data'!R77,SUM('Indicator Data'!S77:T77)*1000000)</f>
        <v>8374141967</v>
      </c>
      <c r="K75" s="35">
        <f>J75/'Indicator Data'!BD77</f>
        <v>46.933580939738398</v>
      </c>
      <c r="L75" s="12">
        <f t="shared" si="21"/>
        <v>0.9</v>
      </c>
      <c r="M75" s="12">
        <f>IF('Indicator Data'!U77="No data","x",ROUND(IF('Indicator Data'!U77&gt;M$140,10,IF('Indicator Data'!U77&lt;M$139,0,10-(M$140-'Indicator Data'!U77)/(M$140-M$139)*10)),1))</f>
        <v>0.6</v>
      </c>
      <c r="N75" s="125">
        <f>'Indicator Data'!Q77/'Indicator Data'!BD77*1000000</f>
        <v>136.25320644547992</v>
      </c>
      <c r="O75" s="12">
        <f t="shared" si="22"/>
        <v>10</v>
      </c>
      <c r="P75" s="52">
        <f t="shared" si="23"/>
        <v>3.8</v>
      </c>
      <c r="Q75" s="45">
        <f t="shared" si="24"/>
        <v>3.9</v>
      </c>
      <c r="R75" s="35">
        <f>IF(AND('Indicator Data'!AM77="No data",'Indicator Data'!AN77="No data"),0,SUM('Indicator Data'!AM77:AO77))</f>
        <v>0</v>
      </c>
      <c r="S75" s="12">
        <f t="shared" si="25"/>
        <v>0</v>
      </c>
      <c r="T75" s="41">
        <f>R75/'Indicator Data'!$BB77</f>
        <v>0</v>
      </c>
      <c r="U75" s="12">
        <f t="shared" si="26"/>
        <v>0</v>
      </c>
      <c r="V75" s="13">
        <f t="shared" si="27"/>
        <v>0</v>
      </c>
      <c r="W75" s="12">
        <f>IF('Indicator Data'!AB77="No data","x",ROUND(IF('Indicator Data'!AB77&gt;W$140,10,IF('Indicator Data'!AB77&lt;W$139,0,10-(W$140-'Indicator Data'!AB77)/(W$140-W$139)*10)),1))</f>
        <v>3.8</v>
      </c>
      <c r="X75" s="12">
        <f>IF('Indicator Data'!AA77="No data","x",ROUND(IF('Indicator Data'!AA77&gt;X$140,10,IF('Indicator Data'!AA77&lt;X$139,0,10-(X$140-'Indicator Data'!AA77)/(X$140-X$139)*10)),1))</f>
        <v>6</v>
      </c>
      <c r="Y75" s="12">
        <f>IF('Indicator Data'!AF77="No data","x",ROUND(IF('Indicator Data'!AF77&gt;Y$140,10,IF('Indicator Data'!AF77&lt;Y$139,0,10-(Y$140-'Indicator Data'!AF77)/(Y$140-Y$139)*10)),1))</f>
        <v>5.0999999999999996</v>
      </c>
      <c r="Z75" s="129">
        <f>IF('Indicator Data'!AC77="No data","x",'Indicator Data'!AC77/'Indicator Data'!$BB77*100000)</f>
        <v>4.8146504034195577E-2</v>
      </c>
      <c r="AA75" s="127">
        <f t="shared" si="28"/>
        <v>1.8</v>
      </c>
      <c r="AB75" s="129">
        <f>IF('Indicator Data'!AD77="No data","x",'Indicator Data'!AD77/'Indicator Data'!$BB77*100000)</f>
        <v>3.6832075586159614</v>
      </c>
      <c r="AC75" s="127">
        <f t="shared" si="29"/>
        <v>8.6</v>
      </c>
      <c r="AD75" s="52">
        <f t="shared" si="30"/>
        <v>5.0999999999999996</v>
      </c>
      <c r="AE75" s="12" t="str">
        <f>IF('Indicator Data'!V77="No data","x",ROUND(IF('Indicator Data'!V77&gt;AE$140,10,IF('Indicator Data'!V77&lt;AE$139,0,10-(AE$140-'Indicator Data'!V77)/(AE$140-AE$139)*10)),1))</f>
        <v>x</v>
      </c>
      <c r="AF75" s="12">
        <f>IF('Indicator Data'!W77="No data","x",ROUND(IF('Indicator Data'!W77&gt;AF$140,10,IF('Indicator Data'!W77&lt;AF$139,0,10-(AF$140-'Indicator Data'!W77)/(AF$140-AF$139)*10)),1))</f>
        <v>2.9</v>
      </c>
      <c r="AG75" s="52">
        <f t="shared" si="31"/>
        <v>2.9</v>
      </c>
      <c r="AH75" s="12">
        <f>IF('Indicator Data'!AP77="No data","x",ROUND(IF('Indicator Data'!AP77&gt;AH$140,10,IF('Indicator Data'!AP77&lt;AH$139,0,10-(AH$140-'Indicator Data'!AP77)/(AH$140-AH$139)*10)),1))</f>
        <v>0.2</v>
      </c>
      <c r="AI75" s="12">
        <f>IF('Indicator Data'!AQ77="No data","x",ROUND(IF('Indicator Data'!AQ77&gt;AI$140,10,IF('Indicator Data'!AQ77&lt;AI$139,0,10-(AI$140-'Indicator Data'!AQ77)/(AI$140-AI$139)*10)),1))</f>
        <v>0</v>
      </c>
      <c r="AJ75" s="52">
        <f t="shared" si="32"/>
        <v>0.1</v>
      </c>
      <c r="AK75" s="35">
        <f>'Indicator Data'!AK77+'Indicator Data'!AJ77*0.5+'Indicator Data'!AI77*0.25</f>
        <v>1900.6915159229418</v>
      </c>
      <c r="AL75" s="42">
        <f>AK75/'Indicator Data'!BB77</f>
        <v>4.5755825869572608E-4</v>
      </c>
      <c r="AM75" s="52">
        <f t="shared" si="33"/>
        <v>0</v>
      </c>
      <c r="AN75" s="42" t="str">
        <f>IF('Indicator Data'!AL77="No data","x",'Indicator Data'!AL77/'Indicator Data'!BB77)</f>
        <v>x</v>
      </c>
      <c r="AO75" s="12" t="str">
        <f t="shared" si="34"/>
        <v>x</v>
      </c>
      <c r="AP75" s="52" t="str">
        <f t="shared" si="35"/>
        <v>x</v>
      </c>
      <c r="AQ75" s="36">
        <f t="shared" si="36"/>
        <v>2.2999999999999998</v>
      </c>
      <c r="AR75" s="55">
        <f t="shared" si="37"/>
        <v>1.2</v>
      </c>
      <c r="AU75" s="11">
        <v>2.9</v>
      </c>
    </row>
    <row r="76" spans="1:47" s="11" customFormat="1" x14ac:dyDescent="0.25">
      <c r="A76" s="11" t="s">
        <v>393</v>
      </c>
      <c r="B76" s="30" t="s">
        <v>14</v>
      </c>
      <c r="C76" s="30" t="s">
        <v>521</v>
      </c>
      <c r="D76" s="12">
        <f>ROUND(IF('Indicator Data'!O78="No data",IF((0.1284*LN('Indicator Data'!BA78)-0.4735)&gt;D$140,0,IF((0.1284*LN('Indicator Data'!BA78)-0.4735)&lt;D$139,10,(D$140-(0.1284*LN('Indicator Data'!BA78)-0.4735))/(D$140-D$139)*10)),IF('Indicator Data'!O78&gt;D$140,0,IF('Indicator Data'!O78&lt;D$139,10,(D$140-'Indicator Data'!O78)/(D$140-D$139)*10))),1)</f>
        <v>6</v>
      </c>
      <c r="E76" s="12">
        <f>IF('Indicator Data'!P78="No data","x",ROUND(IF('Indicator Data'!P78&gt;E$140,10,IF('Indicator Data'!P78&lt;E$139,0,10-(E$140-'Indicator Data'!P78)/(E$140-E$139)*10)),1))</f>
        <v>0.1</v>
      </c>
      <c r="F76" s="52">
        <f t="shared" si="19"/>
        <v>3.6</v>
      </c>
      <c r="G76" s="12">
        <f>IF('Indicator Data'!AG78="No data","x",ROUND(IF('Indicator Data'!AG78&gt;G$140,10,IF('Indicator Data'!AG78&lt;G$139,0,10-(G$140-'Indicator Data'!AG78)/(G$140-G$139)*10)),1))</f>
        <v>8.6</v>
      </c>
      <c r="H76" s="12">
        <f>IF('Indicator Data'!AH78="No data","x",ROUND(IF('Indicator Data'!AH78&gt;H$140,10,IF('Indicator Data'!AH78&lt;H$139,0,10-(H$140-'Indicator Data'!AH78)/(H$140-H$139)*10)),1))</f>
        <v>1</v>
      </c>
      <c r="I76" s="52">
        <f t="shared" si="20"/>
        <v>4.8</v>
      </c>
      <c r="J76" s="35">
        <f>SUM('Indicator Data'!R78,SUM('Indicator Data'!S78:T78)*1000000)</f>
        <v>8374141967</v>
      </c>
      <c r="K76" s="35">
        <f>J76/'Indicator Data'!BD78</f>
        <v>46.933580939738398</v>
      </c>
      <c r="L76" s="12">
        <f t="shared" si="21"/>
        <v>0.9</v>
      </c>
      <c r="M76" s="12">
        <f>IF('Indicator Data'!U78="No data","x",ROUND(IF('Indicator Data'!U78&gt;M$140,10,IF('Indicator Data'!U78&lt;M$139,0,10-(M$140-'Indicator Data'!U78)/(M$140-M$139)*10)),1))</f>
        <v>0.6</v>
      </c>
      <c r="N76" s="125">
        <f>'Indicator Data'!Q78/'Indicator Data'!BD78*1000000</f>
        <v>136.25320644547992</v>
      </c>
      <c r="O76" s="12">
        <f t="shared" si="22"/>
        <v>10</v>
      </c>
      <c r="P76" s="52">
        <f t="shared" si="23"/>
        <v>3.8</v>
      </c>
      <c r="Q76" s="45">
        <f t="shared" si="24"/>
        <v>4</v>
      </c>
      <c r="R76" s="35">
        <f>IF(AND('Indicator Data'!AM78="No data",'Indicator Data'!AN78="No data"),0,SUM('Indicator Data'!AM78:AO78))</f>
        <v>0</v>
      </c>
      <c r="S76" s="12">
        <f t="shared" si="25"/>
        <v>0</v>
      </c>
      <c r="T76" s="41">
        <f>R76/'Indicator Data'!$BB78</f>
        <v>0</v>
      </c>
      <c r="U76" s="12">
        <f t="shared" si="26"/>
        <v>0</v>
      </c>
      <c r="V76" s="13">
        <f t="shared" si="27"/>
        <v>0</v>
      </c>
      <c r="W76" s="12">
        <f>IF('Indicator Data'!AB78="No data","x",ROUND(IF('Indicator Data'!AB78&gt;W$140,10,IF('Indicator Data'!AB78&lt;W$139,0,10-(W$140-'Indicator Data'!AB78)/(W$140-W$139)*10)),1))</f>
        <v>1.4</v>
      </c>
      <c r="X76" s="12">
        <f>IF('Indicator Data'!AA78="No data","x",ROUND(IF('Indicator Data'!AA78&gt;X$140,10,IF('Indicator Data'!AA78&lt;X$139,0,10-(X$140-'Indicator Data'!AA78)/(X$140-X$139)*10)),1))</f>
        <v>6</v>
      </c>
      <c r="Y76" s="12">
        <f>IF('Indicator Data'!AF78="No data","x",ROUND(IF('Indicator Data'!AF78&gt;Y$140,10,IF('Indicator Data'!AF78&lt;Y$139,0,10-(Y$140-'Indicator Data'!AF78)/(Y$140-Y$139)*10)),1))</f>
        <v>5.0999999999999996</v>
      </c>
      <c r="Z76" s="129">
        <f>IF('Indicator Data'!AC78="No data","x",'Indicator Data'!AC78/'Indicator Data'!$BB78*100000)</f>
        <v>0.32739965118841163</v>
      </c>
      <c r="AA76" s="127">
        <f t="shared" si="28"/>
        <v>4.0999999999999996</v>
      </c>
      <c r="AB76" s="129">
        <f>IF('Indicator Data'!AD78="No data","x",'Indicator Data'!AD78/'Indicator Data'!$BB78*100000)</f>
        <v>7.9230715587595606</v>
      </c>
      <c r="AC76" s="127">
        <f t="shared" si="29"/>
        <v>9.6999999999999993</v>
      </c>
      <c r="AD76" s="52">
        <f t="shared" si="30"/>
        <v>5.3</v>
      </c>
      <c r="AE76" s="12">
        <f>IF('Indicator Data'!V78="No data","x",ROUND(IF('Indicator Data'!V78&gt;AE$140,10,IF('Indicator Data'!V78&lt;AE$139,0,10-(AE$140-'Indicator Data'!V78)/(AE$140-AE$139)*10)),1))</f>
        <v>6.6</v>
      </c>
      <c r="AF76" s="12">
        <f>IF('Indicator Data'!W78="No data","x",ROUND(IF('Indicator Data'!W78&gt;AF$140,10,IF('Indicator Data'!W78&lt;AF$139,0,10-(AF$140-'Indicator Data'!W78)/(AF$140-AF$139)*10)),1))</f>
        <v>2.9</v>
      </c>
      <c r="AG76" s="52">
        <f t="shared" si="31"/>
        <v>4.8</v>
      </c>
      <c r="AH76" s="12">
        <f>IF('Indicator Data'!AP78="No data","x",ROUND(IF('Indicator Data'!AP78&gt;AH$140,10,IF('Indicator Data'!AP78&lt;AH$139,0,10-(AH$140-'Indicator Data'!AP78)/(AH$140-AH$139)*10)),1))</f>
        <v>0.3</v>
      </c>
      <c r="AI76" s="12">
        <f>IF('Indicator Data'!AQ78="No data","x",ROUND(IF('Indicator Data'!AQ78&gt;AI$140,10,IF('Indicator Data'!AQ78&lt;AI$139,0,10-(AI$140-'Indicator Data'!AQ78)/(AI$140-AI$139)*10)),1))</f>
        <v>0</v>
      </c>
      <c r="AJ76" s="52">
        <f t="shared" si="32"/>
        <v>0.2</v>
      </c>
      <c r="AK76" s="35">
        <f>'Indicator Data'!AK78+'Indicator Data'!AJ78*0.5+'Indicator Data'!AI78*0.25</f>
        <v>51.06673119755802</v>
      </c>
      <c r="AL76" s="42">
        <f>AK76/'Indicator Data'!BB78</f>
        <v>1.6719229981412875E-5</v>
      </c>
      <c r="AM76" s="52">
        <f t="shared" si="33"/>
        <v>0</v>
      </c>
      <c r="AN76" s="42" t="str">
        <f>IF('Indicator Data'!AL78="No data","x",'Indicator Data'!AL78/'Indicator Data'!BB78)</f>
        <v>x</v>
      </c>
      <c r="AO76" s="12" t="str">
        <f t="shared" si="34"/>
        <v>x</v>
      </c>
      <c r="AP76" s="52" t="str">
        <f t="shared" si="35"/>
        <v>x</v>
      </c>
      <c r="AQ76" s="36">
        <f t="shared" si="36"/>
        <v>2.9</v>
      </c>
      <c r="AR76" s="55">
        <f t="shared" si="37"/>
        <v>1.6</v>
      </c>
      <c r="AU76" s="11">
        <v>2.8</v>
      </c>
    </row>
    <row r="77" spans="1:47" s="11" customFormat="1" x14ac:dyDescent="0.25">
      <c r="A77" s="11" t="s">
        <v>394</v>
      </c>
      <c r="B77" s="30" t="s">
        <v>14</v>
      </c>
      <c r="C77" s="30" t="s">
        <v>522</v>
      </c>
      <c r="D77" s="12">
        <f>ROUND(IF('Indicator Data'!O79="No data",IF((0.1284*LN('Indicator Data'!BA79)-0.4735)&gt;D$140,0,IF((0.1284*LN('Indicator Data'!BA79)-0.4735)&lt;D$139,10,(D$140-(0.1284*LN('Indicator Data'!BA79)-0.4735))/(D$140-D$139)*10)),IF('Indicator Data'!O79&gt;D$140,0,IF('Indicator Data'!O79&lt;D$139,10,(D$140-'Indicator Data'!O79)/(D$140-D$139)*10))),1)</f>
        <v>6.3</v>
      </c>
      <c r="E77" s="12">
        <f>IF('Indicator Data'!P79="No data","x",ROUND(IF('Indicator Data'!P79&gt;E$140,10,IF('Indicator Data'!P79&lt;E$139,0,10-(E$140-'Indicator Data'!P79)/(E$140-E$139)*10)),1))</f>
        <v>0</v>
      </c>
      <c r="F77" s="52">
        <f t="shared" si="19"/>
        <v>3.8</v>
      </c>
      <c r="G77" s="12">
        <f>IF('Indicator Data'!AG79="No data","x",ROUND(IF('Indicator Data'!AG79&gt;G$140,10,IF('Indicator Data'!AG79&lt;G$139,0,10-(G$140-'Indicator Data'!AG79)/(G$140-G$139)*10)),1))</f>
        <v>6.4</v>
      </c>
      <c r="H77" s="12">
        <f>IF('Indicator Data'!AH79="No data","x",ROUND(IF('Indicator Data'!AH79&gt;H$140,10,IF('Indicator Data'!AH79&lt;H$139,0,10-(H$140-'Indicator Data'!AH79)/(H$140-H$139)*10)),1))</f>
        <v>0</v>
      </c>
      <c r="I77" s="52">
        <f t="shared" si="20"/>
        <v>3.2</v>
      </c>
      <c r="J77" s="35">
        <f>SUM('Indicator Data'!R79,SUM('Indicator Data'!S79:T79)*1000000)</f>
        <v>8374141967</v>
      </c>
      <c r="K77" s="35">
        <f>J77/'Indicator Data'!BD79</f>
        <v>46.933580939738398</v>
      </c>
      <c r="L77" s="12">
        <f t="shared" si="21"/>
        <v>0.9</v>
      </c>
      <c r="M77" s="12">
        <f>IF('Indicator Data'!U79="No data","x",ROUND(IF('Indicator Data'!U79&gt;M$140,10,IF('Indicator Data'!U79&lt;M$139,0,10-(M$140-'Indicator Data'!U79)/(M$140-M$139)*10)),1))</f>
        <v>0.6</v>
      </c>
      <c r="N77" s="125">
        <f>'Indicator Data'!Q79/'Indicator Data'!BD79*1000000</f>
        <v>136.25320644547992</v>
      </c>
      <c r="O77" s="12">
        <f t="shared" si="22"/>
        <v>10</v>
      </c>
      <c r="P77" s="52">
        <f t="shared" si="23"/>
        <v>3.8</v>
      </c>
      <c r="Q77" s="45">
        <f t="shared" si="24"/>
        <v>3.7</v>
      </c>
      <c r="R77" s="35">
        <f>IF(AND('Indicator Data'!AM79="No data",'Indicator Data'!AN79="No data"),0,SUM('Indicator Data'!AM79:AO79))</f>
        <v>0</v>
      </c>
      <c r="S77" s="12">
        <f t="shared" si="25"/>
        <v>0</v>
      </c>
      <c r="T77" s="41">
        <f>R77/'Indicator Data'!$BB79</f>
        <v>0</v>
      </c>
      <c r="U77" s="12">
        <f t="shared" si="26"/>
        <v>0</v>
      </c>
      <c r="V77" s="13">
        <f t="shared" si="27"/>
        <v>0</v>
      </c>
      <c r="W77" s="12">
        <f>IF('Indicator Data'!AB79="No data","x",ROUND(IF('Indicator Data'!AB79&gt;W$140,10,IF('Indicator Data'!AB79&lt;W$139,0,10-(W$140-'Indicator Data'!AB79)/(W$140-W$139)*10)),1))</f>
        <v>4.2</v>
      </c>
      <c r="X77" s="12">
        <f>IF('Indicator Data'!AA79="No data","x",ROUND(IF('Indicator Data'!AA79&gt;X$140,10,IF('Indicator Data'!AA79&lt;X$139,0,10-(X$140-'Indicator Data'!AA79)/(X$140-X$139)*10)),1))</f>
        <v>6</v>
      </c>
      <c r="Y77" s="12">
        <f>IF('Indicator Data'!AF79="No data","x",ROUND(IF('Indicator Data'!AF79&gt;Y$140,10,IF('Indicator Data'!AF79&lt;Y$139,0,10-(Y$140-'Indicator Data'!AF79)/(Y$140-Y$139)*10)),1))</f>
        <v>5.0999999999999996</v>
      </c>
      <c r="Z77" s="129">
        <f>IF('Indicator Data'!AC79="No data","x",'Indicator Data'!AC79/'Indicator Data'!$BB79*100000)</f>
        <v>0.36110269206871642</v>
      </c>
      <c r="AA77" s="127">
        <f t="shared" si="28"/>
        <v>4.2</v>
      </c>
      <c r="AB77" s="129">
        <f>IF('Indicator Data'!AD79="No data","x",'Indicator Data'!AD79/'Indicator Data'!$BB79*100000)</f>
        <v>3.4184388182505154</v>
      </c>
      <c r="AC77" s="127">
        <f t="shared" si="29"/>
        <v>8.4</v>
      </c>
      <c r="AD77" s="52">
        <f t="shared" si="30"/>
        <v>5.6</v>
      </c>
      <c r="AE77" s="12" t="str">
        <f>IF('Indicator Data'!V79="No data","x",ROUND(IF('Indicator Data'!V79&gt;AE$140,10,IF('Indicator Data'!V79&lt;AE$139,0,10-(AE$140-'Indicator Data'!V79)/(AE$140-AE$139)*10)),1))</f>
        <v>x</v>
      </c>
      <c r="AF77" s="12">
        <f>IF('Indicator Data'!W79="No data","x",ROUND(IF('Indicator Data'!W79&gt;AF$140,10,IF('Indicator Data'!W79&lt;AF$139,0,10-(AF$140-'Indicator Data'!W79)/(AF$140-AF$139)*10)),1))</f>
        <v>2</v>
      </c>
      <c r="AG77" s="52">
        <f t="shared" si="31"/>
        <v>2</v>
      </c>
      <c r="AH77" s="12">
        <f>IF('Indicator Data'!AP79="No data","x",ROUND(IF('Indicator Data'!AP79&gt;AH$140,10,IF('Indicator Data'!AP79&lt;AH$139,0,10-(AH$140-'Indicator Data'!AP79)/(AH$140-AH$139)*10)),1))</f>
        <v>0.5</v>
      </c>
      <c r="AI77" s="12">
        <f>IF('Indicator Data'!AQ79="No data","x",ROUND(IF('Indicator Data'!AQ79&gt;AI$140,10,IF('Indicator Data'!AQ79&lt;AI$139,0,10-(AI$140-'Indicator Data'!AQ79)/(AI$140-AI$139)*10)),1))</f>
        <v>0</v>
      </c>
      <c r="AJ77" s="52">
        <f t="shared" si="32"/>
        <v>0.3</v>
      </c>
      <c r="AK77" s="35">
        <f>'Indicator Data'!AK79+'Indicator Data'!AJ79*0.5+'Indicator Data'!AI79*0.25</f>
        <v>23.481441918089473</v>
      </c>
      <c r="AL77" s="42">
        <f>AK77/'Indicator Data'!BB79</f>
        <v>5.6528079268515413E-6</v>
      </c>
      <c r="AM77" s="52">
        <f t="shared" si="33"/>
        <v>0</v>
      </c>
      <c r="AN77" s="42" t="str">
        <f>IF('Indicator Data'!AL79="No data","x",'Indicator Data'!AL79/'Indicator Data'!BB79)</f>
        <v>x</v>
      </c>
      <c r="AO77" s="12" t="str">
        <f t="shared" si="34"/>
        <v>x</v>
      </c>
      <c r="AP77" s="52" t="str">
        <f t="shared" si="35"/>
        <v>x</v>
      </c>
      <c r="AQ77" s="36">
        <f t="shared" si="36"/>
        <v>2.2999999999999998</v>
      </c>
      <c r="AR77" s="55">
        <f t="shared" si="37"/>
        <v>1.2</v>
      </c>
      <c r="AU77" s="11">
        <v>3.2</v>
      </c>
    </row>
    <row r="78" spans="1:47" s="11" customFormat="1" x14ac:dyDescent="0.25">
      <c r="A78" s="11" t="s">
        <v>395</v>
      </c>
      <c r="B78" s="30" t="s">
        <v>14</v>
      </c>
      <c r="C78" s="30" t="s">
        <v>523</v>
      </c>
      <c r="D78" s="12">
        <f>ROUND(IF('Indicator Data'!O80="No data",IF((0.1284*LN('Indicator Data'!BA80)-0.4735)&gt;D$140,0,IF((0.1284*LN('Indicator Data'!BA80)-0.4735)&lt;D$139,10,(D$140-(0.1284*LN('Indicator Data'!BA80)-0.4735))/(D$140-D$139)*10)),IF('Indicator Data'!O80&gt;D$140,0,IF('Indicator Data'!O80&lt;D$139,10,(D$140-'Indicator Data'!O80)/(D$140-D$139)*10))),1)</f>
        <v>4.9000000000000004</v>
      </c>
      <c r="E78" s="12">
        <f>IF('Indicator Data'!P80="No data","x",ROUND(IF('Indicator Data'!P80&gt;E$140,10,IF('Indicator Data'!P80&lt;E$139,0,10-(E$140-'Indicator Data'!P80)/(E$140-E$139)*10)),1))</f>
        <v>1.4</v>
      </c>
      <c r="F78" s="52">
        <f t="shared" si="19"/>
        <v>3.3</v>
      </c>
      <c r="G78" s="12">
        <f>IF('Indicator Data'!AG80="No data","x",ROUND(IF('Indicator Data'!AG80&gt;G$140,10,IF('Indicator Data'!AG80&lt;G$139,0,10-(G$140-'Indicator Data'!AG80)/(G$140-G$139)*10)),1))</f>
        <v>7</v>
      </c>
      <c r="H78" s="12">
        <f>IF('Indicator Data'!AH80="No data","x",ROUND(IF('Indicator Data'!AH80&gt;H$140,10,IF('Indicator Data'!AH80&lt;H$139,0,10-(H$140-'Indicator Data'!AH80)/(H$140-H$139)*10)),1))</f>
        <v>1.5</v>
      </c>
      <c r="I78" s="52">
        <f t="shared" si="20"/>
        <v>4.3</v>
      </c>
      <c r="J78" s="35">
        <f>SUM('Indicator Data'!R80,SUM('Indicator Data'!S80:T80)*1000000)</f>
        <v>8374141967</v>
      </c>
      <c r="K78" s="35">
        <f>J78/'Indicator Data'!BD80</f>
        <v>46.933580939738398</v>
      </c>
      <c r="L78" s="12">
        <f t="shared" si="21"/>
        <v>0.9</v>
      </c>
      <c r="M78" s="12">
        <f>IF('Indicator Data'!U80="No data","x",ROUND(IF('Indicator Data'!U80&gt;M$140,10,IF('Indicator Data'!U80&lt;M$139,0,10-(M$140-'Indicator Data'!U80)/(M$140-M$139)*10)),1))</f>
        <v>0.6</v>
      </c>
      <c r="N78" s="125">
        <f>'Indicator Data'!Q80/'Indicator Data'!BD80*1000000</f>
        <v>136.25320644547992</v>
      </c>
      <c r="O78" s="12">
        <f t="shared" si="22"/>
        <v>10</v>
      </c>
      <c r="P78" s="52">
        <f t="shared" si="23"/>
        <v>3.8</v>
      </c>
      <c r="Q78" s="45">
        <f t="shared" si="24"/>
        <v>3.7</v>
      </c>
      <c r="R78" s="35">
        <f>IF(AND('Indicator Data'!AM80="No data",'Indicator Data'!AN80="No data"),0,SUM('Indicator Data'!AM80:AO80))</f>
        <v>0</v>
      </c>
      <c r="S78" s="12">
        <f t="shared" si="25"/>
        <v>0</v>
      </c>
      <c r="T78" s="41">
        <f>R78/'Indicator Data'!$BB80</f>
        <v>0</v>
      </c>
      <c r="U78" s="12">
        <f t="shared" si="26"/>
        <v>0</v>
      </c>
      <c r="V78" s="13">
        <f t="shared" si="27"/>
        <v>0</v>
      </c>
      <c r="W78" s="12">
        <f>IF('Indicator Data'!AB80="No data","x",ROUND(IF('Indicator Data'!AB80&gt;W$140,10,IF('Indicator Data'!AB80&lt;W$139,0,10-(W$140-'Indicator Data'!AB80)/(W$140-W$139)*10)),1))</f>
        <v>3.4</v>
      </c>
      <c r="X78" s="12">
        <f>IF('Indicator Data'!AA80="No data","x",ROUND(IF('Indicator Data'!AA80&gt;X$140,10,IF('Indicator Data'!AA80&lt;X$139,0,10-(X$140-'Indicator Data'!AA80)/(X$140-X$139)*10)),1))</f>
        <v>6</v>
      </c>
      <c r="Y78" s="12">
        <f>IF('Indicator Data'!AF80="No data","x",ROUND(IF('Indicator Data'!AF80&gt;Y$140,10,IF('Indicator Data'!AF80&lt;Y$139,0,10-(Y$140-'Indicator Data'!AF80)/(Y$140-Y$139)*10)),1))</f>
        <v>5.0999999999999996</v>
      </c>
      <c r="Z78" s="129">
        <f>IF('Indicator Data'!AC80="No data","x",'Indicator Data'!AC80/'Indicator Data'!$BB80*100000)</f>
        <v>2.6047683115212301</v>
      </c>
      <c r="AA78" s="127">
        <f t="shared" si="28"/>
        <v>6.5</v>
      </c>
      <c r="AB78" s="129">
        <f>IF('Indicator Data'!AD80="No data","x",'Indicator Data'!AD80/'Indicator Data'!$BB80*100000)</f>
        <v>0.28312699038274236</v>
      </c>
      <c r="AC78" s="127">
        <f t="shared" si="29"/>
        <v>4.8</v>
      </c>
      <c r="AD78" s="52">
        <f t="shared" si="30"/>
        <v>5.2</v>
      </c>
      <c r="AE78" s="12">
        <f>IF('Indicator Data'!V80="No data","x",ROUND(IF('Indicator Data'!V80&gt;AE$140,10,IF('Indicator Data'!V80&lt;AE$139,0,10-(AE$140-'Indicator Data'!V80)/(AE$140-AE$139)*10)),1))</f>
        <v>5.5</v>
      </c>
      <c r="AF78" s="12">
        <f>IF('Indicator Data'!W80="No data","x",ROUND(IF('Indicator Data'!W80&gt;AF$140,10,IF('Indicator Data'!W80&lt;AF$139,0,10-(AF$140-'Indicator Data'!W80)/(AF$140-AF$139)*10)),1))</f>
        <v>2.6</v>
      </c>
      <c r="AG78" s="52">
        <f t="shared" si="31"/>
        <v>4.0999999999999996</v>
      </c>
      <c r="AH78" s="12">
        <f>IF('Indicator Data'!AP80="No data","x",ROUND(IF('Indicator Data'!AP80&gt;AH$140,10,IF('Indicator Data'!AP80&lt;AH$139,0,10-(AH$140-'Indicator Data'!AP80)/(AH$140-AH$139)*10)),1))</f>
        <v>0.5</v>
      </c>
      <c r="AI78" s="12">
        <f>IF('Indicator Data'!AQ80="No data","x",ROUND(IF('Indicator Data'!AQ80&gt;AI$140,10,IF('Indicator Data'!AQ80&lt;AI$139,0,10-(AI$140-'Indicator Data'!AQ80)/(AI$140-AI$139)*10)),1))</f>
        <v>0</v>
      </c>
      <c r="AJ78" s="52">
        <f t="shared" si="32"/>
        <v>0.3</v>
      </c>
      <c r="AK78" s="35">
        <f>'Indicator Data'!AK80+'Indicator Data'!AJ80*0.5+'Indicator Data'!AI80*0.25</f>
        <v>815.79739304333032</v>
      </c>
      <c r="AL78" s="42">
        <f>AK78/'Indicator Data'!BB80</f>
        <v>4.6194852130889059E-4</v>
      </c>
      <c r="AM78" s="52">
        <f t="shared" si="33"/>
        <v>0</v>
      </c>
      <c r="AN78" s="42">
        <f>IF('Indicator Data'!AL80="No data","x",'Indicator Data'!AL80/'Indicator Data'!BB80)</f>
        <v>1.1846914935061993E-2</v>
      </c>
      <c r="AO78" s="12">
        <f t="shared" si="34"/>
        <v>0.6</v>
      </c>
      <c r="AP78" s="52">
        <f t="shared" si="35"/>
        <v>0.6</v>
      </c>
      <c r="AQ78" s="36">
        <f t="shared" si="36"/>
        <v>2.2999999999999998</v>
      </c>
      <c r="AR78" s="55">
        <f t="shared" si="37"/>
        <v>1.2</v>
      </c>
      <c r="AU78" s="11">
        <v>3.7</v>
      </c>
    </row>
    <row r="79" spans="1:47" s="11" customFormat="1" x14ac:dyDescent="0.25">
      <c r="A79" s="11" t="s">
        <v>396</v>
      </c>
      <c r="B79" s="30" t="s">
        <v>14</v>
      </c>
      <c r="C79" s="30" t="s">
        <v>524</v>
      </c>
      <c r="D79" s="12">
        <f>ROUND(IF('Indicator Data'!O81="No data",IF((0.1284*LN('Indicator Data'!BA81)-0.4735)&gt;D$140,0,IF((0.1284*LN('Indicator Data'!BA81)-0.4735)&lt;D$139,10,(D$140-(0.1284*LN('Indicator Data'!BA81)-0.4735))/(D$140-D$139)*10)),IF('Indicator Data'!O81&gt;D$140,0,IF('Indicator Data'!O81&lt;D$139,10,(D$140-'Indicator Data'!O81)/(D$140-D$139)*10))),1)</f>
        <v>8.4</v>
      </c>
      <c r="E79" s="12">
        <f>IF('Indicator Data'!P81="No data","x",ROUND(IF('Indicator Data'!P81&gt;E$140,10,IF('Indicator Data'!P81&lt;E$139,0,10-(E$140-'Indicator Data'!P81)/(E$140-E$139)*10)),1))</f>
        <v>9</v>
      </c>
      <c r="F79" s="52">
        <f t="shared" si="19"/>
        <v>8.6999999999999993</v>
      </c>
      <c r="G79" s="12">
        <f>IF('Indicator Data'!AG81="No data","x",ROUND(IF('Indicator Data'!AG81&gt;G$140,10,IF('Indicator Data'!AG81&lt;G$139,0,10-(G$140-'Indicator Data'!AG81)/(G$140-G$139)*10)),1))</f>
        <v>10</v>
      </c>
      <c r="H79" s="12">
        <f>IF('Indicator Data'!AH81="No data","x",ROUND(IF('Indicator Data'!AH81&gt;H$140,10,IF('Indicator Data'!AH81&lt;H$139,0,10-(H$140-'Indicator Data'!AH81)/(H$140-H$139)*10)),1))</f>
        <v>0.8</v>
      </c>
      <c r="I79" s="52">
        <f t="shared" si="20"/>
        <v>5.4</v>
      </c>
      <c r="J79" s="35">
        <f>SUM('Indicator Data'!R81,SUM('Indicator Data'!S81:T81)*1000000)</f>
        <v>8374141967</v>
      </c>
      <c r="K79" s="35">
        <f>J79/'Indicator Data'!BD81</f>
        <v>46.933580939738398</v>
      </c>
      <c r="L79" s="12">
        <f t="shared" si="21"/>
        <v>0.9</v>
      </c>
      <c r="M79" s="12">
        <f>IF('Indicator Data'!U81="No data","x",ROUND(IF('Indicator Data'!U81&gt;M$140,10,IF('Indicator Data'!U81&lt;M$139,0,10-(M$140-'Indicator Data'!U81)/(M$140-M$139)*10)),1))</f>
        <v>0.6</v>
      </c>
      <c r="N79" s="125">
        <f>'Indicator Data'!Q81/'Indicator Data'!BD81*1000000</f>
        <v>136.25320644547992</v>
      </c>
      <c r="O79" s="12">
        <f t="shared" si="22"/>
        <v>10</v>
      </c>
      <c r="P79" s="52">
        <f t="shared" si="23"/>
        <v>3.8</v>
      </c>
      <c r="Q79" s="45">
        <f t="shared" si="24"/>
        <v>6.7</v>
      </c>
      <c r="R79" s="35">
        <f>IF(AND('Indicator Data'!AM81="No data",'Indicator Data'!AN81="No data"),0,SUM('Indicator Data'!AM81:AO81))</f>
        <v>36872</v>
      </c>
      <c r="S79" s="12">
        <f t="shared" si="25"/>
        <v>5.2</v>
      </c>
      <c r="T79" s="41">
        <f>R79/'Indicator Data'!$BB81</f>
        <v>1.2437923387627248E-2</v>
      </c>
      <c r="U79" s="12">
        <f t="shared" si="26"/>
        <v>5.9</v>
      </c>
      <c r="V79" s="13">
        <f t="shared" si="27"/>
        <v>5.6</v>
      </c>
      <c r="W79" s="12">
        <f>IF('Indicator Data'!AB81="No data","x",ROUND(IF('Indicator Data'!AB81&gt;W$140,10,IF('Indicator Data'!AB81&lt;W$139,0,10-(W$140-'Indicator Data'!AB81)/(W$140-W$139)*10)),1))</f>
        <v>2.2000000000000002</v>
      </c>
      <c r="X79" s="12">
        <f>IF('Indicator Data'!AA81="No data","x",ROUND(IF('Indicator Data'!AA81&gt;X$140,10,IF('Indicator Data'!AA81&lt;X$139,0,10-(X$140-'Indicator Data'!AA81)/(X$140-X$139)*10)),1))</f>
        <v>6</v>
      </c>
      <c r="Y79" s="12">
        <f>IF('Indicator Data'!AF81="No data","x",ROUND(IF('Indicator Data'!AF81&gt;Y$140,10,IF('Indicator Data'!AF81&lt;Y$139,0,10-(Y$140-'Indicator Data'!AF81)/(Y$140-Y$139)*10)),1))</f>
        <v>5.0999999999999996</v>
      </c>
      <c r="Z79" s="129">
        <f>IF('Indicator Data'!AC81="No data","x",'Indicator Data'!AC81/'Indicator Data'!$BB81*100000)</f>
        <v>15.888104565991629</v>
      </c>
      <c r="AA79" s="127">
        <f t="shared" si="28"/>
        <v>8.6999999999999993</v>
      </c>
      <c r="AB79" s="129">
        <f>IF('Indicator Data'!AD81="No data","x",'Indicator Data'!AD81/'Indicator Data'!$BB81*100000)</f>
        <v>10.693267828915809</v>
      </c>
      <c r="AC79" s="127">
        <f t="shared" si="29"/>
        <v>10</v>
      </c>
      <c r="AD79" s="52">
        <f t="shared" si="30"/>
        <v>6.4</v>
      </c>
      <c r="AE79" s="12">
        <f>IF('Indicator Data'!V81="No data","x",ROUND(IF('Indicator Data'!V81&gt;AE$140,10,IF('Indicator Data'!V81&lt;AE$139,0,10-(AE$140-'Indicator Data'!V81)/(AE$140-AE$139)*10)),1))</f>
        <v>10</v>
      </c>
      <c r="AF79" s="12">
        <f>IF('Indicator Data'!W81="No data","x",ROUND(IF('Indicator Data'!W81&gt;AF$140,10,IF('Indicator Data'!W81&lt;AF$139,0,10-(AF$140-'Indicator Data'!W81)/(AF$140-AF$139)*10)),1))</f>
        <v>6</v>
      </c>
      <c r="AG79" s="52">
        <f t="shared" si="31"/>
        <v>8</v>
      </c>
      <c r="AH79" s="12">
        <f>IF('Indicator Data'!AP81="No data","x",ROUND(IF('Indicator Data'!AP81&gt;AH$140,10,IF('Indicator Data'!AP81&lt;AH$139,0,10-(AH$140-'Indicator Data'!AP81)/(AH$140-AH$139)*10)),1))</f>
        <v>2.6</v>
      </c>
      <c r="AI79" s="12">
        <f>IF('Indicator Data'!AQ81="No data","x",ROUND(IF('Indicator Data'!AQ81&gt;AI$140,10,IF('Indicator Data'!AQ81&lt;AI$139,0,10-(AI$140-'Indicator Data'!AQ81)/(AI$140-AI$139)*10)),1))</f>
        <v>3.6</v>
      </c>
      <c r="AJ79" s="52">
        <f t="shared" si="32"/>
        <v>3.1</v>
      </c>
      <c r="AK79" s="35">
        <f>'Indicator Data'!AK81+'Indicator Data'!AJ81*0.5+'Indicator Data'!AI81*0.25</f>
        <v>74.790486709328263</v>
      </c>
      <c r="AL79" s="42">
        <f>AK79/'Indicator Data'!BB81</f>
        <v>2.5228855061129824E-5</v>
      </c>
      <c r="AM79" s="52">
        <f t="shared" si="33"/>
        <v>0</v>
      </c>
      <c r="AN79" s="42">
        <f>IF('Indicator Data'!AL81="No data","x",'Indicator Data'!AL81/'Indicator Data'!BB81)</f>
        <v>2.2326396314769324E-2</v>
      </c>
      <c r="AO79" s="12">
        <f t="shared" si="34"/>
        <v>1.1000000000000001</v>
      </c>
      <c r="AP79" s="52">
        <f t="shared" si="35"/>
        <v>1.1000000000000001</v>
      </c>
      <c r="AQ79" s="36">
        <f t="shared" si="36"/>
        <v>4.5</v>
      </c>
      <c r="AR79" s="55">
        <f t="shared" si="37"/>
        <v>5.0999999999999996</v>
      </c>
      <c r="AU79" s="11">
        <v>4.8</v>
      </c>
    </row>
    <row r="80" spans="1:47" s="11" customFormat="1" x14ac:dyDescent="0.25">
      <c r="A80" s="11" t="s">
        <v>397</v>
      </c>
      <c r="B80" s="30" t="s">
        <v>14</v>
      </c>
      <c r="C80" s="30" t="s">
        <v>525</v>
      </c>
      <c r="D80" s="12">
        <f>ROUND(IF('Indicator Data'!O82="No data",IF((0.1284*LN('Indicator Data'!BA82)-0.4735)&gt;D$140,0,IF((0.1284*LN('Indicator Data'!BA82)-0.4735)&lt;D$139,10,(D$140-(0.1284*LN('Indicator Data'!BA82)-0.4735))/(D$140-D$139)*10)),IF('Indicator Data'!O82&gt;D$140,0,IF('Indicator Data'!O82&lt;D$139,10,(D$140-'Indicator Data'!O82)/(D$140-D$139)*10))),1)</f>
        <v>6.6</v>
      </c>
      <c r="E80" s="12">
        <f>IF('Indicator Data'!P82="No data","x",ROUND(IF('Indicator Data'!P82&gt;E$140,10,IF('Indicator Data'!P82&lt;E$139,0,10-(E$140-'Indicator Data'!P82)/(E$140-E$139)*10)),1))</f>
        <v>0</v>
      </c>
      <c r="F80" s="52">
        <f t="shared" si="19"/>
        <v>4</v>
      </c>
      <c r="G80" s="12">
        <f>IF('Indicator Data'!AG82="No data","x",ROUND(IF('Indicator Data'!AG82&gt;G$140,10,IF('Indicator Data'!AG82&lt;G$139,0,10-(G$140-'Indicator Data'!AG82)/(G$140-G$139)*10)),1))</f>
        <v>8</v>
      </c>
      <c r="H80" s="12">
        <f>IF('Indicator Data'!AH82="No data","x",ROUND(IF('Indicator Data'!AH82&gt;H$140,10,IF('Indicator Data'!AH82&lt;H$139,0,10-(H$140-'Indicator Data'!AH82)/(H$140-H$139)*10)),1))</f>
        <v>0</v>
      </c>
      <c r="I80" s="52">
        <f t="shared" si="20"/>
        <v>4</v>
      </c>
      <c r="J80" s="35">
        <f>SUM('Indicator Data'!R82,SUM('Indicator Data'!S82:T82)*1000000)</f>
        <v>8374141967</v>
      </c>
      <c r="K80" s="35">
        <f>J80/'Indicator Data'!BD82</f>
        <v>46.933580939738398</v>
      </c>
      <c r="L80" s="12">
        <f t="shared" si="21"/>
        <v>0.9</v>
      </c>
      <c r="M80" s="12">
        <f>IF('Indicator Data'!U82="No data","x",ROUND(IF('Indicator Data'!U82&gt;M$140,10,IF('Indicator Data'!U82&lt;M$139,0,10-(M$140-'Indicator Data'!U82)/(M$140-M$139)*10)),1))</f>
        <v>0.6</v>
      </c>
      <c r="N80" s="125">
        <f>'Indicator Data'!Q82/'Indicator Data'!BD82*1000000</f>
        <v>136.25320644547992</v>
      </c>
      <c r="O80" s="12">
        <f t="shared" si="22"/>
        <v>10</v>
      </c>
      <c r="P80" s="52">
        <f t="shared" si="23"/>
        <v>3.8</v>
      </c>
      <c r="Q80" s="45">
        <f t="shared" si="24"/>
        <v>4</v>
      </c>
      <c r="R80" s="35">
        <f>IF(AND('Indicator Data'!AM82="No data",'Indicator Data'!AN82="No data"),0,SUM('Indicator Data'!AM82:AO82))</f>
        <v>0</v>
      </c>
      <c r="S80" s="12">
        <f t="shared" si="25"/>
        <v>0</v>
      </c>
      <c r="T80" s="41">
        <f>R80/'Indicator Data'!$BB82</f>
        <v>0</v>
      </c>
      <c r="U80" s="12">
        <f t="shared" si="26"/>
        <v>0</v>
      </c>
      <c r="V80" s="13">
        <f t="shared" si="27"/>
        <v>0</v>
      </c>
      <c r="W80" s="12">
        <f>IF('Indicator Data'!AB82="No data","x",ROUND(IF('Indicator Data'!AB82&gt;W$140,10,IF('Indicator Data'!AB82&lt;W$139,0,10-(W$140-'Indicator Data'!AB82)/(W$140-W$139)*10)),1))</f>
        <v>3.2</v>
      </c>
      <c r="X80" s="12">
        <f>IF('Indicator Data'!AA82="No data","x",ROUND(IF('Indicator Data'!AA82&gt;X$140,10,IF('Indicator Data'!AA82&lt;X$139,0,10-(X$140-'Indicator Data'!AA82)/(X$140-X$139)*10)),1))</f>
        <v>6</v>
      </c>
      <c r="Y80" s="12">
        <f>IF('Indicator Data'!AF82="No data","x",ROUND(IF('Indicator Data'!AF82&gt;Y$140,10,IF('Indicator Data'!AF82&lt;Y$139,0,10-(Y$140-'Indicator Data'!AF82)/(Y$140-Y$139)*10)),1))</f>
        <v>5.0999999999999996</v>
      </c>
      <c r="Z80" s="129">
        <f>IF('Indicator Data'!AC82="No data","x",'Indicator Data'!AC82/'Indicator Data'!$BB82*100000)</f>
        <v>0</v>
      </c>
      <c r="AA80" s="127">
        <f t="shared" si="28"/>
        <v>0</v>
      </c>
      <c r="AB80" s="129">
        <f>IF('Indicator Data'!AD82="No data","x",'Indicator Data'!AD82/'Indicator Data'!$BB82*100000)</f>
        <v>4.9156323868897625</v>
      </c>
      <c r="AC80" s="127">
        <f t="shared" si="29"/>
        <v>9</v>
      </c>
      <c r="AD80" s="52">
        <f t="shared" si="30"/>
        <v>4.7</v>
      </c>
      <c r="AE80" s="12">
        <f>IF('Indicator Data'!V82="No data","x",ROUND(IF('Indicator Data'!V82&gt;AE$140,10,IF('Indicator Data'!V82&lt;AE$139,0,10-(AE$140-'Indicator Data'!V82)/(AE$140-AE$139)*10)),1))</f>
        <v>7.4</v>
      </c>
      <c r="AF80" s="12">
        <f>IF('Indicator Data'!W82="No data","x",ROUND(IF('Indicator Data'!W82&gt;AF$140,10,IF('Indicator Data'!W82&lt;AF$139,0,10-(AF$140-'Indicator Data'!W82)/(AF$140-AF$139)*10)),1))</f>
        <v>3.1</v>
      </c>
      <c r="AG80" s="52">
        <f t="shared" si="31"/>
        <v>5.3</v>
      </c>
      <c r="AH80" s="12">
        <f>IF('Indicator Data'!AP82="No data","x",ROUND(IF('Indicator Data'!AP82&gt;AH$140,10,IF('Indicator Data'!AP82&lt;AH$139,0,10-(AH$140-'Indicator Data'!AP82)/(AH$140-AH$139)*10)),1))</f>
        <v>0.7</v>
      </c>
      <c r="AI80" s="12">
        <f>IF('Indicator Data'!AQ82="No data","x",ROUND(IF('Indicator Data'!AQ82&gt;AI$140,10,IF('Indicator Data'!AQ82&lt;AI$139,0,10-(AI$140-'Indicator Data'!AQ82)/(AI$140-AI$139)*10)),1))</f>
        <v>0</v>
      </c>
      <c r="AJ80" s="52">
        <f t="shared" si="32"/>
        <v>0.4</v>
      </c>
      <c r="AK80" s="35">
        <f>'Indicator Data'!AK82+'Indicator Data'!AJ82*0.5+'Indicator Data'!AI82*0.25</f>
        <v>64.086663548782028</v>
      </c>
      <c r="AL80" s="42">
        <f>AK80/'Indicator Data'!BB82</f>
        <v>1.3126103287837523E-5</v>
      </c>
      <c r="AM80" s="52">
        <f t="shared" si="33"/>
        <v>0</v>
      </c>
      <c r="AN80" s="42" t="str">
        <f>IF('Indicator Data'!AL82="No data","x",'Indicator Data'!AL82/'Indicator Data'!BB82)</f>
        <v>x</v>
      </c>
      <c r="AO80" s="12" t="str">
        <f t="shared" si="34"/>
        <v>x</v>
      </c>
      <c r="AP80" s="52" t="str">
        <f t="shared" si="35"/>
        <v>x</v>
      </c>
      <c r="AQ80" s="36">
        <f t="shared" si="36"/>
        <v>3</v>
      </c>
      <c r="AR80" s="55">
        <f t="shared" si="37"/>
        <v>1.6</v>
      </c>
      <c r="AU80" s="11">
        <v>3.7</v>
      </c>
    </row>
    <row r="81" spans="1:47" s="11" customFormat="1" x14ac:dyDescent="0.25">
      <c r="A81" s="11" t="s">
        <v>398</v>
      </c>
      <c r="B81" s="30" t="s">
        <v>14</v>
      </c>
      <c r="C81" s="30" t="s">
        <v>526</v>
      </c>
      <c r="D81" s="12">
        <f>ROUND(IF('Indicator Data'!O83="No data",IF((0.1284*LN('Indicator Data'!BA83)-0.4735)&gt;D$140,0,IF((0.1284*LN('Indicator Data'!BA83)-0.4735)&lt;D$139,10,(D$140-(0.1284*LN('Indicator Data'!BA83)-0.4735))/(D$140-D$139)*10)),IF('Indicator Data'!O83&gt;D$140,0,IF('Indicator Data'!O83&lt;D$139,10,(D$140-'Indicator Data'!O83)/(D$140-D$139)*10))),1)</f>
        <v>9.1</v>
      </c>
      <c r="E81" s="12">
        <f>IF('Indicator Data'!P83="No data","x",ROUND(IF('Indicator Data'!P83&gt;E$140,10,IF('Indicator Data'!P83&lt;E$139,0,10-(E$140-'Indicator Data'!P83)/(E$140-E$139)*10)),1))</f>
        <v>10</v>
      </c>
      <c r="F81" s="52">
        <f t="shared" si="19"/>
        <v>9.6</v>
      </c>
      <c r="G81" s="12">
        <f>IF('Indicator Data'!AG83="No data","x",ROUND(IF('Indicator Data'!AG83&gt;G$140,10,IF('Indicator Data'!AG83&lt;G$139,0,10-(G$140-'Indicator Data'!AG83)/(G$140-G$139)*10)),1))</f>
        <v>10</v>
      </c>
      <c r="H81" s="12">
        <f>IF('Indicator Data'!AH83="No data","x",ROUND(IF('Indicator Data'!AH83&gt;H$140,10,IF('Indicator Data'!AH83&lt;H$139,0,10-(H$140-'Indicator Data'!AH83)/(H$140-H$139)*10)),1))</f>
        <v>2</v>
      </c>
      <c r="I81" s="52">
        <f t="shared" si="20"/>
        <v>6</v>
      </c>
      <c r="J81" s="35">
        <f>SUM('Indicator Data'!R83,SUM('Indicator Data'!S83:T83)*1000000)</f>
        <v>8374141967</v>
      </c>
      <c r="K81" s="35">
        <f>J81/'Indicator Data'!BD83</f>
        <v>46.933580939738398</v>
      </c>
      <c r="L81" s="12">
        <f t="shared" si="21"/>
        <v>0.9</v>
      </c>
      <c r="M81" s="12">
        <f>IF('Indicator Data'!U83="No data","x",ROUND(IF('Indicator Data'!U83&gt;M$140,10,IF('Indicator Data'!U83&lt;M$139,0,10-(M$140-'Indicator Data'!U83)/(M$140-M$139)*10)),1))</f>
        <v>0.6</v>
      </c>
      <c r="N81" s="125">
        <f>'Indicator Data'!Q83/'Indicator Data'!BD83*1000000</f>
        <v>136.25320644547992</v>
      </c>
      <c r="O81" s="12">
        <f t="shared" si="22"/>
        <v>10</v>
      </c>
      <c r="P81" s="52">
        <f t="shared" si="23"/>
        <v>3.8</v>
      </c>
      <c r="Q81" s="45">
        <f t="shared" si="24"/>
        <v>7.3</v>
      </c>
      <c r="R81" s="35">
        <f>IF(AND('Indicator Data'!AM83="No data",'Indicator Data'!AN83="No data"),0,SUM('Indicator Data'!AM83:AO83))</f>
        <v>0</v>
      </c>
      <c r="S81" s="12">
        <f t="shared" si="25"/>
        <v>0</v>
      </c>
      <c r="T81" s="41">
        <f>R81/'Indicator Data'!$BB83</f>
        <v>0</v>
      </c>
      <c r="U81" s="12">
        <f t="shared" si="26"/>
        <v>0</v>
      </c>
      <c r="V81" s="13">
        <f t="shared" si="27"/>
        <v>0</v>
      </c>
      <c r="W81" s="12">
        <f>IF('Indicator Data'!AB83="No data","x",ROUND(IF('Indicator Data'!AB83&gt;W$140,10,IF('Indicator Data'!AB83&lt;W$139,0,10-(W$140-'Indicator Data'!AB83)/(W$140-W$139)*10)),1))</f>
        <v>0.8</v>
      </c>
      <c r="X81" s="12">
        <f>IF('Indicator Data'!AA83="No data","x",ROUND(IF('Indicator Data'!AA83&gt;X$140,10,IF('Indicator Data'!AA83&lt;X$139,0,10-(X$140-'Indicator Data'!AA83)/(X$140-X$139)*10)),1))</f>
        <v>6</v>
      </c>
      <c r="Y81" s="12">
        <f>IF('Indicator Data'!AF83="No data","x",ROUND(IF('Indicator Data'!AF83&gt;Y$140,10,IF('Indicator Data'!AF83&lt;Y$139,0,10-(Y$140-'Indicator Data'!AF83)/(Y$140-Y$139)*10)),1))</f>
        <v>5.0999999999999996</v>
      </c>
      <c r="Z81" s="129">
        <f>IF('Indicator Data'!AC83="No data","x",'Indicator Data'!AC83/'Indicator Data'!$BB83*100000)</f>
        <v>0.58289845162134113</v>
      </c>
      <c r="AA81" s="127">
        <f t="shared" si="28"/>
        <v>4.8</v>
      </c>
      <c r="AB81" s="129">
        <f>IF('Indicator Data'!AD83="No data","x",'Indicator Data'!AD83/'Indicator Data'!$BB83*100000)</f>
        <v>0.52825172178184043</v>
      </c>
      <c r="AC81" s="127">
        <f t="shared" si="29"/>
        <v>5.7</v>
      </c>
      <c r="AD81" s="52">
        <f t="shared" si="30"/>
        <v>4.5</v>
      </c>
      <c r="AE81" s="12">
        <f>IF('Indicator Data'!V83="No data","x",ROUND(IF('Indicator Data'!V83&gt;AE$140,10,IF('Indicator Data'!V83&lt;AE$139,0,10-(AE$140-'Indicator Data'!V83)/(AE$140-AE$139)*10)),1))</f>
        <v>10</v>
      </c>
      <c r="AF81" s="12">
        <f>IF('Indicator Data'!W83="No data","x",ROUND(IF('Indicator Data'!W83&gt;AF$140,10,IF('Indicator Data'!W83&lt;AF$139,0,10-(AF$140-'Indicator Data'!W83)/(AF$140-AF$139)*10)),1))</f>
        <v>8.1</v>
      </c>
      <c r="AG81" s="52">
        <f t="shared" si="31"/>
        <v>9.1</v>
      </c>
      <c r="AH81" s="12">
        <f>IF('Indicator Data'!AP83="No data","x",ROUND(IF('Indicator Data'!AP83&gt;AH$140,10,IF('Indicator Data'!AP83&lt;AH$139,0,10-(AH$140-'Indicator Data'!AP83)/(AH$140-AH$139)*10)),1))</f>
        <v>7.5</v>
      </c>
      <c r="AI81" s="12">
        <f>IF('Indicator Data'!AQ83="No data","x",ROUND(IF('Indicator Data'!AQ83&gt;AI$140,10,IF('Indicator Data'!AQ83&lt;AI$139,0,10-(AI$140-'Indicator Data'!AQ83)/(AI$140-AI$139)*10)),1))</f>
        <v>4.5</v>
      </c>
      <c r="AJ81" s="52">
        <f t="shared" si="32"/>
        <v>6</v>
      </c>
      <c r="AK81" s="35">
        <f>'Indicator Data'!AK83+'Indicator Data'!AJ83*0.5+'Indicator Data'!AI83*0.25</f>
        <v>3055.1345189520744</v>
      </c>
      <c r="AL81" s="42">
        <f>AK81/'Indicator Data'!BB83</f>
        <v>5.5651036893502345E-4</v>
      </c>
      <c r="AM81" s="52">
        <f t="shared" si="33"/>
        <v>0.1</v>
      </c>
      <c r="AN81" s="42">
        <f>IF('Indicator Data'!AL83="No data","x",'Indicator Data'!AL83/'Indicator Data'!BB83)</f>
        <v>3.8683722396798279E-2</v>
      </c>
      <c r="AO81" s="12">
        <f t="shared" si="34"/>
        <v>1.9</v>
      </c>
      <c r="AP81" s="52">
        <f t="shared" si="35"/>
        <v>1.9</v>
      </c>
      <c r="AQ81" s="36">
        <f t="shared" si="36"/>
        <v>5.3</v>
      </c>
      <c r="AR81" s="55">
        <f t="shared" si="37"/>
        <v>3.1</v>
      </c>
      <c r="AU81" s="11">
        <v>6.1</v>
      </c>
    </row>
    <row r="82" spans="1:47" s="11" customFormat="1" x14ac:dyDescent="0.25">
      <c r="A82" s="11" t="s">
        <v>399</v>
      </c>
      <c r="B82" s="30" t="s">
        <v>14</v>
      </c>
      <c r="C82" s="30" t="s">
        <v>527</v>
      </c>
      <c r="D82" s="12">
        <f>ROUND(IF('Indicator Data'!O84="No data",IF((0.1284*LN('Indicator Data'!BA84)-0.4735)&gt;D$140,0,IF((0.1284*LN('Indicator Data'!BA84)-0.4735)&lt;D$139,10,(D$140-(0.1284*LN('Indicator Data'!BA84)-0.4735))/(D$140-D$139)*10)),IF('Indicator Data'!O84&gt;D$140,0,IF('Indicator Data'!O84&lt;D$139,10,(D$140-'Indicator Data'!O84)/(D$140-D$139)*10))),1)</f>
        <v>8.4</v>
      </c>
      <c r="E82" s="12">
        <f>IF('Indicator Data'!P84="No data","x",ROUND(IF('Indicator Data'!P84&gt;E$140,10,IF('Indicator Data'!P84&lt;E$139,0,10-(E$140-'Indicator Data'!P84)/(E$140-E$139)*10)),1))</f>
        <v>5.4</v>
      </c>
      <c r="F82" s="52">
        <f t="shared" si="19"/>
        <v>7.2</v>
      </c>
      <c r="G82" s="12">
        <f>IF('Indicator Data'!AG84="No data","x",ROUND(IF('Indicator Data'!AG84&gt;G$140,10,IF('Indicator Data'!AG84&lt;G$139,0,10-(G$140-'Indicator Data'!AG84)/(G$140-G$139)*10)),1))</f>
        <v>10</v>
      </c>
      <c r="H82" s="12">
        <f>IF('Indicator Data'!AH84="No data","x",ROUND(IF('Indicator Data'!AH84&gt;H$140,10,IF('Indicator Data'!AH84&lt;H$139,0,10-(H$140-'Indicator Data'!AH84)/(H$140-H$139)*10)),1))</f>
        <v>1</v>
      </c>
      <c r="I82" s="52">
        <f t="shared" si="20"/>
        <v>5.5</v>
      </c>
      <c r="J82" s="35">
        <f>SUM('Indicator Data'!R84,SUM('Indicator Data'!S84:T84)*1000000)</f>
        <v>8374141967</v>
      </c>
      <c r="K82" s="35">
        <f>J82/'Indicator Data'!BD84</f>
        <v>46.933580939738398</v>
      </c>
      <c r="L82" s="12">
        <f t="shared" si="21"/>
        <v>0.9</v>
      </c>
      <c r="M82" s="12">
        <f>IF('Indicator Data'!U84="No data","x",ROUND(IF('Indicator Data'!U84&gt;M$140,10,IF('Indicator Data'!U84&lt;M$139,0,10-(M$140-'Indicator Data'!U84)/(M$140-M$139)*10)),1))</f>
        <v>0.6</v>
      </c>
      <c r="N82" s="125">
        <f>'Indicator Data'!Q84/'Indicator Data'!BD84*1000000</f>
        <v>136.25320644547992</v>
      </c>
      <c r="O82" s="12">
        <f t="shared" si="22"/>
        <v>10</v>
      </c>
      <c r="P82" s="52">
        <f t="shared" si="23"/>
        <v>3.8</v>
      </c>
      <c r="Q82" s="45">
        <f t="shared" si="24"/>
        <v>5.9</v>
      </c>
      <c r="R82" s="35">
        <f>IF(AND('Indicator Data'!AM84="No data",'Indicator Data'!AN84="No data"),0,SUM('Indicator Data'!AM84:AO84))</f>
        <v>0</v>
      </c>
      <c r="S82" s="12">
        <f t="shared" si="25"/>
        <v>0</v>
      </c>
      <c r="T82" s="41">
        <f>R82/'Indicator Data'!$BB84</f>
        <v>0</v>
      </c>
      <c r="U82" s="12">
        <f t="shared" si="26"/>
        <v>0</v>
      </c>
      <c r="V82" s="13">
        <f t="shared" si="27"/>
        <v>0</v>
      </c>
      <c r="W82" s="12">
        <f>IF('Indicator Data'!AB84="No data","x",ROUND(IF('Indicator Data'!AB84&gt;W$140,10,IF('Indicator Data'!AB84&lt;W$139,0,10-(W$140-'Indicator Data'!AB84)/(W$140-W$139)*10)),1))</f>
        <v>2.2000000000000002</v>
      </c>
      <c r="X82" s="12">
        <f>IF('Indicator Data'!AA84="No data","x",ROUND(IF('Indicator Data'!AA84&gt;X$140,10,IF('Indicator Data'!AA84&lt;X$139,0,10-(X$140-'Indicator Data'!AA84)/(X$140-X$139)*10)),1))</f>
        <v>6</v>
      </c>
      <c r="Y82" s="12">
        <f>IF('Indicator Data'!AF84="No data","x",ROUND(IF('Indicator Data'!AF84&gt;Y$140,10,IF('Indicator Data'!AF84&lt;Y$139,0,10-(Y$140-'Indicator Data'!AF84)/(Y$140-Y$139)*10)),1))</f>
        <v>5.0999999999999996</v>
      </c>
      <c r="Z82" s="129">
        <f>IF('Indicator Data'!AC84="No data","x",'Indicator Data'!AC84/'Indicator Data'!$BB84*100000)</f>
        <v>1.8503623604723263</v>
      </c>
      <c r="AA82" s="127">
        <f t="shared" si="28"/>
        <v>6.1</v>
      </c>
      <c r="AB82" s="129">
        <f>IF('Indicator Data'!AD84="No data","x",'Indicator Data'!AD84/'Indicator Data'!$BB84*100000)</f>
        <v>0.12939596926379904</v>
      </c>
      <c r="AC82" s="127">
        <f t="shared" si="29"/>
        <v>3.7</v>
      </c>
      <c r="AD82" s="52">
        <f t="shared" si="30"/>
        <v>4.5999999999999996</v>
      </c>
      <c r="AE82" s="12">
        <f>IF('Indicator Data'!V84="No data","x",ROUND(IF('Indicator Data'!V84&gt;AE$140,10,IF('Indicator Data'!V84&lt;AE$139,0,10-(AE$140-'Indicator Data'!V84)/(AE$140-AE$139)*10)),1))</f>
        <v>6.3</v>
      </c>
      <c r="AF82" s="12">
        <f>IF('Indicator Data'!W84="No data","x",ROUND(IF('Indicator Data'!W84&gt;AF$140,10,IF('Indicator Data'!W84&lt;AF$139,0,10-(AF$140-'Indicator Data'!W84)/(AF$140-AF$139)*10)),1))</f>
        <v>4.9000000000000004</v>
      </c>
      <c r="AG82" s="52">
        <f t="shared" si="31"/>
        <v>5.6</v>
      </c>
      <c r="AH82" s="12">
        <f>IF('Indicator Data'!AP84="No data","x",ROUND(IF('Indicator Data'!AP84&gt;AH$140,10,IF('Indicator Data'!AP84&lt;AH$139,0,10-(AH$140-'Indicator Data'!AP84)/(AH$140-AH$139)*10)),1))</f>
        <v>1.4</v>
      </c>
      <c r="AI82" s="12">
        <f>IF('Indicator Data'!AQ84="No data","x",ROUND(IF('Indicator Data'!AQ84&gt;AI$140,10,IF('Indicator Data'!AQ84&lt;AI$139,0,10-(AI$140-'Indicator Data'!AQ84)/(AI$140-AI$139)*10)),1))</f>
        <v>2.9</v>
      </c>
      <c r="AJ82" s="52">
        <f t="shared" si="32"/>
        <v>2.2000000000000002</v>
      </c>
      <c r="AK82" s="35">
        <f>'Indicator Data'!AK84+'Indicator Data'!AJ84*0.5+'Indicator Data'!AI84*0.25</f>
        <v>54.485219354942117</v>
      </c>
      <c r="AL82" s="42">
        <f>AK82/'Indicator Data'!BB84</f>
        <v>7.050167768983439E-6</v>
      </c>
      <c r="AM82" s="52">
        <f t="shared" si="33"/>
        <v>0</v>
      </c>
      <c r="AN82" s="42">
        <f>IF('Indicator Data'!AL84="No data","x",'Indicator Data'!AL84/'Indicator Data'!BB84)</f>
        <v>1.2157287011646672E-2</v>
      </c>
      <c r="AO82" s="12">
        <f t="shared" si="34"/>
        <v>0.6</v>
      </c>
      <c r="AP82" s="52">
        <f t="shared" si="35"/>
        <v>0.6</v>
      </c>
      <c r="AQ82" s="36">
        <f t="shared" si="36"/>
        <v>2.9</v>
      </c>
      <c r="AR82" s="55">
        <f t="shared" si="37"/>
        <v>1.6</v>
      </c>
      <c r="AU82" s="11">
        <v>5.4</v>
      </c>
    </row>
    <row r="83" spans="1:47" s="11" customFormat="1" x14ac:dyDescent="0.25">
      <c r="A83" s="11" t="s">
        <v>401</v>
      </c>
      <c r="B83" s="30" t="s">
        <v>14</v>
      </c>
      <c r="C83" s="30" t="s">
        <v>529</v>
      </c>
      <c r="D83" s="12">
        <f>ROUND(IF('Indicator Data'!O85="No data",IF((0.1284*LN('Indicator Data'!BA85)-0.4735)&gt;D$140,0,IF((0.1284*LN('Indicator Data'!BA85)-0.4735)&lt;D$139,10,(D$140-(0.1284*LN('Indicator Data'!BA85)-0.4735))/(D$140-D$139)*10)),IF('Indicator Data'!O85&gt;D$140,0,IF('Indicator Data'!O85&lt;D$139,10,(D$140-'Indicator Data'!O85)/(D$140-D$139)*10))),1)</f>
        <v>9.1</v>
      </c>
      <c r="E83" s="12">
        <f>IF('Indicator Data'!P85="No data","x",ROUND(IF('Indicator Data'!P85&gt;E$140,10,IF('Indicator Data'!P85&lt;E$139,0,10-(E$140-'Indicator Data'!P85)/(E$140-E$139)*10)),1))</f>
        <v>7.8</v>
      </c>
      <c r="F83" s="52">
        <f t="shared" si="19"/>
        <v>8.5</v>
      </c>
      <c r="G83" s="12">
        <f>IF('Indicator Data'!AG85="No data","x",ROUND(IF('Indicator Data'!AG85&gt;G$140,10,IF('Indicator Data'!AG85&lt;G$139,0,10-(G$140-'Indicator Data'!AG85)/(G$140-G$139)*10)),1))</f>
        <v>10</v>
      </c>
      <c r="H83" s="12">
        <f>IF('Indicator Data'!AH85="No data","x",ROUND(IF('Indicator Data'!AH85&gt;H$140,10,IF('Indicator Data'!AH85&lt;H$139,0,10-(H$140-'Indicator Data'!AH85)/(H$140-H$139)*10)),1))</f>
        <v>5.3</v>
      </c>
      <c r="I83" s="52">
        <f t="shared" si="20"/>
        <v>7.7</v>
      </c>
      <c r="J83" s="35">
        <f>SUM('Indicator Data'!R85,SUM('Indicator Data'!S85:T85)*1000000)</f>
        <v>8374141967</v>
      </c>
      <c r="K83" s="35">
        <f>J83/'Indicator Data'!BD85</f>
        <v>46.933580939738398</v>
      </c>
      <c r="L83" s="12">
        <f t="shared" si="21"/>
        <v>0.9</v>
      </c>
      <c r="M83" s="12">
        <f>IF('Indicator Data'!U85="No data","x",ROUND(IF('Indicator Data'!U85&gt;M$140,10,IF('Indicator Data'!U85&lt;M$139,0,10-(M$140-'Indicator Data'!U85)/(M$140-M$139)*10)),1))</f>
        <v>0.6</v>
      </c>
      <c r="N83" s="125">
        <f>'Indicator Data'!Q85/'Indicator Data'!BD85*1000000</f>
        <v>136.25320644547992</v>
      </c>
      <c r="O83" s="12">
        <f t="shared" si="22"/>
        <v>10</v>
      </c>
      <c r="P83" s="52">
        <f t="shared" si="23"/>
        <v>3.8</v>
      </c>
      <c r="Q83" s="45">
        <f t="shared" si="24"/>
        <v>7.1</v>
      </c>
      <c r="R83" s="35">
        <f>IF(AND('Indicator Data'!AM85="No data",'Indicator Data'!AN85="No data"),0,SUM('Indicator Data'!AM85:AO85))</f>
        <v>0</v>
      </c>
      <c r="S83" s="12">
        <f t="shared" si="25"/>
        <v>0</v>
      </c>
      <c r="T83" s="41">
        <f>R83/'Indicator Data'!$BB85</f>
        <v>0</v>
      </c>
      <c r="U83" s="12">
        <f t="shared" si="26"/>
        <v>0</v>
      </c>
      <c r="V83" s="13">
        <f t="shared" si="27"/>
        <v>0</v>
      </c>
      <c r="W83" s="12">
        <f>IF('Indicator Data'!AB85="No data","x",ROUND(IF('Indicator Data'!AB85&gt;W$140,10,IF('Indicator Data'!AB85&lt;W$139,0,10-(W$140-'Indicator Data'!AB85)/(W$140-W$139)*10)),1))</f>
        <v>2</v>
      </c>
      <c r="X83" s="12">
        <f>IF('Indicator Data'!AA85="No data","x",ROUND(IF('Indicator Data'!AA85&gt;X$140,10,IF('Indicator Data'!AA85&lt;X$139,0,10-(X$140-'Indicator Data'!AA85)/(X$140-X$139)*10)),1))</f>
        <v>6</v>
      </c>
      <c r="Y83" s="12">
        <f>IF('Indicator Data'!AF85="No data","x",ROUND(IF('Indicator Data'!AF85&gt;Y$140,10,IF('Indicator Data'!AF85&lt;Y$139,0,10-(Y$140-'Indicator Data'!AF85)/(Y$140-Y$139)*10)),1))</f>
        <v>5.0999999999999996</v>
      </c>
      <c r="Z83" s="129">
        <f>IF('Indicator Data'!AC85="No data","x",'Indicator Data'!AC85/'Indicator Data'!$BB85*100000)</f>
        <v>12.58806901992844</v>
      </c>
      <c r="AA83" s="127">
        <f t="shared" si="28"/>
        <v>8.4</v>
      </c>
      <c r="AB83" s="129">
        <f>IF('Indicator Data'!AD85="No data","x",'Indicator Data'!AD85/'Indicator Data'!$BB85*100000)</f>
        <v>0.60257641865886957</v>
      </c>
      <c r="AC83" s="127">
        <f t="shared" si="29"/>
        <v>5.9</v>
      </c>
      <c r="AD83" s="52">
        <f t="shared" si="30"/>
        <v>5.5</v>
      </c>
      <c r="AE83" s="12">
        <f>IF('Indicator Data'!V85="No data","x",ROUND(IF('Indicator Data'!V85&gt;AE$140,10,IF('Indicator Data'!V85&lt;AE$139,0,10-(AE$140-'Indicator Data'!V85)/(AE$140-AE$139)*10)),1))</f>
        <v>10</v>
      </c>
      <c r="AF83" s="12">
        <f>IF('Indicator Data'!W85="No data","x",ROUND(IF('Indicator Data'!W85&gt;AF$140,10,IF('Indicator Data'!W85&lt;AF$139,0,10-(AF$140-'Indicator Data'!W85)/(AF$140-AF$139)*10)),1))</f>
        <v>6</v>
      </c>
      <c r="AG83" s="52">
        <f t="shared" si="31"/>
        <v>8</v>
      </c>
      <c r="AH83" s="12">
        <f>IF('Indicator Data'!AP85="No data","x",ROUND(IF('Indicator Data'!AP85&gt;AH$140,10,IF('Indicator Data'!AP85&lt;AH$139,0,10-(AH$140-'Indicator Data'!AP85)/(AH$140-AH$139)*10)),1))</f>
        <v>1.8</v>
      </c>
      <c r="AI83" s="12">
        <f>IF('Indicator Data'!AQ85="No data","x",ROUND(IF('Indicator Data'!AQ85&gt;AI$140,10,IF('Indicator Data'!AQ85&lt;AI$139,0,10-(AI$140-'Indicator Data'!AQ85)/(AI$140-AI$139)*10)),1))</f>
        <v>2.9</v>
      </c>
      <c r="AJ83" s="52">
        <f t="shared" si="32"/>
        <v>2.4</v>
      </c>
      <c r="AK83" s="35">
        <f>'Indicator Data'!AK85+'Indicator Data'!AJ85*0.5+'Indicator Data'!AI85*0.25</f>
        <v>146.6205533593085</v>
      </c>
      <c r="AL83" s="42">
        <f>AK83/'Indicator Data'!BB85</f>
        <v>1.2102751773292303E-5</v>
      </c>
      <c r="AM83" s="52">
        <f t="shared" si="33"/>
        <v>0</v>
      </c>
      <c r="AN83" s="42">
        <f>IF('Indicator Data'!AL85="No data","x",'Indicator Data'!AL85/'Indicator Data'!BB85)</f>
        <v>3.7363874272512795E-2</v>
      </c>
      <c r="AO83" s="12">
        <f t="shared" si="34"/>
        <v>1.9</v>
      </c>
      <c r="AP83" s="52">
        <f t="shared" si="35"/>
        <v>1.9</v>
      </c>
      <c r="AQ83" s="36">
        <f t="shared" si="36"/>
        <v>4.2</v>
      </c>
      <c r="AR83" s="55">
        <f t="shared" si="37"/>
        <v>2.2999999999999998</v>
      </c>
      <c r="AU83" s="11">
        <v>4.4000000000000004</v>
      </c>
    </row>
    <row r="84" spans="1:47" s="11" customFormat="1" x14ac:dyDescent="0.25">
      <c r="A84" s="11" t="s">
        <v>403</v>
      </c>
      <c r="B84" s="30" t="s">
        <v>14</v>
      </c>
      <c r="C84" s="30" t="s">
        <v>531</v>
      </c>
      <c r="D84" s="12">
        <f>ROUND(IF('Indicator Data'!O86="No data",IF((0.1284*LN('Indicator Data'!BA86)-0.4735)&gt;D$140,0,IF((0.1284*LN('Indicator Data'!BA86)-0.4735)&lt;D$139,10,(D$140-(0.1284*LN('Indicator Data'!BA86)-0.4735))/(D$140-D$139)*10)),IF('Indicator Data'!O86&gt;D$140,0,IF('Indicator Data'!O86&lt;D$139,10,(D$140-'Indicator Data'!O86)/(D$140-D$139)*10))),1)</f>
        <v>10</v>
      </c>
      <c r="E84" s="12">
        <f>IF('Indicator Data'!P86="No data","x",ROUND(IF('Indicator Data'!P86&gt;E$140,10,IF('Indicator Data'!P86&lt;E$139,0,10-(E$140-'Indicator Data'!P86)/(E$140-E$139)*10)),1))</f>
        <v>9.1</v>
      </c>
      <c r="F84" s="52">
        <f t="shared" si="19"/>
        <v>9.6</v>
      </c>
      <c r="G84" s="12">
        <f>IF('Indicator Data'!AG86="No data","x",ROUND(IF('Indicator Data'!AG86&gt;G$140,10,IF('Indicator Data'!AG86&lt;G$139,0,10-(G$140-'Indicator Data'!AG86)/(G$140-G$139)*10)),1))</f>
        <v>10</v>
      </c>
      <c r="H84" s="12">
        <f>IF('Indicator Data'!AH86="No data","x",ROUND(IF('Indicator Data'!AH86&gt;H$140,10,IF('Indicator Data'!AH86&lt;H$139,0,10-(H$140-'Indicator Data'!AH86)/(H$140-H$139)*10)),1))</f>
        <v>3.8</v>
      </c>
      <c r="I84" s="52">
        <f t="shared" si="20"/>
        <v>6.9</v>
      </c>
      <c r="J84" s="35">
        <f>SUM('Indicator Data'!R86,SUM('Indicator Data'!S86:T86)*1000000)</f>
        <v>8374141967</v>
      </c>
      <c r="K84" s="35">
        <f>J84/'Indicator Data'!BD86</f>
        <v>46.933580939738398</v>
      </c>
      <c r="L84" s="12">
        <f t="shared" si="21"/>
        <v>0.9</v>
      </c>
      <c r="M84" s="12">
        <f>IF('Indicator Data'!U86="No data","x",ROUND(IF('Indicator Data'!U86&gt;M$140,10,IF('Indicator Data'!U86&lt;M$139,0,10-(M$140-'Indicator Data'!U86)/(M$140-M$139)*10)),1))</f>
        <v>0.6</v>
      </c>
      <c r="N84" s="125">
        <f>'Indicator Data'!Q86/'Indicator Data'!BD86*1000000</f>
        <v>136.25320644547992</v>
      </c>
      <c r="O84" s="12">
        <f t="shared" si="22"/>
        <v>10</v>
      </c>
      <c r="P84" s="52">
        <f t="shared" si="23"/>
        <v>3.8</v>
      </c>
      <c r="Q84" s="45">
        <f t="shared" si="24"/>
        <v>7.5</v>
      </c>
      <c r="R84" s="35">
        <f>IF(AND('Indicator Data'!AM86="No data",'Indicator Data'!AN86="No data"),0,SUM('Indicator Data'!AM86:AO86))</f>
        <v>0</v>
      </c>
      <c r="S84" s="12">
        <f t="shared" si="25"/>
        <v>0</v>
      </c>
      <c r="T84" s="41">
        <f>R84/'Indicator Data'!$BB86</f>
        <v>0</v>
      </c>
      <c r="U84" s="12">
        <f t="shared" si="26"/>
        <v>0</v>
      </c>
      <c r="V84" s="13">
        <f t="shared" si="27"/>
        <v>0</v>
      </c>
      <c r="W84" s="12">
        <f>IF('Indicator Data'!AB86="No data","x",ROUND(IF('Indicator Data'!AB86&gt;W$140,10,IF('Indicator Data'!AB86&lt;W$139,0,10-(W$140-'Indicator Data'!AB86)/(W$140-W$139)*10)),1))</f>
        <v>1.4</v>
      </c>
      <c r="X84" s="12">
        <f>IF('Indicator Data'!AA86="No data","x",ROUND(IF('Indicator Data'!AA86&gt;X$140,10,IF('Indicator Data'!AA86&lt;X$139,0,10-(X$140-'Indicator Data'!AA86)/(X$140-X$139)*10)),1))</f>
        <v>6</v>
      </c>
      <c r="Y84" s="12">
        <f>IF('Indicator Data'!AF86="No data","x",ROUND(IF('Indicator Data'!AF86&gt;Y$140,10,IF('Indicator Data'!AF86&lt;Y$139,0,10-(Y$140-'Indicator Data'!AF86)/(Y$140-Y$139)*10)),1))</f>
        <v>5.0999999999999996</v>
      </c>
      <c r="Z84" s="129">
        <f>IF('Indicator Data'!AC86="No data","x",'Indicator Data'!AC86/'Indicator Data'!$BB86*100000)</f>
        <v>58.184793260530689</v>
      </c>
      <c r="AA84" s="127">
        <f t="shared" si="28"/>
        <v>10</v>
      </c>
      <c r="AB84" s="129">
        <f>IF('Indicator Data'!AD86="No data","x",'Indicator Data'!AD86/'Indicator Data'!$BB86*100000)</f>
        <v>0.60238374199137656</v>
      </c>
      <c r="AC84" s="127">
        <f t="shared" si="29"/>
        <v>5.9</v>
      </c>
      <c r="AD84" s="52">
        <f t="shared" si="30"/>
        <v>5.7</v>
      </c>
      <c r="AE84" s="12">
        <f>IF('Indicator Data'!V86="No data","x",ROUND(IF('Indicator Data'!V86&gt;AE$140,10,IF('Indicator Data'!V86&lt;AE$139,0,10-(AE$140-'Indicator Data'!V86)/(AE$140-AE$139)*10)),1))</f>
        <v>10</v>
      </c>
      <c r="AF84" s="12">
        <f>IF('Indicator Data'!W86="No data","x",ROUND(IF('Indicator Data'!W86&gt;AF$140,10,IF('Indicator Data'!W86&lt;AF$139,0,10-(AF$140-'Indicator Data'!W86)/(AF$140-AF$139)*10)),1))</f>
        <v>7</v>
      </c>
      <c r="AG84" s="52">
        <f t="shared" si="31"/>
        <v>8.5</v>
      </c>
      <c r="AH84" s="12">
        <f>IF('Indicator Data'!AP86="No data","x",ROUND(IF('Indicator Data'!AP86&gt;AH$140,10,IF('Indicator Data'!AP86&lt;AH$139,0,10-(AH$140-'Indicator Data'!AP86)/(AH$140-AH$139)*10)),1))</f>
        <v>0.7</v>
      </c>
      <c r="AI84" s="12">
        <f>IF('Indicator Data'!AQ86="No data","x",ROUND(IF('Indicator Data'!AQ86&gt;AI$140,10,IF('Indicator Data'!AQ86&lt;AI$139,0,10-(AI$140-'Indicator Data'!AQ86)/(AI$140-AI$139)*10)),1))</f>
        <v>3.5</v>
      </c>
      <c r="AJ84" s="52">
        <f t="shared" si="32"/>
        <v>2.1</v>
      </c>
      <c r="AK84" s="35">
        <f>'Indicator Data'!AK86+'Indicator Data'!AJ86*0.5+'Indicator Data'!AI86*0.25</f>
        <v>3278.3398714650302</v>
      </c>
      <c r="AL84" s="42">
        <f>AK84/'Indicator Data'!BB86</f>
        <v>4.4882241802105308E-4</v>
      </c>
      <c r="AM84" s="52">
        <f t="shared" si="33"/>
        <v>0</v>
      </c>
      <c r="AN84" s="42">
        <f>IF('Indicator Data'!AL86="No data","x",'Indicator Data'!AL86/'Indicator Data'!BB86)</f>
        <v>2.0568774836350136E-2</v>
      </c>
      <c r="AO84" s="12">
        <f t="shared" si="34"/>
        <v>1</v>
      </c>
      <c r="AP84" s="52">
        <f t="shared" si="35"/>
        <v>1</v>
      </c>
      <c r="AQ84" s="36">
        <f t="shared" si="36"/>
        <v>4.3</v>
      </c>
      <c r="AR84" s="55">
        <f t="shared" si="37"/>
        <v>2.4</v>
      </c>
      <c r="AU84" s="11">
        <v>4.7</v>
      </c>
    </row>
    <row r="85" spans="1:47" s="11" customFormat="1" x14ac:dyDescent="0.25">
      <c r="A85" s="11" t="s">
        <v>400</v>
      </c>
      <c r="B85" s="30" t="s">
        <v>14</v>
      </c>
      <c r="C85" s="30" t="s">
        <v>528</v>
      </c>
      <c r="D85" s="12">
        <f>ROUND(IF('Indicator Data'!O87="No data",IF((0.1284*LN('Indicator Data'!BA87)-0.4735)&gt;D$140,0,IF((0.1284*LN('Indicator Data'!BA87)-0.4735)&lt;D$139,10,(D$140-(0.1284*LN('Indicator Data'!BA87)-0.4735))/(D$140-D$139)*10)),IF('Indicator Data'!O87&gt;D$140,0,IF('Indicator Data'!O87&lt;D$139,10,(D$140-'Indicator Data'!O87)/(D$140-D$139)*10))),1)</f>
        <v>8.6999999999999993</v>
      </c>
      <c r="E85" s="12">
        <f>IF('Indicator Data'!P87="No data","x",ROUND(IF('Indicator Data'!P87&gt;E$140,10,IF('Indicator Data'!P87&lt;E$139,0,10-(E$140-'Indicator Data'!P87)/(E$140-E$139)*10)),1))</f>
        <v>9.8000000000000007</v>
      </c>
      <c r="F85" s="52">
        <f t="shared" si="19"/>
        <v>9.3000000000000007</v>
      </c>
      <c r="G85" s="12">
        <f>IF('Indicator Data'!AG87="No data","x",ROUND(IF('Indicator Data'!AG87&gt;G$140,10,IF('Indicator Data'!AG87&lt;G$139,0,10-(G$140-'Indicator Data'!AG87)/(G$140-G$139)*10)),1))</f>
        <v>10</v>
      </c>
      <c r="H85" s="12">
        <f>IF('Indicator Data'!AH87="No data","x",ROUND(IF('Indicator Data'!AH87&gt;H$140,10,IF('Indicator Data'!AH87&lt;H$139,0,10-(H$140-'Indicator Data'!AH87)/(H$140-H$139)*10)),1))</f>
        <v>4.5</v>
      </c>
      <c r="I85" s="52">
        <f t="shared" si="20"/>
        <v>7.3</v>
      </c>
      <c r="J85" s="35">
        <f>SUM('Indicator Data'!R87,SUM('Indicator Data'!S87:T87)*1000000)</f>
        <v>8374141967</v>
      </c>
      <c r="K85" s="35">
        <f>J85/'Indicator Data'!BD87</f>
        <v>46.933580939738398</v>
      </c>
      <c r="L85" s="12">
        <f t="shared" si="21"/>
        <v>0.9</v>
      </c>
      <c r="M85" s="12">
        <f>IF('Indicator Data'!U87="No data","x",ROUND(IF('Indicator Data'!U87&gt;M$140,10,IF('Indicator Data'!U87&lt;M$139,0,10-(M$140-'Indicator Data'!U87)/(M$140-M$139)*10)),1))</f>
        <v>0.6</v>
      </c>
      <c r="N85" s="125">
        <f>'Indicator Data'!Q87/'Indicator Data'!BD87*1000000</f>
        <v>136.25320644547992</v>
      </c>
      <c r="O85" s="12">
        <f t="shared" si="22"/>
        <v>10</v>
      </c>
      <c r="P85" s="52">
        <f t="shared" si="23"/>
        <v>3.8</v>
      </c>
      <c r="Q85" s="45">
        <f t="shared" si="24"/>
        <v>7.4</v>
      </c>
      <c r="R85" s="35">
        <f>IF(AND('Indicator Data'!AM87="No data",'Indicator Data'!AN87="No data"),0,SUM('Indicator Data'!AM87:AO87))</f>
        <v>0</v>
      </c>
      <c r="S85" s="12">
        <f t="shared" si="25"/>
        <v>0</v>
      </c>
      <c r="T85" s="41">
        <f>R85/'Indicator Data'!$BB87</f>
        <v>0</v>
      </c>
      <c r="U85" s="12">
        <f t="shared" si="26"/>
        <v>0</v>
      </c>
      <c r="V85" s="13">
        <f t="shared" si="27"/>
        <v>0</v>
      </c>
      <c r="W85" s="12">
        <f>IF('Indicator Data'!AB87="No data","x",ROUND(IF('Indicator Data'!AB87&gt;W$140,10,IF('Indicator Data'!AB87&lt;W$139,0,10-(W$140-'Indicator Data'!AB87)/(W$140-W$139)*10)),1))</f>
        <v>1.6</v>
      </c>
      <c r="X85" s="12">
        <f>IF('Indicator Data'!AA87="No data","x",ROUND(IF('Indicator Data'!AA87&gt;X$140,10,IF('Indicator Data'!AA87&lt;X$139,0,10-(X$140-'Indicator Data'!AA87)/(X$140-X$139)*10)),1))</f>
        <v>6</v>
      </c>
      <c r="Y85" s="12">
        <f>IF('Indicator Data'!AF87="No data","x",ROUND(IF('Indicator Data'!AF87&gt;Y$140,10,IF('Indicator Data'!AF87&lt;Y$139,0,10-(Y$140-'Indicator Data'!AF87)/(Y$140-Y$139)*10)),1))</f>
        <v>5.0999999999999996</v>
      </c>
      <c r="Z85" s="129">
        <f>IF('Indicator Data'!AC87="No data","x",'Indicator Data'!AC87/'Indicator Data'!$BB87*100000)</f>
        <v>4.944404963001829</v>
      </c>
      <c r="AA85" s="127">
        <f t="shared" si="28"/>
        <v>7.3</v>
      </c>
      <c r="AB85" s="129">
        <f>IF('Indicator Data'!AD87="No data","x",'Indicator Data'!AD87/'Indicator Data'!$BB87*100000)</f>
        <v>2.0909175216674405</v>
      </c>
      <c r="AC85" s="127">
        <f t="shared" si="29"/>
        <v>7.7</v>
      </c>
      <c r="AD85" s="52">
        <f t="shared" si="30"/>
        <v>5.5</v>
      </c>
      <c r="AE85" s="12">
        <f>IF('Indicator Data'!V87="No data","x",ROUND(IF('Indicator Data'!V87&gt;AE$140,10,IF('Indicator Data'!V87&lt;AE$139,0,10-(AE$140-'Indicator Data'!V87)/(AE$140-AE$139)*10)),1))</f>
        <v>10</v>
      </c>
      <c r="AF85" s="12">
        <f>IF('Indicator Data'!W87="No data","x",ROUND(IF('Indicator Data'!W87&gt;AF$140,10,IF('Indicator Data'!W87&lt;AF$139,0,10-(AF$140-'Indicator Data'!W87)/(AF$140-AF$139)*10)),1))</f>
        <v>7.3</v>
      </c>
      <c r="AG85" s="52">
        <f t="shared" si="31"/>
        <v>8.6999999999999993</v>
      </c>
      <c r="AH85" s="12">
        <f>IF('Indicator Data'!AP87="No data","x",ROUND(IF('Indicator Data'!AP87&gt;AH$140,10,IF('Indicator Data'!AP87&lt;AH$139,0,10-(AH$140-'Indicator Data'!AP87)/(AH$140-AH$139)*10)),1))</f>
        <v>2.4</v>
      </c>
      <c r="AI85" s="12">
        <f>IF('Indicator Data'!AQ87="No data","x",ROUND(IF('Indicator Data'!AQ87&gt;AI$140,10,IF('Indicator Data'!AQ87&lt;AI$139,0,10-(AI$140-'Indicator Data'!AQ87)/(AI$140-AI$139)*10)),1))</f>
        <v>3.1</v>
      </c>
      <c r="AJ85" s="52">
        <f t="shared" si="32"/>
        <v>2.8</v>
      </c>
      <c r="AK85" s="35">
        <f>'Indicator Data'!AK87+'Indicator Data'!AJ87*0.5+'Indicator Data'!AI87*0.25</f>
        <v>55.433882630193267</v>
      </c>
      <c r="AL85" s="42">
        <f>AK85/'Indicator Data'!BB87</f>
        <v>1.3636197233591467E-5</v>
      </c>
      <c r="AM85" s="52">
        <f t="shared" si="33"/>
        <v>0</v>
      </c>
      <c r="AN85" s="42">
        <f>IF('Indicator Data'!AL87="No data","x",'Indicator Data'!AL87/'Indicator Data'!BB87)</f>
        <v>2.4870320065354702E-2</v>
      </c>
      <c r="AO85" s="12">
        <f t="shared" si="34"/>
        <v>1.2</v>
      </c>
      <c r="AP85" s="52">
        <f t="shared" si="35"/>
        <v>1.2</v>
      </c>
      <c r="AQ85" s="36">
        <f t="shared" si="36"/>
        <v>4.5</v>
      </c>
      <c r="AR85" s="55">
        <f t="shared" si="37"/>
        <v>2.5</v>
      </c>
      <c r="AU85" s="11">
        <v>5.4</v>
      </c>
    </row>
    <row r="86" spans="1:47" s="11" customFormat="1" x14ac:dyDescent="0.25">
      <c r="A86" s="11" t="s">
        <v>402</v>
      </c>
      <c r="B86" s="30" t="s">
        <v>14</v>
      </c>
      <c r="C86" s="30" t="s">
        <v>530</v>
      </c>
      <c r="D86" s="12">
        <f>ROUND(IF('Indicator Data'!O88="No data",IF((0.1284*LN('Indicator Data'!BA88)-0.4735)&gt;D$140,0,IF((0.1284*LN('Indicator Data'!BA88)-0.4735)&lt;D$139,10,(D$140-(0.1284*LN('Indicator Data'!BA88)-0.4735))/(D$140-D$139)*10)),IF('Indicator Data'!O88&gt;D$140,0,IF('Indicator Data'!O88&lt;D$139,10,(D$140-'Indicator Data'!O88)/(D$140-D$139)*10))),1)</f>
        <v>7.7</v>
      </c>
      <c r="E86" s="12">
        <f>IF('Indicator Data'!P88="No data","x",ROUND(IF('Indicator Data'!P88&gt;E$140,10,IF('Indicator Data'!P88&lt;E$139,0,10-(E$140-'Indicator Data'!P88)/(E$140-E$139)*10)),1))</f>
        <v>1.9</v>
      </c>
      <c r="F86" s="52">
        <f t="shared" si="19"/>
        <v>5.5</v>
      </c>
      <c r="G86" s="12">
        <f>IF('Indicator Data'!AG88="No data","x",ROUND(IF('Indicator Data'!AG88&gt;G$140,10,IF('Indicator Data'!AG88&lt;G$139,0,10-(G$140-'Indicator Data'!AG88)/(G$140-G$139)*10)),1))</f>
        <v>10</v>
      </c>
      <c r="H86" s="12">
        <f>IF('Indicator Data'!AH88="No data","x",ROUND(IF('Indicator Data'!AH88&gt;H$140,10,IF('Indicator Data'!AH88&lt;H$139,0,10-(H$140-'Indicator Data'!AH88)/(H$140-H$139)*10)),1))</f>
        <v>2.2999999999999998</v>
      </c>
      <c r="I86" s="52">
        <f t="shared" si="20"/>
        <v>6.2</v>
      </c>
      <c r="J86" s="35">
        <f>SUM('Indicator Data'!R88,SUM('Indicator Data'!S88:T88)*1000000)</f>
        <v>8374141967</v>
      </c>
      <c r="K86" s="35">
        <f>J86/'Indicator Data'!BD88</f>
        <v>46.933580939738398</v>
      </c>
      <c r="L86" s="12">
        <f t="shared" si="21"/>
        <v>0.9</v>
      </c>
      <c r="M86" s="12">
        <f>IF('Indicator Data'!U88="No data","x",ROUND(IF('Indicator Data'!U88&gt;M$140,10,IF('Indicator Data'!U88&lt;M$139,0,10-(M$140-'Indicator Data'!U88)/(M$140-M$139)*10)),1))</f>
        <v>0.6</v>
      </c>
      <c r="N86" s="125">
        <f>'Indicator Data'!Q88/'Indicator Data'!BD88*1000000</f>
        <v>136.25320644547992</v>
      </c>
      <c r="O86" s="12">
        <f t="shared" si="22"/>
        <v>10</v>
      </c>
      <c r="P86" s="52">
        <f t="shared" si="23"/>
        <v>3.8</v>
      </c>
      <c r="Q86" s="45">
        <f t="shared" si="24"/>
        <v>5.3</v>
      </c>
      <c r="R86" s="35">
        <f>IF(AND('Indicator Data'!AM88="No data",'Indicator Data'!AN88="No data"),0,SUM('Indicator Data'!AM88:AO88))</f>
        <v>0</v>
      </c>
      <c r="S86" s="12">
        <f t="shared" si="25"/>
        <v>0</v>
      </c>
      <c r="T86" s="41">
        <f>R86/'Indicator Data'!$BB88</f>
        <v>0</v>
      </c>
      <c r="U86" s="12">
        <f t="shared" si="26"/>
        <v>0</v>
      </c>
      <c r="V86" s="13">
        <f t="shared" si="27"/>
        <v>0</v>
      </c>
      <c r="W86" s="12">
        <f>IF('Indicator Data'!AB88="No data","x",ROUND(IF('Indicator Data'!AB88&gt;W$140,10,IF('Indicator Data'!AB88&lt;W$139,0,10-(W$140-'Indicator Data'!AB88)/(W$140-W$139)*10)),1))</f>
        <v>2.2000000000000002</v>
      </c>
      <c r="X86" s="12">
        <f>IF('Indicator Data'!AA88="No data","x",ROUND(IF('Indicator Data'!AA88&gt;X$140,10,IF('Indicator Data'!AA88&lt;X$139,0,10-(X$140-'Indicator Data'!AA88)/(X$140-X$139)*10)),1))</f>
        <v>6</v>
      </c>
      <c r="Y86" s="12">
        <f>IF('Indicator Data'!AF88="No data","x",ROUND(IF('Indicator Data'!AF88&gt;Y$140,10,IF('Indicator Data'!AF88&lt;Y$139,0,10-(Y$140-'Indicator Data'!AF88)/(Y$140-Y$139)*10)),1))</f>
        <v>5.0999999999999996</v>
      </c>
      <c r="Z86" s="129">
        <f>IF('Indicator Data'!AC88="No data","x",'Indicator Data'!AC88/'Indicator Data'!$BB88*100000)</f>
        <v>4.7988375295968305E-2</v>
      </c>
      <c r="AA86" s="127">
        <f t="shared" si="28"/>
        <v>1.8</v>
      </c>
      <c r="AB86" s="129">
        <f>IF('Indicator Data'!AD88="No data","x",'Indicator Data'!AD88/'Indicator Data'!$BB88*100000)</f>
        <v>1.1277268194552552</v>
      </c>
      <c r="AC86" s="127">
        <f t="shared" si="29"/>
        <v>6.8</v>
      </c>
      <c r="AD86" s="52">
        <f t="shared" si="30"/>
        <v>4.4000000000000004</v>
      </c>
      <c r="AE86" s="12">
        <f>IF('Indicator Data'!V88="No data","x",ROUND(IF('Indicator Data'!V88&gt;AE$140,10,IF('Indicator Data'!V88&lt;AE$139,0,10-(AE$140-'Indicator Data'!V88)/(AE$140-AE$139)*10)),1))</f>
        <v>5.8</v>
      </c>
      <c r="AF86" s="12">
        <f>IF('Indicator Data'!W88="No data","x",ROUND(IF('Indicator Data'!W88&gt;AF$140,10,IF('Indicator Data'!W88&lt;AF$139,0,10-(AF$140-'Indicator Data'!W88)/(AF$140-AF$139)*10)),1))</f>
        <v>2.4</v>
      </c>
      <c r="AG86" s="52">
        <f t="shared" si="31"/>
        <v>4.0999999999999996</v>
      </c>
      <c r="AH86" s="12">
        <f>IF('Indicator Data'!AP88="No data","x",ROUND(IF('Indicator Data'!AP88&gt;AH$140,10,IF('Indicator Data'!AP88&lt;AH$139,0,10-(AH$140-'Indicator Data'!AP88)/(AH$140-AH$139)*10)),1))</f>
        <v>0</v>
      </c>
      <c r="AI86" s="12">
        <f>IF('Indicator Data'!AQ88="No data","x",ROUND(IF('Indicator Data'!AQ88&gt;AI$140,10,IF('Indicator Data'!AQ88&lt;AI$139,0,10-(AI$140-'Indicator Data'!AQ88)/(AI$140-AI$139)*10)),1))</f>
        <v>0</v>
      </c>
      <c r="AJ86" s="52">
        <f t="shared" si="32"/>
        <v>0</v>
      </c>
      <c r="AK86" s="35">
        <f>'Indicator Data'!AK88+'Indicator Data'!AJ88*0.5+'Indicator Data'!AI88*0.25</f>
        <v>409306.07328521449</v>
      </c>
      <c r="AL86" s="42">
        <f>AK86/'Indicator Data'!BB88</f>
        <v>9.8209667278649895E-2</v>
      </c>
      <c r="AM86" s="52">
        <f t="shared" si="33"/>
        <v>9.8000000000000007</v>
      </c>
      <c r="AN86" s="42" t="str">
        <f>IF('Indicator Data'!AL88="No data","x",'Indicator Data'!AL88/'Indicator Data'!BB88)</f>
        <v>x</v>
      </c>
      <c r="AO86" s="12" t="str">
        <f t="shared" si="34"/>
        <v>x</v>
      </c>
      <c r="AP86" s="52" t="str">
        <f t="shared" si="35"/>
        <v>x</v>
      </c>
      <c r="AQ86" s="36">
        <f t="shared" si="36"/>
        <v>6</v>
      </c>
      <c r="AR86" s="55">
        <f t="shared" si="37"/>
        <v>3.6</v>
      </c>
      <c r="AU86" s="11">
        <v>3.3</v>
      </c>
    </row>
    <row r="87" spans="1:47" s="11" customFormat="1" x14ac:dyDescent="0.25">
      <c r="A87" s="11" t="s">
        <v>404</v>
      </c>
      <c r="B87" s="30" t="s">
        <v>14</v>
      </c>
      <c r="C87" s="30" t="s">
        <v>532</v>
      </c>
      <c r="D87" s="12">
        <f>ROUND(IF('Indicator Data'!O89="No data",IF((0.1284*LN('Indicator Data'!BA89)-0.4735)&gt;D$140,0,IF((0.1284*LN('Indicator Data'!BA89)-0.4735)&lt;D$139,10,(D$140-(0.1284*LN('Indicator Data'!BA89)-0.4735))/(D$140-D$139)*10)),IF('Indicator Data'!O89&gt;D$140,0,IF('Indicator Data'!O89&lt;D$139,10,(D$140-'Indicator Data'!O89)/(D$140-D$139)*10))),1)</f>
        <v>6.8</v>
      </c>
      <c r="E87" s="12">
        <f>IF('Indicator Data'!P89="No data","x",ROUND(IF('Indicator Data'!P89&gt;E$140,10,IF('Indicator Data'!P89&lt;E$139,0,10-(E$140-'Indicator Data'!P89)/(E$140-E$139)*10)),1))</f>
        <v>2.1</v>
      </c>
      <c r="F87" s="52">
        <f t="shared" si="19"/>
        <v>4.9000000000000004</v>
      </c>
      <c r="G87" s="12">
        <f>IF('Indicator Data'!AG89="No data","x",ROUND(IF('Indicator Data'!AG89&gt;G$140,10,IF('Indicator Data'!AG89&lt;G$139,0,10-(G$140-'Indicator Data'!AG89)/(G$140-G$139)*10)),1))</f>
        <v>8</v>
      </c>
      <c r="H87" s="12">
        <f>IF('Indicator Data'!AH89="No data","x",ROUND(IF('Indicator Data'!AH89&gt;H$140,10,IF('Indicator Data'!AH89&lt;H$139,0,10-(H$140-'Indicator Data'!AH89)/(H$140-H$139)*10)),1))</f>
        <v>2.5</v>
      </c>
      <c r="I87" s="52">
        <f t="shared" si="20"/>
        <v>5.3</v>
      </c>
      <c r="J87" s="35">
        <f>SUM('Indicator Data'!R89,SUM('Indicator Data'!S89:T89)*1000000)</f>
        <v>8374141967</v>
      </c>
      <c r="K87" s="35">
        <f>J87/'Indicator Data'!BD89</f>
        <v>46.933580939738398</v>
      </c>
      <c r="L87" s="12">
        <f t="shared" si="21"/>
        <v>0.9</v>
      </c>
      <c r="M87" s="12">
        <f>IF('Indicator Data'!U89="No data","x",ROUND(IF('Indicator Data'!U89&gt;M$140,10,IF('Indicator Data'!U89&lt;M$139,0,10-(M$140-'Indicator Data'!U89)/(M$140-M$139)*10)),1))</f>
        <v>0.6</v>
      </c>
      <c r="N87" s="125">
        <f>'Indicator Data'!Q89/'Indicator Data'!BD89*1000000</f>
        <v>136.25320644547992</v>
      </c>
      <c r="O87" s="12">
        <f t="shared" si="22"/>
        <v>10</v>
      </c>
      <c r="P87" s="52">
        <f t="shared" si="23"/>
        <v>3.8</v>
      </c>
      <c r="Q87" s="45">
        <f t="shared" si="24"/>
        <v>4.7</v>
      </c>
      <c r="R87" s="35">
        <f>IF(AND('Indicator Data'!AM89="No data",'Indicator Data'!AN89="No data"),0,SUM('Indicator Data'!AM89:AO89))</f>
        <v>0</v>
      </c>
      <c r="S87" s="12">
        <f t="shared" si="25"/>
        <v>0</v>
      </c>
      <c r="T87" s="41">
        <f>R87/'Indicator Data'!$BB89</f>
        <v>0</v>
      </c>
      <c r="U87" s="12">
        <f t="shared" si="26"/>
        <v>0</v>
      </c>
      <c r="V87" s="13">
        <f t="shared" si="27"/>
        <v>0</v>
      </c>
      <c r="W87" s="12">
        <f>IF('Indicator Data'!AB89="No data","x",ROUND(IF('Indicator Data'!AB89&gt;W$140,10,IF('Indicator Data'!AB89&lt;W$139,0,10-(W$140-'Indicator Data'!AB89)/(W$140-W$139)*10)),1))</f>
        <v>2</v>
      </c>
      <c r="X87" s="12">
        <f>IF('Indicator Data'!AA89="No data","x",ROUND(IF('Indicator Data'!AA89&gt;X$140,10,IF('Indicator Data'!AA89&lt;X$139,0,10-(X$140-'Indicator Data'!AA89)/(X$140-X$139)*10)),1))</f>
        <v>6</v>
      </c>
      <c r="Y87" s="12">
        <f>IF('Indicator Data'!AF89="No data","x",ROUND(IF('Indicator Data'!AF89&gt;Y$140,10,IF('Indicator Data'!AF89&lt;Y$139,0,10-(Y$140-'Indicator Data'!AF89)/(Y$140-Y$139)*10)),1))</f>
        <v>5.0999999999999996</v>
      </c>
      <c r="Z87" s="129">
        <f>IF('Indicator Data'!AC89="No data","x",'Indicator Data'!AC89/'Indicator Data'!$BB89*100000)</f>
        <v>0.42970334272841126</v>
      </c>
      <c r="AA87" s="127">
        <f t="shared" si="28"/>
        <v>4.4000000000000004</v>
      </c>
      <c r="AB87" s="129">
        <f>IF('Indicator Data'!AD89="No data","x",'Indicator Data'!AD89/'Indicator Data'!$BB89*100000)</f>
        <v>0.23137872300760609</v>
      </c>
      <c r="AC87" s="127">
        <f t="shared" si="29"/>
        <v>4.5</v>
      </c>
      <c r="AD87" s="52">
        <f t="shared" si="30"/>
        <v>4.4000000000000004</v>
      </c>
      <c r="AE87" s="12">
        <f>IF('Indicator Data'!V89="No data","x",ROUND(IF('Indicator Data'!V89&gt;AE$140,10,IF('Indicator Data'!V89&lt;AE$139,0,10-(AE$140-'Indicator Data'!V89)/(AE$140-AE$139)*10)),1))</f>
        <v>3.5</v>
      </c>
      <c r="AF87" s="12">
        <f>IF('Indicator Data'!W89="No data","x",ROUND(IF('Indicator Data'!W89&gt;AF$140,10,IF('Indicator Data'!W89&lt;AF$139,0,10-(AF$140-'Indicator Data'!W89)/(AF$140-AF$139)*10)),1))</f>
        <v>3.4</v>
      </c>
      <c r="AG87" s="52">
        <f t="shared" si="31"/>
        <v>3.5</v>
      </c>
      <c r="AH87" s="12">
        <f>IF('Indicator Data'!AP89="No data","x",ROUND(IF('Indicator Data'!AP89&gt;AH$140,10,IF('Indicator Data'!AP89&lt;AH$139,0,10-(AH$140-'Indicator Data'!AP89)/(AH$140-AH$139)*10)),1))</f>
        <v>0</v>
      </c>
      <c r="AI87" s="12">
        <f>IF('Indicator Data'!AQ89="No data","x",ROUND(IF('Indicator Data'!AQ89&gt;AI$140,10,IF('Indicator Data'!AQ89&lt;AI$139,0,10-(AI$140-'Indicator Data'!AQ89)/(AI$140-AI$139)*10)),1))</f>
        <v>0</v>
      </c>
      <c r="AJ87" s="52">
        <f t="shared" si="32"/>
        <v>0</v>
      </c>
      <c r="AK87" s="35">
        <f>'Indicator Data'!AK89+'Indicator Data'!AJ89*0.5+'Indicator Data'!AI89*0.25</f>
        <v>811.19961639924099</v>
      </c>
      <c r="AL87" s="42">
        <f>AK87/'Indicator Data'!BB89</f>
        <v>2.6813475906673753E-4</v>
      </c>
      <c r="AM87" s="52">
        <f t="shared" si="33"/>
        <v>0</v>
      </c>
      <c r="AN87" s="42" t="str">
        <f>IF('Indicator Data'!AL89="No data","x",'Indicator Data'!AL89/'Indicator Data'!BB89)</f>
        <v>x</v>
      </c>
      <c r="AO87" s="12" t="str">
        <f t="shared" si="34"/>
        <v>x</v>
      </c>
      <c r="AP87" s="52" t="str">
        <f t="shared" si="35"/>
        <v>x</v>
      </c>
      <c r="AQ87" s="36">
        <f t="shared" si="36"/>
        <v>2.2000000000000002</v>
      </c>
      <c r="AR87" s="55">
        <f t="shared" si="37"/>
        <v>1.2</v>
      </c>
      <c r="AU87" s="11">
        <v>3.1</v>
      </c>
    </row>
    <row r="88" spans="1:47" s="11" customFormat="1" x14ac:dyDescent="0.25">
      <c r="A88" s="11" t="s">
        <v>405</v>
      </c>
      <c r="B88" s="30" t="s">
        <v>14</v>
      </c>
      <c r="C88" s="30" t="s">
        <v>533</v>
      </c>
      <c r="D88" s="12">
        <f>ROUND(IF('Indicator Data'!O90="No data",IF((0.1284*LN('Indicator Data'!BA90)-0.4735)&gt;D$140,0,IF((0.1284*LN('Indicator Data'!BA90)-0.4735)&lt;D$139,10,(D$140-(0.1284*LN('Indicator Data'!BA90)-0.4735))/(D$140-D$139)*10)),IF('Indicator Data'!O90&gt;D$140,0,IF('Indicator Data'!O90&lt;D$139,10,(D$140-'Indicator Data'!O90)/(D$140-D$139)*10))),1)</f>
        <v>4.5999999999999996</v>
      </c>
      <c r="E88" s="12">
        <f>IF('Indicator Data'!P90="No data","x",ROUND(IF('Indicator Data'!P90&gt;E$140,10,IF('Indicator Data'!P90&lt;E$139,0,10-(E$140-'Indicator Data'!P90)/(E$140-E$139)*10)),1))</f>
        <v>0</v>
      </c>
      <c r="F88" s="52">
        <f t="shared" si="19"/>
        <v>2.6</v>
      </c>
      <c r="G88" s="12">
        <f>IF('Indicator Data'!AG90="No data","x",ROUND(IF('Indicator Data'!AG90&gt;G$140,10,IF('Indicator Data'!AG90&lt;G$139,0,10-(G$140-'Indicator Data'!AG90)/(G$140-G$139)*10)),1))</f>
        <v>5.6</v>
      </c>
      <c r="H88" s="12">
        <f>IF('Indicator Data'!AH90="No data","x",ROUND(IF('Indicator Data'!AH90&gt;H$140,10,IF('Indicator Data'!AH90&lt;H$139,0,10-(H$140-'Indicator Data'!AH90)/(H$140-H$139)*10)),1))</f>
        <v>0</v>
      </c>
      <c r="I88" s="52">
        <f t="shared" si="20"/>
        <v>2.8</v>
      </c>
      <c r="J88" s="35">
        <f>SUM('Indicator Data'!R90,SUM('Indicator Data'!S90:T90)*1000000)</f>
        <v>8374141967</v>
      </c>
      <c r="K88" s="35">
        <f>J88/'Indicator Data'!BD90</f>
        <v>46.933580939738398</v>
      </c>
      <c r="L88" s="12">
        <f t="shared" si="21"/>
        <v>0.9</v>
      </c>
      <c r="M88" s="12">
        <f>IF('Indicator Data'!U90="No data","x",ROUND(IF('Indicator Data'!U90&gt;M$140,10,IF('Indicator Data'!U90&lt;M$139,0,10-(M$140-'Indicator Data'!U90)/(M$140-M$139)*10)),1))</f>
        <v>0.6</v>
      </c>
      <c r="N88" s="125">
        <f>'Indicator Data'!Q90/'Indicator Data'!BD90*1000000</f>
        <v>136.25320644547992</v>
      </c>
      <c r="O88" s="12">
        <f t="shared" si="22"/>
        <v>10</v>
      </c>
      <c r="P88" s="52">
        <f t="shared" si="23"/>
        <v>3.8</v>
      </c>
      <c r="Q88" s="45">
        <f t="shared" si="24"/>
        <v>3</v>
      </c>
      <c r="R88" s="35">
        <f>IF(AND('Indicator Data'!AM90="No data",'Indicator Data'!AN90="No data"),0,SUM('Indicator Data'!AM90:AO90))</f>
        <v>2032</v>
      </c>
      <c r="S88" s="12">
        <f t="shared" si="25"/>
        <v>1</v>
      </c>
      <c r="T88" s="41">
        <f>R88/'Indicator Data'!$BB90</f>
        <v>1.6318536548502635E-4</v>
      </c>
      <c r="U88" s="12">
        <f t="shared" si="26"/>
        <v>2</v>
      </c>
      <c r="V88" s="13">
        <f t="shared" si="27"/>
        <v>1.5</v>
      </c>
      <c r="W88" s="12">
        <f>IF('Indicator Data'!AB90="No data","x",ROUND(IF('Indicator Data'!AB90&gt;W$140,10,IF('Indicator Data'!AB90&lt;W$139,0,10-(W$140-'Indicator Data'!AB90)/(W$140-W$139)*10)),1))</f>
        <v>2.6</v>
      </c>
      <c r="X88" s="12">
        <f>IF('Indicator Data'!AA90="No data","x",ROUND(IF('Indicator Data'!AA90&gt;X$140,10,IF('Indicator Data'!AA90&lt;X$139,0,10-(X$140-'Indicator Data'!AA90)/(X$140-X$139)*10)),1))</f>
        <v>6</v>
      </c>
      <c r="Y88" s="12">
        <f>IF('Indicator Data'!AF90="No data","x",ROUND(IF('Indicator Data'!AF90&gt;Y$140,10,IF('Indicator Data'!AF90&lt;Y$139,0,10-(Y$140-'Indicator Data'!AF90)/(Y$140-Y$139)*10)),1))</f>
        <v>5.0999999999999996</v>
      </c>
      <c r="Z88" s="129">
        <f>IF('Indicator Data'!AC90="No data","x",'Indicator Data'!AC90/'Indicator Data'!$BB90*100000)</f>
        <v>2.4092327581450738E-2</v>
      </c>
      <c r="AA88" s="127">
        <f t="shared" si="28"/>
        <v>1</v>
      </c>
      <c r="AB88" s="129">
        <f>IF('Indicator Data'!AD90="No data","x",'Indicator Data'!AD90/'Indicator Data'!$BB90*100000)</f>
        <v>2.465448189168459</v>
      </c>
      <c r="AC88" s="127">
        <f t="shared" si="29"/>
        <v>8</v>
      </c>
      <c r="AD88" s="52">
        <f t="shared" si="30"/>
        <v>4.5</v>
      </c>
      <c r="AE88" s="12">
        <f>IF('Indicator Data'!V90="No data","x",ROUND(IF('Indicator Data'!V90&gt;AE$140,10,IF('Indicator Data'!V90&lt;AE$139,0,10-(AE$140-'Indicator Data'!V90)/(AE$140-AE$139)*10)),1))</f>
        <v>3.8</v>
      </c>
      <c r="AF88" s="12">
        <f>IF('Indicator Data'!W90="No data","x",ROUND(IF('Indicator Data'!W90&gt;AF$140,10,IF('Indicator Data'!W90&lt;AF$139,0,10-(AF$140-'Indicator Data'!W90)/(AF$140-AF$139)*10)),1))</f>
        <v>2.7</v>
      </c>
      <c r="AG88" s="52">
        <f t="shared" si="31"/>
        <v>3.3</v>
      </c>
      <c r="AH88" s="12">
        <f>IF('Indicator Data'!AP90="No data","x",ROUND(IF('Indicator Data'!AP90&gt;AH$140,10,IF('Indicator Data'!AP90&lt;AH$139,0,10-(AH$140-'Indicator Data'!AP90)/(AH$140-AH$139)*10)),1))</f>
        <v>0.9</v>
      </c>
      <c r="AI88" s="12">
        <f>IF('Indicator Data'!AQ90="No data","x",ROUND(IF('Indicator Data'!AQ90&gt;AI$140,10,IF('Indicator Data'!AQ90&lt;AI$139,0,10-(AI$140-'Indicator Data'!AQ90)/(AI$140-AI$139)*10)),1))</f>
        <v>0</v>
      </c>
      <c r="AJ88" s="52">
        <f t="shared" si="32"/>
        <v>0.5</v>
      </c>
      <c r="AK88" s="35">
        <f>'Indicator Data'!AK90+'Indicator Data'!AJ90*0.5+'Indicator Data'!AI90*0.25</f>
        <v>384.54146304765385</v>
      </c>
      <c r="AL88" s="42">
        <f>AK88/'Indicator Data'!BB90</f>
        <v>3.0881662987981366E-5</v>
      </c>
      <c r="AM88" s="52">
        <f t="shared" si="33"/>
        <v>0</v>
      </c>
      <c r="AN88" s="42" t="str">
        <f>IF('Indicator Data'!AL90="No data","x",'Indicator Data'!AL90/'Indicator Data'!BB90)</f>
        <v>x</v>
      </c>
      <c r="AO88" s="12" t="str">
        <f t="shared" si="34"/>
        <v>x</v>
      </c>
      <c r="AP88" s="52" t="str">
        <f t="shared" si="35"/>
        <v>x</v>
      </c>
      <c r="AQ88" s="36">
        <f t="shared" si="36"/>
        <v>2.2999999999999998</v>
      </c>
      <c r="AR88" s="55">
        <f t="shared" si="37"/>
        <v>1.9</v>
      </c>
      <c r="AU88" s="11">
        <v>3.3</v>
      </c>
    </row>
    <row r="89" spans="1:47" s="11" customFormat="1" x14ac:dyDescent="0.25">
      <c r="A89" s="11" t="s">
        <v>406</v>
      </c>
      <c r="B89" s="30" t="s">
        <v>14</v>
      </c>
      <c r="C89" s="30" t="s">
        <v>534</v>
      </c>
      <c r="D89" s="12">
        <f>ROUND(IF('Indicator Data'!O91="No data",IF((0.1284*LN('Indicator Data'!BA91)-0.4735)&gt;D$140,0,IF((0.1284*LN('Indicator Data'!BA91)-0.4735)&lt;D$139,10,(D$140-(0.1284*LN('Indicator Data'!BA91)-0.4735))/(D$140-D$139)*10)),IF('Indicator Data'!O91&gt;D$140,0,IF('Indicator Data'!O91&lt;D$139,10,(D$140-'Indicator Data'!O91)/(D$140-D$139)*10))),1)</f>
        <v>6.8</v>
      </c>
      <c r="E89" s="12">
        <f>IF('Indicator Data'!P91="No data","x",ROUND(IF('Indicator Data'!P91&gt;E$140,10,IF('Indicator Data'!P91&lt;E$139,0,10-(E$140-'Indicator Data'!P91)/(E$140-E$139)*10)),1))</f>
        <v>4.9000000000000004</v>
      </c>
      <c r="F89" s="52">
        <f t="shared" si="19"/>
        <v>5.9</v>
      </c>
      <c r="G89" s="12">
        <f>IF('Indicator Data'!AG91="No data","x",ROUND(IF('Indicator Data'!AG91&gt;G$140,10,IF('Indicator Data'!AG91&lt;G$139,0,10-(G$140-'Indicator Data'!AG91)/(G$140-G$139)*10)),1))</f>
        <v>9.3000000000000007</v>
      </c>
      <c r="H89" s="12">
        <f>IF('Indicator Data'!AH91="No data","x",ROUND(IF('Indicator Data'!AH91&gt;H$140,10,IF('Indicator Data'!AH91&lt;H$139,0,10-(H$140-'Indicator Data'!AH91)/(H$140-H$139)*10)),1))</f>
        <v>4</v>
      </c>
      <c r="I89" s="52">
        <f t="shared" si="20"/>
        <v>6.7</v>
      </c>
      <c r="J89" s="35">
        <f>SUM('Indicator Data'!R91,SUM('Indicator Data'!S91:T91)*1000000)</f>
        <v>8374141967</v>
      </c>
      <c r="K89" s="35">
        <f>J89/'Indicator Data'!BD91</f>
        <v>46.933580939738398</v>
      </c>
      <c r="L89" s="12">
        <f t="shared" si="21"/>
        <v>0.9</v>
      </c>
      <c r="M89" s="12">
        <f>IF('Indicator Data'!U91="No data","x",ROUND(IF('Indicator Data'!U91&gt;M$140,10,IF('Indicator Data'!U91&lt;M$139,0,10-(M$140-'Indicator Data'!U91)/(M$140-M$139)*10)),1))</f>
        <v>0.6</v>
      </c>
      <c r="N89" s="125">
        <f>'Indicator Data'!Q91/'Indicator Data'!BD91*1000000</f>
        <v>136.25320644547992</v>
      </c>
      <c r="O89" s="12">
        <f t="shared" si="22"/>
        <v>10</v>
      </c>
      <c r="P89" s="52">
        <f t="shared" si="23"/>
        <v>3.8</v>
      </c>
      <c r="Q89" s="45">
        <f t="shared" si="24"/>
        <v>5.6</v>
      </c>
      <c r="R89" s="35">
        <f>IF(AND('Indicator Data'!AM91="No data",'Indicator Data'!AN91="No data"),0,SUM('Indicator Data'!AM91:AO91))</f>
        <v>0</v>
      </c>
      <c r="S89" s="12">
        <f t="shared" si="25"/>
        <v>0</v>
      </c>
      <c r="T89" s="41">
        <f>R89/'Indicator Data'!$BB91</f>
        <v>0</v>
      </c>
      <c r="U89" s="12">
        <f t="shared" si="26"/>
        <v>0</v>
      </c>
      <c r="V89" s="13">
        <f t="shared" si="27"/>
        <v>0</v>
      </c>
      <c r="W89" s="12">
        <f>IF('Indicator Data'!AB91="No data","x",ROUND(IF('Indicator Data'!AB91&gt;W$140,10,IF('Indicator Data'!AB91&lt;W$139,0,10-(W$140-'Indicator Data'!AB91)/(W$140-W$139)*10)),1))</f>
        <v>4.2</v>
      </c>
      <c r="X89" s="12">
        <f>IF('Indicator Data'!AA91="No data","x",ROUND(IF('Indicator Data'!AA91&gt;X$140,10,IF('Indicator Data'!AA91&lt;X$139,0,10-(X$140-'Indicator Data'!AA91)/(X$140-X$139)*10)),1))</f>
        <v>6</v>
      </c>
      <c r="Y89" s="12">
        <f>IF('Indicator Data'!AF91="No data","x",ROUND(IF('Indicator Data'!AF91&gt;Y$140,10,IF('Indicator Data'!AF91&lt;Y$139,0,10-(Y$140-'Indicator Data'!AF91)/(Y$140-Y$139)*10)),1))</f>
        <v>5.0999999999999996</v>
      </c>
      <c r="Z89" s="129">
        <f>IF('Indicator Data'!AC91="No data","x",'Indicator Data'!AC91/'Indicator Data'!$BB91*100000)</f>
        <v>0</v>
      </c>
      <c r="AA89" s="127">
        <f t="shared" si="28"/>
        <v>0</v>
      </c>
      <c r="AB89" s="129">
        <f>IF('Indicator Data'!AD91="No data","x",'Indicator Data'!AD91/'Indicator Data'!$BB91*100000)</f>
        <v>1.2891055541112799</v>
      </c>
      <c r="AC89" s="127">
        <f t="shared" si="29"/>
        <v>7</v>
      </c>
      <c r="AD89" s="52">
        <f t="shared" si="30"/>
        <v>4.5</v>
      </c>
      <c r="AE89" s="12">
        <f>IF('Indicator Data'!V91="No data","x",ROUND(IF('Indicator Data'!V91&gt;AE$140,10,IF('Indicator Data'!V91&lt;AE$139,0,10-(AE$140-'Indicator Data'!V91)/(AE$140-AE$139)*10)),1))</f>
        <v>9.3000000000000007</v>
      </c>
      <c r="AF89" s="12">
        <f>IF('Indicator Data'!W91="No data","x",ROUND(IF('Indicator Data'!W91&gt;AF$140,10,IF('Indicator Data'!W91&lt;AF$139,0,10-(AF$140-'Indicator Data'!W91)/(AF$140-AF$139)*10)),1))</f>
        <v>3.8</v>
      </c>
      <c r="AG89" s="52">
        <f t="shared" si="31"/>
        <v>6.6</v>
      </c>
      <c r="AH89" s="12">
        <f>IF('Indicator Data'!AP91="No data","x",ROUND(IF('Indicator Data'!AP91&gt;AH$140,10,IF('Indicator Data'!AP91&lt;AH$139,0,10-(AH$140-'Indicator Data'!AP91)/(AH$140-AH$139)*10)),1))</f>
        <v>0.1</v>
      </c>
      <c r="AI89" s="12">
        <f>IF('Indicator Data'!AQ91="No data","x",ROUND(IF('Indicator Data'!AQ91&gt;AI$140,10,IF('Indicator Data'!AQ91&lt;AI$139,0,10-(AI$140-'Indicator Data'!AQ91)/(AI$140-AI$139)*10)),1))</f>
        <v>0</v>
      </c>
      <c r="AJ89" s="52">
        <f t="shared" si="32"/>
        <v>0.1</v>
      </c>
      <c r="AK89" s="35">
        <f>'Indicator Data'!AK91+'Indicator Data'!AJ91*0.5+'Indicator Data'!AI91*0.25</f>
        <v>70.326300667451264</v>
      </c>
      <c r="AL89" s="42">
        <f>AK89/'Indicator Data'!BB91</f>
        <v>3.021934159683708E-5</v>
      </c>
      <c r="AM89" s="52">
        <f t="shared" si="33"/>
        <v>0</v>
      </c>
      <c r="AN89" s="42" t="str">
        <f>IF('Indicator Data'!AL91="No data","x",'Indicator Data'!AL91/'Indicator Data'!BB91)</f>
        <v>x</v>
      </c>
      <c r="AO89" s="12" t="str">
        <f t="shared" si="34"/>
        <v>x</v>
      </c>
      <c r="AP89" s="52" t="str">
        <f t="shared" si="35"/>
        <v>x</v>
      </c>
      <c r="AQ89" s="36">
        <f t="shared" si="36"/>
        <v>3.3</v>
      </c>
      <c r="AR89" s="55">
        <f t="shared" si="37"/>
        <v>1.8</v>
      </c>
      <c r="AU89" s="11">
        <v>4.4000000000000004</v>
      </c>
    </row>
    <row r="90" spans="1:47" s="11" customFormat="1" x14ac:dyDescent="0.25">
      <c r="A90" s="11" t="s">
        <v>13</v>
      </c>
      <c r="B90" s="30" t="s">
        <v>14</v>
      </c>
      <c r="C90" s="30" t="s">
        <v>535</v>
      </c>
      <c r="D90" s="12">
        <f>ROUND(IF('Indicator Data'!O92="No data",IF((0.1284*LN('Indicator Data'!BA92)-0.4735)&gt;D$140,0,IF((0.1284*LN('Indicator Data'!BA92)-0.4735)&lt;D$139,10,(D$140-(0.1284*LN('Indicator Data'!BA92)-0.4735))/(D$140-D$139)*10)),IF('Indicator Data'!O92&gt;D$140,0,IF('Indicator Data'!O92&lt;D$139,10,(D$140-'Indicator Data'!O92)/(D$140-D$139)*10))),1)</f>
        <v>8.5</v>
      </c>
      <c r="E90" s="12">
        <f>IF('Indicator Data'!P92="No data","x",ROUND(IF('Indicator Data'!P92&gt;E$140,10,IF('Indicator Data'!P92&lt;E$139,0,10-(E$140-'Indicator Data'!P92)/(E$140-E$139)*10)),1))</f>
        <v>6.9</v>
      </c>
      <c r="F90" s="52">
        <f t="shared" si="19"/>
        <v>7.8</v>
      </c>
      <c r="G90" s="12">
        <f>IF('Indicator Data'!AG92="No data","x",ROUND(IF('Indicator Data'!AG92&gt;G$140,10,IF('Indicator Data'!AG92&lt;G$139,0,10-(G$140-'Indicator Data'!AG92)/(G$140-G$139)*10)),1))</f>
        <v>10</v>
      </c>
      <c r="H90" s="12">
        <f>IF('Indicator Data'!AH92="No data","x",ROUND(IF('Indicator Data'!AH92&gt;H$140,10,IF('Indicator Data'!AH92&lt;H$139,0,10-(H$140-'Indicator Data'!AH92)/(H$140-H$139)*10)),1))</f>
        <v>3.3</v>
      </c>
      <c r="I90" s="52">
        <f t="shared" si="20"/>
        <v>6.7</v>
      </c>
      <c r="J90" s="35">
        <f>SUM('Indicator Data'!R92,SUM('Indicator Data'!S92:T92)*1000000)</f>
        <v>8374141967</v>
      </c>
      <c r="K90" s="35">
        <f>J90/'Indicator Data'!BD92</f>
        <v>46.933580939738398</v>
      </c>
      <c r="L90" s="12">
        <f t="shared" si="21"/>
        <v>0.9</v>
      </c>
      <c r="M90" s="12">
        <f>IF('Indicator Data'!U92="No data","x",ROUND(IF('Indicator Data'!U92&gt;M$140,10,IF('Indicator Data'!U92&lt;M$139,0,10-(M$140-'Indicator Data'!U92)/(M$140-M$139)*10)),1))</f>
        <v>0.6</v>
      </c>
      <c r="N90" s="125">
        <f>'Indicator Data'!Q92/'Indicator Data'!BD92*1000000</f>
        <v>136.25320644547992</v>
      </c>
      <c r="O90" s="12">
        <f t="shared" si="22"/>
        <v>10</v>
      </c>
      <c r="P90" s="52">
        <f t="shared" si="23"/>
        <v>3.8</v>
      </c>
      <c r="Q90" s="45">
        <f t="shared" si="24"/>
        <v>6.5</v>
      </c>
      <c r="R90" s="35">
        <f>IF(AND('Indicator Data'!AM92="No data",'Indicator Data'!AN92="No data"),0,SUM('Indicator Data'!AM92:AO92))</f>
        <v>0</v>
      </c>
      <c r="S90" s="12">
        <f t="shared" si="25"/>
        <v>0</v>
      </c>
      <c r="T90" s="41">
        <f>R90/'Indicator Data'!$BB92</f>
        <v>0</v>
      </c>
      <c r="U90" s="12">
        <f t="shared" si="26"/>
        <v>0</v>
      </c>
      <c r="V90" s="13">
        <f t="shared" si="27"/>
        <v>0</v>
      </c>
      <c r="W90" s="12">
        <f>IF('Indicator Data'!AB92="No data","x",ROUND(IF('Indicator Data'!AB92&gt;W$140,10,IF('Indicator Data'!AB92&lt;W$139,0,10-(W$140-'Indicator Data'!AB92)/(W$140-W$139)*10)),1))</f>
        <v>1.2</v>
      </c>
      <c r="X90" s="12">
        <f>IF('Indicator Data'!AA92="No data","x",ROUND(IF('Indicator Data'!AA92&gt;X$140,10,IF('Indicator Data'!AA92&lt;X$139,0,10-(X$140-'Indicator Data'!AA92)/(X$140-X$139)*10)),1))</f>
        <v>6</v>
      </c>
      <c r="Y90" s="12">
        <f>IF('Indicator Data'!AF92="No data","x",ROUND(IF('Indicator Data'!AF92&gt;Y$140,10,IF('Indicator Data'!AF92&lt;Y$139,0,10-(Y$140-'Indicator Data'!AF92)/(Y$140-Y$139)*10)),1))</f>
        <v>5.0999999999999996</v>
      </c>
      <c r="Z90" s="129">
        <f>IF('Indicator Data'!AC92="No data","x",'Indicator Data'!AC92/'Indicator Data'!$BB92*100000)</f>
        <v>0</v>
      </c>
      <c r="AA90" s="127">
        <f t="shared" si="28"/>
        <v>0</v>
      </c>
      <c r="AB90" s="129">
        <f>IF('Indicator Data'!AD92="No data","x",'Indicator Data'!AD92/'Indicator Data'!$BB92*100000)</f>
        <v>2.0771719807649842</v>
      </c>
      <c r="AC90" s="127">
        <f t="shared" si="29"/>
        <v>7.7</v>
      </c>
      <c r="AD90" s="52">
        <f t="shared" si="30"/>
        <v>4</v>
      </c>
      <c r="AE90" s="12">
        <f>IF('Indicator Data'!V92="No data","x",ROUND(IF('Indicator Data'!V92&gt;AE$140,10,IF('Indicator Data'!V92&lt;AE$139,0,10-(AE$140-'Indicator Data'!V92)/(AE$140-AE$139)*10)),1))</f>
        <v>10</v>
      </c>
      <c r="AF90" s="12">
        <f>IF('Indicator Data'!W92="No data","x",ROUND(IF('Indicator Data'!W92&gt;AF$140,10,IF('Indicator Data'!W92&lt;AF$139,0,10-(AF$140-'Indicator Data'!W92)/(AF$140-AF$139)*10)),1))</f>
        <v>3.6</v>
      </c>
      <c r="AG90" s="52">
        <f t="shared" si="31"/>
        <v>6.8</v>
      </c>
      <c r="AH90" s="12">
        <f>IF('Indicator Data'!AP92="No data","x",ROUND(IF('Indicator Data'!AP92&gt;AH$140,10,IF('Indicator Data'!AP92&lt;AH$139,0,10-(AH$140-'Indicator Data'!AP92)/(AH$140-AH$139)*10)),1))</f>
        <v>0.4</v>
      </c>
      <c r="AI90" s="12">
        <f>IF('Indicator Data'!AQ92="No data","x",ROUND(IF('Indicator Data'!AQ92&gt;AI$140,10,IF('Indicator Data'!AQ92&lt;AI$139,0,10-(AI$140-'Indicator Data'!AQ92)/(AI$140-AI$139)*10)),1))</f>
        <v>1.8</v>
      </c>
      <c r="AJ90" s="52">
        <f t="shared" si="32"/>
        <v>1.1000000000000001</v>
      </c>
      <c r="AK90" s="35">
        <f>'Indicator Data'!AK92+'Indicator Data'!AJ92*0.5+'Indicator Data'!AI92*0.25</f>
        <v>486491.9588058634</v>
      </c>
      <c r="AL90" s="42">
        <f>AK90/'Indicator Data'!BB92</f>
        <v>9.8109462689224491E-2</v>
      </c>
      <c r="AM90" s="52">
        <f t="shared" si="33"/>
        <v>9.8000000000000007</v>
      </c>
      <c r="AN90" s="42">
        <f>IF('Indicator Data'!AL92="No data","x",'Indicator Data'!AL92/'Indicator Data'!BB92)</f>
        <v>2.42481353348129E-2</v>
      </c>
      <c r="AO90" s="12">
        <f t="shared" si="34"/>
        <v>1.2</v>
      </c>
      <c r="AP90" s="52">
        <f t="shared" si="35"/>
        <v>1.2</v>
      </c>
      <c r="AQ90" s="36">
        <f t="shared" si="36"/>
        <v>5.9</v>
      </c>
      <c r="AR90" s="55">
        <f t="shared" si="37"/>
        <v>3.5</v>
      </c>
      <c r="AU90" s="11">
        <v>3.4</v>
      </c>
    </row>
    <row r="91" spans="1:47" s="11" customFormat="1" x14ac:dyDescent="0.25">
      <c r="A91" s="11" t="s">
        <v>407</v>
      </c>
      <c r="B91" s="30" t="s">
        <v>14</v>
      </c>
      <c r="C91" s="30" t="s">
        <v>536</v>
      </c>
      <c r="D91" s="12">
        <f>ROUND(IF('Indicator Data'!O93="No data",IF((0.1284*LN('Indicator Data'!BA93)-0.4735)&gt;D$140,0,IF((0.1284*LN('Indicator Data'!BA93)-0.4735)&lt;D$139,10,(D$140-(0.1284*LN('Indicator Data'!BA93)-0.4735))/(D$140-D$139)*10)),IF('Indicator Data'!O93&gt;D$140,0,IF('Indicator Data'!O93&lt;D$139,10,(D$140-'Indicator Data'!O93)/(D$140-D$139)*10))),1)</f>
        <v>6.2</v>
      </c>
      <c r="E91" s="12">
        <f>IF('Indicator Data'!P93="No data","x",ROUND(IF('Indicator Data'!P93&gt;E$140,10,IF('Indicator Data'!P93&lt;E$139,0,10-(E$140-'Indicator Data'!P93)/(E$140-E$139)*10)),1))</f>
        <v>0.2</v>
      </c>
      <c r="F91" s="52">
        <f t="shared" si="19"/>
        <v>3.8</v>
      </c>
      <c r="G91" s="12">
        <f>IF('Indicator Data'!AG93="No data","x",ROUND(IF('Indicator Data'!AG93&gt;G$140,10,IF('Indicator Data'!AG93&lt;G$139,0,10-(G$140-'Indicator Data'!AG93)/(G$140-G$139)*10)),1))</f>
        <v>10</v>
      </c>
      <c r="H91" s="12">
        <f>IF('Indicator Data'!AH93="No data","x",ROUND(IF('Indicator Data'!AH93&gt;H$140,10,IF('Indicator Data'!AH93&lt;H$139,0,10-(H$140-'Indicator Data'!AH93)/(H$140-H$139)*10)),1))</f>
        <v>0.8</v>
      </c>
      <c r="I91" s="52">
        <f t="shared" si="20"/>
        <v>5.4</v>
      </c>
      <c r="J91" s="35">
        <f>SUM('Indicator Data'!R93,SUM('Indicator Data'!S93:T93)*1000000)</f>
        <v>8374141967</v>
      </c>
      <c r="K91" s="35">
        <f>J91/'Indicator Data'!BD93</f>
        <v>46.933580939738398</v>
      </c>
      <c r="L91" s="12">
        <f t="shared" si="21"/>
        <v>0.9</v>
      </c>
      <c r="M91" s="12">
        <f>IF('Indicator Data'!U93="No data","x",ROUND(IF('Indicator Data'!U93&gt;M$140,10,IF('Indicator Data'!U93&lt;M$139,0,10-(M$140-'Indicator Data'!U93)/(M$140-M$139)*10)),1))</f>
        <v>0.6</v>
      </c>
      <c r="N91" s="125">
        <f>'Indicator Data'!Q93/'Indicator Data'!BD93*1000000</f>
        <v>136.25320644547992</v>
      </c>
      <c r="O91" s="12">
        <f t="shared" si="22"/>
        <v>10</v>
      </c>
      <c r="P91" s="52">
        <f t="shared" si="23"/>
        <v>3.8</v>
      </c>
      <c r="Q91" s="45">
        <f t="shared" si="24"/>
        <v>4.2</v>
      </c>
      <c r="R91" s="35">
        <f>IF(AND('Indicator Data'!AM93="No data",'Indicator Data'!AN93="No data"),0,SUM('Indicator Data'!AM93:AO93))</f>
        <v>0</v>
      </c>
      <c r="S91" s="12">
        <f t="shared" si="25"/>
        <v>0</v>
      </c>
      <c r="T91" s="41">
        <f>R91/'Indicator Data'!$BB93</f>
        <v>0</v>
      </c>
      <c r="U91" s="12">
        <f t="shared" si="26"/>
        <v>0</v>
      </c>
      <c r="V91" s="13">
        <f t="shared" si="27"/>
        <v>0</v>
      </c>
      <c r="W91" s="12">
        <f>IF('Indicator Data'!AB93="No data","x",ROUND(IF('Indicator Data'!AB93&gt;W$140,10,IF('Indicator Data'!AB93&lt;W$139,0,10-(W$140-'Indicator Data'!AB93)/(W$140-W$139)*10)),1))</f>
        <v>2.6</v>
      </c>
      <c r="X91" s="12">
        <f>IF('Indicator Data'!AA93="No data","x",ROUND(IF('Indicator Data'!AA93&gt;X$140,10,IF('Indicator Data'!AA93&lt;X$139,0,10-(X$140-'Indicator Data'!AA93)/(X$140-X$139)*10)),1))</f>
        <v>6</v>
      </c>
      <c r="Y91" s="12">
        <f>IF('Indicator Data'!AF93="No data","x",ROUND(IF('Indicator Data'!AF93&gt;Y$140,10,IF('Indicator Data'!AF93&lt;Y$139,0,10-(Y$140-'Indicator Data'!AF93)/(Y$140-Y$139)*10)),1))</f>
        <v>5.0999999999999996</v>
      </c>
      <c r="Z91" s="129">
        <f>IF('Indicator Data'!AC93="No data","x",'Indicator Data'!AC93/'Indicator Data'!$BB93*100000)</f>
        <v>0</v>
      </c>
      <c r="AA91" s="127">
        <f t="shared" si="28"/>
        <v>0</v>
      </c>
      <c r="AB91" s="129">
        <f>IF('Indicator Data'!AD93="No data","x",'Indicator Data'!AD93/'Indicator Data'!$BB93*100000)</f>
        <v>3.3957821093322469</v>
      </c>
      <c r="AC91" s="127">
        <f t="shared" si="29"/>
        <v>8.4</v>
      </c>
      <c r="AD91" s="52">
        <f t="shared" si="30"/>
        <v>4.4000000000000004</v>
      </c>
      <c r="AE91" s="12">
        <f>IF('Indicator Data'!V93="No data","x",ROUND(IF('Indicator Data'!V93&gt;AE$140,10,IF('Indicator Data'!V93&lt;AE$139,0,10-(AE$140-'Indicator Data'!V93)/(AE$140-AE$139)*10)),1))</f>
        <v>5.0999999999999996</v>
      </c>
      <c r="AF91" s="12">
        <f>IF('Indicator Data'!W93="No data","x",ROUND(IF('Indicator Data'!W93&gt;AF$140,10,IF('Indicator Data'!W93&lt;AF$139,0,10-(AF$140-'Indicator Data'!W93)/(AF$140-AF$139)*10)),1))</f>
        <v>4.5</v>
      </c>
      <c r="AG91" s="52">
        <f t="shared" si="31"/>
        <v>4.8</v>
      </c>
      <c r="AH91" s="12">
        <f>IF('Indicator Data'!AP93="No data","x",ROUND(IF('Indicator Data'!AP93&gt;AH$140,10,IF('Indicator Data'!AP93&lt;AH$139,0,10-(AH$140-'Indicator Data'!AP93)/(AH$140-AH$139)*10)),1))</f>
        <v>1.6</v>
      </c>
      <c r="AI91" s="12">
        <f>IF('Indicator Data'!AQ93="No data","x",ROUND(IF('Indicator Data'!AQ93&gt;AI$140,10,IF('Indicator Data'!AQ93&lt;AI$139,0,10-(AI$140-'Indicator Data'!AQ93)/(AI$140-AI$139)*10)),1))</f>
        <v>0</v>
      </c>
      <c r="AJ91" s="52">
        <f t="shared" si="32"/>
        <v>0.8</v>
      </c>
      <c r="AK91" s="35">
        <f>'Indicator Data'!AK93+'Indicator Data'!AJ93*0.5+'Indicator Data'!AI93*0.25</f>
        <v>2142.0231745129572</v>
      </c>
      <c r="AL91" s="42">
        <f>AK91/'Indicator Data'!BB93</f>
        <v>4.408390287143131E-4</v>
      </c>
      <c r="AM91" s="52">
        <f t="shared" si="33"/>
        <v>0</v>
      </c>
      <c r="AN91" s="42" t="str">
        <f>IF('Indicator Data'!AL93="No data","x",'Indicator Data'!AL93/'Indicator Data'!BB93)</f>
        <v>x</v>
      </c>
      <c r="AO91" s="12" t="str">
        <f t="shared" si="34"/>
        <v>x</v>
      </c>
      <c r="AP91" s="52" t="str">
        <f t="shared" si="35"/>
        <v>x</v>
      </c>
      <c r="AQ91" s="36">
        <f t="shared" si="36"/>
        <v>2.8</v>
      </c>
      <c r="AR91" s="55">
        <f t="shared" si="37"/>
        <v>1.5</v>
      </c>
      <c r="AU91" s="11">
        <v>3</v>
      </c>
    </row>
    <row r="92" spans="1:47" s="11" customFormat="1" x14ac:dyDescent="0.25">
      <c r="A92" s="11" t="s">
        <v>408</v>
      </c>
      <c r="B92" s="30" t="s">
        <v>14</v>
      </c>
      <c r="C92" s="30" t="s">
        <v>537</v>
      </c>
      <c r="D92" s="12">
        <f>ROUND(IF('Indicator Data'!O94="No data",IF((0.1284*LN('Indicator Data'!BA94)-0.4735)&gt;D$140,0,IF((0.1284*LN('Indicator Data'!BA94)-0.4735)&lt;D$139,10,(D$140-(0.1284*LN('Indicator Data'!BA94)-0.4735))/(D$140-D$139)*10)),IF('Indicator Data'!O94&gt;D$140,0,IF('Indicator Data'!O94&lt;D$139,10,(D$140-'Indicator Data'!O94)/(D$140-D$139)*10))),1)</f>
        <v>6.9</v>
      </c>
      <c r="E92" s="12">
        <f>IF('Indicator Data'!P94="No data","x",ROUND(IF('Indicator Data'!P94&gt;E$140,10,IF('Indicator Data'!P94&lt;E$139,0,10-(E$140-'Indicator Data'!P94)/(E$140-E$139)*10)),1))</f>
        <v>0.8</v>
      </c>
      <c r="F92" s="52">
        <f t="shared" si="19"/>
        <v>4.5</v>
      </c>
      <c r="G92" s="12">
        <f>IF('Indicator Data'!AG94="No data","x",ROUND(IF('Indicator Data'!AG94&gt;G$140,10,IF('Indicator Data'!AG94&lt;G$139,0,10-(G$140-'Indicator Data'!AG94)/(G$140-G$139)*10)),1))</f>
        <v>6.1</v>
      </c>
      <c r="H92" s="12">
        <f>IF('Indicator Data'!AH94="No data","x",ROUND(IF('Indicator Data'!AH94&gt;H$140,10,IF('Indicator Data'!AH94&lt;H$139,0,10-(H$140-'Indicator Data'!AH94)/(H$140-H$139)*10)),1))</f>
        <v>0</v>
      </c>
      <c r="I92" s="52">
        <f t="shared" si="20"/>
        <v>3.1</v>
      </c>
      <c r="J92" s="35">
        <f>SUM('Indicator Data'!R94,SUM('Indicator Data'!S94:T94)*1000000)</f>
        <v>8374141967</v>
      </c>
      <c r="K92" s="35">
        <f>J92/'Indicator Data'!BD94</f>
        <v>46.933580939738398</v>
      </c>
      <c r="L92" s="12">
        <f t="shared" si="21"/>
        <v>0.9</v>
      </c>
      <c r="M92" s="12">
        <f>IF('Indicator Data'!U94="No data","x",ROUND(IF('Indicator Data'!U94&gt;M$140,10,IF('Indicator Data'!U94&lt;M$139,0,10-(M$140-'Indicator Data'!U94)/(M$140-M$139)*10)),1))</f>
        <v>0.6</v>
      </c>
      <c r="N92" s="125">
        <f>'Indicator Data'!Q94/'Indicator Data'!BD94*1000000</f>
        <v>136.25320644547992</v>
      </c>
      <c r="O92" s="12">
        <f t="shared" si="22"/>
        <v>10</v>
      </c>
      <c r="P92" s="52">
        <f t="shared" si="23"/>
        <v>3.8</v>
      </c>
      <c r="Q92" s="45">
        <f t="shared" si="24"/>
        <v>4</v>
      </c>
      <c r="R92" s="35">
        <f>IF(AND('Indicator Data'!AM94="No data",'Indicator Data'!AN94="No data"),0,SUM('Indicator Data'!AM94:AO94))</f>
        <v>0</v>
      </c>
      <c r="S92" s="12">
        <f t="shared" si="25"/>
        <v>0</v>
      </c>
      <c r="T92" s="41">
        <f>R92/'Indicator Data'!$BB94</f>
        <v>0</v>
      </c>
      <c r="U92" s="12">
        <f t="shared" si="26"/>
        <v>0</v>
      </c>
      <c r="V92" s="13">
        <f t="shared" si="27"/>
        <v>0</v>
      </c>
      <c r="W92" s="12">
        <f>IF('Indicator Data'!AB94="No data","x",ROUND(IF('Indicator Data'!AB94&gt;W$140,10,IF('Indicator Data'!AB94&lt;W$139,0,10-(W$140-'Indicator Data'!AB94)/(W$140-W$139)*10)),1))</f>
        <v>1.8</v>
      </c>
      <c r="X92" s="12">
        <f>IF('Indicator Data'!AA94="No data","x",ROUND(IF('Indicator Data'!AA94&gt;X$140,10,IF('Indicator Data'!AA94&lt;X$139,0,10-(X$140-'Indicator Data'!AA94)/(X$140-X$139)*10)),1))</f>
        <v>6</v>
      </c>
      <c r="Y92" s="12">
        <f>IF('Indicator Data'!AF94="No data","x",ROUND(IF('Indicator Data'!AF94&gt;Y$140,10,IF('Indicator Data'!AF94&lt;Y$139,0,10-(Y$140-'Indicator Data'!AF94)/(Y$140-Y$139)*10)),1))</f>
        <v>5.0999999999999996</v>
      </c>
      <c r="Z92" s="129">
        <f>IF('Indicator Data'!AC94="No data","x",'Indicator Data'!AC94/'Indicator Data'!$BB94*100000)</f>
        <v>6.8225544553554771E-2</v>
      </c>
      <c r="AA92" s="127">
        <f t="shared" si="28"/>
        <v>2.2999999999999998</v>
      </c>
      <c r="AB92" s="129">
        <f>IF('Indicator Data'!AD94="No data","x",'Indicator Data'!AD94/'Indicator Data'!$BB94*100000)</f>
        <v>3.1383750494635194</v>
      </c>
      <c r="AC92" s="127">
        <f t="shared" si="29"/>
        <v>8.3000000000000007</v>
      </c>
      <c r="AD92" s="52">
        <f t="shared" si="30"/>
        <v>4.7</v>
      </c>
      <c r="AE92" s="12">
        <f>IF('Indicator Data'!V94="No data","x",ROUND(IF('Indicator Data'!V94&gt;AE$140,10,IF('Indicator Data'!V94&lt;AE$139,0,10-(AE$140-'Indicator Data'!V94)/(AE$140-AE$139)*10)),1))</f>
        <v>5.2</v>
      </c>
      <c r="AF92" s="12">
        <f>IF('Indicator Data'!W94="No data","x",ROUND(IF('Indicator Data'!W94&gt;AF$140,10,IF('Indicator Data'!W94&lt;AF$139,0,10-(AF$140-'Indicator Data'!W94)/(AF$140-AF$139)*10)),1))</f>
        <v>4.4000000000000004</v>
      </c>
      <c r="AG92" s="52">
        <f t="shared" si="31"/>
        <v>4.8</v>
      </c>
      <c r="AH92" s="12">
        <f>IF('Indicator Data'!AP94="No data","x",ROUND(IF('Indicator Data'!AP94&gt;AH$140,10,IF('Indicator Data'!AP94&lt;AH$139,0,10-(AH$140-'Indicator Data'!AP94)/(AH$140-AH$139)*10)),1))</f>
        <v>3.6</v>
      </c>
      <c r="AI92" s="12">
        <f>IF('Indicator Data'!AQ94="No data","x",ROUND(IF('Indicator Data'!AQ94&gt;AI$140,10,IF('Indicator Data'!AQ94&lt;AI$139,0,10-(AI$140-'Indicator Data'!AQ94)/(AI$140-AI$139)*10)),1))</f>
        <v>0</v>
      </c>
      <c r="AJ92" s="52">
        <f t="shared" si="32"/>
        <v>1.8</v>
      </c>
      <c r="AK92" s="35">
        <f>'Indicator Data'!AK94+'Indicator Data'!AJ94*0.5+'Indicator Data'!AI94*0.25</f>
        <v>1996.1663991372168</v>
      </c>
      <c r="AL92" s="42">
        <f>AK92/'Indicator Data'!BB94</f>
        <v>4.5396513200215066E-4</v>
      </c>
      <c r="AM92" s="52">
        <f t="shared" si="33"/>
        <v>0</v>
      </c>
      <c r="AN92" s="42" t="str">
        <f>IF('Indicator Data'!AL94="No data","x",'Indicator Data'!AL94/'Indicator Data'!BB94)</f>
        <v>x</v>
      </c>
      <c r="AO92" s="12" t="str">
        <f t="shared" si="34"/>
        <v>x</v>
      </c>
      <c r="AP92" s="52" t="str">
        <f t="shared" si="35"/>
        <v>x</v>
      </c>
      <c r="AQ92" s="36">
        <f t="shared" si="36"/>
        <v>3.1</v>
      </c>
      <c r="AR92" s="55">
        <f t="shared" si="37"/>
        <v>1.7</v>
      </c>
      <c r="AU92" s="11">
        <v>3.6</v>
      </c>
    </row>
    <row r="93" spans="1:47" s="11" customFormat="1" x14ac:dyDescent="0.25">
      <c r="A93" s="11" t="s">
        <v>409</v>
      </c>
      <c r="B93" s="30" t="s">
        <v>14</v>
      </c>
      <c r="C93" s="30" t="s">
        <v>538</v>
      </c>
      <c r="D93" s="12">
        <f>ROUND(IF('Indicator Data'!O95="No data",IF((0.1284*LN('Indicator Data'!BA95)-0.4735)&gt;D$140,0,IF((0.1284*LN('Indicator Data'!BA95)-0.4735)&lt;D$139,10,(D$140-(0.1284*LN('Indicator Data'!BA95)-0.4735))/(D$140-D$139)*10)),IF('Indicator Data'!O95&gt;D$140,0,IF('Indicator Data'!O95&lt;D$139,10,(D$140-'Indicator Data'!O95)/(D$140-D$139)*10))),1)</f>
        <v>6.7</v>
      </c>
      <c r="E93" s="12">
        <f>IF('Indicator Data'!P95="No data","x",ROUND(IF('Indicator Data'!P95&gt;E$140,10,IF('Indicator Data'!P95&lt;E$139,0,10-(E$140-'Indicator Data'!P95)/(E$140-E$139)*10)),1))</f>
        <v>0</v>
      </c>
      <c r="F93" s="52">
        <f t="shared" si="19"/>
        <v>4.0999999999999996</v>
      </c>
      <c r="G93" s="12">
        <f>IF('Indicator Data'!AG95="No data","x",ROUND(IF('Indicator Data'!AG95&gt;G$140,10,IF('Indicator Data'!AG95&lt;G$139,0,10-(G$140-'Indicator Data'!AG95)/(G$140-G$139)*10)),1))</f>
        <v>10</v>
      </c>
      <c r="H93" s="12">
        <f>IF('Indicator Data'!AH95="No data","x",ROUND(IF('Indicator Data'!AH95&gt;H$140,10,IF('Indicator Data'!AH95&lt;H$139,0,10-(H$140-'Indicator Data'!AH95)/(H$140-H$139)*10)),1))</f>
        <v>0</v>
      </c>
      <c r="I93" s="52">
        <f t="shared" si="20"/>
        <v>5</v>
      </c>
      <c r="J93" s="35">
        <f>SUM('Indicator Data'!R95,SUM('Indicator Data'!S95:T95)*1000000)</f>
        <v>8374141967</v>
      </c>
      <c r="K93" s="35">
        <f>J93/'Indicator Data'!BD95</f>
        <v>46.933580939738398</v>
      </c>
      <c r="L93" s="12">
        <f t="shared" si="21"/>
        <v>0.9</v>
      </c>
      <c r="M93" s="12">
        <f>IF('Indicator Data'!U95="No data","x",ROUND(IF('Indicator Data'!U95&gt;M$140,10,IF('Indicator Data'!U95&lt;M$139,0,10-(M$140-'Indicator Data'!U95)/(M$140-M$139)*10)),1))</f>
        <v>0.6</v>
      </c>
      <c r="N93" s="125">
        <f>'Indicator Data'!Q95/'Indicator Data'!BD95*1000000</f>
        <v>136.25320644547992</v>
      </c>
      <c r="O93" s="12">
        <f t="shared" si="22"/>
        <v>10</v>
      </c>
      <c r="P93" s="52">
        <f t="shared" si="23"/>
        <v>3.8</v>
      </c>
      <c r="Q93" s="45">
        <f t="shared" si="24"/>
        <v>4.3</v>
      </c>
      <c r="R93" s="35">
        <f>IF(AND('Indicator Data'!AM95="No data",'Indicator Data'!AN95="No data"),0,SUM('Indicator Data'!AM95:AO95))</f>
        <v>0</v>
      </c>
      <c r="S93" s="12">
        <f t="shared" si="25"/>
        <v>0</v>
      </c>
      <c r="T93" s="41">
        <f>R93/'Indicator Data'!$BB95</f>
        <v>0</v>
      </c>
      <c r="U93" s="12">
        <f t="shared" si="26"/>
        <v>0</v>
      </c>
      <c r="V93" s="13">
        <f t="shared" si="27"/>
        <v>0</v>
      </c>
      <c r="W93" s="12">
        <f>IF('Indicator Data'!AB95="No data","x",ROUND(IF('Indicator Data'!AB95&gt;W$140,10,IF('Indicator Data'!AB95&lt;W$139,0,10-(W$140-'Indicator Data'!AB95)/(W$140-W$139)*10)),1))</f>
        <v>1.8</v>
      </c>
      <c r="X93" s="12">
        <f>IF('Indicator Data'!AA95="No data","x",ROUND(IF('Indicator Data'!AA95&gt;X$140,10,IF('Indicator Data'!AA95&lt;X$139,0,10-(X$140-'Indicator Data'!AA95)/(X$140-X$139)*10)),1))</f>
        <v>6</v>
      </c>
      <c r="Y93" s="12">
        <f>IF('Indicator Data'!AF95="No data","x",ROUND(IF('Indicator Data'!AF95&gt;Y$140,10,IF('Indicator Data'!AF95&lt;Y$139,0,10-(Y$140-'Indicator Data'!AF95)/(Y$140-Y$139)*10)),1))</f>
        <v>5.0999999999999996</v>
      </c>
      <c r="Z93" s="129">
        <f>IF('Indicator Data'!AC95="No data","x",'Indicator Data'!AC95/'Indicator Data'!$BB95*100000)</f>
        <v>0.13478081943144057</v>
      </c>
      <c r="AA93" s="127">
        <f t="shared" si="28"/>
        <v>3.1</v>
      </c>
      <c r="AB93" s="129">
        <f>IF('Indicator Data'!AD95="No data","x",'Indicator Data'!AD95/'Indicator Data'!$BB95*100000)</f>
        <v>5.9528195248886266</v>
      </c>
      <c r="AC93" s="127">
        <f t="shared" si="29"/>
        <v>9.1999999999999993</v>
      </c>
      <c r="AD93" s="52">
        <f t="shared" si="30"/>
        <v>5</v>
      </c>
      <c r="AE93" s="12">
        <f>IF('Indicator Data'!V95="No data","x",ROUND(IF('Indicator Data'!V95&gt;AE$140,10,IF('Indicator Data'!V95&lt;AE$139,0,10-(AE$140-'Indicator Data'!V95)/(AE$140-AE$139)*10)),1))</f>
        <v>7.8</v>
      </c>
      <c r="AF93" s="12">
        <f>IF('Indicator Data'!W95="No data","x",ROUND(IF('Indicator Data'!W95&gt;AF$140,10,IF('Indicator Data'!W95&lt;AF$139,0,10-(AF$140-'Indicator Data'!W95)/(AF$140-AF$139)*10)),1))</f>
        <v>3.3</v>
      </c>
      <c r="AG93" s="52">
        <f t="shared" si="31"/>
        <v>5.6</v>
      </c>
      <c r="AH93" s="12">
        <f>IF('Indicator Data'!AP95="No data","x",ROUND(IF('Indicator Data'!AP95&gt;AH$140,10,IF('Indicator Data'!AP95&lt;AH$139,0,10-(AH$140-'Indicator Data'!AP95)/(AH$140-AH$139)*10)),1))</f>
        <v>2.2000000000000002</v>
      </c>
      <c r="AI93" s="12">
        <f>IF('Indicator Data'!AQ95="No data","x",ROUND(IF('Indicator Data'!AQ95&gt;AI$140,10,IF('Indicator Data'!AQ95&lt;AI$139,0,10-(AI$140-'Indicator Data'!AQ95)/(AI$140-AI$139)*10)),1))</f>
        <v>0</v>
      </c>
      <c r="AJ93" s="52">
        <f t="shared" si="32"/>
        <v>1.1000000000000001</v>
      </c>
      <c r="AK93" s="35">
        <f>'Indicator Data'!AK95+'Indicator Data'!AJ95*0.5+'Indicator Data'!AI95*0.25</f>
        <v>119.13698388683083</v>
      </c>
      <c r="AL93" s="42">
        <f>AK93/'Indicator Data'!BB95</f>
        <v>2.6762300521428989E-5</v>
      </c>
      <c r="AM93" s="52">
        <f t="shared" si="33"/>
        <v>0</v>
      </c>
      <c r="AN93" s="42" t="str">
        <f>IF('Indicator Data'!AL95="No data","x",'Indicator Data'!AL95/'Indicator Data'!BB95)</f>
        <v>x</v>
      </c>
      <c r="AO93" s="12" t="str">
        <f t="shared" si="34"/>
        <v>x</v>
      </c>
      <c r="AP93" s="52" t="str">
        <f t="shared" si="35"/>
        <v>x</v>
      </c>
      <c r="AQ93" s="36">
        <f t="shared" si="36"/>
        <v>3.3</v>
      </c>
      <c r="AR93" s="55">
        <f t="shared" si="37"/>
        <v>1.8</v>
      </c>
      <c r="AU93" s="11">
        <v>3.3</v>
      </c>
    </row>
    <row r="94" spans="1:47" s="11" customFormat="1" x14ac:dyDescent="0.25">
      <c r="A94" s="11" t="s">
        <v>410</v>
      </c>
      <c r="B94" s="30" t="s">
        <v>14</v>
      </c>
      <c r="C94" s="30" t="s">
        <v>539</v>
      </c>
      <c r="D94" s="12">
        <f>ROUND(IF('Indicator Data'!O96="No data",IF((0.1284*LN('Indicator Data'!BA96)-0.4735)&gt;D$140,0,IF((0.1284*LN('Indicator Data'!BA96)-0.4735)&lt;D$139,10,(D$140-(0.1284*LN('Indicator Data'!BA96)-0.4735))/(D$140-D$139)*10)),IF('Indicator Data'!O96&gt;D$140,0,IF('Indicator Data'!O96&lt;D$139,10,(D$140-'Indicator Data'!O96)/(D$140-D$139)*10))),1)</f>
        <v>7.8</v>
      </c>
      <c r="E94" s="12">
        <f>IF('Indicator Data'!P96="No data","x",ROUND(IF('Indicator Data'!P96&gt;E$140,10,IF('Indicator Data'!P96&lt;E$139,0,10-(E$140-'Indicator Data'!P96)/(E$140-E$139)*10)),1))</f>
        <v>1.3</v>
      </c>
      <c r="F94" s="52">
        <f t="shared" si="19"/>
        <v>5.4</v>
      </c>
      <c r="G94" s="12">
        <f>IF('Indicator Data'!AG96="No data","x",ROUND(IF('Indicator Data'!AG96&gt;G$140,10,IF('Indicator Data'!AG96&lt;G$139,0,10-(G$140-'Indicator Data'!AG96)/(G$140-G$139)*10)),1))</f>
        <v>7.1</v>
      </c>
      <c r="H94" s="12">
        <f>IF('Indicator Data'!AH96="No data","x",ROUND(IF('Indicator Data'!AH96&gt;H$140,10,IF('Indicator Data'!AH96&lt;H$139,0,10-(H$140-'Indicator Data'!AH96)/(H$140-H$139)*10)),1))</f>
        <v>0.3</v>
      </c>
      <c r="I94" s="52">
        <f t="shared" si="20"/>
        <v>3.7</v>
      </c>
      <c r="J94" s="35">
        <f>SUM('Indicator Data'!R96,SUM('Indicator Data'!S96:T96)*1000000)</f>
        <v>8374141967</v>
      </c>
      <c r="K94" s="35">
        <f>J94/'Indicator Data'!BD96</f>
        <v>46.933580939738398</v>
      </c>
      <c r="L94" s="12">
        <f t="shared" si="21"/>
        <v>0.9</v>
      </c>
      <c r="M94" s="12">
        <f>IF('Indicator Data'!U96="No data","x",ROUND(IF('Indicator Data'!U96&gt;M$140,10,IF('Indicator Data'!U96&lt;M$139,0,10-(M$140-'Indicator Data'!U96)/(M$140-M$139)*10)),1))</f>
        <v>0.6</v>
      </c>
      <c r="N94" s="125">
        <f>'Indicator Data'!Q96/'Indicator Data'!BD96*1000000</f>
        <v>136.25320644547992</v>
      </c>
      <c r="O94" s="12">
        <f t="shared" si="22"/>
        <v>10</v>
      </c>
      <c r="P94" s="52">
        <f t="shared" si="23"/>
        <v>3.8</v>
      </c>
      <c r="Q94" s="45">
        <f t="shared" si="24"/>
        <v>4.5999999999999996</v>
      </c>
      <c r="R94" s="35">
        <f>IF(AND('Indicator Data'!AM96="No data",'Indicator Data'!AN96="No data"),0,SUM('Indicator Data'!AM96:AO96))</f>
        <v>0</v>
      </c>
      <c r="S94" s="12">
        <f t="shared" si="25"/>
        <v>0</v>
      </c>
      <c r="T94" s="41">
        <f>R94/'Indicator Data'!$BB96</f>
        <v>0</v>
      </c>
      <c r="U94" s="12">
        <f t="shared" si="26"/>
        <v>0</v>
      </c>
      <c r="V94" s="13">
        <f t="shared" si="27"/>
        <v>0</v>
      </c>
      <c r="W94" s="12">
        <f>IF('Indicator Data'!AB96="No data","x",ROUND(IF('Indicator Data'!AB96&gt;W$140,10,IF('Indicator Data'!AB96&lt;W$139,0,10-(W$140-'Indicator Data'!AB96)/(W$140-W$139)*10)),1))</f>
        <v>2</v>
      </c>
      <c r="X94" s="12">
        <f>IF('Indicator Data'!AA96="No data","x",ROUND(IF('Indicator Data'!AA96&gt;X$140,10,IF('Indicator Data'!AA96&lt;X$139,0,10-(X$140-'Indicator Data'!AA96)/(X$140-X$139)*10)),1))</f>
        <v>6</v>
      </c>
      <c r="Y94" s="12">
        <f>IF('Indicator Data'!AF96="No data","x",ROUND(IF('Indicator Data'!AF96&gt;Y$140,10,IF('Indicator Data'!AF96&lt;Y$139,0,10-(Y$140-'Indicator Data'!AF96)/(Y$140-Y$139)*10)),1))</f>
        <v>5.0999999999999996</v>
      </c>
      <c r="Z94" s="129">
        <f>IF('Indicator Data'!AC96="No data","x",'Indicator Data'!AC96/'Indicator Data'!$BB96*100000)</f>
        <v>0.11009517728075922</v>
      </c>
      <c r="AA94" s="127">
        <f t="shared" si="28"/>
        <v>2.8</v>
      </c>
      <c r="AB94" s="129">
        <f>IF('Indicator Data'!AD96="No data","x",'Indicator Data'!AD96/'Indicator Data'!$BB96*100000)</f>
        <v>4.5827117543116023</v>
      </c>
      <c r="AC94" s="127">
        <f t="shared" si="29"/>
        <v>8.9</v>
      </c>
      <c r="AD94" s="52">
        <f t="shared" si="30"/>
        <v>5</v>
      </c>
      <c r="AE94" s="12">
        <f>IF('Indicator Data'!V96="No data","x",ROUND(IF('Indicator Data'!V96&gt;AE$140,10,IF('Indicator Data'!V96&lt;AE$139,0,10-(AE$140-'Indicator Data'!V96)/(AE$140-AE$139)*10)),1))</f>
        <v>5.6</v>
      </c>
      <c r="AF94" s="12">
        <f>IF('Indicator Data'!W96="No data","x",ROUND(IF('Indicator Data'!W96&gt;AF$140,10,IF('Indicator Data'!W96&lt;AF$139,0,10-(AF$140-'Indicator Data'!W96)/(AF$140-AF$139)*10)),1))</f>
        <v>2.4</v>
      </c>
      <c r="AG94" s="52">
        <f t="shared" si="31"/>
        <v>4</v>
      </c>
      <c r="AH94" s="12">
        <f>IF('Indicator Data'!AP96="No data","x",ROUND(IF('Indicator Data'!AP96&gt;AH$140,10,IF('Indicator Data'!AP96&lt;AH$139,0,10-(AH$140-'Indicator Data'!AP96)/(AH$140-AH$139)*10)),1))</f>
        <v>0.7</v>
      </c>
      <c r="AI94" s="12">
        <f>IF('Indicator Data'!AQ96="No data","x",ROUND(IF('Indicator Data'!AQ96&gt;AI$140,10,IF('Indicator Data'!AQ96&lt;AI$139,0,10-(AI$140-'Indicator Data'!AQ96)/(AI$140-AI$139)*10)),1))</f>
        <v>0</v>
      </c>
      <c r="AJ94" s="52">
        <f t="shared" si="32"/>
        <v>0.4</v>
      </c>
      <c r="AK94" s="35">
        <f>'Indicator Data'!AK96+'Indicator Data'!AJ96*0.5+'Indicator Data'!AI96*0.25</f>
        <v>99.086609026058397</v>
      </c>
      <c r="AL94" s="42">
        <f>AK94/'Indicator Data'!BB96</f>
        <v>1.363619723359147E-5</v>
      </c>
      <c r="AM94" s="52">
        <f t="shared" si="33"/>
        <v>0</v>
      </c>
      <c r="AN94" s="42" t="str">
        <f>IF('Indicator Data'!AL96="No data","x",'Indicator Data'!AL96/'Indicator Data'!BB96)</f>
        <v>x</v>
      </c>
      <c r="AO94" s="12" t="str">
        <f t="shared" si="34"/>
        <v>x</v>
      </c>
      <c r="AP94" s="52" t="str">
        <f t="shared" si="35"/>
        <v>x</v>
      </c>
      <c r="AQ94" s="36">
        <f t="shared" si="36"/>
        <v>2.6</v>
      </c>
      <c r="AR94" s="55">
        <f t="shared" si="37"/>
        <v>1.4</v>
      </c>
      <c r="AU94" s="11">
        <v>4.3</v>
      </c>
    </row>
    <row r="95" spans="1:47" s="11" customFormat="1" x14ac:dyDescent="0.25">
      <c r="A95" s="11" t="s">
        <v>411</v>
      </c>
      <c r="B95" s="30" t="s">
        <v>14</v>
      </c>
      <c r="C95" s="30" t="s">
        <v>540</v>
      </c>
      <c r="D95" s="12">
        <f>ROUND(IF('Indicator Data'!O97="No data",IF((0.1284*LN('Indicator Data'!BA97)-0.4735)&gt;D$140,0,IF((0.1284*LN('Indicator Data'!BA97)-0.4735)&lt;D$139,10,(D$140-(0.1284*LN('Indicator Data'!BA97)-0.4735))/(D$140-D$139)*10)),IF('Indicator Data'!O97&gt;D$140,0,IF('Indicator Data'!O97&lt;D$139,10,(D$140-'Indicator Data'!O97)/(D$140-D$139)*10))),1)</f>
        <v>7.5</v>
      </c>
      <c r="E95" s="12">
        <f>IF('Indicator Data'!P97="No data","x",ROUND(IF('Indicator Data'!P97&gt;E$140,10,IF('Indicator Data'!P97&lt;E$139,0,10-(E$140-'Indicator Data'!P97)/(E$140-E$139)*10)),1))</f>
        <v>5.0999999999999996</v>
      </c>
      <c r="F95" s="52">
        <f t="shared" si="19"/>
        <v>6.5</v>
      </c>
      <c r="G95" s="12">
        <f>IF('Indicator Data'!AG97="No data","x",ROUND(IF('Indicator Data'!AG97&gt;G$140,10,IF('Indicator Data'!AG97&lt;G$139,0,10-(G$140-'Indicator Data'!AG97)/(G$140-G$139)*10)),1))</f>
        <v>8.1999999999999993</v>
      </c>
      <c r="H95" s="12">
        <f>IF('Indicator Data'!AH97="No data","x",ROUND(IF('Indicator Data'!AH97&gt;H$140,10,IF('Indicator Data'!AH97&lt;H$139,0,10-(H$140-'Indicator Data'!AH97)/(H$140-H$139)*10)),1))</f>
        <v>3.3</v>
      </c>
      <c r="I95" s="52">
        <f t="shared" si="20"/>
        <v>5.8</v>
      </c>
      <c r="J95" s="35">
        <f>SUM('Indicator Data'!R97,SUM('Indicator Data'!S97:T97)*1000000)</f>
        <v>8374141967</v>
      </c>
      <c r="K95" s="35">
        <f>J95/'Indicator Data'!BD97</f>
        <v>46.933580939738398</v>
      </c>
      <c r="L95" s="12">
        <f t="shared" si="21"/>
        <v>0.9</v>
      </c>
      <c r="M95" s="12">
        <f>IF('Indicator Data'!U97="No data","x",ROUND(IF('Indicator Data'!U97&gt;M$140,10,IF('Indicator Data'!U97&lt;M$139,0,10-(M$140-'Indicator Data'!U97)/(M$140-M$139)*10)),1))</f>
        <v>0.6</v>
      </c>
      <c r="N95" s="125">
        <f>'Indicator Data'!Q97/'Indicator Data'!BD97*1000000</f>
        <v>136.25320644547992</v>
      </c>
      <c r="O95" s="12">
        <f t="shared" si="22"/>
        <v>10</v>
      </c>
      <c r="P95" s="52">
        <f t="shared" si="23"/>
        <v>3.8</v>
      </c>
      <c r="Q95" s="45">
        <f t="shared" si="24"/>
        <v>5.7</v>
      </c>
      <c r="R95" s="35">
        <f>IF(AND('Indicator Data'!AM97="No data",'Indicator Data'!AN97="No data"),0,SUM('Indicator Data'!AM97:AO97))</f>
        <v>0</v>
      </c>
      <c r="S95" s="12">
        <f t="shared" si="25"/>
        <v>0</v>
      </c>
      <c r="T95" s="41">
        <f>R95/'Indicator Data'!$BB97</f>
        <v>0</v>
      </c>
      <c r="U95" s="12">
        <f t="shared" si="26"/>
        <v>0</v>
      </c>
      <c r="V95" s="13">
        <f t="shared" si="27"/>
        <v>0</v>
      </c>
      <c r="W95" s="12">
        <f>IF('Indicator Data'!AB97="No data","x",ROUND(IF('Indicator Data'!AB97&gt;W$140,10,IF('Indicator Data'!AB97&lt;W$139,0,10-(W$140-'Indicator Data'!AB97)/(W$140-W$139)*10)),1))</f>
        <v>2.6</v>
      </c>
      <c r="X95" s="12">
        <f>IF('Indicator Data'!AA97="No data","x",ROUND(IF('Indicator Data'!AA97&gt;X$140,10,IF('Indicator Data'!AA97&lt;X$139,0,10-(X$140-'Indicator Data'!AA97)/(X$140-X$139)*10)),1))</f>
        <v>6</v>
      </c>
      <c r="Y95" s="12">
        <f>IF('Indicator Data'!AF97="No data","x",ROUND(IF('Indicator Data'!AF97&gt;Y$140,10,IF('Indicator Data'!AF97&lt;Y$139,0,10-(Y$140-'Indicator Data'!AF97)/(Y$140-Y$139)*10)),1))</f>
        <v>5.0999999999999996</v>
      </c>
      <c r="Z95" s="129">
        <f>IF('Indicator Data'!AC97="No data","x",'Indicator Data'!AC97/'Indicator Data'!$BB97*100000)</f>
        <v>0</v>
      </c>
      <c r="AA95" s="127">
        <f t="shared" si="28"/>
        <v>0</v>
      </c>
      <c r="AB95" s="129">
        <f>IF('Indicator Data'!AD97="No data","x",'Indicator Data'!AD97/'Indicator Data'!$BB97*100000)</f>
        <v>2.1361046393212155</v>
      </c>
      <c r="AC95" s="127">
        <f t="shared" si="29"/>
        <v>7.8</v>
      </c>
      <c r="AD95" s="52">
        <f t="shared" si="30"/>
        <v>4.3</v>
      </c>
      <c r="AE95" s="12">
        <f>IF('Indicator Data'!V97="No data","x",ROUND(IF('Indicator Data'!V97&gt;AE$140,10,IF('Indicator Data'!V97&lt;AE$139,0,10-(AE$140-'Indicator Data'!V97)/(AE$140-AE$139)*10)),1))</f>
        <v>6.2</v>
      </c>
      <c r="AF95" s="12">
        <f>IF('Indicator Data'!W97="No data","x",ROUND(IF('Indicator Data'!W97&gt;AF$140,10,IF('Indicator Data'!W97&lt;AF$139,0,10-(AF$140-'Indicator Data'!W97)/(AF$140-AF$139)*10)),1))</f>
        <v>5</v>
      </c>
      <c r="AG95" s="52">
        <f t="shared" si="31"/>
        <v>5.6</v>
      </c>
      <c r="AH95" s="12">
        <f>IF('Indicator Data'!AP97="No data","x",ROUND(IF('Indicator Data'!AP97&gt;AH$140,10,IF('Indicator Data'!AP97&lt;AH$139,0,10-(AH$140-'Indicator Data'!AP97)/(AH$140-AH$139)*10)),1))</f>
        <v>0.8</v>
      </c>
      <c r="AI95" s="12">
        <f>IF('Indicator Data'!AQ97="No data","x",ROUND(IF('Indicator Data'!AQ97&gt;AI$140,10,IF('Indicator Data'!AQ97&lt;AI$139,0,10-(AI$140-'Indicator Data'!AQ97)/(AI$140-AI$139)*10)),1))</f>
        <v>0</v>
      </c>
      <c r="AJ95" s="52">
        <f t="shared" si="32"/>
        <v>0.4</v>
      </c>
      <c r="AK95" s="35">
        <f>'Indicator Data'!AK97+'Indicator Data'!AJ97*0.5+'Indicator Data'!AI97*0.25</f>
        <v>116.03787498407814</v>
      </c>
      <c r="AL95" s="42">
        <f>AK95/'Indicator Data'!BB97</f>
        <v>2.8821981754705178E-5</v>
      </c>
      <c r="AM95" s="52">
        <f t="shared" si="33"/>
        <v>0</v>
      </c>
      <c r="AN95" s="42">
        <f>IF('Indicator Data'!AL97="No data","x",'Indicator Data'!AL97/'Indicator Data'!BB97)</f>
        <v>5.0128936269566465E-2</v>
      </c>
      <c r="AO95" s="12">
        <f t="shared" si="34"/>
        <v>2.5</v>
      </c>
      <c r="AP95" s="52">
        <f t="shared" si="35"/>
        <v>2.5</v>
      </c>
      <c r="AQ95" s="36">
        <f t="shared" si="36"/>
        <v>2.9</v>
      </c>
      <c r="AR95" s="55">
        <f t="shared" si="37"/>
        <v>1.6</v>
      </c>
      <c r="AU95" s="11">
        <v>4</v>
      </c>
    </row>
    <row r="96" spans="1:47" s="11" customFormat="1" x14ac:dyDescent="0.25">
      <c r="A96" s="11" t="s">
        <v>412</v>
      </c>
      <c r="B96" s="30" t="s">
        <v>14</v>
      </c>
      <c r="C96" s="30" t="s">
        <v>541</v>
      </c>
      <c r="D96" s="12">
        <f>ROUND(IF('Indicator Data'!O98="No data",IF((0.1284*LN('Indicator Data'!BA98)-0.4735)&gt;D$140,0,IF((0.1284*LN('Indicator Data'!BA98)-0.4735)&lt;D$139,10,(D$140-(0.1284*LN('Indicator Data'!BA98)-0.4735))/(D$140-D$139)*10)),IF('Indicator Data'!O98&gt;D$140,0,IF('Indicator Data'!O98&lt;D$139,10,(D$140-'Indicator Data'!O98)/(D$140-D$139)*10))),1)</f>
        <v>6.3</v>
      </c>
      <c r="E96" s="12">
        <f>IF('Indicator Data'!P98="No data","x",ROUND(IF('Indicator Data'!P98&gt;E$140,10,IF('Indicator Data'!P98&lt;E$139,0,10-(E$140-'Indicator Data'!P98)/(E$140-E$139)*10)),1))</f>
        <v>0</v>
      </c>
      <c r="F96" s="52">
        <f t="shared" si="19"/>
        <v>3.8</v>
      </c>
      <c r="G96" s="12">
        <f>IF('Indicator Data'!AG98="No data","x",ROUND(IF('Indicator Data'!AG98&gt;G$140,10,IF('Indicator Data'!AG98&lt;G$139,0,10-(G$140-'Indicator Data'!AG98)/(G$140-G$139)*10)),1))</f>
        <v>7.5</v>
      </c>
      <c r="H96" s="12">
        <f>IF('Indicator Data'!AH98="No data","x",ROUND(IF('Indicator Data'!AH98&gt;H$140,10,IF('Indicator Data'!AH98&lt;H$139,0,10-(H$140-'Indicator Data'!AH98)/(H$140-H$139)*10)),1))</f>
        <v>0</v>
      </c>
      <c r="I96" s="52">
        <f t="shared" si="20"/>
        <v>3.8</v>
      </c>
      <c r="J96" s="35">
        <f>SUM('Indicator Data'!R98,SUM('Indicator Data'!S98:T98)*1000000)</f>
        <v>8374141967</v>
      </c>
      <c r="K96" s="35">
        <f>J96/'Indicator Data'!BD98</f>
        <v>46.933580939738398</v>
      </c>
      <c r="L96" s="12">
        <f t="shared" si="21"/>
        <v>0.9</v>
      </c>
      <c r="M96" s="12">
        <f>IF('Indicator Data'!U98="No data","x",ROUND(IF('Indicator Data'!U98&gt;M$140,10,IF('Indicator Data'!U98&lt;M$139,0,10-(M$140-'Indicator Data'!U98)/(M$140-M$139)*10)),1))</f>
        <v>0.6</v>
      </c>
      <c r="N96" s="125">
        <f>'Indicator Data'!Q98/'Indicator Data'!BD98*1000000</f>
        <v>136.25320644547992</v>
      </c>
      <c r="O96" s="12">
        <f t="shared" si="22"/>
        <v>10</v>
      </c>
      <c r="P96" s="52">
        <f t="shared" si="23"/>
        <v>3.8</v>
      </c>
      <c r="Q96" s="45">
        <f t="shared" si="24"/>
        <v>3.8</v>
      </c>
      <c r="R96" s="35">
        <f>IF(AND('Indicator Data'!AM98="No data",'Indicator Data'!AN98="No data"),0,SUM('Indicator Data'!AM98:AO98))</f>
        <v>7</v>
      </c>
      <c r="S96" s="12">
        <f t="shared" si="25"/>
        <v>0</v>
      </c>
      <c r="T96" s="41">
        <f>R96/'Indicator Data'!$BB98</f>
        <v>1.0787287028133245E-6</v>
      </c>
      <c r="U96" s="12">
        <f t="shared" si="26"/>
        <v>0</v>
      </c>
      <c r="V96" s="13">
        <f t="shared" si="27"/>
        <v>0</v>
      </c>
      <c r="W96" s="12">
        <f>IF('Indicator Data'!AB98="No data","x",ROUND(IF('Indicator Data'!AB98&gt;W$140,10,IF('Indicator Data'!AB98&lt;W$139,0,10-(W$140-'Indicator Data'!AB98)/(W$140-W$139)*10)),1))</f>
        <v>7.6</v>
      </c>
      <c r="X96" s="12">
        <f>IF('Indicator Data'!AA98="No data","x",ROUND(IF('Indicator Data'!AA98&gt;X$140,10,IF('Indicator Data'!AA98&lt;X$139,0,10-(X$140-'Indicator Data'!AA98)/(X$140-X$139)*10)),1))</f>
        <v>6</v>
      </c>
      <c r="Y96" s="12">
        <f>IF('Indicator Data'!AF98="No data","x",ROUND(IF('Indicator Data'!AF98&gt;Y$140,10,IF('Indicator Data'!AF98&lt;Y$139,0,10-(Y$140-'Indicator Data'!AF98)/(Y$140-Y$139)*10)),1))</f>
        <v>5.0999999999999996</v>
      </c>
      <c r="Z96" s="129">
        <f>IF('Indicator Data'!AC98="No data","x",'Indicator Data'!AC98/'Indicator Data'!$BB98*100000)</f>
        <v>0</v>
      </c>
      <c r="AA96" s="127">
        <f t="shared" si="28"/>
        <v>0</v>
      </c>
      <c r="AB96" s="129">
        <f>IF('Indicator Data'!AD98="No data","x",'Indicator Data'!AD98/'Indicator Data'!$BB98*100000)</f>
        <v>2.249919865867791</v>
      </c>
      <c r="AC96" s="127">
        <f t="shared" si="29"/>
        <v>7.8</v>
      </c>
      <c r="AD96" s="52">
        <f t="shared" si="30"/>
        <v>5.3</v>
      </c>
      <c r="AE96" s="12">
        <f>IF('Indicator Data'!V98="No data","x",ROUND(IF('Indicator Data'!V98&gt;AE$140,10,IF('Indicator Data'!V98&lt;AE$139,0,10-(AE$140-'Indicator Data'!V98)/(AE$140-AE$139)*10)),1))</f>
        <v>4.5</v>
      </c>
      <c r="AF96" s="12">
        <f>IF('Indicator Data'!W98="No data","x",ROUND(IF('Indicator Data'!W98&gt;AF$140,10,IF('Indicator Data'!W98&lt;AF$139,0,10-(AF$140-'Indicator Data'!W98)/(AF$140-AF$139)*10)),1))</f>
        <v>3</v>
      </c>
      <c r="AG96" s="52">
        <f t="shared" si="31"/>
        <v>3.8</v>
      </c>
      <c r="AH96" s="12">
        <f>IF('Indicator Data'!AP98="No data","x",ROUND(IF('Indicator Data'!AP98&gt;AH$140,10,IF('Indicator Data'!AP98&lt;AH$139,0,10-(AH$140-'Indicator Data'!AP98)/(AH$140-AH$139)*10)),1))</f>
        <v>1.1000000000000001</v>
      </c>
      <c r="AI96" s="12">
        <f>IF('Indicator Data'!AQ98="No data","x",ROUND(IF('Indicator Data'!AQ98&gt;AI$140,10,IF('Indicator Data'!AQ98&lt;AI$139,0,10-(AI$140-'Indicator Data'!AQ98)/(AI$140-AI$139)*10)),1))</f>
        <v>0</v>
      </c>
      <c r="AJ96" s="52">
        <f t="shared" si="32"/>
        <v>0.6</v>
      </c>
      <c r="AK96" s="35">
        <f>'Indicator Data'!AK98+'Indicator Data'!AJ98*0.5+'Indicator Data'!AI98*0.25</f>
        <v>98.542378051649408</v>
      </c>
      <c r="AL96" s="42">
        <f>AK96/'Indicator Data'!BB98</f>
        <v>1.5185784521113711E-5</v>
      </c>
      <c r="AM96" s="52">
        <f t="shared" si="33"/>
        <v>0</v>
      </c>
      <c r="AN96" s="42" t="str">
        <f>IF('Indicator Data'!AL98="No data","x",'Indicator Data'!AL98/'Indicator Data'!BB98)</f>
        <v>x</v>
      </c>
      <c r="AO96" s="12" t="str">
        <f t="shared" si="34"/>
        <v>x</v>
      </c>
      <c r="AP96" s="52" t="str">
        <f t="shared" si="35"/>
        <v>x</v>
      </c>
      <c r="AQ96" s="36">
        <f t="shared" si="36"/>
        <v>2.7</v>
      </c>
      <c r="AR96" s="55">
        <f t="shared" si="37"/>
        <v>1.4</v>
      </c>
      <c r="AU96" s="11">
        <v>4.3</v>
      </c>
    </row>
    <row r="97" spans="1:47" s="11" customFormat="1" x14ac:dyDescent="0.25">
      <c r="A97" s="11" t="s">
        <v>413</v>
      </c>
      <c r="B97" s="30" t="s">
        <v>14</v>
      </c>
      <c r="C97" s="30" t="s">
        <v>542</v>
      </c>
      <c r="D97" s="12">
        <f>ROUND(IF('Indicator Data'!O99="No data",IF((0.1284*LN('Indicator Data'!BA99)-0.4735)&gt;D$140,0,IF((0.1284*LN('Indicator Data'!BA99)-0.4735)&lt;D$139,10,(D$140-(0.1284*LN('Indicator Data'!BA99)-0.4735))/(D$140-D$139)*10)),IF('Indicator Data'!O99&gt;D$140,0,IF('Indicator Data'!O99&lt;D$139,10,(D$140-'Indicator Data'!O99)/(D$140-D$139)*10))),1)</f>
        <v>10</v>
      </c>
      <c r="E97" s="12">
        <f>IF('Indicator Data'!P99="No data","x",ROUND(IF('Indicator Data'!P99&gt;E$140,10,IF('Indicator Data'!P99&lt;E$139,0,10-(E$140-'Indicator Data'!P99)/(E$140-E$139)*10)),1))</f>
        <v>10</v>
      </c>
      <c r="F97" s="52">
        <f t="shared" si="19"/>
        <v>10</v>
      </c>
      <c r="G97" s="12">
        <f>IF('Indicator Data'!AG99="No data","x",ROUND(IF('Indicator Data'!AG99&gt;G$140,10,IF('Indicator Data'!AG99&lt;G$139,0,10-(G$140-'Indicator Data'!AG99)/(G$140-G$139)*10)),1))</f>
        <v>10</v>
      </c>
      <c r="H97" s="12">
        <f>IF('Indicator Data'!AH99="No data","x",ROUND(IF('Indicator Data'!AH99&gt;H$140,10,IF('Indicator Data'!AH99&lt;H$139,0,10-(H$140-'Indicator Data'!AH99)/(H$140-H$139)*10)),1))</f>
        <v>3.3</v>
      </c>
      <c r="I97" s="52">
        <f t="shared" si="20"/>
        <v>6.7</v>
      </c>
      <c r="J97" s="35">
        <f>SUM('Indicator Data'!R99,SUM('Indicator Data'!S99:T99)*1000000)</f>
        <v>8374141967</v>
      </c>
      <c r="K97" s="35">
        <f>J97/'Indicator Data'!BD99</f>
        <v>46.933580939738398</v>
      </c>
      <c r="L97" s="12">
        <f t="shared" si="21"/>
        <v>0.9</v>
      </c>
      <c r="M97" s="12">
        <f>IF('Indicator Data'!U99="No data","x",ROUND(IF('Indicator Data'!U99&gt;M$140,10,IF('Indicator Data'!U99&lt;M$139,0,10-(M$140-'Indicator Data'!U99)/(M$140-M$139)*10)),1))</f>
        <v>0.6</v>
      </c>
      <c r="N97" s="125">
        <f>'Indicator Data'!Q99/'Indicator Data'!BD99*1000000</f>
        <v>136.25320644547992</v>
      </c>
      <c r="O97" s="12">
        <f t="shared" si="22"/>
        <v>10</v>
      </c>
      <c r="P97" s="52">
        <f t="shared" si="23"/>
        <v>3.8</v>
      </c>
      <c r="Q97" s="45">
        <f t="shared" si="24"/>
        <v>7.6</v>
      </c>
      <c r="R97" s="35">
        <f>IF(AND('Indicator Data'!AM99="No data",'Indicator Data'!AN99="No data"),0,SUM('Indicator Data'!AM99:AO99))</f>
        <v>0</v>
      </c>
      <c r="S97" s="12">
        <f t="shared" si="25"/>
        <v>0</v>
      </c>
      <c r="T97" s="41">
        <f>R97/'Indicator Data'!$BB99</f>
        <v>0</v>
      </c>
      <c r="U97" s="12">
        <f t="shared" si="26"/>
        <v>0</v>
      </c>
      <c r="V97" s="13">
        <f t="shared" si="27"/>
        <v>0</v>
      </c>
      <c r="W97" s="12">
        <f>IF('Indicator Data'!AB99="No data","x",ROUND(IF('Indicator Data'!AB99&gt;W$140,10,IF('Indicator Data'!AB99&lt;W$139,0,10-(W$140-'Indicator Data'!AB99)/(W$140-W$139)*10)),1))</f>
        <v>0.8</v>
      </c>
      <c r="X97" s="12">
        <f>IF('Indicator Data'!AA99="No data","x",ROUND(IF('Indicator Data'!AA99&gt;X$140,10,IF('Indicator Data'!AA99&lt;X$139,0,10-(X$140-'Indicator Data'!AA99)/(X$140-X$139)*10)),1))</f>
        <v>6</v>
      </c>
      <c r="Y97" s="12">
        <f>IF('Indicator Data'!AF99="No data","x",ROUND(IF('Indicator Data'!AF99&gt;Y$140,10,IF('Indicator Data'!AF99&lt;Y$139,0,10-(Y$140-'Indicator Data'!AF99)/(Y$140-Y$139)*10)),1))</f>
        <v>5.0999999999999996</v>
      </c>
      <c r="Z97" s="129">
        <f>IF('Indicator Data'!AC99="No data","x",'Indicator Data'!AC99/'Indicator Data'!$BB99*100000)</f>
        <v>0</v>
      </c>
      <c r="AA97" s="127">
        <f t="shared" si="28"/>
        <v>0</v>
      </c>
      <c r="AB97" s="129">
        <f>IF('Indicator Data'!AD99="No data","x",'Indicator Data'!AD99/'Indicator Data'!$BB99*100000)</f>
        <v>0.25660320227966288</v>
      </c>
      <c r="AC97" s="127">
        <f t="shared" si="29"/>
        <v>4.7</v>
      </c>
      <c r="AD97" s="52">
        <f t="shared" si="30"/>
        <v>3.3</v>
      </c>
      <c r="AE97" s="12">
        <f>IF('Indicator Data'!V99="No data","x",ROUND(IF('Indicator Data'!V99&gt;AE$140,10,IF('Indicator Data'!V99&lt;AE$139,0,10-(AE$140-'Indicator Data'!V99)/(AE$140-AE$139)*10)),1))</f>
        <v>9.1999999999999993</v>
      </c>
      <c r="AF97" s="12">
        <f>IF('Indicator Data'!W99="No data","x",ROUND(IF('Indicator Data'!W99&gt;AF$140,10,IF('Indicator Data'!W99&lt;AF$139,0,10-(AF$140-'Indicator Data'!W99)/(AF$140-AF$139)*10)),1))</f>
        <v>6.7</v>
      </c>
      <c r="AG97" s="52">
        <f t="shared" si="31"/>
        <v>8</v>
      </c>
      <c r="AH97" s="12">
        <f>IF('Indicator Data'!AP99="No data","x",ROUND(IF('Indicator Data'!AP99&gt;AH$140,10,IF('Indicator Data'!AP99&lt;AH$139,0,10-(AH$140-'Indicator Data'!AP99)/(AH$140-AH$139)*10)),1))</f>
        <v>4.8</v>
      </c>
      <c r="AI97" s="12">
        <f>IF('Indicator Data'!AQ99="No data","x",ROUND(IF('Indicator Data'!AQ99&gt;AI$140,10,IF('Indicator Data'!AQ99&lt;AI$139,0,10-(AI$140-'Indicator Data'!AQ99)/(AI$140-AI$139)*10)),1))</f>
        <v>3.2</v>
      </c>
      <c r="AJ97" s="52">
        <f t="shared" si="32"/>
        <v>4</v>
      </c>
      <c r="AK97" s="35">
        <f>'Indicator Data'!AK99+'Indicator Data'!AJ99*0.5+'Indicator Data'!AI99*0.25</f>
        <v>63.769417275143063</v>
      </c>
      <c r="AL97" s="42">
        <f>AK97/'Indicator Data'!BB99</f>
        <v>1.3636197233591468E-5</v>
      </c>
      <c r="AM97" s="52">
        <f t="shared" si="33"/>
        <v>0</v>
      </c>
      <c r="AN97" s="42">
        <f>IF('Indicator Data'!AL99="No data","x",'Indicator Data'!AL99/'Indicator Data'!BB99)</f>
        <v>2.6183683842615848E-2</v>
      </c>
      <c r="AO97" s="12">
        <f t="shared" si="34"/>
        <v>1.3</v>
      </c>
      <c r="AP97" s="52">
        <f t="shared" si="35"/>
        <v>1.3</v>
      </c>
      <c r="AQ97" s="36">
        <f t="shared" si="36"/>
        <v>3.9</v>
      </c>
      <c r="AR97" s="55">
        <f t="shared" si="37"/>
        <v>2.2000000000000002</v>
      </c>
      <c r="AU97" s="11">
        <v>5</v>
      </c>
    </row>
    <row r="98" spans="1:47" s="11" customFormat="1" x14ac:dyDescent="0.25">
      <c r="A98" s="11" t="s">
        <v>414</v>
      </c>
      <c r="B98" s="30" t="s">
        <v>14</v>
      </c>
      <c r="C98" s="30" t="s">
        <v>543</v>
      </c>
      <c r="D98" s="12">
        <f>ROUND(IF('Indicator Data'!O100="No data",IF((0.1284*LN('Indicator Data'!BA100)-0.4735)&gt;D$140,0,IF((0.1284*LN('Indicator Data'!BA100)-0.4735)&lt;D$139,10,(D$140-(0.1284*LN('Indicator Data'!BA100)-0.4735))/(D$140-D$139)*10)),IF('Indicator Data'!O100&gt;D$140,0,IF('Indicator Data'!O100&lt;D$139,10,(D$140-'Indicator Data'!O100)/(D$140-D$139)*10))),1)</f>
        <v>7.5</v>
      </c>
      <c r="E98" s="12">
        <f>IF('Indicator Data'!P100="No data","x",ROUND(IF('Indicator Data'!P100&gt;E$140,10,IF('Indicator Data'!P100&lt;E$139,0,10-(E$140-'Indicator Data'!P100)/(E$140-E$139)*10)),1))</f>
        <v>6.3</v>
      </c>
      <c r="F98" s="52">
        <f t="shared" si="19"/>
        <v>6.9</v>
      </c>
      <c r="G98" s="12">
        <f>IF('Indicator Data'!AG100="No data","x",ROUND(IF('Indicator Data'!AG100&gt;G$140,10,IF('Indicator Data'!AG100&lt;G$139,0,10-(G$140-'Indicator Data'!AG100)/(G$140-G$139)*10)),1))</f>
        <v>10</v>
      </c>
      <c r="H98" s="12">
        <f>IF('Indicator Data'!AH100="No data","x",ROUND(IF('Indicator Data'!AH100&gt;H$140,10,IF('Indicator Data'!AH100&lt;H$139,0,10-(H$140-'Indicator Data'!AH100)/(H$140-H$139)*10)),1))</f>
        <v>0</v>
      </c>
      <c r="I98" s="52">
        <f t="shared" si="20"/>
        <v>5</v>
      </c>
      <c r="J98" s="35">
        <f>SUM('Indicator Data'!R100,SUM('Indicator Data'!S100:T100)*1000000)</f>
        <v>8374141967</v>
      </c>
      <c r="K98" s="35">
        <f>J98/'Indicator Data'!BD100</f>
        <v>46.933580939738398</v>
      </c>
      <c r="L98" s="12">
        <f t="shared" si="21"/>
        <v>0.9</v>
      </c>
      <c r="M98" s="12">
        <f>IF('Indicator Data'!U100="No data","x",ROUND(IF('Indicator Data'!U100&gt;M$140,10,IF('Indicator Data'!U100&lt;M$139,0,10-(M$140-'Indicator Data'!U100)/(M$140-M$139)*10)),1))</f>
        <v>0.6</v>
      </c>
      <c r="N98" s="125">
        <f>'Indicator Data'!Q100/'Indicator Data'!BD100*1000000</f>
        <v>136.25320644547992</v>
      </c>
      <c r="O98" s="12">
        <f t="shared" si="22"/>
        <v>10</v>
      </c>
      <c r="P98" s="52">
        <f t="shared" si="23"/>
        <v>3.8</v>
      </c>
      <c r="Q98" s="45">
        <f t="shared" si="24"/>
        <v>5.7</v>
      </c>
      <c r="R98" s="35">
        <f>IF(AND('Indicator Data'!AM100="No data",'Indicator Data'!AN100="No data"),0,SUM('Indicator Data'!AM100:AO100))</f>
        <v>90914</v>
      </c>
      <c r="S98" s="12">
        <f t="shared" si="25"/>
        <v>6.5</v>
      </c>
      <c r="T98" s="41">
        <f>R98/'Indicator Data'!$BB100</f>
        <v>3.221023490010165E-2</v>
      </c>
      <c r="U98" s="12">
        <f t="shared" si="26"/>
        <v>7.5</v>
      </c>
      <c r="V98" s="13">
        <f t="shared" si="27"/>
        <v>7</v>
      </c>
      <c r="W98" s="12">
        <f>IF('Indicator Data'!AB100="No data","x",ROUND(IF('Indicator Data'!AB100&gt;W$140,10,IF('Indicator Data'!AB100&lt;W$139,0,10-(W$140-'Indicator Data'!AB100)/(W$140-W$139)*10)),1))</f>
        <v>5</v>
      </c>
      <c r="X98" s="12">
        <f>IF('Indicator Data'!AA100="No data","x",ROUND(IF('Indicator Data'!AA100&gt;X$140,10,IF('Indicator Data'!AA100&lt;X$139,0,10-(X$140-'Indicator Data'!AA100)/(X$140-X$139)*10)),1))</f>
        <v>6</v>
      </c>
      <c r="Y98" s="12">
        <f>IF('Indicator Data'!AF100="No data","x",ROUND(IF('Indicator Data'!AF100&gt;Y$140,10,IF('Indicator Data'!AF100&lt;Y$139,0,10-(Y$140-'Indicator Data'!AF100)/(Y$140-Y$139)*10)),1))</f>
        <v>5.0999999999999996</v>
      </c>
      <c r="Z98" s="129">
        <f>IF('Indicator Data'!AC100="No data","x",'Indicator Data'!AC100/'Indicator Data'!$BB100*100000)</f>
        <v>7.0858690410941436E-2</v>
      </c>
      <c r="AA98" s="127">
        <f t="shared" si="28"/>
        <v>2.2999999999999998</v>
      </c>
      <c r="AB98" s="129">
        <f>IF('Indicator Data'!AD100="No data","x",'Indicator Data'!AD100/'Indicator Data'!$BB100*100000)</f>
        <v>3.1532117232868937</v>
      </c>
      <c r="AC98" s="127">
        <f t="shared" si="29"/>
        <v>8.3000000000000007</v>
      </c>
      <c r="AD98" s="52">
        <f t="shared" si="30"/>
        <v>5.3</v>
      </c>
      <c r="AE98" s="12">
        <f>IF('Indicator Data'!V100="No data","x",ROUND(IF('Indicator Data'!V100&gt;AE$140,10,IF('Indicator Data'!V100&lt;AE$139,0,10-(AE$140-'Indicator Data'!V100)/(AE$140-AE$139)*10)),1))</f>
        <v>8.1</v>
      </c>
      <c r="AF98" s="12">
        <f>IF('Indicator Data'!W100="No data","x",ROUND(IF('Indicator Data'!W100&gt;AF$140,10,IF('Indicator Data'!W100&lt;AF$139,0,10-(AF$140-'Indicator Data'!W100)/(AF$140-AF$139)*10)),1))</f>
        <v>2.2999999999999998</v>
      </c>
      <c r="AG98" s="52">
        <f t="shared" si="31"/>
        <v>5.2</v>
      </c>
      <c r="AH98" s="12">
        <f>IF('Indicator Data'!AP100="No data","x",ROUND(IF('Indicator Data'!AP100&gt;AH$140,10,IF('Indicator Data'!AP100&lt;AH$139,0,10-(AH$140-'Indicator Data'!AP100)/(AH$140-AH$139)*10)),1))</f>
        <v>0</v>
      </c>
      <c r="AI98" s="12">
        <f>IF('Indicator Data'!AQ100="No data","x",ROUND(IF('Indicator Data'!AQ100&gt;AI$140,10,IF('Indicator Data'!AQ100&lt;AI$139,0,10-(AI$140-'Indicator Data'!AQ100)/(AI$140-AI$139)*10)),1))</f>
        <v>3.6</v>
      </c>
      <c r="AJ98" s="52">
        <f t="shared" si="32"/>
        <v>1.8</v>
      </c>
      <c r="AK98" s="35">
        <f>'Indicator Data'!AK100+'Indicator Data'!AJ100*0.5+'Indicator Data'!AI100*0.25</f>
        <v>71.208922758285098</v>
      </c>
      <c r="AL98" s="42">
        <f>AK98/'Indicator Data'!BB100</f>
        <v>2.5228855061129828E-5</v>
      </c>
      <c r="AM98" s="52">
        <f t="shared" si="33"/>
        <v>0</v>
      </c>
      <c r="AN98" s="42">
        <f>IF('Indicator Data'!AL100="No data","x",'Indicator Data'!AL100/'Indicator Data'!BB100)</f>
        <v>2.4070328667406663E-2</v>
      </c>
      <c r="AO98" s="12">
        <f t="shared" si="34"/>
        <v>1.2</v>
      </c>
      <c r="AP98" s="52">
        <f t="shared" si="35"/>
        <v>1.2</v>
      </c>
      <c r="AQ98" s="36">
        <f t="shared" si="36"/>
        <v>3</v>
      </c>
      <c r="AR98" s="55">
        <f t="shared" si="37"/>
        <v>5.3</v>
      </c>
      <c r="AU98" s="11">
        <v>4.5</v>
      </c>
    </row>
    <row r="99" spans="1:47" s="11" customFormat="1" x14ac:dyDescent="0.25">
      <c r="A99" s="11" t="s">
        <v>415</v>
      </c>
      <c r="B99" s="30" t="s">
        <v>14</v>
      </c>
      <c r="C99" s="30" t="s">
        <v>544</v>
      </c>
      <c r="D99" s="12">
        <f>ROUND(IF('Indicator Data'!O101="No data",IF((0.1284*LN('Indicator Data'!BA101)-0.4735)&gt;D$140,0,IF((0.1284*LN('Indicator Data'!BA101)-0.4735)&lt;D$139,10,(D$140-(0.1284*LN('Indicator Data'!BA101)-0.4735))/(D$140-D$139)*10)),IF('Indicator Data'!O101&gt;D$140,0,IF('Indicator Data'!O101&lt;D$139,10,(D$140-'Indicator Data'!O101)/(D$140-D$139)*10))),1)</f>
        <v>9.6</v>
      </c>
      <c r="E99" s="12">
        <f>IF('Indicator Data'!P101="No data","x",ROUND(IF('Indicator Data'!P101&gt;E$140,10,IF('Indicator Data'!P101&lt;E$139,0,10-(E$140-'Indicator Data'!P101)/(E$140-E$139)*10)),1))</f>
        <v>9.6999999999999993</v>
      </c>
      <c r="F99" s="52">
        <f t="shared" si="19"/>
        <v>9.6999999999999993</v>
      </c>
      <c r="G99" s="12">
        <f>IF('Indicator Data'!AG101="No data","x",ROUND(IF('Indicator Data'!AG101&gt;G$140,10,IF('Indicator Data'!AG101&lt;G$139,0,10-(G$140-'Indicator Data'!AG101)/(G$140-G$139)*10)),1))</f>
        <v>10</v>
      </c>
      <c r="H99" s="12">
        <f>IF('Indicator Data'!AH101="No data","x",ROUND(IF('Indicator Data'!AH101&gt;H$140,10,IF('Indicator Data'!AH101&lt;H$139,0,10-(H$140-'Indicator Data'!AH101)/(H$140-H$139)*10)),1))</f>
        <v>2.5</v>
      </c>
      <c r="I99" s="52">
        <f t="shared" si="20"/>
        <v>6.3</v>
      </c>
      <c r="J99" s="35">
        <f>SUM('Indicator Data'!R101,SUM('Indicator Data'!S101:T101)*1000000)</f>
        <v>8374141967</v>
      </c>
      <c r="K99" s="35">
        <f>J99/'Indicator Data'!BD101</f>
        <v>46.933580939738398</v>
      </c>
      <c r="L99" s="12">
        <f t="shared" si="21"/>
        <v>0.9</v>
      </c>
      <c r="M99" s="12">
        <f>IF('Indicator Data'!U101="No data","x",ROUND(IF('Indicator Data'!U101&gt;M$140,10,IF('Indicator Data'!U101&lt;M$139,0,10-(M$140-'Indicator Data'!U101)/(M$140-M$139)*10)),1))</f>
        <v>0.6</v>
      </c>
      <c r="N99" s="125">
        <f>'Indicator Data'!Q101/'Indicator Data'!BD101*1000000</f>
        <v>136.25320644547992</v>
      </c>
      <c r="O99" s="12">
        <f t="shared" si="22"/>
        <v>10</v>
      </c>
      <c r="P99" s="52">
        <f t="shared" si="23"/>
        <v>3.8</v>
      </c>
      <c r="Q99" s="45">
        <f t="shared" si="24"/>
        <v>7.4</v>
      </c>
      <c r="R99" s="35">
        <f>IF(AND('Indicator Data'!AM101="No data",'Indicator Data'!AN101="No data"),0,SUM('Indicator Data'!AM101:AO101))</f>
        <v>145948.12</v>
      </c>
      <c r="S99" s="12">
        <f t="shared" si="25"/>
        <v>7.2</v>
      </c>
      <c r="T99" s="41">
        <f>R99/'Indicator Data'!$BB101</f>
        <v>4.9830829070031057E-2</v>
      </c>
      <c r="U99" s="12">
        <f t="shared" si="26"/>
        <v>8.4</v>
      </c>
      <c r="V99" s="13">
        <f t="shared" si="27"/>
        <v>7.8</v>
      </c>
      <c r="W99" s="12">
        <f>IF('Indicator Data'!AB101="No data","x",ROUND(IF('Indicator Data'!AB101&gt;W$140,10,IF('Indicator Data'!AB101&lt;W$139,0,10-(W$140-'Indicator Data'!AB101)/(W$140-W$139)*10)),1))</f>
        <v>1.4</v>
      </c>
      <c r="X99" s="12">
        <f>IF('Indicator Data'!AA101="No data","x",ROUND(IF('Indicator Data'!AA101&gt;X$140,10,IF('Indicator Data'!AA101&lt;X$139,0,10-(X$140-'Indicator Data'!AA101)/(X$140-X$139)*10)),1))</f>
        <v>6</v>
      </c>
      <c r="Y99" s="12">
        <f>IF('Indicator Data'!AF101="No data","x",ROUND(IF('Indicator Data'!AF101&gt;Y$140,10,IF('Indicator Data'!AF101&lt;Y$139,0,10-(Y$140-'Indicator Data'!AF101)/(Y$140-Y$139)*10)),1))</f>
        <v>5.0999999999999996</v>
      </c>
      <c r="Z99" s="129">
        <f>IF('Indicator Data'!AC101="No data","x",'Indicator Data'!AC101/'Indicator Data'!$BB101*100000)</f>
        <v>41.551832924074525</v>
      </c>
      <c r="AA99" s="127">
        <f t="shared" si="28"/>
        <v>9.8000000000000007</v>
      </c>
      <c r="AB99" s="129">
        <f>IF('Indicator Data'!AD101="No data","x",'Indicator Data'!AD101/'Indicator Data'!$BB101*100000)</f>
        <v>12.052421546588585</v>
      </c>
      <c r="AC99" s="127">
        <f t="shared" si="29"/>
        <v>10</v>
      </c>
      <c r="AD99" s="52">
        <f t="shared" si="30"/>
        <v>6.5</v>
      </c>
      <c r="AE99" s="12">
        <f>IF('Indicator Data'!V101="No data","x",ROUND(IF('Indicator Data'!V101&gt;AE$140,10,IF('Indicator Data'!V101&lt;AE$139,0,10-(AE$140-'Indicator Data'!V101)/(AE$140-AE$139)*10)),1))</f>
        <v>7.8</v>
      </c>
      <c r="AF99" s="12">
        <f>IF('Indicator Data'!W101="No data","x",ROUND(IF('Indicator Data'!W101&gt;AF$140,10,IF('Indicator Data'!W101&lt;AF$139,0,10-(AF$140-'Indicator Data'!W101)/(AF$140-AF$139)*10)),1))</f>
        <v>8.1999999999999993</v>
      </c>
      <c r="AG99" s="52">
        <f t="shared" si="31"/>
        <v>8</v>
      </c>
      <c r="AH99" s="12">
        <f>IF('Indicator Data'!AP101="No data","x",ROUND(IF('Indicator Data'!AP101&gt;AH$140,10,IF('Indicator Data'!AP101&lt;AH$139,0,10-(AH$140-'Indicator Data'!AP101)/(AH$140-AH$139)*10)),1))</f>
        <v>3.9</v>
      </c>
      <c r="AI99" s="12">
        <f>IF('Indicator Data'!AQ101="No data","x",ROUND(IF('Indicator Data'!AQ101&gt;AI$140,10,IF('Indicator Data'!AQ101&lt;AI$139,0,10-(AI$140-'Indicator Data'!AQ101)/(AI$140-AI$139)*10)),1))</f>
        <v>9.5</v>
      </c>
      <c r="AJ99" s="52">
        <f t="shared" si="32"/>
        <v>6.7</v>
      </c>
      <c r="AK99" s="35">
        <f>'Indicator Data'!AK101+'Indicator Data'!AJ101*0.5+'Indicator Data'!AI101*0.25</f>
        <v>1329.1599093949676</v>
      </c>
      <c r="AL99" s="42">
        <f>AK99/'Indicator Data'!BB101</f>
        <v>4.5381290455676028E-4</v>
      </c>
      <c r="AM99" s="52">
        <f t="shared" si="33"/>
        <v>0</v>
      </c>
      <c r="AN99" s="42">
        <f>IF('Indicator Data'!AL101="No data","x",'Indicator Data'!AL101/'Indicator Data'!BB101)</f>
        <v>0.34215914522724111</v>
      </c>
      <c r="AO99" s="12">
        <f t="shared" si="34"/>
        <v>10</v>
      </c>
      <c r="AP99" s="52">
        <f t="shared" si="35"/>
        <v>10</v>
      </c>
      <c r="AQ99" s="36">
        <f t="shared" si="36"/>
        <v>7.3</v>
      </c>
      <c r="AR99" s="55">
        <f t="shared" si="37"/>
        <v>7.6</v>
      </c>
      <c r="AU99" s="11">
        <v>7.6</v>
      </c>
    </row>
    <row r="100" spans="1:47" s="11" customFormat="1" x14ac:dyDescent="0.25">
      <c r="A100" s="11" t="s">
        <v>416</v>
      </c>
      <c r="B100" s="30" t="s">
        <v>14</v>
      </c>
      <c r="C100" s="30" t="s">
        <v>545</v>
      </c>
      <c r="D100" s="12">
        <f>ROUND(IF('Indicator Data'!O102="No data",IF((0.1284*LN('Indicator Data'!BA102)-0.4735)&gt;D$140,0,IF((0.1284*LN('Indicator Data'!BA102)-0.4735)&lt;D$139,10,(D$140-(0.1284*LN('Indicator Data'!BA102)-0.4735))/(D$140-D$139)*10)),IF('Indicator Data'!O102&gt;D$140,0,IF('Indicator Data'!O102&lt;D$139,10,(D$140-'Indicator Data'!O102)/(D$140-D$139)*10))),1)</f>
        <v>9.4</v>
      </c>
      <c r="E100" s="12">
        <f>IF('Indicator Data'!P102="No data","x",ROUND(IF('Indicator Data'!P102&gt;E$140,10,IF('Indicator Data'!P102&lt;E$139,0,10-(E$140-'Indicator Data'!P102)/(E$140-E$139)*10)),1))</f>
        <v>10</v>
      </c>
      <c r="F100" s="52">
        <f t="shared" si="19"/>
        <v>9.6999999999999993</v>
      </c>
      <c r="G100" s="12">
        <f>IF('Indicator Data'!AG102="No data","x",ROUND(IF('Indicator Data'!AG102&gt;G$140,10,IF('Indicator Data'!AG102&lt;G$139,0,10-(G$140-'Indicator Data'!AG102)/(G$140-G$139)*10)),1))</f>
        <v>10</v>
      </c>
      <c r="H100" s="12">
        <f>IF('Indicator Data'!AH102="No data","x",ROUND(IF('Indicator Data'!AH102&gt;H$140,10,IF('Indicator Data'!AH102&lt;H$139,0,10-(H$140-'Indicator Data'!AH102)/(H$140-H$139)*10)),1))</f>
        <v>0.5</v>
      </c>
      <c r="I100" s="52">
        <f t="shared" si="20"/>
        <v>5.3</v>
      </c>
      <c r="J100" s="35">
        <f>SUM('Indicator Data'!R102,SUM('Indicator Data'!S102:T102)*1000000)</f>
        <v>8374141967</v>
      </c>
      <c r="K100" s="35">
        <f>J100/'Indicator Data'!BD102</f>
        <v>46.933580939738398</v>
      </c>
      <c r="L100" s="12">
        <f t="shared" si="21"/>
        <v>0.9</v>
      </c>
      <c r="M100" s="12">
        <f>IF('Indicator Data'!U102="No data","x",ROUND(IF('Indicator Data'!U102&gt;M$140,10,IF('Indicator Data'!U102&lt;M$139,0,10-(M$140-'Indicator Data'!U102)/(M$140-M$139)*10)),1))</f>
        <v>0.6</v>
      </c>
      <c r="N100" s="125">
        <f>'Indicator Data'!Q102/'Indicator Data'!BD102*1000000</f>
        <v>136.25320644547992</v>
      </c>
      <c r="O100" s="12">
        <f t="shared" si="22"/>
        <v>10</v>
      </c>
      <c r="P100" s="52">
        <f t="shared" si="23"/>
        <v>3.8</v>
      </c>
      <c r="Q100" s="45">
        <f t="shared" si="24"/>
        <v>7.1</v>
      </c>
      <c r="R100" s="35">
        <f>IF(AND('Indicator Data'!AM102="No data",'Indicator Data'!AN102="No data"),0,SUM('Indicator Data'!AM102:AO102))</f>
        <v>0</v>
      </c>
      <c r="S100" s="12">
        <f t="shared" si="25"/>
        <v>0</v>
      </c>
      <c r="T100" s="41">
        <f>R100/'Indicator Data'!$BB102</f>
        <v>0</v>
      </c>
      <c r="U100" s="12">
        <f t="shared" si="26"/>
        <v>0</v>
      </c>
      <c r="V100" s="13">
        <f t="shared" si="27"/>
        <v>0</v>
      </c>
      <c r="W100" s="12">
        <f>IF('Indicator Data'!AB102="No data","x",ROUND(IF('Indicator Data'!AB102&gt;W$140,10,IF('Indicator Data'!AB102&lt;W$139,0,10-(W$140-'Indicator Data'!AB102)/(W$140-W$139)*10)),1))</f>
        <v>1.4</v>
      </c>
      <c r="X100" s="12">
        <f>IF('Indicator Data'!AA102="No data","x",ROUND(IF('Indicator Data'!AA102&gt;X$140,10,IF('Indicator Data'!AA102&lt;X$139,0,10-(X$140-'Indicator Data'!AA102)/(X$140-X$139)*10)),1))</f>
        <v>6</v>
      </c>
      <c r="Y100" s="12">
        <f>IF('Indicator Data'!AF102="No data","x",ROUND(IF('Indicator Data'!AF102&gt;Y$140,10,IF('Indicator Data'!AF102&lt;Y$139,0,10-(Y$140-'Indicator Data'!AF102)/(Y$140-Y$139)*10)),1))</f>
        <v>5.0999999999999996</v>
      </c>
      <c r="Z100" s="129">
        <f>IF('Indicator Data'!AC102="No data","x",'Indicator Data'!AC102/'Indicator Data'!$BB102*100000)</f>
        <v>133.22156069682487</v>
      </c>
      <c r="AA100" s="127">
        <f t="shared" si="28"/>
        <v>10</v>
      </c>
      <c r="AB100" s="129">
        <f>IF('Indicator Data'!AD102="No data","x",'Indicator Data'!AD102/'Indicator Data'!$BB102*100000)</f>
        <v>0.19580607855495114</v>
      </c>
      <c r="AC100" s="127">
        <f t="shared" si="29"/>
        <v>4.3</v>
      </c>
      <c r="AD100" s="52">
        <f t="shared" si="30"/>
        <v>5.4</v>
      </c>
      <c r="AE100" s="12">
        <f>IF('Indicator Data'!V102="No data","x",ROUND(IF('Indicator Data'!V102&gt;AE$140,10,IF('Indicator Data'!V102&lt;AE$139,0,10-(AE$140-'Indicator Data'!V102)/(AE$140-AE$139)*10)),1))</f>
        <v>10</v>
      </c>
      <c r="AF100" s="12">
        <f>IF('Indicator Data'!W102="No data","x",ROUND(IF('Indicator Data'!W102&gt;AF$140,10,IF('Indicator Data'!W102&lt;AF$139,0,10-(AF$140-'Indicator Data'!W102)/(AF$140-AF$139)*10)),1))</f>
        <v>6.5</v>
      </c>
      <c r="AG100" s="52">
        <f t="shared" si="31"/>
        <v>8.3000000000000007</v>
      </c>
      <c r="AH100" s="12">
        <f>IF('Indicator Data'!AP102="No data","x",ROUND(IF('Indicator Data'!AP102&gt;AH$140,10,IF('Indicator Data'!AP102&lt;AH$139,0,10-(AH$140-'Indicator Data'!AP102)/(AH$140-AH$139)*10)),1))</f>
        <v>2.1</v>
      </c>
      <c r="AI100" s="12">
        <f>IF('Indicator Data'!AQ102="No data","x",ROUND(IF('Indicator Data'!AQ102&gt;AI$140,10,IF('Indicator Data'!AQ102&lt;AI$139,0,10-(AI$140-'Indicator Data'!AQ102)/(AI$140-AI$139)*10)),1))</f>
        <v>4.0999999999999996</v>
      </c>
      <c r="AJ100" s="52">
        <f t="shared" si="32"/>
        <v>3.1</v>
      </c>
      <c r="AK100" s="35">
        <f>'Indicator Data'!AK102+'Indicator Data'!AJ102*0.5+'Indicator Data'!AI102*0.25</f>
        <v>61.422228305356072</v>
      </c>
      <c r="AL100" s="42">
        <f>AK100/'Indicator Data'!BB102</f>
        <v>1.5033557075723368E-5</v>
      </c>
      <c r="AM100" s="52">
        <f t="shared" si="33"/>
        <v>0</v>
      </c>
      <c r="AN100" s="42">
        <f>IF('Indicator Data'!AL102="No data","x",'Indicator Data'!AL102/'Indicator Data'!BB102)</f>
        <v>4.1845276484301863E-2</v>
      </c>
      <c r="AO100" s="12">
        <f t="shared" si="34"/>
        <v>2.1</v>
      </c>
      <c r="AP100" s="52">
        <f t="shared" si="35"/>
        <v>2.1</v>
      </c>
      <c r="AQ100" s="36">
        <f t="shared" si="36"/>
        <v>4.5</v>
      </c>
      <c r="AR100" s="55">
        <f t="shared" si="37"/>
        <v>2.5</v>
      </c>
      <c r="AU100" s="11">
        <v>3.9</v>
      </c>
    </row>
    <row r="101" spans="1:47" s="11" customFormat="1" x14ac:dyDescent="0.25">
      <c r="A101" s="11" t="s">
        <v>418</v>
      </c>
      <c r="B101" s="30" t="s">
        <v>16</v>
      </c>
      <c r="C101" s="30" t="s">
        <v>547</v>
      </c>
      <c r="D101" s="12">
        <f>ROUND(IF('Indicator Data'!O103="No data",IF((0.1284*LN('Indicator Data'!BA103)-0.4735)&gt;D$140,0,IF((0.1284*LN('Indicator Data'!BA103)-0.4735)&lt;D$139,10,(D$140-(0.1284*LN('Indicator Data'!BA103)-0.4735))/(D$140-D$139)*10)),IF('Indicator Data'!O103&gt;D$140,0,IF('Indicator Data'!O103&lt;D$139,10,(D$140-'Indicator Data'!O103)/(D$140-D$139)*10))),1)</f>
        <v>6.8</v>
      </c>
      <c r="E101" s="12">
        <f>IF('Indicator Data'!P103="No data","x",ROUND(IF('Indicator Data'!P103&gt;E$140,10,IF('Indicator Data'!P103&lt;E$139,0,10-(E$140-'Indicator Data'!P103)/(E$140-E$139)*10)),1))</f>
        <v>0.1</v>
      </c>
      <c r="F101" s="52">
        <f t="shared" si="19"/>
        <v>4.2</v>
      </c>
      <c r="G101" s="12">
        <f>IF('Indicator Data'!AG103="No data","x",ROUND(IF('Indicator Data'!AG103&gt;G$140,10,IF('Indicator Data'!AG103&lt;G$139,0,10-(G$140-'Indicator Data'!AG103)/(G$140-G$139)*10)),1))</f>
        <v>6.9</v>
      </c>
      <c r="H101" s="12">
        <f>IF('Indicator Data'!AH103="No data","x",ROUND(IF('Indicator Data'!AH103&gt;H$140,10,IF('Indicator Data'!AH103&lt;H$139,0,10-(H$140-'Indicator Data'!AH103)/(H$140-H$139)*10)),1))</f>
        <v>0</v>
      </c>
      <c r="I101" s="52">
        <f t="shared" si="20"/>
        <v>3.5</v>
      </c>
      <c r="J101" s="35">
        <f>SUM('Indicator Data'!R103,SUM('Indicator Data'!S103:T103)*1000000)</f>
        <v>1677304328</v>
      </c>
      <c r="K101" s="35">
        <f>J101/'Indicator Data'!BD103</f>
        <v>109.94131090631639</v>
      </c>
      <c r="L101" s="12">
        <f t="shared" si="21"/>
        <v>2.2000000000000002</v>
      </c>
      <c r="M101" s="12">
        <f>IF('Indicator Data'!U103="No data","x",ROUND(IF('Indicator Data'!U103&gt;M$140,10,IF('Indicator Data'!U103&lt;M$139,0,10-(M$140-'Indicator Data'!U103)/(M$140-M$139)*10)),1))</f>
        <v>3</v>
      </c>
      <c r="N101" s="125">
        <f>'Indicator Data'!Q103/'Indicator Data'!BD103*1000000</f>
        <v>145.0297810263732</v>
      </c>
      <c r="O101" s="12">
        <f t="shared" si="22"/>
        <v>10</v>
      </c>
      <c r="P101" s="52">
        <f t="shared" si="23"/>
        <v>5.0999999999999996</v>
      </c>
      <c r="Q101" s="45">
        <f t="shared" si="24"/>
        <v>4.3</v>
      </c>
      <c r="R101" s="35">
        <f>IF(AND('Indicator Data'!AM103="No data",'Indicator Data'!AN103="No data"),0,SUM('Indicator Data'!AM103:AO103))</f>
        <v>0</v>
      </c>
      <c r="S101" s="12">
        <f t="shared" si="25"/>
        <v>0</v>
      </c>
      <c r="T101" s="41">
        <f>R101/'Indicator Data'!$BB103</f>
        <v>0</v>
      </c>
      <c r="U101" s="12">
        <f t="shared" si="26"/>
        <v>0</v>
      </c>
      <c r="V101" s="13">
        <f t="shared" si="27"/>
        <v>0</v>
      </c>
      <c r="W101" s="12">
        <f>IF('Indicator Data'!AB103="No data","x",ROUND(IF('Indicator Data'!AB103&gt;W$140,10,IF('Indicator Data'!AB103&lt;W$139,0,10-(W$140-'Indicator Data'!AB103)/(W$140-W$139)*10)),1))</f>
        <v>0.6</v>
      </c>
      <c r="X101" s="12">
        <f>IF('Indicator Data'!AA103="No data","x",ROUND(IF('Indicator Data'!AA103&gt;X$140,10,IF('Indicator Data'!AA103&lt;X$139,0,10-(X$140-'Indicator Data'!AA103)/(X$140-X$139)*10)),1))</f>
        <v>3.7</v>
      </c>
      <c r="Y101" s="12">
        <f>IF('Indicator Data'!AF103="No data","x",ROUND(IF('Indicator Data'!AF103&gt;Y$140,10,IF('Indicator Data'!AF103&lt;Y$139,0,10-(Y$140-'Indicator Data'!AF103)/(Y$140-Y$139)*10)),1))</f>
        <v>2.2000000000000002</v>
      </c>
      <c r="Z101" s="129">
        <f>IF('Indicator Data'!AC103="No data","x",'Indicator Data'!AC103/'Indicator Data'!$BB103*100000)</f>
        <v>0</v>
      </c>
      <c r="AA101" s="127">
        <f t="shared" si="28"/>
        <v>0</v>
      </c>
      <c r="AB101" s="129">
        <f>IF('Indicator Data'!AD103="No data","x",'Indicator Data'!AD103/'Indicator Data'!$BB103*100000)</f>
        <v>0.11333692233587397</v>
      </c>
      <c r="AC101" s="127">
        <f t="shared" si="29"/>
        <v>3.5</v>
      </c>
      <c r="AD101" s="52">
        <f t="shared" si="30"/>
        <v>2</v>
      </c>
      <c r="AE101" s="12">
        <f>IF('Indicator Data'!V103="No data","x",ROUND(IF('Indicator Data'!V103&gt;AE$140,10,IF('Indicator Data'!V103&lt;AE$139,0,10-(AE$140-'Indicator Data'!V103)/(AE$140-AE$139)*10)),1))</f>
        <v>2.6</v>
      </c>
      <c r="AF101" s="12" t="str">
        <f>IF('Indicator Data'!W103="No data","x",ROUND(IF('Indicator Data'!W103&gt;AF$140,10,IF('Indicator Data'!W103&lt;AF$139,0,10-(AF$140-'Indicator Data'!W103)/(AF$140-AF$139)*10)),1))</f>
        <v>x</v>
      </c>
      <c r="AG101" s="52">
        <f t="shared" si="31"/>
        <v>2.6</v>
      </c>
      <c r="AH101" s="12" t="str">
        <f>IF('Indicator Data'!AP103="No data","x",ROUND(IF('Indicator Data'!AP103&gt;AH$140,10,IF('Indicator Data'!AP103&lt;AH$139,0,10-(AH$140-'Indicator Data'!AP103)/(AH$140-AH$139)*10)),1))</f>
        <v>x</v>
      </c>
      <c r="AI101" s="12">
        <f>IF('Indicator Data'!AQ103="No data","x",ROUND(IF('Indicator Data'!AQ103&gt;AI$140,10,IF('Indicator Data'!AQ103&lt;AI$139,0,10-(AI$140-'Indicator Data'!AQ103)/(AI$140-AI$139)*10)),1))</f>
        <v>2.2000000000000002</v>
      </c>
      <c r="AJ101" s="52">
        <f t="shared" si="32"/>
        <v>2.2000000000000002</v>
      </c>
      <c r="AK101" s="35">
        <f>'Indicator Data'!AK103+'Indicator Data'!AJ103*0.5+'Indicator Data'!AI103*0.25</f>
        <v>0</v>
      </c>
      <c r="AL101" s="42">
        <f>AK101/'Indicator Data'!BB103</f>
        <v>0</v>
      </c>
      <c r="AM101" s="52">
        <f t="shared" si="33"/>
        <v>0</v>
      </c>
      <c r="AN101" s="42">
        <f>IF('Indicator Data'!AL103="No data","x",'Indicator Data'!AL103/'Indicator Data'!BB103)</f>
        <v>0</v>
      </c>
      <c r="AO101" s="12">
        <f t="shared" si="34"/>
        <v>0</v>
      </c>
      <c r="AP101" s="52">
        <f t="shared" si="35"/>
        <v>0</v>
      </c>
      <c r="AQ101" s="36">
        <f t="shared" si="36"/>
        <v>1.4</v>
      </c>
      <c r="AR101" s="55">
        <f t="shared" si="37"/>
        <v>0.7</v>
      </c>
      <c r="AU101" s="11">
        <v>1.2</v>
      </c>
    </row>
    <row r="102" spans="1:47" s="11" customFormat="1" x14ac:dyDescent="0.25">
      <c r="A102" s="11" t="s">
        <v>417</v>
      </c>
      <c r="B102" s="30" t="s">
        <v>16</v>
      </c>
      <c r="C102" s="30" t="s">
        <v>546</v>
      </c>
      <c r="D102" s="12">
        <f>ROUND(IF('Indicator Data'!O104="No data",IF((0.1284*LN('Indicator Data'!BA104)-0.4735)&gt;D$140,0,IF((0.1284*LN('Indicator Data'!BA104)-0.4735)&lt;D$139,10,(D$140-(0.1284*LN('Indicator Data'!BA104)-0.4735))/(D$140-D$139)*10)),IF('Indicator Data'!O104&gt;D$140,0,IF('Indicator Data'!O104&lt;D$139,10,(D$140-'Indicator Data'!O104)/(D$140-D$139)*10))),1)</f>
        <v>6.8</v>
      </c>
      <c r="E102" s="12">
        <f>IF('Indicator Data'!P104="No data","x",ROUND(IF('Indicator Data'!P104&gt;E$140,10,IF('Indicator Data'!P104&lt;E$139,0,10-(E$140-'Indicator Data'!P104)/(E$140-E$139)*10)),1))</f>
        <v>8.3000000000000007</v>
      </c>
      <c r="F102" s="52">
        <f t="shared" si="19"/>
        <v>7.6</v>
      </c>
      <c r="G102" s="12">
        <f>IF('Indicator Data'!AG104="No data","x",ROUND(IF('Indicator Data'!AG104&gt;G$140,10,IF('Indicator Data'!AG104&lt;G$139,0,10-(G$140-'Indicator Data'!AG104)/(G$140-G$139)*10)),1))</f>
        <v>6.9</v>
      </c>
      <c r="H102" s="12">
        <f>IF('Indicator Data'!AH104="No data","x",ROUND(IF('Indicator Data'!AH104&gt;H$140,10,IF('Indicator Data'!AH104&lt;H$139,0,10-(H$140-'Indicator Data'!AH104)/(H$140-H$139)*10)),1))</f>
        <v>1.5</v>
      </c>
      <c r="I102" s="52">
        <f t="shared" si="20"/>
        <v>4.2</v>
      </c>
      <c r="J102" s="35">
        <f>SUM('Indicator Data'!R104,SUM('Indicator Data'!S104:T104)*1000000)</f>
        <v>1677304328</v>
      </c>
      <c r="K102" s="35">
        <f>J102/'Indicator Data'!BD104</f>
        <v>109.94131090631639</v>
      </c>
      <c r="L102" s="12">
        <f t="shared" si="21"/>
        <v>2.2000000000000002</v>
      </c>
      <c r="M102" s="12">
        <f>IF('Indicator Data'!U104="No data","x",ROUND(IF('Indicator Data'!U104&gt;M$140,10,IF('Indicator Data'!U104&lt;M$139,0,10-(M$140-'Indicator Data'!U104)/(M$140-M$139)*10)),1))</f>
        <v>3</v>
      </c>
      <c r="N102" s="125">
        <f>'Indicator Data'!Q104/'Indicator Data'!BD104*1000000</f>
        <v>145.0297810263732</v>
      </c>
      <c r="O102" s="12">
        <f t="shared" si="22"/>
        <v>10</v>
      </c>
      <c r="P102" s="52">
        <f t="shared" si="23"/>
        <v>5.0999999999999996</v>
      </c>
      <c r="Q102" s="45">
        <f t="shared" si="24"/>
        <v>6.1</v>
      </c>
      <c r="R102" s="35">
        <f>IF(AND('Indicator Data'!AM104="No data",'Indicator Data'!AN104="No data"),0,SUM('Indicator Data'!AM104:AO104))</f>
        <v>0</v>
      </c>
      <c r="S102" s="12">
        <f t="shared" si="25"/>
        <v>0</v>
      </c>
      <c r="T102" s="41">
        <f>R102/'Indicator Data'!$BB104</f>
        <v>0</v>
      </c>
      <c r="U102" s="12">
        <f t="shared" si="26"/>
        <v>0</v>
      </c>
      <c r="V102" s="13">
        <f t="shared" si="27"/>
        <v>0</v>
      </c>
      <c r="W102" s="12">
        <f>IF('Indicator Data'!AB104="No data","x",ROUND(IF('Indicator Data'!AB104&gt;W$140,10,IF('Indicator Data'!AB104&lt;W$139,0,10-(W$140-'Indicator Data'!AB104)/(W$140-W$139)*10)),1))</f>
        <v>0.4</v>
      </c>
      <c r="X102" s="12">
        <f>IF('Indicator Data'!AA104="No data","x",ROUND(IF('Indicator Data'!AA104&gt;X$140,10,IF('Indicator Data'!AA104&lt;X$139,0,10-(X$140-'Indicator Data'!AA104)/(X$140-X$139)*10)),1))</f>
        <v>3.7</v>
      </c>
      <c r="Y102" s="12">
        <f>IF('Indicator Data'!AF104="No data","x",ROUND(IF('Indicator Data'!AF104&gt;Y$140,10,IF('Indicator Data'!AF104&lt;Y$139,0,10-(Y$140-'Indicator Data'!AF104)/(Y$140-Y$139)*10)),1))</f>
        <v>2.2000000000000002</v>
      </c>
      <c r="Z102" s="129">
        <f>IF('Indicator Data'!AC104="No data","x",'Indicator Data'!AC104/'Indicator Data'!$BB104*100000)</f>
        <v>0</v>
      </c>
      <c r="AA102" s="127">
        <f t="shared" si="28"/>
        <v>0</v>
      </c>
      <c r="AB102" s="129">
        <f>IF('Indicator Data'!AD104="No data","x",'Indicator Data'!AD104/'Indicator Data'!$BB104*100000)</f>
        <v>5.9067896775306307E-2</v>
      </c>
      <c r="AC102" s="127">
        <f t="shared" si="29"/>
        <v>2.6</v>
      </c>
      <c r="AD102" s="52">
        <f t="shared" si="30"/>
        <v>1.8</v>
      </c>
      <c r="AE102" s="12">
        <f>IF('Indicator Data'!V104="No data","x",ROUND(IF('Indicator Data'!V104&gt;AE$140,10,IF('Indicator Data'!V104&lt;AE$139,0,10-(AE$140-'Indicator Data'!V104)/(AE$140-AE$139)*10)),1))</f>
        <v>5.6</v>
      </c>
      <c r="AF102" s="12">
        <f>IF('Indicator Data'!W104="No data","x",ROUND(IF('Indicator Data'!W104&gt;AF$140,10,IF('Indicator Data'!W104&lt;AF$139,0,10-(AF$140-'Indicator Data'!W104)/(AF$140-AF$139)*10)),1))</f>
        <v>2.4</v>
      </c>
      <c r="AG102" s="52">
        <f t="shared" si="31"/>
        <v>4</v>
      </c>
      <c r="AH102" s="12">
        <f>IF('Indicator Data'!AP104="No data","x",ROUND(IF('Indicator Data'!AP104&gt;AH$140,10,IF('Indicator Data'!AP104&lt;AH$139,0,10-(AH$140-'Indicator Data'!AP104)/(AH$140-AH$139)*10)),1))</f>
        <v>1.7</v>
      </c>
      <c r="AI102" s="12">
        <f>IF('Indicator Data'!AQ104="No data","x",ROUND(IF('Indicator Data'!AQ104&gt;AI$140,10,IF('Indicator Data'!AQ104&lt;AI$139,0,10-(AI$140-'Indicator Data'!AQ104)/(AI$140-AI$139)*10)),1))</f>
        <v>5.6</v>
      </c>
      <c r="AJ102" s="52">
        <f t="shared" si="32"/>
        <v>3.7</v>
      </c>
      <c r="AK102" s="35">
        <f>'Indicator Data'!AK104+'Indicator Data'!AJ104*0.5+'Indicator Data'!AI104*0.25</f>
        <v>0</v>
      </c>
      <c r="AL102" s="42">
        <f>AK102/'Indicator Data'!BB104</f>
        <v>0</v>
      </c>
      <c r="AM102" s="52">
        <f t="shared" si="33"/>
        <v>0</v>
      </c>
      <c r="AN102" s="42">
        <f>IF('Indicator Data'!AL104="No data","x",'Indicator Data'!AL104/'Indicator Data'!BB104)</f>
        <v>2.4316038056264533E-2</v>
      </c>
      <c r="AO102" s="12">
        <f t="shared" si="34"/>
        <v>1.2</v>
      </c>
      <c r="AP102" s="52">
        <f t="shared" si="35"/>
        <v>1.2</v>
      </c>
      <c r="AQ102" s="36">
        <f t="shared" si="36"/>
        <v>2.2999999999999998</v>
      </c>
      <c r="AR102" s="55">
        <f t="shared" si="37"/>
        <v>1.2</v>
      </c>
      <c r="AU102" s="11">
        <v>2.2000000000000002</v>
      </c>
    </row>
    <row r="103" spans="1:47" s="11" customFormat="1" x14ac:dyDescent="0.25">
      <c r="A103" s="11" t="s">
        <v>419</v>
      </c>
      <c r="B103" s="30" t="s">
        <v>16</v>
      </c>
      <c r="C103" s="30" t="s">
        <v>548</v>
      </c>
      <c r="D103" s="12">
        <f>ROUND(IF('Indicator Data'!O105="No data",IF((0.1284*LN('Indicator Data'!BA105)-0.4735)&gt;D$140,0,IF((0.1284*LN('Indicator Data'!BA105)-0.4735)&lt;D$139,10,(D$140-(0.1284*LN('Indicator Data'!BA105)-0.4735))/(D$140-D$139)*10)),IF('Indicator Data'!O105&gt;D$140,0,IF('Indicator Data'!O105&lt;D$139,10,(D$140-'Indicator Data'!O105)/(D$140-D$139)*10))),1)</f>
        <v>6.8</v>
      </c>
      <c r="E103" s="12">
        <f>IF('Indicator Data'!P105="No data","x",ROUND(IF('Indicator Data'!P105&gt;E$140,10,IF('Indicator Data'!P105&lt;E$139,0,10-(E$140-'Indicator Data'!P105)/(E$140-E$139)*10)),1))</f>
        <v>5.2</v>
      </c>
      <c r="F103" s="52">
        <f t="shared" si="19"/>
        <v>6.1</v>
      </c>
      <c r="G103" s="12">
        <f>IF('Indicator Data'!AG105="No data","x",ROUND(IF('Indicator Data'!AG105&gt;G$140,10,IF('Indicator Data'!AG105&lt;G$139,0,10-(G$140-'Indicator Data'!AG105)/(G$140-G$139)*10)),1))</f>
        <v>6.9</v>
      </c>
      <c r="H103" s="12">
        <f>IF('Indicator Data'!AH105="No data","x",ROUND(IF('Indicator Data'!AH105&gt;H$140,10,IF('Indicator Data'!AH105&lt;H$139,0,10-(H$140-'Indicator Data'!AH105)/(H$140-H$139)*10)),1))</f>
        <v>3.5</v>
      </c>
      <c r="I103" s="52">
        <f t="shared" si="20"/>
        <v>5.2</v>
      </c>
      <c r="J103" s="35">
        <f>SUM('Indicator Data'!R105,SUM('Indicator Data'!S105:T105)*1000000)</f>
        <v>1677304328</v>
      </c>
      <c r="K103" s="35">
        <f>J103/'Indicator Data'!BD105</f>
        <v>109.94131090631639</v>
      </c>
      <c r="L103" s="12">
        <f t="shared" si="21"/>
        <v>2.2000000000000002</v>
      </c>
      <c r="M103" s="12">
        <f>IF('Indicator Data'!U105="No data","x",ROUND(IF('Indicator Data'!U105&gt;M$140,10,IF('Indicator Data'!U105&lt;M$139,0,10-(M$140-'Indicator Data'!U105)/(M$140-M$139)*10)),1))</f>
        <v>3</v>
      </c>
      <c r="N103" s="125">
        <f>'Indicator Data'!Q105/'Indicator Data'!BD105*1000000</f>
        <v>145.0297810263732</v>
      </c>
      <c r="O103" s="12">
        <f t="shared" si="22"/>
        <v>10</v>
      </c>
      <c r="P103" s="52">
        <f t="shared" si="23"/>
        <v>5.0999999999999996</v>
      </c>
      <c r="Q103" s="45">
        <f t="shared" si="24"/>
        <v>5.6</v>
      </c>
      <c r="R103" s="35">
        <f>IF(AND('Indicator Data'!AM105="No data",'Indicator Data'!AN105="No data"),0,SUM('Indicator Data'!AM105:AO105))</f>
        <v>0</v>
      </c>
      <c r="S103" s="12">
        <f t="shared" si="25"/>
        <v>0</v>
      </c>
      <c r="T103" s="41">
        <f>R103/'Indicator Data'!$BB105</f>
        <v>0</v>
      </c>
      <c r="U103" s="12">
        <f t="shared" si="26"/>
        <v>0</v>
      </c>
      <c r="V103" s="13">
        <f t="shared" si="27"/>
        <v>0</v>
      </c>
      <c r="W103" s="12">
        <f>IF('Indicator Data'!AB105="No data","x",ROUND(IF('Indicator Data'!AB105&gt;W$140,10,IF('Indicator Data'!AB105&lt;W$139,0,10-(W$140-'Indicator Data'!AB105)/(W$140-W$139)*10)),1))</f>
        <v>0.8</v>
      </c>
      <c r="X103" s="12">
        <f>IF('Indicator Data'!AA105="No data","x",ROUND(IF('Indicator Data'!AA105&gt;X$140,10,IF('Indicator Data'!AA105&lt;X$139,0,10-(X$140-'Indicator Data'!AA105)/(X$140-X$139)*10)),1))</f>
        <v>3.7</v>
      </c>
      <c r="Y103" s="12">
        <f>IF('Indicator Data'!AF105="No data","x",ROUND(IF('Indicator Data'!AF105&gt;Y$140,10,IF('Indicator Data'!AF105&lt;Y$139,0,10-(Y$140-'Indicator Data'!AF105)/(Y$140-Y$139)*10)),1))</f>
        <v>2.2000000000000002</v>
      </c>
      <c r="Z103" s="129">
        <f>IF('Indicator Data'!AC105="No data","x",'Indicator Data'!AC105/'Indicator Data'!$BB105*100000)</f>
        <v>0</v>
      </c>
      <c r="AA103" s="127">
        <f t="shared" si="28"/>
        <v>0</v>
      </c>
      <c r="AB103" s="129">
        <f>IF('Indicator Data'!AD105="No data","x",'Indicator Data'!AD105/'Indicator Data'!$BB105*100000)</f>
        <v>0.12291928382308473</v>
      </c>
      <c r="AC103" s="127">
        <f t="shared" si="29"/>
        <v>3.6</v>
      </c>
      <c r="AD103" s="52">
        <f t="shared" si="30"/>
        <v>2.1</v>
      </c>
      <c r="AE103" s="12">
        <f>IF('Indicator Data'!V105="No data","x",ROUND(IF('Indicator Data'!V105&gt;AE$140,10,IF('Indicator Data'!V105&lt;AE$139,0,10-(AE$140-'Indicator Data'!V105)/(AE$140-AE$139)*10)),1))</f>
        <v>3.9</v>
      </c>
      <c r="AF103" s="12" t="str">
        <f>IF('Indicator Data'!W105="No data","x",ROUND(IF('Indicator Data'!W105&gt;AF$140,10,IF('Indicator Data'!W105&lt;AF$139,0,10-(AF$140-'Indicator Data'!W105)/(AF$140-AF$139)*10)),1))</f>
        <v>x</v>
      </c>
      <c r="AG103" s="52">
        <f t="shared" si="31"/>
        <v>3.9</v>
      </c>
      <c r="AH103" s="12" t="str">
        <f>IF('Indicator Data'!AP105="No data","x",ROUND(IF('Indicator Data'!AP105&gt;AH$140,10,IF('Indicator Data'!AP105&lt;AH$139,0,10-(AH$140-'Indicator Data'!AP105)/(AH$140-AH$139)*10)),1))</f>
        <v>x</v>
      </c>
      <c r="AI103" s="12">
        <f>IF('Indicator Data'!AQ105="No data","x",ROUND(IF('Indicator Data'!AQ105&gt;AI$140,10,IF('Indicator Data'!AQ105&lt;AI$139,0,10-(AI$140-'Indicator Data'!AQ105)/(AI$140-AI$139)*10)),1))</f>
        <v>2</v>
      </c>
      <c r="AJ103" s="52">
        <f t="shared" si="32"/>
        <v>2</v>
      </c>
      <c r="AK103" s="35">
        <f>'Indicator Data'!AK105+'Indicator Data'!AJ105*0.5+'Indicator Data'!AI105*0.25</f>
        <v>607.4808112230827</v>
      </c>
      <c r="AL103" s="42">
        <f>AK103/'Indicator Data'!BB105</f>
        <v>7.4671106251807855E-4</v>
      </c>
      <c r="AM103" s="52">
        <f t="shared" si="33"/>
        <v>0.1</v>
      </c>
      <c r="AN103" s="42">
        <f>IF('Indicator Data'!AL105="No data","x",'Indicator Data'!AL105/'Indicator Data'!BB105)</f>
        <v>6.513664936782613E-3</v>
      </c>
      <c r="AO103" s="12">
        <f t="shared" si="34"/>
        <v>0.3</v>
      </c>
      <c r="AP103" s="52">
        <f t="shared" si="35"/>
        <v>0.3</v>
      </c>
      <c r="AQ103" s="36">
        <f t="shared" si="36"/>
        <v>1.8</v>
      </c>
      <c r="AR103" s="55">
        <f t="shared" si="37"/>
        <v>0.9</v>
      </c>
      <c r="AU103" s="11">
        <v>5.0999999999999996</v>
      </c>
    </row>
    <row r="104" spans="1:47" s="11" customFormat="1" x14ac:dyDescent="0.25">
      <c r="A104" s="11" t="s">
        <v>420</v>
      </c>
      <c r="B104" s="30" t="s">
        <v>16</v>
      </c>
      <c r="C104" s="30" t="s">
        <v>549</v>
      </c>
      <c r="D104" s="12">
        <f>ROUND(IF('Indicator Data'!O106="No data",IF((0.1284*LN('Indicator Data'!BA106)-0.4735)&gt;D$140,0,IF((0.1284*LN('Indicator Data'!BA106)-0.4735)&lt;D$139,10,(D$140-(0.1284*LN('Indicator Data'!BA106)-0.4735))/(D$140-D$139)*10)),IF('Indicator Data'!O106&gt;D$140,0,IF('Indicator Data'!O106&lt;D$139,10,(D$140-'Indicator Data'!O106)/(D$140-D$139)*10))),1)</f>
        <v>6.8</v>
      </c>
      <c r="E104" s="12">
        <f>IF('Indicator Data'!P106="No data","x",ROUND(IF('Indicator Data'!P106&gt;E$140,10,IF('Indicator Data'!P106&lt;E$139,0,10-(E$140-'Indicator Data'!P106)/(E$140-E$139)*10)),1))</f>
        <v>10</v>
      </c>
      <c r="F104" s="52">
        <f t="shared" si="19"/>
        <v>8.9</v>
      </c>
      <c r="G104" s="12">
        <f>IF('Indicator Data'!AG106="No data","x",ROUND(IF('Indicator Data'!AG106&gt;G$140,10,IF('Indicator Data'!AG106&lt;G$139,0,10-(G$140-'Indicator Data'!AG106)/(G$140-G$139)*10)),1))</f>
        <v>6.9</v>
      </c>
      <c r="H104" s="12">
        <f>IF('Indicator Data'!AH106="No data","x",ROUND(IF('Indicator Data'!AH106&gt;H$140,10,IF('Indicator Data'!AH106&lt;H$139,0,10-(H$140-'Indicator Data'!AH106)/(H$140-H$139)*10)),1))</f>
        <v>4.3</v>
      </c>
      <c r="I104" s="52">
        <f t="shared" si="20"/>
        <v>5.6</v>
      </c>
      <c r="J104" s="35">
        <f>SUM('Indicator Data'!R106,SUM('Indicator Data'!S106:T106)*1000000)</f>
        <v>1677304328</v>
      </c>
      <c r="K104" s="35">
        <f>J104/'Indicator Data'!BD106</f>
        <v>109.94131090631639</v>
      </c>
      <c r="L104" s="12">
        <f t="shared" si="21"/>
        <v>2.2000000000000002</v>
      </c>
      <c r="M104" s="12">
        <f>IF('Indicator Data'!U106="No data","x",ROUND(IF('Indicator Data'!U106&gt;M$140,10,IF('Indicator Data'!U106&lt;M$139,0,10-(M$140-'Indicator Data'!U106)/(M$140-M$139)*10)),1))</f>
        <v>3</v>
      </c>
      <c r="N104" s="125">
        <f>'Indicator Data'!Q106/'Indicator Data'!BD106*1000000</f>
        <v>145.0297810263732</v>
      </c>
      <c r="O104" s="12">
        <f t="shared" si="22"/>
        <v>10</v>
      </c>
      <c r="P104" s="52">
        <f t="shared" si="23"/>
        <v>5.0999999999999996</v>
      </c>
      <c r="Q104" s="45">
        <f t="shared" si="24"/>
        <v>7.1</v>
      </c>
      <c r="R104" s="35">
        <f>IF(AND('Indicator Data'!AM106="No data",'Indicator Data'!AN106="No data"),0,SUM('Indicator Data'!AM106:AO106))</f>
        <v>0</v>
      </c>
      <c r="S104" s="12">
        <f t="shared" si="25"/>
        <v>0</v>
      </c>
      <c r="T104" s="41">
        <f>R104/'Indicator Data'!$BB106</f>
        <v>0</v>
      </c>
      <c r="U104" s="12">
        <f t="shared" si="26"/>
        <v>0</v>
      </c>
      <c r="V104" s="13">
        <f t="shared" si="27"/>
        <v>0</v>
      </c>
      <c r="W104" s="12">
        <f>IF('Indicator Data'!AB106="No data","x",ROUND(IF('Indicator Data'!AB106&gt;W$140,10,IF('Indicator Data'!AB106&lt;W$139,0,10-(W$140-'Indicator Data'!AB106)/(W$140-W$139)*10)),1))</f>
        <v>1.8</v>
      </c>
      <c r="X104" s="12">
        <f>IF('Indicator Data'!AA106="No data","x",ROUND(IF('Indicator Data'!AA106&gt;X$140,10,IF('Indicator Data'!AA106&lt;X$139,0,10-(X$140-'Indicator Data'!AA106)/(X$140-X$139)*10)),1))</f>
        <v>3.7</v>
      </c>
      <c r="Y104" s="12">
        <f>IF('Indicator Data'!AF106="No data","x",ROUND(IF('Indicator Data'!AF106&gt;Y$140,10,IF('Indicator Data'!AF106&lt;Y$139,0,10-(Y$140-'Indicator Data'!AF106)/(Y$140-Y$139)*10)),1))</f>
        <v>2.2000000000000002</v>
      </c>
      <c r="Z104" s="129">
        <f>IF('Indicator Data'!AC106="No data","x",'Indicator Data'!AC106/'Indicator Data'!$BB106*100000)</f>
        <v>0</v>
      </c>
      <c r="AA104" s="127">
        <f t="shared" si="28"/>
        <v>0</v>
      </c>
      <c r="AB104" s="129">
        <f>IF('Indicator Data'!AD106="No data","x",'Indicator Data'!AD106/'Indicator Data'!$BB106*100000)</f>
        <v>0</v>
      </c>
      <c r="AC104" s="127">
        <f t="shared" si="29"/>
        <v>0</v>
      </c>
      <c r="AD104" s="52">
        <f t="shared" si="30"/>
        <v>1.5</v>
      </c>
      <c r="AE104" s="12">
        <f>IF('Indicator Data'!V106="No data","x",ROUND(IF('Indicator Data'!V106&gt;AE$140,10,IF('Indicator Data'!V106&lt;AE$139,0,10-(AE$140-'Indicator Data'!V106)/(AE$140-AE$139)*10)),1))</f>
        <v>4.9000000000000004</v>
      </c>
      <c r="AF104" s="12" t="str">
        <f>IF('Indicator Data'!W106="No data","x",ROUND(IF('Indicator Data'!W106&gt;AF$140,10,IF('Indicator Data'!W106&lt;AF$139,0,10-(AF$140-'Indicator Data'!W106)/(AF$140-AF$139)*10)),1))</f>
        <v>x</v>
      </c>
      <c r="AG104" s="52">
        <f t="shared" si="31"/>
        <v>4.9000000000000004</v>
      </c>
      <c r="AH104" s="12" t="str">
        <f>IF('Indicator Data'!AP106="No data","x",ROUND(IF('Indicator Data'!AP106&gt;AH$140,10,IF('Indicator Data'!AP106&lt;AH$139,0,10-(AH$140-'Indicator Data'!AP106)/(AH$140-AH$139)*10)),1))</f>
        <v>x</v>
      </c>
      <c r="AI104" s="12">
        <f>IF('Indicator Data'!AQ106="No data","x",ROUND(IF('Indicator Data'!AQ106&gt;AI$140,10,IF('Indicator Data'!AQ106&lt;AI$139,0,10-(AI$140-'Indicator Data'!AQ106)/(AI$140-AI$139)*10)),1))</f>
        <v>4.7</v>
      </c>
      <c r="AJ104" s="52">
        <f t="shared" si="32"/>
        <v>4.7</v>
      </c>
      <c r="AK104" s="35">
        <f>'Indicator Data'!AK106+'Indicator Data'!AJ106*0.5+'Indicator Data'!AI106*0.25</f>
        <v>489.18609798790618</v>
      </c>
      <c r="AL104" s="42">
        <f>AK104/'Indicator Data'!BB106</f>
        <v>7.4671106251807866E-4</v>
      </c>
      <c r="AM104" s="52">
        <f t="shared" si="33"/>
        <v>0.1</v>
      </c>
      <c r="AN104" s="42">
        <f>IF('Indicator Data'!AL106="No data","x",'Indicator Data'!AL106/'Indicator Data'!BB106)</f>
        <v>2.8408629856163978E-2</v>
      </c>
      <c r="AO104" s="12">
        <f t="shared" si="34"/>
        <v>1.4</v>
      </c>
      <c r="AP104" s="52">
        <f t="shared" si="35"/>
        <v>1.4</v>
      </c>
      <c r="AQ104" s="36">
        <f t="shared" si="36"/>
        <v>2.7</v>
      </c>
      <c r="AR104" s="55">
        <f t="shared" si="37"/>
        <v>1.4</v>
      </c>
      <c r="AU104" s="11">
        <v>1.9</v>
      </c>
    </row>
    <row r="105" spans="1:47" s="11" customFormat="1" x14ac:dyDescent="0.25">
      <c r="A105" s="11" t="s">
        <v>423</v>
      </c>
      <c r="B105" s="30" t="s">
        <v>16</v>
      </c>
      <c r="C105" s="30" t="s">
        <v>552</v>
      </c>
      <c r="D105" s="12">
        <f>ROUND(IF('Indicator Data'!O107="No data",IF((0.1284*LN('Indicator Data'!BA107)-0.4735)&gt;D$140,0,IF((0.1284*LN('Indicator Data'!BA107)-0.4735)&lt;D$139,10,(D$140-(0.1284*LN('Indicator Data'!BA107)-0.4735))/(D$140-D$139)*10)),IF('Indicator Data'!O107&gt;D$140,0,IF('Indicator Data'!O107&lt;D$139,10,(D$140-'Indicator Data'!O107)/(D$140-D$139)*10))),1)</f>
        <v>6.8</v>
      </c>
      <c r="E105" s="12">
        <f>IF('Indicator Data'!P107="No data","x",ROUND(IF('Indicator Data'!P107&gt;E$140,10,IF('Indicator Data'!P107&lt;E$139,0,10-(E$140-'Indicator Data'!P107)/(E$140-E$139)*10)),1))</f>
        <v>6.1</v>
      </c>
      <c r="F105" s="52">
        <f t="shared" si="19"/>
        <v>6.5</v>
      </c>
      <c r="G105" s="12">
        <f>IF('Indicator Data'!AG107="No data","x",ROUND(IF('Indicator Data'!AG107&gt;G$140,10,IF('Indicator Data'!AG107&lt;G$139,0,10-(G$140-'Indicator Data'!AG107)/(G$140-G$139)*10)),1))</f>
        <v>6.9</v>
      </c>
      <c r="H105" s="12">
        <f>IF('Indicator Data'!AH107="No data","x",ROUND(IF('Indicator Data'!AH107&gt;H$140,10,IF('Indicator Data'!AH107&lt;H$139,0,10-(H$140-'Indicator Data'!AH107)/(H$140-H$139)*10)),1))</f>
        <v>4.8</v>
      </c>
      <c r="I105" s="52">
        <f t="shared" si="20"/>
        <v>5.9</v>
      </c>
      <c r="J105" s="35">
        <f>SUM('Indicator Data'!R107,SUM('Indicator Data'!S107:T107)*1000000)</f>
        <v>1677304328</v>
      </c>
      <c r="K105" s="35">
        <f>J105/'Indicator Data'!BD107</f>
        <v>109.94131090631639</v>
      </c>
      <c r="L105" s="12">
        <f t="shared" si="21"/>
        <v>2.2000000000000002</v>
      </c>
      <c r="M105" s="12">
        <f>IF('Indicator Data'!U107="No data","x",ROUND(IF('Indicator Data'!U107&gt;M$140,10,IF('Indicator Data'!U107&lt;M$139,0,10-(M$140-'Indicator Data'!U107)/(M$140-M$139)*10)),1))</f>
        <v>3</v>
      </c>
      <c r="N105" s="125">
        <f>'Indicator Data'!Q107/'Indicator Data'!BD107*1000000</f>
        <v>145.0297810263732</v>
      </c>
      <c r="O105" s="12">
        <f t="shared" si="22"/>
        <v>10</v>
      </c>
      <c r="P105" s="52">
        <f t="shared" si="23"/>
        <v>5.0999999999999996</v>
      </c>
      <c r="Q105" s="45">
        <f t="shared" si="24"/>
        <v>6</v>
      </c>
      <c r="R105" s="35">
        <f>IF(AND('Indicator Data'!AM107="No data",'Indicator Data'!AN107="No data"),0,SUM('Indicator Data'!AM107:AO107))</f>
        <v>0</v>
      </c>
      <c r="S105" s="12">
        <f t="shared" si="25"/>
        <v>0</v>
      </c>
      <c r="T105" s="41">
        <f>R105/'Indicator Data'!$BB107</f>
        <v>0</v>
      </c>
      <c r="U105" s="12">
        <f t="shared" si="26"/>
        <v>0</v>
      </c>
      <c r="V105" s="13">
        <f t="shared" si="27"/>
        <v>0</v>
      </c>
      <c r="W105" s="12">
        <f>IF('Indicator Data'!AB107="No data","x",ROUND(IF('Indicator Data'!AB107&gt;W$140,10,IF('Indicator Data'!AB107&lt;W$139,0,10-(W$140-'Indicator Data'!AB107)/(W$140-W$139)*10)),1))</f>
        <v>0.8</v>
      </c>
      <c r="X105" s="12">
        <f>IF('Indicator Data'!AA107="No data","x",ROUND(IF('Indicator Data'!AA107&gt;X$140,10,IF('Indicator Data'!AA107&lt;X$139,0,10-(X$140-'Indicator Data'!AA107)/(X$140-X$139)*10)),1))</f>
        <v>3.7</v>
      </c>
      <c r="Y105" s="12">
        <f>IF('Indicator Data'!AF107="No data","x",ROUND(IF('Indicator Data'!AF107&gt;Y$140,10,IF('Indicator Data'!AF107&lt;Y$139,0,10-(Y$140-'Indicator Data'!AF107)/(Y$140-Y$139)*10)),1))</f>
        <v>2.2000000000000002</v>
      </c>
      <c r="Z105" s="129">
        <f>IF('Indicator Data'!AC107="No data","x",'Indicator Data'!AC107/'Indicator Data'!$BB107*100000)</f>
        <v>0</v>
      </c>
      <c r="AA105" s="127">
        <f t="shared" si="28"/>
        <v>0</v>
      </c>
      <c r="AB105" s="129">
        <f>IF('Indicator Data'!AD107="No data","x",'Indicator Data'!AD107/'Indicator Data'!$BB107*100000)</f>
        <v>0</v>
      </c>
      <c r="AC105" s="127">
        <f t="shared" si="29"/>
        <v>0</v>
      </c>
      <c r="AD105" s="52">
        <f t="shared" si="30"/>
        <v>1.3</v>
      </c>
      <c r="AE105" s="12">
        <f>IF('Indicator Data'!V107="No data","x",ROUND(IF('Indicator Data'!V107&gt;AE$140,10,IF('Indicator Data'!V107&lt;AE$139,0,10-(AE$140-'Indicator Data'!V107)/(AE$140-AE$139)*10)),1))</f>
        <v>4.5999999999999996</v>
      </c>
      <c r="AF105" s="12" t="str">
        <f>IF('Indicator Data'!W107="No data","x",ROUND(IF('Indicator Data'!W107&gt;AF$140,10,IF('Indicator Data'!W107&lt;AF$139,0,10-(AF$140-'Indicator Data'!W107)/(AF$140-AF$139)*10)),1))</f>
        <v>x</v>
      </c>
      <c r="AG105" s="52">
        <f t="shared" si="31"/>
        <v>4.5999999999999996</v>
      </c>
      <c r="AH105" s="12" t="str">
        <f>IF('Indicator Data'!AP107="No data","x",ROUND(IF('Indicator Data'!AP107&gt;AH$140,10,IF('Indicator Data'!AP107&lt;AH$139,0,10-(AH$140-'Indicator Data'!AP107)/(AH$140-AH$139)*10)),1))</f>
        <v>x</v>
      </c>
      <c r="AI105" s="12">
        <f>IF('Indicator Data'!AQ107="No data","x",ROUND(IF('Indicator Data'!AQ107&gt;AI$140,10,IF('Indicator Data'!AQ107&lt;AI$139,0,10-(AI$140-'Indicator Data'!AQ107)/(AI$140-AI$139)*10)),1))</f>
        <v>2.9</v>
      </c>
      <c r="AJ105" s="52">
        <f t="shared" si="32"/>
        <v>2.9</v>
      </c>
      <c r="AK105" s="35">
        <f>'Indicator Data'!AK107+'Indicator Data'!AJ107*0.5+'Indicator Data'!AI107*0.25</f>
        <v>811.27468782764174</v>
      </c>
      <c r="AL105" s="42">
        <f>AK105/'Indicator Data'!BB107</f>
        <v>7.4671106251807855E-4</v>
      </c>
      <c r="AM105" s="52">
        <f t="shared" si="33"/>
        <v>0.1</v>
      </c>
      <c r="AN105" s="42">
        <f>IF('Indicator Data'!AL107="No data","x",'Indicator Data'!AL107/'Indicator Data'!BB107)</f>
        <v>2.9044533459000939E-2</v>
      </c>
      <c r="AO105" s="12">
        <f t="shared" si="34"/>
        <v>1.5</v>
      </c>
      <c r="AP105" s="52">
        <f t="shared" si="35"/>
        <v>1.5</v>
      </c>
      <c r="AQ105" s="36">
        <f t="shared" si="36"/>
        <v>2.2000000000000002</v>
      </c>
      <c r="AR105" s="55">
        <f t="shared" si="37"/>
        <v>1.2</v>
      </c>
      <c r="AU105" s="11">
        <v>1.6</v>
      </c>
    </row>
    <row r="106" spans="1:47" s="11" customFormat="1" x14ac:dyDescent="0.25">
      <c r="A106" s="11" t="s">
        <v>422</v>
      </c>
      <c r="B106" s="30" t="s">
        <v>16</v>
      </c>
      <c r="C106" s="30" t="s">
        <v>551</v>
      </c>
      <c r="D106" s="12">
        <f>ROUND(IF('Indicator Data'!O108="No data",IF((0.1284*LN('Indicator Data'!BA108)-0.4735)&gt;D$140,0,IF((0.1284*LN('Indicator Data'!BA108)-0.4735)&lt;D$139,10,(D$140-(0.1284*LN('Indicator Data'!BA108)-0.4735))/(D$140-D$139)*10)),IF('Indicator Data'!O108&gt;D$140,0,IF('Indicator Data'!O108&lt;D$139,10,(D$140-'Indicator Data'!O108)/(D$140-D$139)*10))),1)</f>
        <v>6.8</v>
      </c>
      <c r="E106" s="12">
        <f>IF('Indicator Data'!P108="No data","x",ROUND(IF('Indicator Data'!P108&gt;E$140,10,IF('Indicator Data'!P108&lt;E$139,0,10-(E$140-'Indicator Data'!P108)/(E$140-E$139)*10)),1))</f>
        <v>8.1</v>
      </c>
      <c r="F106" s="52">
        <f t="shared" si="19"/>
        <v>7.5</v>
      </c>
      <c r="G106" s="12">
        <f>IF('Indicator Data'!AG108="No data","x",ROUND(IF('Indicator Data'!AG108&gt;G$140,10,IF('Indicator Data'!AG108&lt;G$139,0,10-(G$140-'Indicator Data'!AG108)/(G$140-G$139)*10)),1))</f>
        <v>6.9</v>
      </c>
      <c r="H106" s="12">
        <f>IF('Indicator Data'!AH108="No data","x",ROUND(IF('Indicator Data'!AH108&gt;H$140,10,IF('Indicator Data'!AH108&lt;H$139,0,10-(H$140-'Indicator Data'!AH108)/(H$140-H$139)*10)),1))</f>
        <v>3.5</v>
      </c>
      <c r="I106" s="52">
        <f t="shared" si="20"/>
        <v>5.2</v>
      </c>
      <c r="J106" s="35">
        <f>SUM('Indicator Data'!R108,SUM('Indicator Data'!S108:T108)*1000000)</f>
        <v>1677304328</v>
      </c>
      <c r="K106" s="35">
        <f>J106/'Indicator Data'!BD108</f>
        <v>109.94131090631639</v>
      </c>
      <c r="L106" s="12">
        <f t="shared" si="21"/>
        <v>2.2000000000000002</v>
      </c>
      <c r="M106" s="12">
        <f>IF('Indicator Data'!U108="No data","x",ROUND(IF('Indicator Data'!U108&gt;M$140,10,IF('Indicator Data'!U108&lt;M$139,0,10-(M$140-'Indicator Data'!U108)/(M$140-M$139)*10)),1))</f>
        <v>3</v>
      </c>
      <c r="N106" s="125">
        <f>'Indicator Data'!Q108/'Indicator Data'!BD108*1000000</f>
        <v>145.0297810263732</v>
      </c>
      <c r="O106" s="12">
        <f t="shared" si="22"/>
        <v>10</v>
      </c>
      <c r="P106" s="52">
        <f t="shared" si="23"/>
        <v>5.0999999999999996</v>
      </c>
      <c r="Q106" s="45">
        <f t="shared" si="24"/>
        <v>6.3</v>
      </c>
      <c r="R106" s="35">
        <f>IF(AND('Indicator Data'!AM108="No data",'Indicator Data'!AN108="No data"),0,SUM('Indicator Data'!AM108:AO108))</f>
        <v>0</v>
      </c>
      <c r="S106" s="12">
        <f t="shared" si="25"/>
        <v>0</v>
      </c>
      <c r="T106" s="41">
        <f>R106/'Indicator Data'!$BB108</f>
        <v>0</v>
      </c>
      <c r="U106" s="12">
        <f t="shared" si="26"/>
        <v>0</v>
      </c>
      <c r="V106" s="13">
        <f t="shared" si="27"/>
        <v>0</v>
      </c>
      <c r="W106" s="12">
        <f>IF('Indicator Data'!AB108="No data","x",ROUND(IF('Indicator Data'!AB108&gt;W$140,10,IF('Indicator Data'!AB108&lt;W$139,0,10-(W$140-'Indicator Data'!AB108)/(W$140-W$139)*10)),1))</f>
        <v>1.2</v>
      </c>
      <c r="X106" s="12">
        <f>IF('Indicator Data'!AA108="No data","x",ROUND(IF('Indicator Data'!AA108&gt;X$140,10,IF('Indicator Data'!AA108&lt;X$139,0,10-(X$140-'Indicator Data'!AA108)/(X$140-X$139)*10)),1))</f>
        <v>3.7</v>
      </c>
      <c r="Y106" s="12">
        <f>IF('Indicator Data'!AF108="No data","x",ROUND(IF('Indicator Data'!AF108&gt;Y$140,10,IF('Indicator Data'!AF108&lt;Y$139,0,10-(Y$140-'Indicator Data'!AF108)/(Y$140-Y$139)*10)),1))</f>
        <v>2.2000000000000002</v>
      </c>
      <c r="Z106" s="129">
        <f>IF('Indicator Data'!AC108="No data","x",'Indicator Data'!AC108/'Indicator Data'!$BB108*100000)</f>
        <v>0</v>
      </c>
      <c r="AA106" s="127">
        <f t="shared" si="28"/>
        <v>0</v>
      </c>
      <c r="AB106" s="129">
        <f>IF('Indicator Data'!AD108="No data","x",'Indicator Data'!AD108/'Indicator Data'!$BB108*100000)</f>
        <v>0</v>
      </c>
      <c r="AC106" s="127">
        <f t="shared" si="29"/>
        <v>0</v>
      </c>
      <c r="AD106" s="52">
        <f t="shared" si="30"/>
        <v>1.4</v>
      </c>
      <c r="AE106" s="12">
        <f>IF('Indicator Data'!V108="No data","x",ROUND(IF('Indicator Data'!V108&gt;AE$140,10,IF('Indicator Data'!V108&lt;AE$139,0,10-(AE$140-'Indicator Data'!V108)/(AE$140-AE$139)*10)),1))</f>
        <v>5.7</v>
      </c>
      <c r="AF106" s="12" t="str">
        <f>IF('Indicator Data'!W108="No data","x",ROUND(IF('Indicator Data'!W108&gt;AF$140,10,IF('Indicator Data'!W108&lt;AF$139,0,10-(AF$140-'Indicator Data'!W108)/(AF$140-AF$139)*10)),1))</f>
        <v>x</v>
      </c>
      <c r="AG106" s="52">
        <f t="shared" si="31"/>
        <v>5.7</v>
      </c>
      <c r="AH106" s="12" t="str">
        <f>IF('Indicator Data'!AP108="No data","x",ROUND(IF('Indicator Data'!AP108&gt;AH$140,10,IF('Indicator Data'!AP108&lt;AH$139,0,10-(AH$140-'Indicator Data'!AP108)/(AH$140-AH$139)*10)),1))</f>
        <v>x</v>
      </c>
      <c r="AI106" s="12">
        <f>IF('Indicator Data'!AQ108="No data","x",ROUND(IF('Indicator Data'!AQ108&gt;AI$140,10,IF('Indicator Data'!AQ108&lt;AI$139,0,10-(AI$140-'Indicator Data'!AQ108)/(AI$140-AI$139)*10)),1))</f>
        <v>1.5</v>
      </c>
      <c r="AJ106" s="52">
        <f t="shared" si="32"/>
        <v>1.5</v>
      </c>
      <c r="AK106" s="35">
        <f>'Indicator Data'!AK108+'Indicator Data'!AJ108*0.5+'Indicator Data'!AI108*0.25</f>
        <v>0</v>
      </c>
      <c r="AL106" s="42">
        <f>AK106/'Indicator Data'!BB108</f>
        <v>0</v>
      </c>
      <c r="AM106" s="52">
        <f t="shared" si="33"/>
        <v>0</v>
      </c>
      <c r="AN106" s="42">
        <f>IF('Indicator Data'!AL108="No data","x",'Indicator Data'!AL108/'Indicator Data'!BB108)</f>
        <v>5.481945942185272E-2</v>
      </c>
      <c r="AO106" s="12">
        <f t="shared" si="34"/>
        <v>2.7</v>
      </c>
      <c r="AP106" s="52">
        <f t="shared" si="35"/>
        <v>2.7</v>
      </c>
      <c r="AQ106" s="36">
        <f t="shared" si="36"/>
        <v>2.5</v>
      </c>
      <c r="AR106" s="55">
        <f t="shared" si="37"/>
        <v>1.3</v>
      </c>
      <c r="AU106" s="11">
        <v>1.7</v>
      </c>
    </row>
    <row r="107" spans="1:47" s="11" customFormat="1" x14ac:dyDescent="0.25">
      <c r="A107" s="11" t="s">
        <v>421</v>
      </c>
      <c r="B107" s="30" t="s">
        <v>16</v>
      </c>
      <c r="C107" s="30" t="s">
        <v>550</v>
      </c>
      <c r="D107" s="12">
        <f>ROUND(IF('Indicator Data'!O109="No data",IF((0.1284*LN('Indicator Data'!BA109)-0.4735)&gt;D$140,0,IF((0.1284*LN('Indicator Data'!BA109)-0.4735)&lt;D$139,10,(D$140-(0.1284*LN('Indicator Data'!BA109)-0.4735))/(D$140-D$139)*10)),IF('Indicator Data'!O109&gt;D$140,0,IF('Indicator Data'!O109&lt;D$139,10,(D$140-'Indicator Data'!O109)/(D$140-D$139)*10))),1)</f>
        <v>6.8</v>
      </c>
      <c r="E107" s="12">
        <f>IF('Indicator Data'!P109="No data","x",ROUND(IF('Indicator Data'!P109&gt;E$140,10,IF('Indicator Data'!P109&lt;E$139,0,10-(E$140-'Indicator Data'!P109)/(E$140-E$139)*10)),1))</f>
        <v>10</v>
      </c>
      <c r="F107" s="52">
        <f t="shared" si="19"/>
        <v>8.9</v>
      </c>
      <c r="G107" s="12">
        <f>IF('Indicator Data'!AG109="No data","x",ROUND(IF('Indicator Data'!AG109&gt;G$140,10,IF('Indicator Data'!AG109&lt;G$139,0,10-(G$140-'Indicator Data'!AG109)/(G$140-G$139)*10)),1))</f>
        <v>6.9</v>
      </c>
      <c r="H107" s="12">
        <f>IF('Indicator Data'!AH109="No data","x",ROUND(IF('Indicator Data'!AH109&gt;H$140,10,IF('Indicator Data'!AH109&lt;H$139,0,10-(H$140-'Indicator Data'!AH109)/(H$140-H$139)*10)),1))</f>
        <v>7.5</v>
      </c>
      <c r="I107" s="52">
        <f t="shared" si="20"/>
        <v>7.2</v>
      </c>
      <c r="J107" s="35">
        <f>SUM('Indicator Data'!R109,SUM('Indicator Data'!S109:T109)*1000000)</f>
        <v>1677304328</v>
      </c>
      <c r="K107" s="35">
        <f>J107/'Indicator Data'!BD109</f>
        <v>109.94131090631639</v>
      </c>
      <c r="L107" s="12">
        <f t="shared" si="21"/>
        <v>2.2000000000000002</v>
      </c>
      <c r="M107" s="12">
        <f>IF('Indicator Data'!U109="No data","x",ROUND(IF('Indicator Data'!U109&gt;M$140,10,IF('Indicator Data'!U109&lt;M$139,0,10-(M$140-'Indicator Data'!U109)/(M$140-M$139)*10)),1))</f>
        <v>3</v>
      </c>
      <c r="N107" s="125">
        <f>'Indicator Data'!Q109/'Indicator Data'!BD109*1000000</f>
        <v>145.0297810263732</v>
      </c>
      <c r="O107" s="12">
        <f t="shared" si="22"/>
        <v>10</v>
      </c>
      <c r="P107" s="52">
        <f t="shared" si="23"/>
        <v>5.0999999999999996</v>
      </c>
      <c r="Q107" s="45">
        <f t="shared" si="24"/>
        <v>7.5</v>
      </c>
      <c r="R107" s="35">
        <f>IF(AND('Indicator Data'!AM109="No data",'Indicator Data'!AN109="No data"),0,SUM('Indicator Data'!AM109:AO109))</f>
        <v>0</v>
      </c>
      <c r="S107" s="12">
        <f t="shared" si="25"/>
        <v>0</v>
      </c>
      <c r="T107" s="41">
        <f>R107/'Indicator Data'!$BB109</f>
        <v>0</v>
      </c>
      <c r="U107" s="12">
        <f t="shared" si="26"/>
        <v>0</v>
      </c>
      <c r="V107" s="13">
        <f t="shared" si="27"/>
        <v>0</v>
      </c>
      <c r="W107" s="12">
        <f>IF('Indicator Data'!AB109="No data","x",ROUND(IF('Indicator Data'!AB109&gt;W$140,10,IF('Indicator Data'!AB109&lt;W$139,0,10-(W$140-'Indicator Data'!AB109)/(W$140-W$139)*10)),1))</f>
        <v>3</v>
      </c>
      <c r="X107" s="12">
        <f>IF('Indicator Data'!AA109="No data","x",ROUND(IF('Indicator Data'!AA109&gt;X$140,10,IF('Indicator Data'!AA109&lt;X$139,0,10-(X$140-'Indicator Data'!AA109)/(X$140-X$139)*10)),1))</f>
        <v>3.7</v>
      </c>
      <c r="Y107" s="12">
        <f>IF('Indicator Data'!AF109="No data","x",ROUND(IF('Indicator Data'!AF109&gt;Y$140,10,IF('Indicator Data'!AF109&lt;Y$139,0,10-(Y$140-'Indicator Data'!AF109)/(Y$140-Y$139)*10)),1))</f>
        <v>2.2000000000000002</v>
      </c>
      <c r="Z107" s="129">
        <f>IF('Indicator Data'!AC109="No data","x",'Indicator Data'!AC109/'Indicator Data'!$BB109*100000)</f>
        <v>0</v>
      </c>
      <c r="AA107" s="127">
        <f t="shared" si="28"/>
        <v>0</v>
      </c>
      <c r="AB107" s="129">
        <f>IF('Indicator Data'!AD109="No data","x",'Indicator Data'!AD109/'Indicator Data'!$BB109*100000)</f>
        <v>0</v>
      </c>
      <c r="AC107" s="127">
        <f t="shared" si="29"/>
        <v>0</v>
      </c>
      <c r="AD107" s="52">
        <f t="shared" si="30"/>
        <v>1.8</v>
      </c>
      <c r="AE107" s="12">
        <f>IF('Indicator Data'!V109="No data","x",ROUND(IF('Indicator Data'!V109&gt;AE$140,10,IF('Indicator Data'!V109&lt;AE$139,0,10-(AE$140-'Indicator Data'!V109)/(AE$140-AE$139)*10)),1))</f>
        <v>6.8</v>
      </c>
      <c r="AF107" s="12" t="str">
        <f>IF('Indicator Data'!W109="No data","x",ROUND(IF('Indicator Data'!W109&gt;AF$140,10,IF('Indicator Data'!W109&lt;AF$139,0,10-(AF$140-'Indicator Data'!W109)/(AF$140-AF$139)*10)),1))</f>
        <v>x</v>
      </c>
      <c r="AG107" s="52">
        <f t="shared" si="31"/>
        <v>6.8</v>
      </c>
      <c r="AH107" s="12" t="str">
        <f>IF('Indicator Data'!AP109="No data","x",ROUND(IF('Indicator Data'!AP109&gt;AH$140,10,IF('Indicator Data'!AP109&lt;AH$139,0,10-(AH$140-'Indicator Data'!AP109)/(AH$140-AH$139)*10)),1))</f>
        <v>x</v>
      </c>
      <c r="AI107" s="12">
        <f>IF('Indicator Data'!AQ109="No data","x",ROUND(IF('Indicator Data'!AQ109&gt;AI$140,10,IF('Indicator Data'!AQ109&lt;AI$139,0,10-(AI$140-'Indicator Data'!AQ109)/(AI$140-AI$139)*10)),1))</f>
        <v>5.4</v>
      </c>
      <c r="AJ107" s="52">
        <f t="shared" si="32"/>
        <v>5.4</v>
      </c>
      <c r="AK107" s="35">
        <f>'Indicator Data'!AK109+'Indicator Data'!AJ109*0.5+'Indicator Data'!AI109*0.25</f>
        <v>0</v>
      </c>
      <c r="AL107" s="42">
        <f>AK107/'Indicator Data'!BB109</f>
        <v>0</v>
      </c>
      <c r="AM107" s="52">
        <f t="shared" si="33"/>
        <v>0</v>
      </c>
      <c r="AN107" s="42">
        <f>IF('Indicator Data'!AL109="No data","x",'Indicator Data'!AL109/'Indicator Data'!BB109)</f>
        <v>5.2695019446830853E-2</v>
      </c>
      <c r="AO107" s="12">
        <f t="shared" si="34"/>
        <v>2.6</v>
      </c>
      <c r="AP107" s="52">
        <f t="shared" si="35"/>
        <v>2.6</v>
      </c>
      <c r="AQ107" s="36">
        <f t="shared" si="36"/>
        <v>3.7</v>
      </c>
      <c r="AR107" s="55">
        <f t="shared" si="37"/>
        <v>2</v>
      </c>
      <c r="AU107" s="11">
        <v>2.6</v>
      </c>
    </row>
    <row r="108" spans="1:47" s="11" customFormat="1" x14ac:dyDescent="0.25">
      <c r="A108" s="11" t="s">
        <v>424</v>
      </c>
      <c r="B108" s="30" t="s">
        <v>16</v>
      </c>
      <c r="C108" s="30" t="s">
        <v>553</v>
      </c>
      <c r="D108" s="12">
        <f>ROUND(IF('Indicator Data'!O110="No data",IF((0.1284*LN('Indicator Data'!BA110)-0.4735)&gt;D$140,0,IF((0.1284*LN('Indicator Data'!BA110)-0.4735)&lt;D$139,10,(D$140-(0.1284*LN('Indicator Data'!BA110)-0.4735))/(D$140-D$139)*10)),IF('Indicator Data'!O110&gt;D$140,0,IF('Indicator Data'!O110&lt;D$139,10,(D$140-'Indicator Data'!O110)/(D$140-D$139)*10))),1)</f>
        <v>6.8</v>
      </c>
      <c r="E108" s="12">
        <f>IF('Indicator Data'!P110="No data","x",ROUND(IF('Indicator Data'!P110&gt;E$140,10,IF('Indicator Data'!P110&lt;E$139,0,10-(E$140-'Indicator Data'!P110)/(E$140-E$139)*10)),1))</f>
        <v>7.5</v>
      </c>
      <c r="F108" s="52">
        <f t="shared" si="19"/>
        <v>7.2</v>
      </c>
      <c r="G108" s="12">
        <f>IF('Indicator Data'!AG110="No data","x",ROUND(IF('Indicator Data'!AG110&gt;G$140,10,IF('Indicator Data'!AG110&lt;G$139,0,10-(G$140-'Indicator Data'!AG110)/(G$140-G$139)*10)),1))</f>
        <v>6.9</v>
      </c>
      <c r="H108" s="12">
        <f>IF('Indicator Data'!AH110="No data","x",ROUND(IF('Indicator Data'!AH110&gt;H$140,10,IF('Indicator Data'!AH110&lt;H$139,0,10-(H$140-'Indicator Data'!AH110)/(H$140-H$139)*10)),1))</f>
        <v>2</v>
      </c>
      <c r="I108" s="52">
        <f t="shared" si="20"/>
        <v>4.5</v>
      </c>
      <c r="J108" s="35">
        <f>SUM('Indicator Data'!R110,SUM('Indicator Data'!S110:T110)*1000000)</f>
        <v>1677304328</v>
      </c>
      <c r="K108" s="35">
        <f>J108/'Indicator Data'!BD110</f>
        <v>109.94131090631639</v>
      </c>
      <c r="L108" s="12">
        <f t="shared" si="21"/>
        <v>2.2000000000000002</v>
      </c>
      <c r="M108" s="12">
        <f>IF('Indicator Data'!U110="No data","x",ROUND(IF('Indicator Data'!U110&gt;M$140,10,IF('Indicator Data'!U110&lt;M$139,0,10-(M$140-'Indicator Data'!U110)/(M$140-M$139)*10)),1))</f>
        <v>3</v>
      </c>
      <c r="N108" s="125">
        <f>'Indicator Data'!Q110/'Indicator Data'!BD110*1000000</f>
        <v>145.0297810263732</v>
      </c>
      <c r="O108" s="12">
        <f t="shared" si="22"/>
        <v>10</v>
      </c>
      <c r="P108" s="52">
        <f t="shared" si="23"/>
        <v>5.0999999999999996</v>
      </c>
      <c r="Q108" s="45">
        <f t="shared" si="24"/>
        <v>6</v>
      </c>
      <c r="R108" s="35">
        <f>IF(AND('Indicator Data'!AM110="No data",'Indicator Data'!AN110="No data"),0,SUM('Indicator Data'!AM110:AO110))</f>
        <v>0</v>
      </c>
      <c r="S108" s="12">
        <f t="shared" si="25"/>
        <v>0</v>
      </c>
      <c r="T108" s="41">
        <f>R108/'Indicator Data'!$BB110</f>
        <v>0</v>
      </c>
      <c r="U108" s="12">
        <f t="shared" si="26"/>
        <v>0</v>
      </c>
      <c r="V108" s="13">
        <f t="shared" si="27"/>
        <v>0</v>
      </c>
      <c r="W108" s="12">
        <f>IF('Indicator Data'!AB110="No data","x",ROUND(IF('Indicator Data'!AB110&gt;W$140,10,IF('Indicator Data'!AB110&lt;W$139,0,10-(W$140-'Indicator Data'!AB110)/(W$140-W$139)*10)),1))</f>
        <v>0.8</v>
      </c>
      <c r="X108" s="12">
        <f>IF('Indicator Data'!AA110="No data","x",ROUND(IF('Indicator Data'!AA110&gt;X$140,10,IF('Indicator Data'!AA110&lt;X$139,0,10-(X$140-'Indicator Data'!AA110)/(X$140-X$139)*10)),1))</f>
        <v>3.7</v>
      </c>
      <c r="Y108" s="12">
        <f>IF('Indicator Data'!AF110="No data","x",ROUND(IF('Indicator Data'!AF110&gt;Y$140,10,IF('Indicator Data'!AF110&lt;Y$139,0,10-(Y$140-'Indicator Data'!AF110)/(Y$140-Y$139)*10)),1))</f>
        <v>2.2000000000000002</v>
      </c>
      <c r="Z108" s="129">
        <f>IF('Indicator Data'!AC110="No data","x",'Indicator Data'!AC110/'Indicator Data'!$BB110*100000)</f>
        <v>0</v>
      </c>
      <c r="AA108" s="127">
        <f t="shared" si="28"/>
        <v>0</v>
      </c>
      <c r="AB108" s="129">
        <f>IF('Indicator Data'!AD110="No data","x",'Indicator Data'!AD110/'Indicator Data'!$BB110*100000)</f>
        <v>0</v>
      </c>
      <c r="AC108" s="127">
        <f t="shared" si="29"/>
        <v>0</v>
      </c>
      <c r="AD108" s="52">
        <f t="shared" si="30"/>
        <v>1.3</v>
      </c>
      <c r="AE108" s="12">
        <f>IF('Indicator Data'!V110="No data","x",ROUND(IF('Indicator Data'!V110&gt;AE$140,10,IF('Indicator Data'!V110&lt;AE$139,0,10-(AE$140-'Indicator Data'!V110)/(AE$140-AE$139)*10)),1))</f>
        <v>4.9000000000000004</v>
      </c>
      <c r="AF108" s="12">
        <f>IF('Indicator Data'!W110="No data","x",ROUND(IF('Indicator Data'!W110&gt;AF$140,10,IF('Indicator Data'!W110&lt;AF$139,0,10-(AF$140-'Indicator Data'!W110)/(AF$140-AF$139)*10)),1))</f>
        <v>3.8</v>
      </c>
      <c r="AG108" s="52">
        <f t="shared" si="31"/>
        <v>4.4000000000000004</v>
      </c>
      <c r="AH108" s="12">
        <f>IF('Indicator Data'!AP110="No data","x",ROUND(IF('Indicator Data'!AP110&gt;AH$140,10,IF('Indicator Data'!AP110&lt;AH$139,0,10-(AH$140-'Indicator Data'!AP110)/(AH$140-AH$139)*10)),1))</f>
        <v>4.4000000000000004</v>
      </c>
      <c r="AI108" s="12">
        <f>IF('Indicator Data'!AQ110="No data","x",ROUND(IF('Indicator Data'!AQ110&gt;AI$140,10,IF('Indicator Data'!AQ110&lt;AI$139,0,10-(AI$140-'Indicator Data'!AQ110)/(AI$140-AI$139)*10)),1))</f>
        <v>7.1</v>
      </c>
      <c r="AJ108" s="52">
        <f t="shared" si="32"/>
        <v>5.8</v>
      </c>
      <c r="AK108" s="35">
        <f>'Indicator Data'!AK110+'Indicator Data'!AJ110*0.5+'Indicator Data'!AI110*0.25</f>
        <v>0</v>
      </c>
      <c r="AL108" s="42">
        <f>AK108/'Indicator Data'!BB110</f>
        <v>0</v>
      </c>
      <c r="AM108" s="52">
        <f t="shared" si="33"/>
        <v>0</v>
      </c>
      <c r="AN108" s="42">
        <f>IF('Indicator Data'!AL110="No data","x",'Indicator Data'!AL110/'Indicator Data'!BB110)</f>
        <v>3.2145656858279123E-2</v>
      </c>
      <c r="AO108" s="12">
        <f t="shared" si="34"/>
        <v>1.6</v>
      </c>
      <c r="AP108" s="52">
        <f t="shared" si="35"/>
        <v>1.6</v>
      </c>
      <c r="AQ108" s="36">
        <f t="shared" si="36"/>
        <v>2.9</v>
      </c>
      <c r="AR108" s="55">
        <f t="shared" si="37"/>
        <v>1.6</v>
      </c>
      <c r="AU108" s="11">
        <v>2.7</v>
      </c>
    </row>
    <row r="109" spans="1:47" s="11" customFormat="1" x14ac:dyDescent="0.25">
      <c r="A109" s="11" t="s">
        <v>425</v>
      </c>
      <c r="B109" s="30" t="s">
        <v>16</v>
      </c>
      <c r="C109" s="30" t="s">
        <v>554</v>
      </c>
      <c r="D109" s="12">
        <f>ROUND(IF('Indicator Data'!O111="No data",IF((0.1284*LN('Indicator Data'!BA111)-0.4735)&gt;D$140,0,IF((0.1284*LN('Indicator Data'!BA111)-0.4735)&lt;D$139,10,(D$140-(0.1284*LN('Indicator Data'!BA111)-0.4735))/(D$140-D$139)*10)),IF('Indicator Data'!O111&gt;D$140,0,IF('Indicator Data'!O111&lt;D$139,10,(D$140-'Indicator Data'!O111)/(D$140-D$139)*10))),1)</f>
        <v>6.8</v>
      </c>
      <c r="E109" s="12">
        <f>IF('Indicator Data'!P111="No data","x",ROUND(IF('Indicator Data'!P111&gt;E$140,10,IF('Indicator Data'!P111&lt;E$139,0,10-(E$140-'Indicator Data'!P111)/(E$140-E$139)*10)),1))</f>
        <v>8.1999999999999993</v>
      </c>
      <c r="F109" s="52">
        <f t="shared" si="19"/>
        <v>7.6</v>
      </c>
      <c r="G109" s="12">
        <f>IF('Indicator Data'!AG111="No data","x",ROUND(IF('Indicator Data'!AG111&gt;G$140,10,IF('Indicator Data'!AG111&lt;G$139,0,10-(G$140-'Indicator Data'!AG111)/(G$140-G$139)*10)),1))</f>
        <v>6.9</v>
      </c>
      <c r="H109" s="12">
        <f>IF('Indicator Data'!AH111="No data","x",ROUND(IF('Indicator Data'!AH111&gt;H$140,10,IF('Indicator Data'!AH111&lt;H$139,0,10-(H$140-'Indicator Data'!AH111)/(H$140-H$139)*10)),1))</f>
        <v>1.5</v>
      </c>
      <c r="I109" s="52">
        <f t="shared" si="20"/>
        <v>4.2</v>
      </c>
      <c r="J109" s="35">
        <f>SUM('Indicator Data'!R111,SUM('Indicator Data'!S111:T111)*1000000)</f>
        <v>1677304328</v>
      </c>
      <c r="K109" s="35">
        <f>J109/'Indicator Data'!BD111</f>
        <v>109.94131090631639</v>
      </c>
      <c r="L109" s="12">
        <f t="shared" si="21"/>
        <v>2.2000000000000002</v>
      </c>
      <c r="M109" s="12">
        <f>IF('Indicator Data'!U111="No data","x",ROUND(IF('Indicator Data'!U111&gt;M$140,10,IF('Indicator Data'!U111&lt;M$139,0,10-(M$140-'Indicator Data'!U111)/(M$140-M$139)*10)),1))</f>
        <v>3</v>
      </c>
      <c r="N109" s="125">
        <f>'Indicator Data'!Q111/'Indicator Data'!BD111*1000000</f>
        <v>145.0297810263732</v>
      </c>
      <c r="O109" s="12">
        <f t="shared" si="22"/>
        <v>10</v>
      </c>
      <c r="P109" s="52">
        <f t="shared" si="23"/>
        <v>5.0999999999999996</v>
      </c>
      <c r="Q109" s="45">
        <f t="shared" si="24"/>
        <v>6.1</v>
      </c>
      <c r="R109" s="35">
        <f>IF(AND('Indicator Data'!AM111="No data",'Indicator Data'!AN111="No data"),0,SUM('Indicator Data'!AM111:AO111))</f>
        <v>0</v>
      </c>
      <c r="S109" s="12">
        <f t="shared" si="25"/>
        <v>0</v>
      </c>
      <c r="T109" s="41">
        <f>R109/'Indicator Data'!$BB111</f>
        <v>0</v>
      </c>
      <c r="U109" s="12">
        <f t="shared" si="26"/>
        <v>0</v>
      </c>
      <c r="V109" s="13">
        <f t="shared" si="27"/>
        <v>0</v>
      </c>
      <c r="W109" s="12">
        <f>IF('Indicator Data'!AB111="No data","x",ROUND(IF('Indicator Data'!AB111&gt;W$140,10,IF('Indicator Data'!AB111&lt;W$139,0,10-(W$140-'Indicator Data'!AB111)/(W$140-W$139)*10)),1))</f>
        <v>1</v>
      </c>
      <c r="X109" s="12">
        <f>IF('Indicator Data'!AA111="No data","x",ROUND(IF('Indicator Data'!AA111&gt;X$140,10,IF('Indicator Data'!AA111&lt;X$139,0,10-(X$140-'Indicator Data'!AA111)/(X$140-X$139)*10)),1))</f>
        <v>3.7</v>
      </c>
      <c r="Y109" s="12">
        <f>IF('Indicator Data'!AF111="No data","x",ROUND(IF('Indicator Data'!AF111&gt;Y$140,10,IF('Indicator Data'!AF111&lt;Y$139,0,10-(Y$140-'Indicator Data'!AF111)/(Y$140-Y$139)*10)),1))</f>
        <v>2.2000000000000002</v>
      </c>
      <c r="Z109" s="129">
        <f>IF('Indicator Data'!AC111="No data","x",'Indicator Data'!AC111/'Indicator Data'!$BB111*100000)</f>
        <v>0</v>
      </c>
      <c r="AA109" s="127">
        <f t="shared" si="28"/>
        <v>0</v>
      </c>
      <c r="AB109" s="129">
        <f>IF('Indicator Data'!AD111="No data","x",'Indicator Data'!AD111/'Indicator Data'!$BB111*100000)</f>
        <v>0.15267618450000839</v>
      </c>
      <c r="AC109" s="127">
        <f t="shared" si="29"/>
        <v>3.9</v>
      </c>
      <c r="AD109" s="52">
        <f t="shared" si="30"/>
        <v>2.2000000000000002</v>
      </c>
      <c r="AE109" s="12">
        <f>IF('Indicator Data'!V111="No data","x",ROUND(IF('Indicator Data'!V111&gt;AE$140,10,IF('Indicator Data'!V111&lt;AE$139,0,10-(AE$140-'Indicator Data'!V111)/(AE$140-AE$139)*10)),1))</f>
        <v>5.5</v>
      </c>
      <c r="AF109" s="12">
        <f>IF('Indicator Data'!W111="No data","x",ROUND(IF('Indicator Data'!W111&gt;AF$140,10,IF('Indicator Data'!W111&lt;AF$139,0,10-(AF$140-'Indicator Data'!W111)/(AF$140-AF$139)*10)),1))</f>
        <v>4.0999999999999996</v>
      </c>
      <c r="AG109" s="52">
        <f t="shared" si="31"/>
        <v>4.8</v>
      </c>
      <c r="AH109" s="12">
        <f>IF('Indicator Data'!AP111="No data","x",ROUND(IF('Indicator Data'!AP111&gt;AH$140,10,IF('Indicator Data'!AP111&lt;AH$139,0,10-(AH$140-'Indicator Data'!AP111)/(AH$140-AH$139)*10)),1))</f>
        <v>5.5</v>
      </c>
      <c r="AI109" s="12">
        <f>IF('Indicator Data'!AQ111="No data","x",ROUND(IF('Indicator Data'!AQ111&gt;AI$140,10,IF('Indicator Data'!AQ111&lt;AI$139,0,10-(AI$140-'Indicator Data'!AQ111)/(AI$140-AI$139)*10)),1))</f>
        <v>6.1</v>
      </c>
      <c r="AJ109" s="52">
        <f t="shared" si="32"/>
        <v>5.8</v>
      </c>
      <c r="AK109" s="35">
        <f>'Indicator Data'!AK111+'Indicator Data'!AJ111*0.5+'Indicator Data'!AI111*0.25</f>
        <v>0</v>
      </c>
      <c r="AL109" s="42">
        <f>AK109/'Indicator Data'!BB111</f>
        <v>0</v>
      </c>
      <c r="AM109" s="52">
        <f t="shared" si="33"/>
        <v>0</v>
      </c>
      <c r="AN109" s="42">
        <f>IF('Indicator Data'!AL111="No data","x",'Indicator Data'!AL111/'Indicator Data'!BB111)</f>
        <v>7.9632096198210323E-2</v>
      </c>
      <c r="AO109" s="12">
        <f t="shared" si="34"/>
        <v>4</v>
      </c>
      <c r="AP109" s="52">
        <f t="shared" si="35"/>
        <v>4</v>
      </c>
      <c r="AQ109" s="36">
        <f t="shared" si="36"/>
        <v>3.6</v>
      </c>
      <c r="AR109" s="55">
        <f t="shared" si="37"/>
        <v>2</v>
      </c>
      <c r="AU109" s="11">
        <v>7</v>
      </c>
    </row>
    <row r="110" spans="1:47" s="11" customFormat="1" x14ac:dyDescent="0.25">
      <c r="A110" s="11" t="s">
        <v>427</v>
      </c>
      <c r="B110" s="30" t="s">
        <v>16</v>
      </c>
      <c r="C110" s="30" t="s">
        <v>556</v>
      </c>
      <c r="D110" s="12">
        <f>ROUND(IF('Indicator Data'!O112="No data",IF((0.1284*LN('Indicator Data'!BA112)-0.4735)&gt;D$140,0,IF((0.1284*LN('Indicator Data'!BA112)-0.4735)&lt;D$139,10,(D$140-(0.1284*LN('Indicator Data'!BA112)-0.4735))/(D$140-D$139)*10)),IF('Indicator Data'!O112&gt;D$140,0,IF('Indicator Data'!O112&lt;D$139,10,(D$140-'Indicator Data'!O112)/(D$140-D$139)*10))),1)</f>
        <v>6.8</v>
      </c>
      <c r="E110" s="12">
        <f>IF('Indicator Data'!P112="No data","x",ROUND(IF('Indicator Data'!P112&gt;E$140,10,IF('Indicator Data'!P112&lt;E$139,0,10-(E$140-'Indicator Data'!P112)/(E$140-E$139)*10)),1))</f>
        <v>5.2</v>
      </c>
      <c r="F110" s="52">
        <f t="shared" si="19"/>
        <v>6.1</v>
      </c>
      <c r="G110" s="12">
        <f>IF('Indicator Data'!AG112="No data","x",ROUND(IF('Indicator Data'!AG112&gt;G$140,10,IF('Indicator Data'!AG112&lt;G$139,0,10-(G$140-'Indicator Data'!AG112)/(G$140-G$139)*10)),1))</f>
        <v>6.9</v>
      </c>
      <c r="H110" s="12">
        <f>IF('Indicator Data'!AH112="No data","x",ROUND(IF('Indicator Data'!AH112&gt;H$140,10,IF('Indicator Data'!AH112&lt;H$139,0,10-(H$140-'Indicator Data'!AH112)/(H$140-H$139)*10)),1))</f>
        <v>1.8</v>
      </c>
      <c r="I110" s="52">
        <f t="shared" si="20"/>
        <v>4.4000000000000004</v>
      </c>
      <c r="J110" s="35">
        <f>SUM('Indicator Data'!R112,SUM('Indicator Data'!S112:T112)*1000000)</f>
        <v>1677304328</v>
      </c>
      <c r="K110" s="35">
        <f>J110/'Indicator Data'!BD112</f>
        <v>109.94131090631639</v>
      </c>
      <c r="L110" s="12">
        <f t="shared" si="21"/>
        <v>2.2000000000000002</v>
      </c>
      <c r="M110" s="12">
        <f>IF('Indicator Data'!U112="No data","x",ROUND(IF('Indicator Data'!U112&gt;M$140,10,IF('Indicator Data'!U112&lt;M$139,0,10-(M$140-'Indicator Data'!U112)/(M$140-M$139)*10)),1))</f>
        <v>3</v>
      </c>
      <c r="N110" s="125">
        <f>'Indicator Data'!Q112/'Indicator Data'!BD112*1000000</f>
        <v>145.0297810263732</v>
      </c>
      <c r="O110" s="12">
        <f t="shared" si="22"/>
        <v>10</v>
      </c>
      <c r="P110" s="52">
        <f t="shared" si="23"/>
        <v>5.0999999999999996</v>
      </c>
      <c r="Q110" s="45">
        <f t="shared" si="24"/>
        <v>5.4</v>
      </c>
      <c r="R110" s="35">
        <f>IF(AND('Indicator Data'!AM112="No data",'Indicator Data'!AN112="No data"),0,SUM('Indicator Data'!AM112:AO112))</f>
        <v>0</v>
      </c>
      <c r="S110" s="12">
        <f t="shared" si="25"/>
        <v>0</v>
      </c>
      <c r="T110" s="41">
        <f>R110/'Indicator Data'!$BB112</f>
        <v>0</v>
      </c>
      <c r="U110" s="12">
        <f t="shared" si="26"/>
        <v>0</v>
      </c>
      <c r="V110" s="13">
        <f t="shared" si="27"/>
        <v>0</v>
      </c>
      <c r="W110" s="12">
        <f>IF('Indicator Data'!AB112="No data","x",ROUND(IF('Indicator Data'!AB112&gt;W$140,10,IF('Indicator Data'!AB112&lt;W$139,0,10-(W$140-'Indicator Data'!AB112)/(W$140-W$139)*10)),1))</f>
        <v>0.8</v>
      </c>
      <c r="X110" s="12">
        <f>IF('Indicator Data'!AA112="No data","x",ROUND(IF('Indicator Data'!AA112&gt;X$140,10,IF('Indicator Data'!AA112&lt;X$139,0,10-(X$140-'Indicator Data'!AA112)/(X$140-X$139)*10)),1))</f>
        <v>3.7</v>
      </c>
      <c r="Y110" s="12">
        <f>IF('Indicator Data'!AF112="No data","x",ROUND(IF('Indicator Data'!AF112&gt;Y$140,10,IF('Indicator Data'!AF112&lt;Y$139,0,10-(Y$140-'Indicator Data'!AF112)/(Y$140-Y$139)*10)),1))</f>
        <v>2.2000000000000002</v>
      </c>
      <c r="Z110" s="129">
        <f>IF('Indicator Data'!AC112="No data","x",'Indicator Data'!AC112/'Indicator Data'!$BB112*100000)</f>
        <v>0</v>
      </c>
      <c r="AA110" s="127">
        <f t="shared" si="28"/>
        <v>0</v>
      </c>
      <c r="AB110" s="129">
        <f>IF('Indicator Data'!AD112="No data","x",'Indicator Data'!AD112/'Indicator Data'!$BB112*100000)</f>
        <v>9.9091332481147876E-2</v>
      </c>
      <c r="AC110" s="127">
        <f t="shared" si="29"/>
        <v>3.3</v>
      </c>
      <c r="AD110" s="52">
        <f t="shared" si="30"/>
        <v>2</v>
      </c>
      <c r="AE110" s="12">
        <f>IF('Indicator Data'!V112="No data","x",ROUND(IF('Indicator Data'!V112&gt;AE$140,10,IF('Indicator Data'!V112&lt;AE$139,0,10-(AE$140-'Indicator Data'!V112)/(AE$140-AE$139)*10)),1))</f>
        <v>3.9</v>
      </c>
      <c r="AF110" s="12">
        <f>IF('Indicator Data'!W112="No data","x",ROUND(IF('Indicator Data'!W112&gt;AF$140,10,IF('Indicator Data'!W112&lt;AF$139,0,10-(AF$140-'Indicator Data'!W112)/(AF$140-AF$139)*10)),1))</f>
        <v>3.1</v>
      </c>
      <c r="AG110" s="52">
        <f t="shared" si="31"/>
        <v>3.5</v>
      </c>
      <c r="AH110" s="12">
        <f>IF('Indicator Data'!AP112="No data","x",ROUND(IF('Indicator Data'!AP112&gt;AH$140,10,IF('Indicator Data'!AP112&lt;AH$139,0,10-(AH$140-'Indicator Data'!AP112)/(AH$140-AH$139)*10)),1))</f>
        <v>3</v>
      </c>
      <c r="AI110" s="12">
        <f>IF('Indicator Data'!AQ112="No data","x",ROUND(IF('Indicator Data'!AQ112&gt;AI$140,10,IF('Indicator Data'!AQ112&lt;AI$139,0,10-(AI$140-'Indicator Data'!AQ112)/(AI$140-AI$139)*10)),1))</f>
        <v>3.6</v>
      </c>
      <c r="AJ110" s="52">
        <f t="shared" si="32"/>
        <v>3.3</v>
      </c>
      <c r="AK110" s="35">
        <f>'Indicator Data'!AK112+'Indicator Data'!AJ112*0.5+'Indicator Data'!AI112*0.25</f>
        <v>753.55840296136944</v>
      </c>
      <c r="AL110" s="42">
        <f>AK110/'Indicator Data'!BB112</f>
        <v>7.4671106251807866E-4</v>
      </c>
      <c r="AM110" s="52">
        <f t="shared" si="33"/>
        <v>0.1</v>
      </c>
      <c r="AN110" s="42">
        <f>IF('Indicator Data'!AL112="No data","x",'Indicator Data'!AL112/'Indicator Data'!BB112)</f>
        <v>2.0937057185607979E-2</v>
      </c>
      <c r="AO110" s="12">
        <f t="shared" si="34"/>
        <v>1</v>
      </c>
      <c r="AP110" s="52">
        <f t="shared" si="35"/>
        <v>1</v>
      </c>
      <c r="AQ110" s="36">
        <f t="shared" si="36"/>
        <v>2.1</v>
      </c>
      <c r="AR110" s="55">
        <f t="shared" si="37"/>
        <v>1.1000000000000001</v>
      </c>
      <c r="AU110" s="11">
        <v>5.7</v>
      </c>
    </row>
    <row r="111" spans="1:47" s="11" customFormat="1" x14ac:dyDescent="0.25">
      <c r="A111" s="11" t="s">
        <v>426</v>
      </c>
      <c r="B111" s="30" t="s">
        <v>16</v>
      </c>
      <c r="C111" s="30" t="s">
        <v>555</v>
      </c>
      <c r="D111" s="12">
        <f>ROUND(IF('Indicator Data'!O113="No data",IF((0.1284*LN('Indicator Data'!BA113)-0.4735)&gt;D$140,0,IF((0.1284*LN('Indicator Data'!BA113)-0.4735)&lt;D$139,10,(D$140-(0.1284*LN('Indicator Data'!BA113)-0.4735))/(D$140-D$139)*10)),IF('Indicator Data'!O113&gt;D$140,0,IF('Indicator Data'!O113&lt;D$139,10,(D$140-'Indicator Data'!O113)/(D$140-D$139)*10))),1)</f>
        <v>6.8</v>
      </c>
      <c r="E111" s="12">
        <f>IF('Indicator Data'!P113="No data","x",ROUND(IF('Indicator Data'!P113&gt;E$140,10,IF('Indicator Data'!P113&lt;E$139,0,10-(E$140-'Indicator Data'!P113)/(E$140-E$139)*10)),1))</f>
        <v>8.6</v>
      </c>
      <c r="F111" s="52">
        <f t="shared" si="19"/>
        <v>7.8</v>
      </c>
      <c r="G111" s="12">
        <f>IF('Indicator Data'!AG113="No data","x",ROUND(IF('Indicator Data'!AG113&gt;G$140,10,IF('Indicator Data'!AG113&lt;G$139,0,10-(G$140-'Indicator Data'!AG113)/(G$140-G$139)*10)),1))</f>
        <v>6.9</v>
      </c>
      <c r="H111" s="12">
        <f>IF('Indicator Data'!AH113="No data","x",ROUND(IF('Indicator Data'!AH113&gt;H$140,10,IF('Indicator Data'!AH113&lt;H$139,0,10-(H$140-'Indicator Data'!AH113)/(H$140-H$139)*10)),1))</f>
        <v>3.5</v>
      </c>
      <c r="I111" s="52">
        <f t="shared" si="20"/>
        <v>5.2</v>
      </c>
      <c r="J111" s="35">
        <f>SUM('Indicator Data'!R113,SUM('Indicator Data'!S113:T113)*1000000)</f>
        <v>1677304328</v>
      </c>
      <c r="K111" s="35">
        <f>J111/'Indicator Data'!BD113</f>
        <v>109.94131090631639</v>
      </c>
      <c r="L111" s="12">
        <f t="shared" si="21"/>
        <v>2.2000000000000002</v>
      </c>
      <c r="M111" s="12">
        <f>IF('Indicator Data'!U113="No data","x",ROUND(IF('Indicator Data'!U113&gt;M$140,10,IF('Indicator Data'!U113&lt;M$139,0,10-(M$140-'Indicator Data'!U113)/(M$140-M$139)*10)),1))</f>
        <v>3</v>
      </c>
      <c r="N111" s="125">
        <f>'Indicator Data'!Q113/'Indicator Data'!BD113*1000000</f>
        <v>145.0297810263732</v>
      </c>
      <c r="O111" s="12">
        <f t="shared" si="22"/>
        <v>10</v>
      </c>
      <c r="P111" s="52">
        <f t="shared" si="23"/>
        <v>5.0999999999999996</v>
      </c>
      <c r="Q111" s="45">
        <f t="shared" si="24"/>
        <v>6.5</v>
      </c>
      <c r="R111" s="35">
        <f>IF(AND('Indicator Data'!AM113="No data",'Indicator Data'!AN113="No data"),0,SUM('Indicator Data'!AM113:AO113))</f>
        <v>0</v>
      </c>
      <c r="S111" s="12">
        <f t="shared" si="25"/>
        <v>0</v>
      </c>
      <c r="T111" s="41">
        <f>R111/'Indicator Data'!$BB113</f>
        <v>0</v>
      </c>
      <c r="U111" s="12">
        <f t="shared" si="26"/>
        <v>0</v>
      </c>
      <c r="V111" s="13">
        <f t="shared" si="27"/>
        <v>0</v>
      </c>
      <c r="W111" s="12">
        <f>IF('Indicator Data'!AB113="No data","x",ROUND(IF('Indicator Data'!AB113&gt;W$140,10,IF('Indicator Data'!AB113&lt;W$139,0,10-(W$140-'Indicator Data'!AB113)/(W$140-W$139)*10)),1))</f>
        <v>1</v>
      </c>
      <c r="X111" s="12">
        <f>IF('Indicator Data'!AA113="No data","x",ROUND(IF('Indicator Data'!AA113&gt;X$140,10,IF('Indicator Data'!AA113&lt;X$139,0,10-(X$140-'Indicator Data'!AA113)/(X$140-X$139)*10)),1))</f>
        <v>3.7</v>
      </c>
      <c r="Y111" s="12">
        <f>IF('Indicator Data'!AF113="No data","x",ROUND(IF('Indicator Data'!AF113&gt;Y$140,10,IF('Indicator Data'!AF113&lt;Y$139,0,10-(Y$140-'Indicator Data'!AF113)/(Y$140-Y$139)*10)),1))</f>
        <v>2.2000000000000002</v>
      </c>
      <c r="Z111" s="129">
        <f>IF('Indicator Data'!AC113="No data","x",'Indicator Data'!AC113/'Indicator Data'!$BB113*100000)</f>
        <v>0</v>
      </c>
      <c r="AA111" s="127">
        <f t="shared" si="28"/>
        <v>0</v>
      </c>
      <c r="AB111" s="129">
        <f>IF('Indicator Data'!AD113="No data","x",'Indicator Data'!AD113/'Indicator Data'!$BB113*100000)</f>
        <v>0</v>
      </c>
      <c r="AC111" s="127">
        <f t="shared" si="29"/>
        <v>0</v>
      </c>
      <c r="AD111" s="52">
        <f t="shared" si="30"/>
        <v>1.4</v>
      </c>
      <c r="AE111" s="12">
        <f>IF('Indicator Data'!V113="No data","x",ROUND(IF('Indicator Data'!V113&gt;AE$140,10,IF('Indicator Data'!V113&lt;AE$139,0,10-(AE$140-'Indicator Data'!V113)/(AE$140-AE$139)*10)),1))</f>
        <v>6</v>
      </c>
      <c r="AF111" s="12" t="str">
        <f>IF('Indicator Data'!W113="No data","x",ROUND(IF('Indicator Data'!W113&gt;AF$140,10,IF('Indicator Data'!W113&lt;AF$139,0,10-(AF$140-'Indicator Data'!W113)/(AF$140-AF$139)*10)),1))</f>
        <v>x</v>
      </c>
      <c r="AG111" s="52">
        <f t="shared" si="31"/>
        <v>6</v>
      </c>
      <c r="AH111" s="12" t="str">
        <f>IF('Indicator Data'!AP113="No data","x",ROUND(IF('Indicator Data'!AP113&gt;AH$140,10,IF('Indicator Data'!AP113&lt;AH$139,0,10-(AH$140-'Indicator Data'!AP113)/(AH$140-AH$139)*10)),1))</f>
        <v>x</v>
      </c>
      <c r="AI111" s="12">
        <f>IF('Indicator Data'!AQ113="No data","x",ROUND(IF('Indicator Data'!AQ113&gt;AI$140,10,IF('Indicator Data'!AQ113&lt;AI$139,0,10-(AI$140-'Indicator Data'!AQ113)/(AI$140-AI$139)*10)),1))</f>
        <v>3.8</v>
      </c>
      <c r="AJ111" s="52">
        <f t="shared" si="32"/>
        <v>3.8</v>
      </c>
      <c r="AK111" s="35">
        <f>'Indicator Data'!AK113+'Indicator Data'!AJ113*0.5+'Indicator Data'!AI113*0.25</f>
        <v>0</v>
      </c>
      <c r="AL111" s="42">
        <f>AK111/'Indicator Data'!BB113</f>
        <v>0</v>
      </c>
      <c r="AM111" s="52">
        <f t="shared" si="33"/>
        <v>0</v>
      </c>
      <c r="AN111" s="42">
        <f>IF('Indicator Data'!AL113="No data","x",'Indicator Data'!AL113/'Indicator Data'!BB113)</f>
        <v>2.8651124916830428E-2</v>
      </c>
      <c r="AO111" s="12">
        <f t="shared" si="34"/>
        <v>1.4</v>
      </c>
      <c r="AP111" s="52">
        <f t="shared" si="35"/>
        <v>1.4</v>
      </c>
      <c r="AQ111" s="36">
        <f t="shared" si="36"/>
        <v>2.8</v>
      </c>
      <c r="AR111" s="55">
        <f t="shared" si="37"/>
        <v>1.5</v>
      </c>
      <c r="AU111" s="11">
        <v>5.3</v>
      </c>
    </row>
    <row r="112" spans="1:47" s="11" customFormat="1" x14ac:dyDescent="0.25">
      <c r="A112" s="11" t="s">
        <v>428</v>
      </c>
      <c r="B112" s="30" t="s">
        <v>16</v>
      </c>
      <c r="C112" s="30" t="s">
        <v>557</v>
      </c>
      <c r="D112" s="12">
        <f>ROUND(IF('Indicator Data'!O114="No data",IF((0.1284*LN('Indicator Data'!BA114)-0.4735)&gt;D$140,0,IF((0.1284*LN('Indicator Data'!BA114)-0.4735)&lt;D$139,10,(D$140-(0.1284*LN('Indicator Data'!BA114)-0.4735))/(D$140-D$139)*10)),IF('Indicator Data'!O114&gt;D$140,0,IF('Indicator Data'!O114&lt;D$139,10,(D$140-'Indicator Data'!O114)/(D$140-D$139)*10))),1)</f>
        <v>6.8</v>
      </c>
      <c r="E112" s="12">
        <f>IF('Indicator Data'!P114="No data","x",ROUND(IF('Indicator Data'!P114&gt;E$140,10,IF('Indicator Data'!P114&lt;E$139,0,10-(E$140-'Indicator Data'!P114)/(E$140-E$139)*10)),1))</f>
        <v>10</v>
      </c>
      <c r="F112" s="52">
        <f t="shared" si="19"/>
        <v>8.9</v>
      </c>
      <c r="G112" s="12">
        <f>IF('Indicator Data'!AG114="No data","x",ROUND(IF('Indicator Data'!AG114&gt;G$140,10,IF('Indicator Data'!AG114&lt;G$139,0,10-(G$140-'Indicator Data'!AG114)/(G$140-G$139)*10)),1))</f>
        <v>6.9</v>
      </c>
      <c r="H112" s="12">
        <f>IF('Indicator Data'!AH114="No data","x",ROUND(IF('Indicator Data'!AH114&gt;H$140,10,IF('Indicator Data'!AH114&lt;H$139,0,10-(H$140-'Indicator Data'!AH114)/(H$140-H$139)*10)),1))</f>
        <v>5.8</v>
      </c>
      <c r="I112" s="52">
        <f t="shared" si="20"/>
        <v>6.4</v>
      </c>
      <c r="J112" s="35">
        <f>SUM('Indicator Data'!R114,SUM('Indicator Data'!S114:T114)*1000000)</f>
        <v>1677304328</v>
      </c>
      <c r="K112" s="35">
        <f>J112/'Indicator Data'!BD114</f>
        <v>109.94131090631639</v>
      </c>
      <c r="L112" s="12">
        <f t="shared" si="21"/>
        <v>2.2000000000000002</v>
      </c>
      <c r="M112" s="12">
        <f>IF('Indicator Data'!U114="No data","x",ROUND(IF('Indicator Data'!U114&gt;M$140,10,IF('Indicator Data'!U114&lt;M$139,0,10-(M$140-'Indicator Data'!U114)/(M$140-M$139)*10)),1))</f>
        <v>3</v>
      </c>
      <c r="N112" s="125">
        <f>'Indicator Data'!Q114/'Indicator Data'!BD114*1000000</f>
        <v>145.0297810263732</v>
      </c>
      <c r="O112" s="12">
        <f t="shared" si="22"/>
        <v>10</v>
      </c>
      <c r="P112" s="52">
        <f t="shared" si="23"/>
        <v>5.0999999999999996</v>
      </c>
      <c r="Q112" s="45">
        <f t="shared" si="24"/>
        <v>7.3</v>
      </c>
      <c r="R112" s="35">
        <f>IF(AND('Indicator Data'!AM114="No data",'Indicator Data'!AN114="No data"),0,SUM('Indicator Data'!AM114:AO114))</f>
        <v>0</v>
      </c>
      <c r="S112" s="12">
        <f t="shared" si="25"/>
        <v>0</v>
      </c>
      <c r="T112" s="41">
        <f>R112/'Indicator Data'!$BB114</f>
        <v>0</v>
      </c>
      <c r="U112" s="12">
        <f t="shared" si="26"/>
        <v>0</v>
      </c>
      <c r="V112" s="13">
        <f t="shared" si="27"/>
        <v>0</v>
      </c>
      <c r="W112" s="12">
        <f>IF('Indicator Data'!AB114="No data","x",ROUND(IF('Indicator Data'!AB114&gt;W$140,10,IF('Indicator Data'!AB114&lt;W$139,0,10-(W$140-'Indicator Data'!AB114)/(W$140-W$139)*10)),1))</f>
        <v>1.6</v>
      </c>
      <c r="X112" s="12">
        <f>IF('Indicator Data'!AA114="No data","x",ROUND(IF('Indicator Data'!AA114&gt;X$140,10,IF('Indicator Data'!AA114&lt;X$139,0,10-(X$140-'Indicator Data'!AA114)/(X$140-X$139)*10)),1))</f>
        <v>3.7</v>
      </c>
      <c r="Y112" s="12">
        <f>IF('Indicator Data'!AF114="No data","x",ROUND(IF('Indicator Data'!AF114&gt;Y$140,10,IF('Indicator Data'!AF114&lt;Y$139,0,10-(Y$140-'Indicator Data'!AF114)/(Y$140-Y$139)*10)),1))</f>
        <v>2.2000000000000002</v>
      </c>
      <c r="Z112" s="129">
        <f>IF('Indicator Data'!AC114="No data","x",'Indicator Data'!AC114/'Indicator Data'!$BB114*100000)</f>
        <v>0</v>
      </c>
      <c r="AA112" s="127">
        <f t="shared" si="28"/>
        <v>0</v>
      </c>
      <c r="AB112" s="129">
        <f>IF('Indicator Data'!AD114="No data","x",'Indicator Data'!AD114/'Indicator Data'!$BB114*100000)</f>
        <v>0</v>
      </c>
      <c r="AC112" s="127">
        <f t="shared" si="29"/>
        <v>0</v>
      </c>
      <c r="AD112" s="52">
        <f t="shared" si="30"/>
        <v>1.5</v>
      </c>
      <c r="AE112" s="12">
        <f>IF('Indicator Data'!V114="No data","x",ROUND(IF('Indicator Data'!V114&gt;AE$140,10,IF('Indicator Data'!V114&lt;AE$139,0,10-(AE$140-'Indicator Data'!V114)/(AE$140-AE$139)*10)),1))</f>
        <v>6.2</v>
      </c>
      <c r="AF112" s="12">
        <f>IF('Indicator Data'!W114="No data","x",ROUND(IF('Indicator Data'!W114&gt;AF$140,10,IF('Indicator Data'!W114&lt;AF$139,0,10-(AF$140-'Indicator Data'!W114)/(AF$140-AF$139)*10)),1))</f>
        <v>3.2</v>
      </c>
      <c r="AG112" s="52">
        <f t="shared" si="31"/>
        <v>4.7</v>
      </c>
      <c r="AH112" s="12">
        <f>IF('Indicator Data'!AP114="No data","x",ROUND(IF('Indicator Data'!AP114&gt;AH$140,10,IF('Indicator Data'!AP114&lt;AH$139,0,10-(AH$140-'Indicator Data'!AP114)/(AH$140-AH$139)*10)),1))</f>
        <v>1.8</v>
      </c>
      <c r="AI112" s="12">
        <f>IF('Indicator Data'!AQ114="No data","x",ROUND(IF('Indicator Data'!AQ114&gt;AI$140,10,IF('Indicator Data'!AQ114&lt;AI$139,0,10-(AI$140-'Indicator Data'!AQ114)/(AI$140-AI$139)*10)),1))</f>
        <v>3.5</v>
      </c>
      <c r="AJ112" s="52">
        <f t="shared" si="32"/>
        <v>2.7</v>
      </c>
      <c r="AK112" s="35">
        <f>'Indicator Data'!AK114+'Indicator Data'!AJ114*0.5+'Indicator Data'!AI114*0.25</f>
        <v>0</v>
      </c>
      <c r="AL112" s="42">
        <f>AK112/'Indicator Data'!BB114</f>
        <v>0</v>
      </c>
      <c r="AM112" s="52">
        <f t="shared" si="33"/>
        <v>0</v>
      </c>
      <c r="AN112" s="42">
        <f>IF('Indicator Data'!AL114="No data","x",'Indicator Data'!AL114/'Indicator Data'!BB114)</f>
        <v>6.8145939470027825E-2</v>
      </c>
      <c r="AO112" s="12">
        <f t="shared" si="34"/>
        <v>3.4</v>
      </c>
      <c r="AP112" s="52">
        <f t="shared" si="35"/>
        <v>3.4</v>
      </c>
      <c r="AQ112" s="36">
        <f t="shared" si="36"/>
        <v>2.6</v>
      </c>
      <c r="AR112" s="55">
        <f t="shared" si="37"/>
        <v>1.4</v>
      </c>
      <c r="AU112" s="11">
        <v>3.2</v>
      </c>
    </row>
    <row r="113" spans="1:47" s="11" customFormat="1" x14ac:dyDescent="0.25">
      <c r="A113" s="11" t="s">
        <v>429</v>
      </c>
      <c r="B113" s="30" t="s">
        <v>16</v>
      </c>
      <c r="C113" s="30" t="s">
        <v>558</v>
      </c>
      <c r="D113" s="12">
        <f>ROUND(IF('Indicator Data'!O115="No data",IF((0.1284*LN('Indicator Data'!BA115)-0.4735)&gt;D$140,0,IF((0.1284*LN('Indicator Data'!BA115)-0.4735)&lt;D$139,10,(D$140-(0.1284*LN('Indicator Data'!BA115)-0.4735))/(D$140-D$139)*10)),IF('Indicator Data'!O115&gt;D$140,0,IF('Indicator Data'!O115&lt;D$139,10,(D$140-'Indicator Data'!O115)/(D$140-D$139)*10))),1)</f>
        <v>6.8</v>
      </c>
      <c r="E113" s="12">
        <f>IF('Indicator Data'!P115="No data","x",ROUND(IF('Indicator Data'!P115&gt;E$140,10,IF('Indicator Data'!P115&lt;E$139,0,10-(E$140-'Indicator Data'!P115)/(E$140-E$139)*10)),1))</f>
        <v>3.9</v>
      </c>
      <c r="F113" s="52">
        <f t="shared" si="19"/>
        <v>5.5</v>
      </c>
      <c r="G113" s="12">
        <f>IF('Indicator Data'!AG115="No data","x",ROUND(IF('Indicator Data'!AG115&gt;G$140,10,IF('Indicator Data'!AG115&lt;G$139,0,10-(G$140-'Indicator Data'!AG115)/(G$140-G$139)*10)),1))</f>
        <v>6.9</v>
      </c>
      <c r="H113" s="12">
        <f>IF('Indicator Data'!AH115="No data","x",ROUND(IF('Indicator Data'!AH115&gt;H$140,10,IF('Indicator Data'!AH115&lt;H$139,0,10-(H$140-'Indicator Data'!AH115)/(H$140-H$139)*10)),1))</f>
        <v>1.5</v>
      </c>
      <c r="I113" s="52">
        <f t="shared" si="20"/>
        <v>4.2</v>
      </c>
      <c r="J113" s="35">
        <f>SUM('Indicator Data'!R115,SUM('Indicator Data'!S115:T115)*1000000)</f>
        <v>1677304328</v>
      </c>
      <c r="K113" s="35">
        <f>J113/'Indicator Data'!BD115</f>
        <v>109.94131090631639</v>
      </c>
      <c r="L113" s="12">
        <f t="shared" si="21"/>
        <v>2.2000000000000002</v>
      </c>
      <c r="M113" s="12">
        <f>IF('Indicator Data'!U115="No data","x",ROUND(IF('Indicator Data'!U115&gt;M$140,10,IF('Indicator Data'!U115&lt;M$139,0,10-(M$140-'Indicator Data'!U115)/(M$140-M$139)*10)),1))</f>
        <v>3</v>
      </c>
      <c r="N113" s="125">
        <f>'Indicator Data'!Q115/'Indicator Data'!BD115*1000000</f>
        <v>145.0297810263732</v>
      </c>
      <c r="O113" s="12">
        <f t="shared" si="22"/>
        <v>10</v>
      </c>
      <c r="P113" s="52">
        <f t="shared" si="23"/>
        <v>5.0999999999999996</v>
      </c>
      <c r="Q113" s="45">
        <f t="shared" si="24"/>
        <v>5.0999999999999996</v>
      </c>
      <c r="R113" s="35">
        <f>IF(AND('Indicator Data'!AM115="No data",'Indicator Data'!AN115="No data"),0,SUM('Indicator Data'!AM115:AO115))</f>
        <v>0</v>
      </c>
      <c r="S113" s="12">
        <f t="shared" si="25"/>
        <v>0</v>
      </c>
      <c r="T113" s="41">
        <f>R113/'Indicator Data'!$BB115</f>
        <v>0</v>
      </c>
      <c r="U113" s="12">
        <f t="shared" si="26"/>
        <v>0</v>
      </c>
      <c r="V113" s="13">
        <f t="shared" si="27"/>
        <v>0</v>
      </c>
      <c r="W113" s="12">
        <f>IF('Indicator Data'!AB115="No data","x",ROUND(IF('Indicator Data'!AB115&gt;W$140,10,IF('Indicator Data'!AB115&lt;W$139,0,10-(W$140-'Indicator Data'!AB115)/(W$140-W$139)*10)),1))</f>
        <v>0.2</v>
      </c>
      <c r="X113" s="12">
        <f>IF('Indicator Data'!AA115="No data","x",ROUND(IF('Indicator Data'!AA115&gt;X$140,10,IF('Indicator Data'!AA115&lt;X$139,0,10-(X$140-'Indicator Data'!AA115)/(X$140-X$139)*10)),1))</f>
        <v>3.7</v>
      </c>
      <c r="Y113" s="12">
        <f>IF('Indicator Data'!AF115="No data","x",ROUND(IF('Indicator Data'!AF115&gt;Y$140,10,IF('Indicator Data'!AF115&lt;Y$139,0,10-(Y$140-'Indicator Data'!AF115)/(Y$140-Y$139)*10)),1))</f>
        <v>2.2000000000000002</v>
      </c>
      <c r="Z113" s="129">
        <f>IF('Indicator Data'!AC115="No data","x",'Indicator Data'!AC115/'Indicator Data'!$BB115*100000)</f>
        <v>0</v>
      </c>
      <c r="AA113" s="127">
        <f t="shared" si="28"/>
        <v>0</v>
      </c>
      <c r="AB113" s="129">
        <f>IF('Indicator Data'!AD115="No data","x",'Indicator Data'!AD115/'Indicator Data'!$BB115*100000)</f>
        <v>0</v>
      </c>
      <c r="AC113" s="127">
        <f t="shared" si="29"/>
        <v>0</v>
      </c>
      <c r="AD113" s="52">
        <f t="shared" si="30"/>
        <v>1.2</v>
      </c>
      <c r="AE113" s="12">
        <f>IF('Indicator Data'!V115="No data","x",ROUND(IF('Indicator Data'!V115&gt;AE$140,10,IF('Indicator Data'!V115&lt;AE$139,0,10-(AE$140-'Indicator Data'!V115)/(AE$140-AE$139)*10)),1))</f>
        <v>4.2</v>
      </c>
      <c r="AF113" s="12" t="str">
        <f>IF('Indicator Data'!W115="No data","x",ROUND(IF('Indicator Data'!W115&gt;AF$140,10,IF('Indicator Data'!W115&lt;AF$139,0,10-(AF$140-'Indicator Data'!W115)/(AF$140-AF$139)*10)),1))</f>
        <v>x</v>
      </c>
      <c r="AG113" s="52">
        <f t="shared" si="31"/>
        <v>4.2</v>
      </c>
      <c r="AH113" s="12" t="str">
        <f>IF('Indicator Data'!AP115="No data","x",ROUND(IF('Indicator Data'!AP115&gt;AH$140,10,IF('Indicator Data'!AP115&lt;AH$139,0,10-(AH$140-'Indicator Data'!AP115)/(AH$140-AH$139)*10)),1))</f>
        <v>x</v>
      </c>
      <c r="AI113" s="12">
        <f>IF('Indicator Data'!AQ115="No data","x",ROUND(IF('Indicator Data'!AQ115&gt;AI$140,10,IF('Indicator Data'!AQ115&lt;AI$139,0,10-(AI$140-'Indicator Data'!AQ115)/(AI$140-AI$139)*10)),1))</f>
        <v>4.7</v>
      </c>
      <c r="AJ113" s="52">
        <f t="shared" si="32"/>
        <v>4.7</v>
      </c>
      <c r="AK113" s="35">
        <f>'Indicator Data'!AK115+'Indicator Data'!AJ115*0.5+'Indicator Data'!AI115*0.25</f>
        <v>0</v>
      </c>
      <c r="AL113" s="42">
        <f>AK113/'Indicator Data'!BB115</f>
        <v>0</v>
      </c>
      <c r="AM113" s="52">
        <f t="shared" si="33"/>
        <v>0</v>
      </c>
      <c r="AN113" s="42">
        <f>IF('Indicator Data'!AL115="No data","x",'Indicator Data'!AL115/'Indicator Data'!BB115)</f>
        <v>6.6144637918995981E-3</v>
      </c>
      <c r="AO113" s="12">
        <f t="shared" si="34"/>
        <v>0.3</v>
      </c>
      <c r="AP113" s="52">
        <f t="shared" si="35"/>
        <v>0.3</v>
      </c>
      <c r="AQ113" s="36">
        <f t="shared" si="36"/>
        <v>2.2999999999999998</v>
      </c>
      <c r="AR113" s="55">
        <f t="shared" si="37"/>
        <v>1.2</v>
      </c>
      <c r="AU113" s="11">
        <v>2.2999999999999998</v>
      </c>
    </row>
    <row r="114" spans="1:47" s="11" customFormat="1" x14ac:dyDescent="0.25">
      <c r="A114" s="11" t="s">
        <v>430</v>
      </c>
      <c r="B114" s="30" t="s">
        <v>16</v>
      </c>
      <c r="C114" s="30" t="s">
        <v>559</v>
      </c>
      <c r="D114" s="12">
        <f>ROUND(IF('Indicator Data'!O116="No data",IF((0.1284*LN('Indicator Data'!BA116)-0.4735)&gt;D$140,0,IF((0.1284*LN('Indicator Data'!BA116)-0.4735)&lt;D$139,10,(D$140-(0.1284*LN('Indicator Data'!BA116)-0.4735))/(D$140-D$139)*10)),IF('Indicator Data'!O116&gt;D$140,0,IF('Indicator Data'!O116&lt;D$139,10,(D$140-'Indicator Data'!O116)/(D$140-D$139)*10))),1)</f>
        <v>6.8</v>
      </c>
      <c r="E114" s="12">
        <f>IF('Indicator Data'!P116="No data","x",ROUND(IF('Indicator Data'!P116&gt;E$140,10,IF('Indicator Data'!P116&lt;E$139,0,10-(E$140-'Indicator Data'!P116)/(E$140-E$139)*10)),1))</f>
        <v>3.1</v>
      </c>
      <c r="F114" s="52">
        <f t="shared" si="19"/>
        <v>5.2</v>
      </c>
      <c r="G114" s="12">
        <f>IF('Indicator Data'!AG116="No data","x",ROUND(IF('Indicator Data'!AG116&gt;G$140,10,IF('Indicator Data'!AG116&lt;G$139,0,10-(G$140-'Indicator Data'!AG116)/(G$140-G$139)*10)),1))</f>
        <v>6.9</v>
      </c>
      <c r="H114" s="12">
        <f>IF('Indicator Data'!AH116="No data","x",ROUND(IF('Indicator Data'!AH116&gt;H$140,10,IF('Indicator Data'!AH116&lt;H$139,0,10-(H$140-'Indicator Data'!AH116)/(H$140-H$139)*10)),1))</f>
        <v>2.5</v>
      </c>
      <c r="I114" s="52">
        <f t="shared" si="20"/>
        <v>4.7</v>
      </c>
      <c r="J114" s="35">
        <f>SUM('Indicator Data'!R116,SUM('Indicator Data'!S116:T116)*1000000)</f>
        <v>1677304328</v>
      </c>
      <c r="K114" s="35">
        <f>J114/'Indicator Data'!BD116</f>
        <v>109.94131090631639</v>
      </c>
      <c r="L114" s="12">
        <f t="shared" si="21"/>
        <v>2.2000000000000002</v>
      </c>
      <c r="M114" s="12">
        <f>IF('Indicator Data'!U116="No data","x",ROUND(IF('Indicator Data'!U116&gt;M$140,10,IF('Indicator Data'!U116&lt;M$139,0,10-(M$140-'Indicator Data'!U116)/(M$140-M$139)*10)),1))</f>
        <v>3</v>
      </c>
      <c r="N114" s="125">
        <f>'Indicator Data'!Q116/'Indicator Data'!BD116*1000000</f>
        <v>145.0297810263732</v>
      </c>
      <c r="O114" s="12">
        <f t="shared" si="22"/>
        <v>10</v>
      </c>
      <c r="P114" s="52">
        <f t="shared" si="23"/>
        <v>5.0999999999999996</v>
      </c>
      <c r="Q114" s="45">
        <f t="shared" si="24"/>
        <v>5.0999999999999996</v>
      </c>
      <c r="R114" s="35">
        <f>IF(AND('Indicator Data'!AM116="No data",'Indicator Data'!AN116="No data"),0,SUM('Indicator Data'!AM116:AO116))</f>
        <v>0</v>
      </c>
      <c r="S114" s="12">
        <f t="shared" si="25"/>
        <v>0</v>
      </c>
      <c r="T114" s="41">
        <f>R114/'Indicator Data'!$BB116</f>
        <v>0</v>
      </c>
      <c r="U114" s="12">
        <f t="shared" si="26"/>
        <v>0</v>
      </c>
      <c r="V114" s="13">
        <f t="shared" si="27"/>
        <v>0</v>
      </c>
      <c r="W114" s="12">
        <f>IF('Indicator Data'!AB116="No data","x",ROUND(IF('Indicator Data'!AB116&gt;W$140,10,IF('Indicator Data'!AB116&lt;W$139,0,10-(W$140-'Indicator Data'!AB116)/(W$140-W$139)*10)),1))</f>
        <v>3</v>
      </c>
      <c r="X114" s="12">
        <f>IF('Indicator Data'!AA116="No data","x",ROUND(IF('Indicator Data'!AA116&gt;X$140,10,IF('Indicator Data'!AA116&lt;X$139,0,10-(X$140-'Indicator Data'!AA116)/(X$140-X$139)*10)),1))</f>
        <v>3.7</v>
      </c>
      <c r="Y114" s="12">
        <f>IF('Indicator Data'!AF116="No data","x",ROUND(IF('Indicator Data'!AF116&gt;Y$140,10,IF('Indicator Data'!AF116&lt;Y$139,0,10-(Y$140-'Indicator Data'!AF116)/(Y$140-Y$139)*10)),1))</f>
        <v>2.2000000000000002</v>
      </c>
      <c r="Z114" s="129">
        <f>IF('Indicator Data'!AC116="No data","x",'Indicator Data'!AC116/'Indicator Data'!$BB116*100000)</f>
        <v>0</v>
      </c>
      <c r="AA114" s="127">
        <f t="shared" si="28"/>
        <v>0</v>
      </c>
      <c r="AB114" s="129">
        <f>IF('Indicator Data'!AD116="No data","x",'Indicator Data'!AD116/'Indicator Data'!$BB116*100000)</f>
        <v>0.16098704376271797</v>
      </c>
      <c r="AC114" s="127">
        <f t="shared" si="29"/>
        <v>4</v>
      </c>
      <c r="AD114" s="52">
        <f t="shared" si="30"/>
        <v>2.6</v>
      </c>
      <c r="AE114" s="12">
        <f>IF('Indicator Data'!V116="No data","x",ROUND(IF('Indicator Data'!V116&gt;AE$140,10,IF('Indicator Data'!V116&lt;AE$139,0,10-(AE$140-'Indicator Data'!V116)/(AE$140-AE$139)*10)),1))</f>
        <v>4.2</v>
      </c>
      <c r="AF114" s="12" t="str">
        <f>IF('Indicator Data'!W116="No data","x",ROUND(IF('Indicator Data'!W116&gt;AF$140,10,IF('Indicator Data'!W116&lt;AF$139,0,10-(AF$140-'Indicator Data'!W116)/(AF$140-AF$139)*10)),1))</f>
        <v>x</v>
      </c>
      <c r="AG114" s="52">
        <f t="shared" si="31"/>
        <v>4.2</v>
      </c>
      <c r="AH114" s="12" t="str">
        <f>IF('Indicator Data'!AP116="No data","x",ROUND(IF('Indicator Data'!AP116&gt;AH$140,10,IF('Indicator Data'!AP116&lt;AH$139,0,10-(AH$140-'Indicator Data'!AP116)/(AH$140-AH$139)*10)),1))</f>
        <v>x</v>
      </c>
      <c r="AI114" s="12">
        <f>IF('Indicator Data'!AQ116="No data","x",ROUND(IF('Indicator Data'!AQ116&gt;AI$140,10,IF('Indicator Data'!AQ116&lt;AI$139,0,10-(AI$140-'Indicator Data'!AQ116)/(AI$140-AI$139)*10)),1))</f>
        <v>0.5</v>
      </c>
      <c r="AJ114" s="52">
        <f t="shared" si="32"/>
        <v>0.5</v>
      </c>
      <c r="AK114" s="35">
        <f>'Indicator Data'!AK116+'Indicator Data'!AJ116*0.5+'Indicator Data'!AI116*0.25</f>
        <v>0</v>
      </c>
      <c r="AL114" s="42">
        <f>AK114/'Indicator Data'!BB116</f>
        <v>0</v>
      </c>
      <c r="AM114" s="52">
        <f t="shared" si="33"/>
        <v>0</v>
      </c>
      <c r="AN114" s="42">
        <f>IF('Indicator Data'!AL116="No data","x",'Indicator Data'!AL116/'Indicator Data'!BB116)</f>
        <v>1.5479596502073513E-2</v>
      </c>
      <c r="AO114" s="12">
        <f t="shared" si="34"/>
        <v>0.8</v>
      </c>
      <c r="AP114" s="52">
        <f t="shared" si="35"/>
        <v>0.8</v>
      </c>
      <c r="AQ114" s="36">
        <f t="shared" si="36"/>
        <v>1.8</v>
      </c>
      <c r="AR114" s="55">
        <f t="shared" si="37"/>
        <v>0.9</v>
      </c>
      <c r="AU114" s="11">
        <v>1.8</v>
      </c>
    </row>
    <row r="115" spans="1:47" s="11" customFormat="1" x14ac:dyDescent="0.25">
      <c r="A115" s="11" t="s">
        <v>432</v>
      </c>
      <c r="B115" s="30" t="s">
        <v>4</v>
      </c>
      <c r="C115" s="30" t="s">
        <v>561</v>
      </c>
      <c r="D115" s="12">
        <f>ROUND(IF('Indicator Data'!O117="No data",IF((0.1284*LN('Indicator Data'!BA117)-0.4735)&gt;D$140,0,IF((0.1284*LN('Indicator Data'!BA117)-0.4735)&lt;D$139,10,(D$140-(0.1284*LN('Indicator Data'!BA117)-0.4735))/(D$140-D$139)*10)),IF('Indicator Data'!O117&gt;D$140,0,IF('Indicator Data'!O117&lt;D$139,10,(D$140-'Indicator Data'!O117)/(D$140-D$139)*10))),1)</f>
        <v>8.4</v>
      </c>
      <c r="E115" s="12">
        <f>IF('Indicator Data'!P117="No data","x",ROUND(IF('Indicator Data'!P117&gt;E$140,10,IF('Indicator Data'!P117&lt;E$139,0,10-(E$140-'Indicator Data'!P117)/(E$140-E$139)*10)),1))</f>
        <v>10</v>
      </c>
      <c r="F115" s="52">
        <f t="shared" si="19"/>
        <v>9.4</v>
      </c>
      <c r="G115" s="12">
        <f>IF('Indicator Data'!AG117="No data","x",ROUND(IF('Indicator Data'!AG117&gt;G$140,10,IF('Indicator Data'!AG117&lt;G$139,0,10-(G$140-'Indicator Data'!AG117)/(G$140-G$139)*10)),1))</f>
        <v>9.4</v>
      </c>
      <c r="H115" s="12">
        <f>IF('Indicator Data'!AH117="No data","x",ROUND(IF('Indicator Data'!AH117&gt;H$140,10,IF('Indicator Data'!AH117&lt;H$139,0,10-(H$140-'Indicator Data'!AH117)/(H$140-H$139)*10)),1))</f>
        <v>0</v>
      </c>
      <c r="I115" s="52">
        <f t="shared" si="20"/>
        <v>4.7</v>
      </c>
      <c r="J115" s="35">
        <f>SUM('Indicator Data'!R117,SUM('Indicator Data'!S117:T117)*1000000)</f>
        <v>2319057414</v>
      </c>
      <c r="K115" s="35">
        <f>J115/'Indicator Data'!BD117</f>
        <v>157.69231570566382</v>
      </c>
      <c r="L115" s="12">
        <f t="shared" si="21"/>
        <v>3.2</v>
      </c>
      <c r="M115" s="12">
        <f>IF('Indicator Data'!U117="No data","x",ROUND(IF('Indicator Data'!U117&gt;M$140,10,IF('Indicator Data'!U117&lt;M$139,0,10-(M$140-'Indicator Data'!U117)/(M$140-M$139)*10)),1))</f>
        <v>4.4000000000000004</v>
      </c>
      <c r="N115" s="125">
        <f>'Indicator Data'!Q117/'Indicator Data'!BD117*1000000</f>
        <v>0</v>
      </c>
      <c r="O115" s="12">
        <f t="shared" si="22"/>
        <v>0</v>
      </c>
      <c r="P115" s="52">
        <f t="shared" si="23"/>
        <v>2.5</v>
      </c>
      <c r="Q115" s="45">
        <f t="shared" si="24"/>
        <v>6.5</v>
      </c>
      <c r="R115" s="35">
        <f>IF(AND('Indicator Data'!AM117="No data",'Indicator Data'!AN117="No data"),0,SUM('Indicator Data'!AM117:AO117))</f>
        <v>0</v>
      </c>
      <c r="S115" s="12">
        <f t="shared" si="25"/>
        <v>0</v>
      </c>
      <c r="T115" s="41">
        <f>R115/'Indicator Data'!$BB117</f>
        <v>0</v>
      </c>
      <c r="U115" s="12">
        <f t="shared" si="26"/>
        <v>0</v>
      </c>
      <c r="V115" s="13">
        <f t="shared" si="27"/>
        <v>0</v>
      </c>
      <c r="W115" s="12">
        <f>IF('Indicator Data'!AB117="No data","x",ROUND(IF('Indicator Data'!AB117&gt;W$140,10,IF('Indicator Data'!AB117&lt;W$139,0,10-(W$140-'Indicator Data'!AB117)/(W$140-W$139)*10)),1))</f>
        <v>4.2</v>
      </c>
      <c r="X115" s="12">
        <f>IF('Indicator Data'!AA117="No data","x",ROUND(IF('Indicator Data'!AA117&gt;X$140,10,IF('Indicator Data'!AA117&lt;X$139,0,10-(X$140-'Indicator Data'!AA117)/(X$140-X$139)*10)),1))</f>
        <v>3.8</v>
      </c>
      <c r="Y115" s="12">
        <f>IF('Indicator Data'!AF117="No data","x",ROUND(IF('Indicator Data'!AF117&gt;Y$140,10,IF('Indicator Data'!AF117&lt;Y$139,0,10-(Y$140-'Indicator Data'!AF117)/(Y$140-Y$139)*10)),1))</f>
        <v>4.9000000000000004</v>
      </c>
      <c r="Z115" s="129">
        <f>IF('Indicator Data'!AC117="No data","x",'Indicator Data'!AC117/'Indicator Data'!$BB117*100000)</f>
        <v>0</v>
      </c>
      <c r="AA115" s="127">
        <f t="shared" si="28"/>
        <v>0</v>
      </c>
      <c r="AB115" s="129">
        <f>IF('Indicator Data'!AD117="No data","x",'Indicator Data'!AD117/'Indicator Data'!$BB117*100000)</f>
        <v>0.29612607863924145</v>
      </c>
      <c r="AC115" s="127">
        <f t="shared" si="29"/>
        <v>4.9000000000000004</v>
      </c>
      <c r="AD115" s="52">
        <f t="shared" si="30"/>
        <v>3.6</v>
      </c>
      <c r="AE115" s="12">
        <f>IF('Indicator Data'!V117="No data","x",ROUND(IF('Indicator Data'!V117&gt;AE$140,10,IF('Indicator Data'!V117&lt;AE$139,0,10-(AE$140-'Indicator Data'!V117)/(AE$140-AE$139)*10)),1))</f>
        <v>5.3</v>
      </c>
      <c r="AF115" s="12">
        <f>IF('Indicator Data'!W117="No data","x",ROUND(IF('Indicator Data'!W117&gt;AF$140,10,IF('Indicator Data'!W117&lt;AF$139,0,10-(AF$140-'Indicator Data'!W117)/(AF$140-AF$139)*10)),1))</f>
        <v>7.4</v>
      </c>
      <c r="AG115" s="52">
        <f t="shared" si="31"/>
        <v>6.4</v>
      </c>
      <c r="AH115" s="12">
        <f>IF('Indicator Data'!AP117="No data","x",ROUND(IF('Indicator Data'!AP117&gt;AH$140,10,IF('Indicator Data'!AP117&lt;AH$139,0,10-(AH$140-'Indicator Data'!AP117)/(AH$140-AH$139)*10)),1))</f>
        <v>10</v>
      </c>
      <c r="AI115" s="12">
        <f>IF('Indicator Data'!AQ117="No data","x",ROUND(IF('Indicator Data'!AQ117&gt;AI$140,10,IF('Indicator Data'!AQ117&lt;AI$139,0,10-(AI$140-'Indicator Data'!AQ117)/(AI$140-AI$139)*10)),1))</f>
        <v>10</v>
      </c>
      <c r="AJ115" s="52">
        <f t="shared" si="32"/>
        <v>10</v>
      </c>
      <c r="AK115" s="35">
        <f>'Indicator Data'!AK117+'Indicator Data'!AJ117*0.5+'Indicator Data'!AI117*0.25</f>
        <v>170.15745798134009</v>
      </c>
      <c r="AL115" s="42">
        <f>AK115/'Indicator Data'!BB117</f>
        <v>5.0388060783235732E-4</v>
      </c>
      <c r="AM115" s="52">
        <f t="shared" si="33"/>
        <v>0.1</v>
      </c>
      <c r="AN115" s="42">
        <f>IF('Indicator Data'!AL117="No data","x",'Indicator Data'!AL117/'Indicator Data'!BB117)</f>
        <v>0.11033157237025235</v>
      </c>
      <c r="AO115" s="12">
        <f t="shared" si="34"/>
        <v>5.5</v>
      </c>
      <c r="AP115" s="52">
        <f t="shared" si="35"/>
        <v>5.5</v>
      </c>
      <c r="AQ115" s="36">
        <f t="shared" si="36"/>
        <v>6.4</v>
      </c>
      <c r="AR115" s="55">
        <f t="shared" si="37"/>
        <v>3.9</v>
      </c>
      <c r="AU115" s="11">
        <v>7.8</v>
      </c>
    </row>
    <row r="116" spans="1:47" s="11" customFormat="1" x14ac:dyDescent="0.25">
      <c r="A116" s="11" t="s">
        <v>431</v>
      </c>
      <c r="B116" s="30" t="s">
        <v>4</v>
      </c>
      <c r="C116" s="30" t="s">
        <v>560</v>
      </c>
      <c r="D116" s="12">
        <f>ROUND(IF('Indicator Data'!O118="No data",IF((0.1284*LN('Indicator Data'!BA118)-0.4735)&gt;D$140,0,IF((0.1284*LN('Indicator Data'!BA118)-0.4735)&lt;D$139,10,(D$140-(0.1284*LN('Indicator Data'!BA118)-0.4735))/(D$140-D$139)*10)),IF('Indicator Data'!O118&gt;D$140,0,IF('Indicator Data'!O118&lt;D$139,10,(D$140-'Indicator Data'!O118)/(D$140-D$139)*10))),1)</f>
        <v>8.4</v>
      </c>
      <c r="E116" s="12">
        <f>IF('Indicator Data'!P118="No data","x",ROUND(IF('Indicator Data'!P118&gt;E$140,10,IF('Indicator Data'!P118&lt;E$139,0,10-(E$140-'Indicator Data'!P118)/(E$140-E$139)*10)),1))</f>
        <v>10</v>
      </c>
      <c r="F116" s="52">
        <f t="shared" si="19"/>
        <v>9.4</v>
      </c>
      <c r="G116" s="12">
        <f>IF('Indicator Data'!AG118="No data","x",ROUND(IF('Indicator Data'!AG118&gt;G$140,10,IF('Indicator Data'!AG118&lt;G$139,0,10-(G$140-'Indicator Data'!AG118)/(G$140-G$139)*10)),1))</f>
        <v>9.4</v>
      </c>
      <c r="H116" s="12">
        <f>IF('Indicator Data'!AH118="No data","x",ROUND(IF('Indicator Data'!AH118&gt;H$140,10,IF('Indicator Data'!AH118&lt;H$139,0,10-(H$140-'Indicator Data'!AH118)/(H$140-H$139)*10)),1))</f>
        <v>0.3</v>
      </c>
      <c r="I116" s="52">
        <f t="shared" si="20"/>
        <v>4.9000000000000004</v>
      </c>
      <c r="J116" s="35">
        <f>SUM('Indicator Data'!R118,SUM('Indicator Data'!S118:T118)*1000000)</f>
        <v>2319057414</v>
      </c>
      <c r="K116" s="35">
        <f>J116/'Indicator Data'!BD118</f>
        <v>157.69231570566382</v>
      </c>
      <c r="L116" s="12">
        <f t="shared" si="21"/>
        <v>3.2</v>
      </c>
      <c r="M116" s="12">
        <f>IF('Indicator Data'!U118="No data","x",ROUND(IF('Indicator Data'!U118&gt;M$140,10,IF('Indicator Data'!U118&lt;M$139,0,10-(M$140-'Indicator Data'!U118)/(M$140-M$139)*10)),1))</f>
        <v>4.4000000000000004</v>
      </c>
      <c r="N116" s="125">
        <f>'Indicator Data'!Q118/'Indicator Data'!BD118*1000000</f>
        <v>0</v>
      </c>
      <c r="O116" s="12">
        <f t="shared" si="22"/>
        <v>0</v>
      </c>
      <c r="P116" s="52">
        <f t="shared" si="23"/>
        <v>2.5</v>
      </c>
      <c r="Q116" s="45">
        <f t="shared" si="24"/>
        <v>6.6</v>
      </c>
      <c r="R116" s="35">
        <f>IF(AND('Indicator Data'!AM118="No data",'Indicator Data'!AN118="No data"),0,SUM('Indicator Data'!AM118:AO118))</f>
        <v>0</v>
      </c>
      <c r="S116" s="12">
        <f t="shared" si="25"/>
        <v>0</v>
      </c>
      <c r="T116" s="41">
        <f>R116/'Indicator Data'!$BB118</f>
        <v>0</v>
      </c>
      <c r="U116" s="12">
        <f t="shared" si="26"/>
        <v>0</v>
      </c>
      <c r="V116" s="13">
        <f t="shared" si="27"/>
        <v>0</v>
      </c>
      <c r="W116" s="12">
        <f>IF('Indicator Data'!AB118="No data","x",ROUND(IF('Indicator Data'!AB118&gt;W$140,10,IF('Indicator Data'!AB118&lt;W$139,0,10-(W$140-'Indicator Data'!AB118)/(W$140-W$139)*10)),1))</f>
        <v>1</v>
      </c>
      <c r="X116" s="12">
        <f>IF('Indicator Data'!AA118="No data","x",ROUND(IF('Indicator Data'!AA118&gt;X$140,10,IF('Indicator Data'!AA118&lt;X$139,0,10-(X$140-'Indicator Data'!AA118)/(X$140-X$139)*10)),1))</f>
        <v>3.8</v>
      </c>
      <c r="Y116" s="12">
        <f>IF('Indicator Data'!AF118="No data","x",ROUND(IF('Indicator Data'!AF118&gt;Y$140,10,IF('Indicator Data'!AF118&lt;Y$139,0,10-(Y$140-'Indicator Data'!AF118)/(Y$140-Y$139)*10)),1))</f>
        <v>4.9000000000000004</v>
      </c>
      <c r="Z116" s="129">
        <f>IF('Indicator Data'!AC118="No data","x",'Indicator Data'!AC118/'Indicator Data'!$BB118*100000)</f>
        <v>0</v>
      </c>
      <c r="AA116" s="127">
        <f t="shared" si="28"/>
        <v>0</v>
      </c>
      <c r="AB116" s="129">
        <f>IF('Indicator Data'!AD118="No data","x",'Indicator Data'!AD118/'Indicator Data'!$BB118*100000)</f>
        <v>0</v>
      </c>
      <c r="AC116" s="127">
        <f t="shared" si="29"/>
        <v>0</v>
      </c>
      <c r="AD116" s="52">
        <f t="shared" si="30"/>
        <v>1.9</v>
      </c>
      <c r="AE116" s="12">
        <f>IF('Indicator Data'!V118="No data","x",ROUND(IF('Indicator Data'!V118&gt;AE$140,10,IF('Indicator Data'!V118&lt;AE$139,0,10-(AE$140-'Indicator Data'!V118)/(AE$140-AE$139)*10)),1))</f>
        <v>7.8</v>
      </c>
      <c r="AF116" s="12">
        <f>IF('Indicator Data'!W118="No data","x",ROUND(IF('Indicator Data'!W118&gt;AF$140,10,IF('Indicator Data'!W118&lt;AF$139,0,10-(AF$140-'Indicator Data'!W118)/(AF$140-AF$139)*10)),1))</f>
        <v>6.1</v>
      </c>
      <c r="AG116" s="52">
        <f t="shared" si="31"/>
        <v>7</v>
      </c>
      <c r="AH116" s="12">
        <f>IF('Indicator Data'!AP118="No data","x",ROUND(IF('Indicator Data'!AP118&gt;AH$140,10,IF('Indicator Data'!AP118&lt;AH$139,0,10-(AH$140-'Indicator Data'!AP118)/(AH$140-AH$139)*10)),1))</f>
        <v>10</v>
      </c>
      <c r="AI116" s="12">
        <f>IF('Indicator Data'!AQ118="No data","x",ROUND(IF('Indicator Data'!AQ118&gt;AI$140,10,IF('Indicator Data'!AQ118&lt;AI$139,0,10-(AI$140-'Indicator Data'!AQ118)/(AI$140-AI$139)*10)),1))</f>
        <v>8</v>
      </c>
      <c r="AJ116" s="52">
        <f t="shared" si="32"/>
        <v>9</v>
      </c>
      <c r="AK116" s="35">
        <f>'Indicator Data'!AK118+'Indicator Data'!AJ118*0.5+'Indicator Data'!AI118*0.25</f>
        <v>315.72755782289249</v>
      </c>
      <c r="AL116" s="42">
        <f>AK116/'Indicator Data'!BB118</f>
        <v>5.0388060783235742E-4</v>
      </c>
      <c r="AM116" s="52">
        <f t="shared" si="33"/>
        <v>0.1</v>
      </c>
      <c r="AN116" s="42">
        <f>IF('Indicator Data'!AL118="No data","x",'Indicator Data'!AL118/'Indicator Data'!BB118)</f>
        <v>3.8122669935141212E-2</v>
      </c>
      <c r="AO116" s="12">
        <f t="shared" si="34"/>
        <v>1.9</v>
      </c>
      <c r="AP116" s="52">
        <f t="shared" si="35"/>
        <v>1.9</v>
      </c>
      <c r="AQ116" s="36">
        <f t="shared" si="36"/>
        <v>5.0999999999999996</v>
      </c>
      <c r="AR116" s="55">
        <f t="shared" si="37"/>
        <v>2.9</v>
      </c>
      <c r="AU116" s="11">
        <v>6.9</v>
      </c>
    </row>
    <row r="117" spans="1:47" s="11" customFormat="1" x14ac:dyDescent="0.25">
      <c r="A117" s="11" t="s">
        <v>433</v>
      </c>
      <c r="B117" s="30" t="s">
        <v>4</v>
      </c>
      <c r="C117" s="30" t="s">
        <v>562</v>
      </c>
      <c r="D117" s="12">
        <f>ROUND(IF('Indicator Data'!O119="No data",IF((0.1284*LN('Indicator Data'!BA119)-0.4735)&gt;D$140,0,IF((0.1284*LN('Indicator Data'!BA119)-0.4735)&lt;D$139,10,(D$140-(0.1284*LN('Indicator Data'!BA119)-0.4735))/(D$140-D$139)*10)),IF('Indicator Data'!O119&gt;D$140,0,IF('Indicator Data'!O119&lt;D$139,10,(D$140-'Indicator Data'!O119)/(D$140-D$139)*10))),1)</f>
        <v>8.4</v>
      </c>
      <c r="E117" s="12">
        <f>IF('Indicator Data'!P119="No data","x",ROUND(IF('Indicator Data'!P119&gt;E$140,10,IF('Indicator Data'!P119&lt;E$139,0,10-(E$140-'Indicator Data'!P119)/(E$140-E$139)*10)),1))</f>
        <v>10</v>
      </c>
      <c r="F117" s="52">
        <f t="shared" si="19"/>
        <v>9.4</v>
      </c>
      <c r="G117" s="12">
        <f>IF('Indicator Data'!AG119="No data","x",ROUND(IF('Indicator Data'!AG119&gt;G$140,10,IF('Indicator Data'!AG119&lt;G$139,0,10-(G$140-'Indicator Data'!AG119)/(G$140-G$139)*10)),1))</f>
        <v>9.4</v>
      </c>
      <c r="H117" s="12">
        <f>IF('Indicator Data'!AH119="No data","x",ROUND(IF('Indicator Data'!AH119&gt;H$140,10,IF('Indicator Data'!AH119&lt;H$139,0,10-(H$140-'Indicator Data'!AH119)/(H$140-H$139)*10)),1))</f>
        <v>0</v>
      </c>
      <c r="I117" s="52">
        <f t="shared" si="20"/>
        <v>4.7</v>
      </c>
      <c r="J117" s="35">
        <f>SUM('Indicator Data'!R119,SUM('Indicator Data'!S119:T119)*1000000)</f>
        <v>2319057414</v>
      </c>
      <c r="K117" s="35">
        <f>J117/'Indicator Data'!BD119</f>
        <v>157.69231570566382</v>
      </c>
      <c r="L117" s="12">
        <f t="shared" si="21"/>
        <v>3.2</v>
      </c>
      <c r="M117" s="12">
        <f>IF('Indicator Data'!U119="No data","x",ROUND(IF('Indicator Data'!U119&gt;M$140,10,IF('Indicator Data'!U119&lt;M$139,0,10-(M$140-'Indicator Data'!U119)/(M$140-M$139)*10)),1))</f>
        <v>4.4000000000000004</v>
      </c>
      <c r="N117" s="125">
        <f>'Indicator Data'!Q119/'Indicator Data'!BD119*1000000</f>
        <v>0</v>
      </c>
      <c r="O117" s="12">
        <f t="shared" si="22"/>
        <v>0</v>
      </c>
      <c r="P117" s="52">
        <f t="shared" si="23"/>
        <v>2.5</v>
      </c>
      <c r="Q117" s="45">
        <f t="shared" si="24"/>
        <v>6.5</v>
      </c>
      <c r="R117" s="35">
        <f>IF(AND('Indicator Data'!AM119="No data",'Indicator Data'!AN119="No data"),0,SUM('Indicator Data'!AM119:AO119))</f>
        <v>0</v>
      </c>
      <c r="S117" s="12">
        <f t="shared" si="25"/>
        <v>0</v>
      </c>
      <c r="T117" s="41">
        <f>R117/'Indicator Data'!$BB119</f>
        <v>0</v>
      </c>
      <c r="U117" s="12">
        <f t="shared" si="26"/>
        <v>0</v>
      </c>
      <c r="V117" s="13">
        <f t="shared" si="27"/>
        <v>0</v>
      </c>
      <c r="W117" s="12">
        <f>IF('Indicator Data'!AB119="No data","x",ROUND(IF('Indicator Data'!AB119&gt;W$140,10,IF('Indicator Data'!AB119&lt;W$139,0,10-(W$140-'Indicator Data'!AB119)/(W$140-W$139)*10)),1))</f>
        <v>10</v>
      </c>
      <c r="X117" s="12">
        <f>IF('Indicator Data'!AA119="No data","x",ROUND(IF('Indicator Data'!AA119&gt;X$140,10,IF('Indicator Data'!AA119&lt;X$139,0,10-(X$140-'Indicator Data'!AA119)/(X$140-X$139)*10)),1))</f>
        <v>3.8</v>
      </c>
      <c r="Y117" s="12">
        <f>IF('Indicator Data'!AF119="No data","x",ROUND(IF('Indicator Data'!AF119&gt;Y$140,10,IF('Indicator Data'!AF119&lt;Y$139,0,10-(Y$140-'Indicator Data'!AF119)/(Y$140-Y$139)*10)),1))</f>
        <v>4.9000000000000004</v>
      </c>
      <c r="Z117" s="129">
        <f>IF('Indicator Data'!AC119="No data","x",'Indicator Data'!AC119/'Indicator Data'!$BB119*100000)</f>
        <v>0</v>
      </c>
      <c r="AA117" s="127">
        <f t="shared" si="28"/>
        <v>0</v>
      </c>
      <c r="AB117" s="129">
        <f>IF('Indicator Data'!AD119="No data","x",'Indicator Data'!AD119/'Indicator Data'!$BB119*100000)</f>
        <v>0</v>
      </c>
      <c r="AC117" s="127">
        <f t="shared" si="29"/>
        <v>0</v>
      </c>
      <c r="AD117" s="52">
        <f t="shared" si="30"/>
        <v>3.7</v>
      </c>
      <c r="AE117" s="12">
        <f>IF('Indicator Data'!V119="No data","x",ROUND(IF('Indicator Data'!V119&gt;AE$140,10,IF('Indicator Data'!V119&lt;AE$139,0,10-(AE$140-'Indicator Data'!V119)/(AE$140-AE$139)*10)),1))</f>
        <v>8.1999999999999993</v>
      </c>
      <c r="AF117" s="12">
        <f>IF('Indicator Data'!W119="No data","x",ROUND(IF('Indicator Data'!W119&gt;AF$140,10,IF('Indicator Data'!W119&lt;AF$139,0,10-(AF$140-'Indicator Data'!W119)/(AF$140-AF$139)*10)),1))</f>
        <v>5.8</v>
      </c>
      <c r="AG117" s="52">
        <f t="shared" si="31"/>
        <v>7</v>
      </c>
      <c r="AH117" s="12">
        <f>IF('Indicator Data'!AP119="No data","x",ROUND(IF('Indicator Data'!AP119&gt;AH$140,10,IF('Indicator Data'!AP119&lt;AH$139,0,10-(AH$140-'Indicator Data'!AP119)/(AH$140-AH$139)*10)),1))</f>
        <v>10</v>
      </c>
      <c r="AI117" s="12">
        <f>IF('Indicator Data'!AQ119="No data","x",ROUND(IF('Indicator Data'!AQ119&gt;AI$140,10,IF('Indicator Data'!AQ119&lt;AI$139,0,10-(AI$140-'Indicator Data'!AQ119)/(AI$140-AI$139)*10)),1))</f>
        <v>5.0999999999999996</v>
      </c>
      <c r="AJ117" s="52">
        <f t="shared" si="32"/>
        <v>7.6</v>
      </c>
      <c r="AK117" s="35">
        <f>'Indicator Data'!AK119+'Indicator Data'!AJ119*0.5+'Indicator Data'!AI119*0.25</f>
        <v>62.987595382083832</v>
      </c>
      <c r="AL117" s="42">
        <f>AK117/'Indicator Data'!BB119</f>
        <v>5.0388060783235732E-4</v>
      </c>
      <c r="AM117" s="52">
        <f t="shared" si="33"/>
        <v>0.1</v>
      </c>
      <c r="AN117" s="42">
        <f>IF('Indicator Data'!AL119="No data","x",'Indicator Data'!AL119/'Indicator Data'!BB119)</f>
        <v>0.22347810087596498</v>
      </c>
      <c r="AO117" s="12">
        <f t="shared" si="34"/>
        <v>10</v>
      </c>
      <c r="AP117" s="52">
        <f t="shared" si="35"/>
        <v>10</v>
      </c>
      <c r="AQ117" s="36">
        <f t="shared" si="36"/>
        <v>6.9</v>
      </c>
      <c r="AR117" s="55">
        <f t="shared" si="37"/>
        <v>4.3</v>
      </c>
      <c r="AU117" s="11">
        <v>4.2</v>
      </c>
    </row>
    <row r="118" spans="1:47" s="11" customFormat="1" x14ac:dyDescent="0.25">
      <c r="A118" s="11" t="s">
        <v>434</v>
      </c>
      <c r="B118" s="30" t="s">
        <v>4</v>
      </c>
      <c r="C118" s="30" t="s">
        <v>563</v>
      </c>
      <c r="D118" s="12">
        <f>ROUND(IF('Indicator Data'!O120="No data",IF((0.1284*LN('Indicator Data'!BA120)-0.4735)&gt;D$140,0,IF((0.1284*LN('Indicator Data'!BA120)-0.4735)&lt;D$139,10,(D$140-(0.1284*LN('Indicator Data'!BA120)-0.4735))/(D$140-D$139)*10)),IF('Indicator Data'!O120&gt;D$140,0,IF('Indicator Data'!O120&lt;D$139,10,(D$140-'Indicator Data'!O120)/(D$140-D$139)*10))),1)</f>
        <v>8.4</v>
      </c>
      <c r="E118" s="12">
        <f>IF('Indicator Data'!P120="No data","x",ROUND(IF('Indicator Data'!P120&gt;E$140,10,IF('Indicator Data'!P120&lt;E$139,0,10-(E$140-'Indicator Data'!P120)/(E$140-E$139)*10)),1))</f>
        <v>10</v>
      </c>
      <c r="F118" s="52">
        <f t="shared" si="19"/>
        <v>9.4</v>
      </c>
      <c r="G118" s="12">
        <f>IF('Indicator Data'!AG120="No data","x",ROUND(IF('Indicator Data'!AG120&gt;G$140,10,IF('Indicator Data'!AG120&lt;G$139,0,10-(G$140-'Indicator Data'!AG120)/(G$140-G$139)*10)),1))</f>
        <v>9.4</v>
      </c>
      <c r="H118" s="12">
        <f>IF('Indicator Data'!AH120="No data","x",ROUND(IF('Indicator Data'!AH120&gt;H$140,10,IF('Indicator Data'!AH120&lt;H$139,0,10-(H$140-'Indicator Data'!AH120)/(H$140-H$139)*10)),1))</f>
        <v>0</v>
      </c>
      <c r="I118" s="52">
        <f t="shared" si="20"/>
        <v>4.7</v>
      </c>
      <c r="J118" s="35">
        <f>SUM('Indicator Data'!R120,SUM('Indicator Data'!S120:T120)*1000000)</f>
        <v>2319057414</v>
      </c>
      <c r="K118" s="35">
        <f>J118/'Indicator Data'!BD120</f>
        <v>157.69231570566382</v>
      </c>
      <c r="L118" s="12">
        <f t="shared" si="21"/>
        <v>3.2</v>
      </c>
      <c r="M118" s="12">
        <f>IF('Indicator Data'!U120="No data","x",ROUND(IF('Indicator Data'!U120&gt;M$140,10,IF('Indicator Data'!U120&lt;M$139,0,10-(M$140-'Indicator Data'!U120)/(M$140-M$139)*10)),1))</f>
        <v>4.4000000000000004</v>
      </c>
      <c r="N118" s="125">
        <f>'Indicator Data'!Q120/'Indicator Data'!BD120*1000000</f>
        <v>0</v>
      </c>
      <c r="O118" s="12">
        <f t="shared" si="22"/>
        <v>0</v>
      </c>
      <c r="P118" s="52">
        <f t="shared" si="23"/>
        <v>2.5</v>
      </c>
      <c r="Q118" s="45">
        <f t="shared" si="24"/>
        <v>6.5</v>
      </c>
      <c r="R118" s="35">
        <f>IF(AND('Indicator Data'!AM120="No data",'Indicator Data'!AN120="No data"),0,SUM('Indicator Data'!AM120:AO120))</f>
        <v>0</v>
      </c>
      <c r="S118" s="12">
        <f t="shared" si="25"/>
        <v>0</v>
      </c>
      <c r="T118" s="41">
        <f>R118/'Indicator Data'!$BB120</f>
        <v>0</v>
      </c>
      <c r="U118" s="12">
        <f t="shared" si="26"/>
        <v>0</v>
      </c>
      <c r="V118" s="13">
        <f t="shared" si="27"/>
        <v>0</v>
      </c>
      <c r="W118" s="12">
        <f>IF('Indicator Data'!AB120="No data","x",ROUND(IF('Indicator Data'!AB120&gt;W$140,10,IF('Indicator Data'!AB120&lt;W$139,0,10-(W$140-'Indicator Data'!AB120)/(W$140-W$139)*10)),1))</f>
        <v>3.8</v>
      </c>
      <c r="X118" s="12">
        <f>IF('Indicator Data'!AA120="No data","x",ROUND(IF('Indicator Data'!AA120&gt;X$140,10,IF('Indicator Data'!AA120&lt;X$139,0,10-(X$140-'Indicator Data'!AA120)/(X$140-X$139)*10)),1))</f>
        <v>3.8</v>
      </c>
      <c r="Y118" s="12">
        <f>IF('Indicator Data'!AF120="No data","x",ROUND(IF('Indicator Data'!AF120&gt;Y$140,10,IF('Indicator Data'!AF120&lt;Y$139,0,10-(Y$140-'Indicator Data'!AF120)/(Y$140-Y$139)*10)),1))</f>
        <v>4.9000000000000004</v>
      </c>
      <c r="Z118" s="129">
        <f>IF('Indicator Data'!AC120="No data","x",'Indicator Data'!AC120/'Indicator Data'!$BB120*100000)</f>
        <v>0</v>
      </c>
      <c r="AA118" s="127">
        <f t="shared" si="28"/>
        <v>0</v>
      </c>
      <c r="AB118" s="129">
        <f>IF('Indicator Data'!AD120="No data","x",'Indicator Data'!AD120/'Indicator Data'!$BB120*100000)</f>
        <v>0.39367185613655692</v>
      </c>
      <c r="AC118" s="127">
        <f t="shared" si="29"/>
        <v>5.3</v>
      </c>
      <c r="AD118" s="52">
        <f t="shared" si="30"/>
        <v>3.6</v>
      </c>
      <c r="AE118" s="12">
        <f>IF('Indicator Data'!V120="No data","x",ROUND(IF('Indicator Data'!V120&gt;AE$140,10,IF('Indicator Data'!V120&lt;AE$139,0,10-(AE$140-'Indicator Data'!V120)/(AE$140-AE$139)*10)),1))</f>
        <v>10</v>
      </c>
      <c r="AF118" s="12">
        <f>IF('Indicator Data'!W120="No data","x",ROUND(IF('Indicator Data'!W120&gt;AF$140,10,IF('Indicator Data'!W120&lt;AF$139,0,10-(AF$140-'Indicator Data'!W120)/(AF$140-AF$139)*10)),1))</f>
        <v>5</v>
      </c>
      <c r="AG118" s="52">
        <f t="shared" si="31"/>
        <v>7.5</v>
      </c>
      <c r="AH118" s="12">
        <f>IF('Indicator Data'!AP120="No data","x",ROUND(IF('Indicator Data'!AP120&gt;AH$140,10,IF('Indicator Data'!AP120&lt;AH$139,0,10-(AH$140-'Indicator Data'!AP120)/(AH$140-AH$139)*10)),1))</f>
        <v>8.4</v>
      </c>
      <c r="AI118" s="12">
        <f>IF('Indicator Data'!AQ120="No data","x",ROUND(IF('Indicator Data'!AQ120&gt;AI$140,10,IF('Indicator Data'!AQ120&lt;AI$139,0,10-(AI$140-'Indicator Data'!AQ120)/(AI$140-AI$139)*10)),1))</f>
        <v>6.7</v>
      </c>
      <c r="AJ118" s="52">
        <f t="shared" si="32"/>
        <v>7.6</v>
      </c>
      <c r="AK118" s="35">
        <f>'Indicator Data'!AK120+'Indicator Data'!AJ120*0.5+'Indicator Data'!AI120*0.25</f>
        <v>234958.31173019565</v>
      </c>
      <c r="AL118" s="42">
        <f>AK118/'Indicator Data'!BB120</f>
        <v>0.30832158231179291</v>
      </c>
      <c r="AM118" s="52">
        <f t="shared" si="33"/>
        <v>10</v>
      </c>
      <c r="AN118" s="42">
        <f>IF('Indicator Data'!AL120="No data","x",'Indicator Data'!AL120/'Indicator Data'!BB120)</f>
        <v>4.7624255960191909E-2</v>
      </c>
      <c r="AO118" s="12">
        <f t="shared" si="34"/>
        <v>2.4</v>
      </c>
      <c r="AP118" s="52">
        <f t="shared" si="35"/>
        <v>2.4</v>
      </c>
      <c r="AQ118" s="36">
        <f t="shared" si="36"/>
        <v>7.2</v>
      </c>
      <c r="AR118" s="55">
        <f t="shared" si="37"/>
        <v>4.5</v>
      </c>
      <c r="AU118" s="11">
        <v>3.4</v>
      </c>
    </row>
    <row r="119" spans="1:47" s="11" customFormat="1" x14ac:dyDescent="0.25">
      <c r="A119" s="11" t="s">
        <v>739</v>
      </c>
      <c r="B119" s="30" t="s">
        <v>4</v>
      </c>
      <c r="C119" s="30" t="s">
        <v>741</v>
      </c>
      <c r="D119" s="12">
        <f>ROUND(IF('Indicator Data'!O121="No data",IF((0.1284*LN('Indicator Data'!BA121)-0.4735)&gt;D$140,0,IF((0.1284*LN('Indicator Data'!BA121)-0.4735)&lt;D$139,10,(D$140-(0.1284*LN('Indicator Data'!BA121)-0.4735))/(D$140-D$139)*10)),IF('Indicator Data'!O121&gt;D$140,0,IF('Indicator Data'!O121&lt;D$139,10,(D$140-'Indicator Data'!O121)/(D$140-D$139)*10))),1)</f>
        <v>8.4</v>
      </c>
      <c r="E119" s="12">
        <f>IF('Indicator Data'!P121="No data","x",ROUND(IF('Indicator Data'!P121&gt;E$140,10,IF('Indicator Data'!P121&lt;E$139,0,10-(E$140-'Indicator Data'!P121)/(E$140-E$139)*10)),1))</f>
        <v>10</v>
      </c>
      <c r="F119" s="52">
        <f t="shared" si="19"/>
        <v>9.4</v>
      </c>
      <c r="G119" s="12">
        <f>IF('Indicator Data'!AG121="No data","x",ROUND(IF('Indicator Data'!AG121&gt;G$140,10,IF('Indicator Data'!AG121&lt;G$139,0,10-(G$140-'Indicator Data'!AG121)/(G$140-G$139)*10)),1))</f>
        <v>9.4</v>
      </c>
      <c r="H119" s="12">
        <f>IF('Indicator Data'!AH121="No data","x",ROUND(IF('Indicator Data'!AH121&gt;H$140,10,IF('Indicator Data'!AH121&lt;H$139,0,10-(H$140-'Indicator Data'!AH121)/(H$140-H$139)*10)),1))</f>
        <v>0</v>
      </c>
      <c r="I119" s="52">
        <f t="shared" si="20"/>
        <v>4.7</v>
      </c>
      <c r="J119" s="35">
        <f>SUM('Indicator Data'!R121,SUM('Indicator Data'!S121:T121)*1000000)</f>
        <v>2319057414</v>
      </c>
      <c r="K119" s="35">
        <f>J119/'Indicator Data'!BD121</f>
        <v>157.69231570566382</v>
      </c>
      <c r="L119" s="12">
        <f t="shared" si="21"/>
        <v>3.2</v>
      </c>
      <c r="M119" s="12">
        <f>IF('Indicator Data'!U121="No data","x",ROUND(IF('Indicator Data'!U121&gt;M$140,10,IF('Indicator Data'!U121&lt;M$139,0,10-(M$140-'Indicator Data'!U121)/(M$140-M$139)*10)),1))</f>
        <v>4.4000000000000004</v>
      </c>
      <c r="N119" s="125">
        <f>'Indicator Data'!Q121/'Indicator Data'!BD121*1000000</f>
        <v>0</v>
      </c>
      <c r="O119" s="12">
        <f t="shared" si="22"/>
        <v>0</v>
      </c>
      <c r="P119" s="52">
        <f t="shared" si="23"/>
        <v>2.5</v>
      </c>
      <c r="Q119" s="45">
        <f t="shared" si="24"/>
        <v>6.5</v>
      </c>
      <c r="R119" s="35">
        <f>IF(AND('Indicator Data'!AM121="No data",'Indicator Data'!AN121="No data"),0,SUM('Indicator Data'!AM121:AO121))</f>
        <v>30449</v>
      </c>
      <c r="S119" s="12">
        <f t="shared" si="25"/>
        <v>4.9000000000000004</v>
      </c>
      <c r="T119" s="41">
        <f>R119/'Indicator Data'!$BB121</f>
        <v>0.2128140583017884</v>
      </c>
      <c r="U119" s="12">
        <f t="shared" si="26"/>
        <v>10</v>
      </c>
      <c r="V119" s="13">
        <f t="shared" si="27"/>
        <v>7.5</v>
      </c>
      <c r="W119" s="12">
        <f>IF('Indicator Data'!AB121="No data","x",ROUND(IF('Indicator Data'!AB121&gt;W$140,10,IF('Indicator Data'!AB121&lt;W$139,0,10-(W$140-'Indicator Data'!AB121)/(W$140-W$139)*10)),1))</f>
        <v>3.8</v>
      </c>
      <c r="X119" s="12">
        <f>IF('Indicator Data'!AA121="No data","x",ROUND(IF('Indicator Data'!AA121&gt;X$140,10,IF('Indicator Data'!AA121&lt;X$139,0,10-(X$140-'Indicator Data'!AA121)/(X$140-X$139)*10)),1))</f>
        <v>3.8</v>
      </c>
      <c r="Y119" s="12">
        <f>IF('Indicator Data'!AF121="No data","x",ROUND(IF('Indicator Data'!AF121&gt;Y$140,10,IF('Indicator Data'!AF121&lt;Y$139,0,10-(Y$140-'Indicator Data'!AF121)/(Y$140-Y$139)*10)),1))</f>
        <v>4.9000000000000004</v>
      </c>
      <c r="Z119" s="129">
        <f>IF('Indicator Data'!AC121="No data","x",'Indicator Data'!AC121/'Indicator Data'!$BB121*100000)</f>
        <v>0</v>
      </c>
      <c r="AA119" s="127">
        <f t="shared" si="28"/>
        <v>0</v>
      </c>
      <c r="AB119" s="129">
        <f>IF('Indicator Data'!AD121="No data","x",'Indicator Data'!AD121/'Indicator Data'!$BB121*100000)</f>
        <v>0</v>
      </c>
      <c r="AC119" s="127">
        <f t="shared" si="29"/>
        <v>0</v>
      </c>
      <c r="AD119" s="52">
        <f t="shared" si="30"/>
        <v>2.5</v>
      </c>
      <c r="AE119" s="12">
        <f>IF('Indicator Data'!V121="No data","x",ROUND(IF('Indicator Data'!V121&gt;AE$140,10,IF('Indicator Data'!V121&lt;AE$139,0,10-(AE$140-'Indicator Data'!V121)/(AE$140-AE$139)*10)),1))</f>
        <v>8</v>
      </c>
      <c r="AF119" s="12">
        <f>IF('Indicator Data'!W121="No data","x",ROUND(IF('Indicator Data'!W121&gt;AF$140,10,IF('Indicator Data'!W121&lt;AF$139,0,10-(AF$140-'Indicator Data'!W121)/(AF$140-AF$139)*10)),1))</f>
        <v>5.7</v>
      </c>
      <c r="AG119" s="52">
        <f t="shared" si="31"/>
        <v>6.9</v>
      </c>
      <c r="AH119" s="12">
        <f>IF('Indicator Data'!AP121="No data","x",ROUND(IF('Indicator Data'!AP121&gt;AH$140,10,IF('Indicator Data'!AP121&lt;AH$139,0,10-(AH$140-'Indicator Data'!AP121)/(AH$140-AH$139)*10)),1))</f>
        <v>10</v>
      </c>
      <c r="AI119" s="12">
        <f>IF('Indicator Data'!AQ121="No data","x",ROUND(IF('Indicator Data'!AQ121&gt;AI$140,10,IF('Indicator Data'!AQ121&lt;AI$139,0,10-(AI$140-'Indicator Data'!AQ121)/(AI$140-AI$139)*10)),1))</f>
        <v>7.3</v>
      </c>
      <c r="AJ119" s="52">
        <f t="shared" si="32"/>
        <v>8.6999999999999993</v>
      </c>
      <c r="AK119" s="35">
        <f>'Indicator Data'!AK121+'Indicator Data'!AJ121*0.5+'Indicator Data'!AI121*0.25</f>
        <v>72.094206324143556</v>
      </c>
      <c r="AL119" s="42">
        <f>AK119/'Indicator Data'!BB121</f>
        <v>5.0388060783235732E-4</v>
      </c>
      <c r="AM119" s="52">
        <f t="shared" si="33"/>
        <v>0.1</v>
      </c>
      <c r="AN119" s="42">
        <f>IF('Indicator Data'!AL121="No data","x",'Indicator Data'!AL121/'Indicator Data'!BB121)</f>
        <v>8.7401585419483604E-2</v>
      </c>
      <c r="AO119" s="12">
        <f t="shared" si="34"/>
        <v>4.4000000000000004</v>
      </c>
      <c r="AP119" s="52">
        <f t="shared" si="35"/>
        <v>4.4000000000000004</v>
      </c>
      <c r="AQ119" s="36">
        <f t="shared" si="36"/>
        <v>5.3</v>
      </c>
      <c r="AR119" s="55">
        <f t="shared" si="37"/>
        <v>6.5</v>
      </c>
      <c r="AU119" s="11">
        <v>2.1</v>
      </c>
    </row>
    <row r="120" spans="1:47" s="11" customFormat="1" x14ac:dyDescent="0.25">
      <c r="A120" s="11" t="s">
        <v>740</v>
      </c>
      <c r="B120" s="30" t="s">
        <v>4</v>
      </c>
      <c r="C120" s="30" t="s">
        <v>742</v>
      </c>
      <c r="D120" s="12">
        <f>ROUND(IF('Indicator Data'!O122="No data",IF((0.1284*LN('Indicator Data'!BA122)-0.4735)&gt;D$140,0,IF((0.1284*LN('Indicator Data'!BA122)-0.4735)&lt;D$139,10,(D$140-(0.1284*LN('Indicator Data'!BA122)-0.4735))/(D$140-D$139)*10)),IF('Indicator Data'!O122&gt;D$140,0,IF('Indicator Data'!O122&lt;D$139,10,(D$140-'Indicator Data'!O122)/(D$140-D$139)*10))),1)</f>
        <v>8.4</v>
      </c>
      <c r="E120" s="12">
        <f>IF('Indicator Data'!P122="No data","x",ROUND(IF('Indicator Data'!P122&gt;E$140,10,IF('Indicator Data'!P122&lt;E$139,0,10-(E$140-'Indicator Data'!P122)/(E$140-E$139)*10)),1))</f>
        <v>10</v>
      </c>
      <c r="F120" s="52">
        <f>IF(E120="x",D120,ROUND((10-GEOMEAN(((10-D120)/10*9+1),((10-E120)/10*9+1)))/9*10,1))</f>
        <v>9.4</v>
      </c>
      <c r="G120" s="12">
        <f>IF('Indicator Data'!AG122="No data","x",ROUND(IF('Indicator Data'!AG122&gt;G$140,10,IF('Indicator Data'!AG122&lt;G$139,0,10-(G$140-'Indicator Data'!AG122)/(G$140-G$139)*10)),1))</f>
        <v>9.4</v>
      </c>
      <c r="H120" s="12">
        <f>IF('Indicator Data'!AH122="No data","x",ROUND(IF('Indicator Data'!AH122&gt;H$140,10,IF('Indicator Data'!AH122&lt;H$139,0,10-(H$140-'Indicator Data'!AH122)/(H$140-H$139)*10)),1))</f>
        <v>0</v>
      </c>
      <c r="I120" s="52">
        <f>IF(AND(G120="x",H120="x"),"x",ROUND(AVERAGE(G120,H120),1))</f>
        <v>4.7</v>
      </c>
      <c r="J120" s="35">
        <f>SUM('Indicator Data'!R122,SUM('Indicator Data'!S122:T122)*1000000)</f>
        <v>2319057414</v>
      </c>
      <c r="K120" s="35">
        <f>J120/'Indicator Data'!BD122</f>
        <v>157.69231570566382</v>
      </c>
      <c r="L120" s="12">
        <f>IF(K120="x","x",ROUND(IF(K120&gt;L$140,10,IF(K120&lt;L$139,0,10-(L$140-K120)/(L$140-L$139)*10)),1))</f>
        <v>3.2</v>
      </c>
      <c r="M120" s="12">
        <f>IF('Indicator Data'!U122="No data","x",ROUND(IF('Indicator Data'!U122&gt;M$140,10,IF('Indicator Data'!U122&lt;M$139,0,10-(M$140-'Indicator Data'!U122)/(M$140-M$139)*10)),1))</f>
        <v>4.4000000000000004</v>
      </c>
      <c r="N120" s="125">
        <f>'Indicator Data'!Q122/'Indicator Data'!BD122*1000000</f>
        <v>0</v>
      </c>
      <c r="O120" s="12">
        <f>IF(N120="No data","x",ROUND(IF(N120&gt;O$140,10,IF(N120&lt;O$139,0,10-(O$140-N120)/(O$140-O$139)*10)),1))</f>
        <v>0</v>
      </c>
      <c r="P120" s="52">
        <f>ROUND(AVERAGE(L120,M120,O120),1)</f>
        <v>2.5</v>
      </c>
      <c r="Q120" s="45">
        <f>ROUND(AVERAGE(F120,F120,I120,P120),1)</f>
        <v>6.5</v>
      </c>
      <c r="R120" s="35">
        <f>IF(AND('Indicator Data'!AM122="No data",'Indicator Data'!AN122="No data"),0,SUM('Indicator Data'!AM122:AO122))</f>
        <v>0</v>
      </c>
      <c r="S120" s="12">
        <f>ROUND(IF(R120=0,0,IF(LOG(R120)&gt;$S$140,10,IF(LOG(R120)&lt;S$139,0,10-(S$140-LOG(R120))/(S$140-S$139)*10))),1)</f>
        <v>0</v>
      </c>
      <c r="T120" s="41">
        <f>R120/'Indicator Data'!$BB122</f>
        <v>0</v>
      </c>
      <c r="U120" s="12">
        <f>IF(T120="x","x",ROUND(IF(T120&gt;$U$140,10,IF(T120&lt;$U$139,0,((T120*100)/0.0052)^(1/4.0545)/6.5*10)),1))</f>
        <v>0</v>
      </c>
      <c r="V120" s="13">
        <f>ROUND(AVERAGE(S120,U120),1)</f>
        <v>0</v>
      </c>
      <c r="W120" s="12">
        <f>IF('Indicator Data'!AB122="No data","x",ROUND(IF('Indicator Data'!AB122&gt;W$140,10,IF('Indicator Data'!AB122&lt;W$139,0,10-(W$140-'Indicator Data'!AB122)/(W$140-W$139)*10)),1))</f>
        <v>3.8</v>
      </c>
      <c r="X120" s="12">
        <f>IF('Indicator Data'!AA122="No data","x",ROUND(IF('Indicator Data'!AA122&gt;X$140,10,IF('Indicator Data'!AA122&lt;X$139,0,10-(X$140-'Indicator Data'!AA122)/(X$140-X$139)*10)),1))</f>
        <v>3.8</v>
      </c>
      <c r="Y120" s="12">
        <f>IF('Indicator Data'!AF122="No data","x",ROUND(IF('Indicator Data'!AF122&gt;Y$140,10,IF('Indicator Data'!AF122&lt;Y$139,0,10-(Y$140-'Indicator Data'!AF122)/(Y$140-Y$139)*10)),1))</f>
        <v>4.9000000000000004</v>
      </c>
      <c r="Z120" s="129">
        <f>IF('Indicator Data'!AC122="No data","x",'Indicator Data'!AC122/'Indicator Data'!$BB122*100000)</f>
        <v>0</v>
      </c>
      <c r="AA120" s="127">
        <f>IF(Z120="x","x",ROUND(IF(Z120&lt;=AA$139,0,IF(Z120&gt;AA$140,10,10-(LOG(AA$140*100)-LOG(Z120*100))/(LOG(AA$140*100))*10)),1))</f>
        <v>0</v>
      </c>
      <c r="AB120" s="129">
        <f>IF('Indicator Data'!AD122="No data","x",'Indicator Data'!AD122/'Indicator Data'!$BB122*100000)</f>
        <v>0</v>
      </c>
      <c r="AC120" s="127">
        <f>IF(AB120="x","x",ROUND(IF(AB120&lt;=AC$139,0,IF(AB120&gt;AC$140,10,10-(LOG(AC$140*100)-LOG(AB120*100))/(LOG(AC$140*100))*10)),1))</f>
        <v>0</v>
      </c>
      <c r="AD120" s="52">
        <f>IF(AND(W120="x",X120="x",Y120="x",AA120="x",AC120="x"),"x",ROUND(AVERAGE(W120,X120,Y120,AA120,AC120),1))</f>
        <v>2.5</v>
      </c>
      <c r="AE120" s="12">
        <f>IF('Indicator Data'!V122="No data","x",ROUND(IF('Indicator Data'!V122&gt;AE$140,10,IF('Indicator Data'!V122&lt;AE$139,0,10-(AE$140-'Indicator Data'!V122)/(AE$140-AE$139)*10)),1))</f>
        <v>8</v>
      </c>
      <c r="AF120" s="12">
        <f>IF('Indicator Data'!W122="No data","x",ROUND(IF('Indicator Data'!W122&gt;AF$140,10,IF('Indicator Data'!W122&lt;AF$139,0,10-(AF$140-'Indicator Data'!W122)/(AF$140-AF$139)*10)),1))</f>
        <v>6.1</v>
      </c>
      <c r="AG120" s="52">
        <f>IF(AND(AE120="x",AF120="x"),"x",ROUND(AVERAGE(AF120,AE120),1))</f>
        <v>7.1</v>
      </c>
      <c r="AH120" s="12">
        <f>IF('Indicator Data'!AP122="No data","x",ROUND(IF('Indicator Data'!AP122&gt;AH$140,10,IF('Indicator Data'!AP122&lt;AH$139,0,10-(AH$140-'Indicator Data'!AP122)/(AH$140-AH$139)*10)),1))</f>
        <v>10</v>
      </c>
      <c r="AI120" s="12">
        <f>IF('Indicator Data'!AQ122="No data","x",ROUND(IF('Indicator Data'!AQ122&gt;AI$140,10,IF('Indicator Data'!AQ122&lt;AI$139,0,10-(AI$140-'Indicator Data'!AQ122)/(AI$140-AI$139)*10)),1))</f>
        <v>7.3</v>
      </c>
      <c r="AJ120" s="52">
        <f>IF(AND(AH120="x",AI120="x"),"x",ROUND(AVERAGE(AH120,AI120),1))</f>
        <v>8.6999999999999993</v>
      </c>
      <c r="AK120" s="35">
        <f>'Indicator Data'!AK122+'Indicator Data'!AJ122*0.5+'Indicator Data'!AI122*0.25</f>
        <v>40.727685053168258</v>
      </c>
      <c r="AL120" s="42">
        <f>AK120/'Indicator Data'!BB122</f>
        <v>5.0388060783235732E-4</v>
      </c>
      <c r="AM120" s="52">
        <f>IF(AL120="x","x",ROUND(IF(AL120&gt;AM$140,10,IF(AL120&lt;AM$139,0,10-(AM$140-AL120)/(AM$140-AM$139)*10)),1))</f>
        <v>0.1</v>
      </c>
      <c r="AN120" s="42">
        <f>IF('Indicator Data'!AL122="No data","x",'Indicator Data'!AL122/'Indicator Data'!BB122)</f>
        <v>0.1739735235442984</v>
      </c>
      <c r="AO120" s="12">
        <f>IF(AN120="x","x",ROUND(IF(AN120&gt;AO$140,10,IF(AN120&lt;AO$139,0,10-(AO$140-AN120)/(AO$140-AO$139)*10)),1))</f>
        <v>8.6999999999999993</v>
      </c>
      <c r="AP120" s="52">
        <f>AO120</f>
        <v>8.6999999999999993</v>
      </c>
      <c r="AQ120" s="36">
        <f t="shared" si="36"/>
        <v>6.4</v>
      </c>
      <c r="AR120" s="55">
        <f>ROUND((10-GEOMEAN(((10-V120)/10*9+1),((10-AQ120)/10*9+1)))/9*10,1)</f>
        <v>3.9</v>
      </c>
      <c r="AU120" s="11">
        <v>4.8</v>
      </c>
    </row>
    <row r="121" spans="1:47" s="11" customFormat="1" x14ac:dyDescent="0.25">
      <c r="A121" s="11" t="s">
        <v>435</v>
      </c>
      <c r="B121" s="30" t="s">
        <v>4</v>
      </c>
      <c r="C121" s="30" t="s">
        <v>564</v>
      </c>
      <c r="D121" s="12">
        <f>ROUND(IF('Indicator Data'!O123="No data",IF((0.1284*LN('Indicator Data'!BA123)-0.4735)&gt;D$140,0,IF((0.1284*LN('Indicator Data'!BA123)-0.4735)&lt;D$139,10,(D$140-(0.1284*LN('Indicator Data'!BA123)-0.4735))/(D$140-D$139)*10)),IF('Indicator Data'!O123&gt;D$140,0,IF('Indicator Data'!O123&lt;D$139,10,(D$140-'Indicator Data'!O123)/(D$140-D$139)*10))),1)</f>
        <v>8.4</v>
      </c>
      <c r="E121" s="12">
        <f>IF('Indicator Data'!P123="No data","x",ROUND(IF('Indicator Data'!P123&gt;E$140,10,IF('Indicator Data'!P123&lt;E$139,0,10-(E$140-'Indicator Data'!P123)/(E$140-E$139)*10)),1))</f>
        <v>10</v>
      </c>
      <c r="F121" s="52">
        <f>IF(E121="x",D121,ROUND((10-GEOMEAN(((10-D121)/10*9+1),((10-E121)/10*9+1)))/9*10,1))</f>
        <v>9.4</v>
      </c>
      <c r="G121" s="12">
        <f>IF('Indicator Data'!AG123="No data","x",ROUND(IF('Indicator Data'!AG123&gt;G$140,10,IF('Indicator Data'!AG123&lt;G$139,0,10-(G$140-'Indicator Data'!AG123)/(G$140-G$139)*10)),1))</f>
        <v>9.4</v>
      </c>
      <c r="H121" s="12">
        <f>IF('Indicator Data'!AH123="No data","x",ROUND(IF('Indicator Data'!AH123&gt;H$140,10,IF('Indicator Data'!AH123&lt;H$139,0,10-(H$140-'Indicator Data'!AH123)/(H$140-H$139)*10)),1))</f>
        <v>0</v>
      </c>
      <c r="I121" s="52">
        <f>IF(AND(G121="x",H121="x"),"x",ROUND(AVERAGE(G121,H121),1))</f>
        <v>4.7</v>
      </c>
      <c r="J121" s="35">
        <f>SUM('Indicator Data'!R123,SUM('Indicator Data'!S123:T123)*1000000)</f>
        <v>2319057414</v>
      </c>
      <c r="K121" s="35">
        <f>J121/'Indicator Data'!BD123</f>
        <v>157.69231570566382</v>
      </c>
      <c r="L121" s="12">
        <f>IF(K121="x","x",ROUND(IF(K121&gt;L$140,10,IF(K121&lt;L$139,0,10-(L$140-K121)/(L$140-L$139)*10)),1))</f>
        <v>3.2</v>
      </c>
      <c r="M121" s="12">
        <f>IF('Indicator Data'!U123="No data","x",ROUND(IF('Indicator Data'!U123&gt;M$140,10,IF('Indicator Data'!U123&lt;M$139,0,10-(M$140-'Indicator Data'!U123)/(M$140-M$139)*10)),1))</f>
        <v>4.4000000000000004</v>
      </c>
      <c r="N121" s="125">
        <f>'Indicator Data'!Q123/'Indicator Data'!BD123*1000000</f>
        <v>0</v>
      </c>
      <c r="O121" s="12">
        <f>IF(N121="No data","x",ROUND(IF(N121&gt;O$140,10,IF(N121&lt;O$139,0,10-(O$140-N121)/(O$140-O$139)*10)),1))</f>
        <v>0</v>
      </c>
      <c r="P121" s="52">
        <f>ROUND(AVERAGE(L121,M121,O121),1)</f>
        <v>2.5</v>
      </c>
      <c r="Q121" s="45">
        <f>ROUND(AVERAGE(F121,F121,I121,P121),1)</f>
        <v>6.5</v>
      </c>
      <c r="R121" s="35">
        <f>IF(AND('Indicator Data'!AM123="No data",'Indicator Data'!AN123="No data"),0,SUM('Indicator Data'!AM123:AO123))</f>
        <v>0</v>
      </c>
      <c r="S121" s="12">
        <f>ROUND(IF(R121=0,0,IF(LOG(R121)&gt;$S$140,10,IF(LOG(R121)&lt;S$139,0,10-(S$140-LOG(R121))/(S$140-S$139)*10))),1)</f>
        <v>0</v>
      </c>
      <c r="T121" s="41">
        <f>R121/'Indicator Data'!$BB123</f>
        <v>0</v>
      </c>
      <c r="U121" s="12">
        <f>IF(T121="x","x",ROUND(IF(T121&gt;$U$140,10,IF(T121&lt;$U$139,0,((T121*100)/0.0052)^(1/4.0545)/6.5*10)),1))</f>
        <v>0</v>
      </c>
      <c r="V121" s="13">
        <f>ROUND(AVERAGE(S121,U121),1)</f>
        <v>0</v>
      </c>
      <c r="W121" s="12">
        <f>IF('Indicator Data'!AB123="No data","x",ROUND(IF('Indicator Data'!AB123&gt;W$140,10,IF('Indicator Data'!AB123&lt;W$139,0,10-(W$140-'Indicator Data'!AB123)/(W$140-W$139)*10)),1))</f>
        <v>2.4</v>
      </c>
      <c r="X121" s="12">
        <f>IF('Indicator Data'!AA123="No data","x",ROUND(IF('Indicator Data'!AA123&gt;X$140,10,IF('Indicator Data'!AA123&lt;X$139,0,10-(X$140-'Indicator Data'!AA123)/(X$140-X$139)*10)),1))</f>
        <v>3.8</v>
      </c>
      <c r="Y121" s="12">
        <f>IF('Indicator Data'!AF123="No data","x",ROUND(IF('Indicator Data'!AF123&gt;Y$140,10,IF('Indicator Data'!AF123&lt;Y$139,0,10-(Y$140-'Indicator Data'!AF123)/(Y$140-Y$139)*10)),1))</f>
        <v>4.9000000000000004</v>
      </c>
      <c r="Z121" s="129">
        <f>IF('Indicator Data'!AC123="No data","x",'Indicator Data'!AC123/'Indicator Data'!$BB123*100000)</f>
        <v>0</v>
      </c>
      <c r="AA121" s="127">
        <f>IF(Z121="x","x",ROUND(IF(Z121&lt;=AA$139,0,IF(Z121&gt;AA$140,10,10-(LOG(AA$140*100)-LOG(Z121*100))/(LOG(AA$140*100))*10)),1))</f>
        <v>0</v>
      </c>
      <c r="AB121" s="129">
        <f>IF('Indicator Data'!AD123="No data","x",'Indicator Data'!AD123/'Indicator Data'!$BB123*100000)</f>
        <v>0.83271157535706675</v>
      </c>
      <c r="AC121" s="127">
        <f>IF(AB121="x","x",ROUND(IF(AB121&lt;=AC$139,0,IF(AB121&gt;AC$140,10,10-(LOG(AC$140*100)-LOG(AB121*100))/(LOG(AC$140*100))*10)),1))</f>
        <v>6.4</v>
      </c>
      <c r="AD121" s="52">
        <f>IF(AND(W121="x",X121="x",Y121="x",AA121="x",AC121="x"),"x",ROUND(AVERAGE(W121,X121,Y121,AA121,AC121),1))</f>
        <v>3.5</v>
      </c>
      <c r="AE121" s="12">
        <f>IF('Indicator Data'!V123="No data","x",ROUND(IF('Indicator Data'!V123&gt;AE$140,10,IF('Indicator Data'!V123&lt;AE$139,0,10-(AE$140-'Indicator Data'!V123)/(AE$140-AE$139)*10)),1))</f>
        <v>10</v>
      </c>
      <c r="AF121" s="12">
        <f>IF('Indicator Data'!W123="No data","x",ROUND(IF('Indicator Data'!W123&gt;AF$140,10,IF('Indicator Data'!W123&lt;AF$139,0,10-(AF$140-'Indicator Data'!W123)/(AF$140-AF$139)*10)),1))</f>
        <v>6.8</v>
      </c>
      <c r="AG121" s="52">
        <f>IF(AND(AE121="x",AF121="x"),"x",ROUND(AVERAGE(AF121,AE121),1))</f>
        <v>8.4</v>
      </c>
      <c r="AH121" s="12">
        <f>IF('Indicator Data'!AP123="No data","x",ROUND(IF('Indicator Data'!AP123&gt;AH$140,10,IF('Indicator Data'!AP123&lt;AH$139,0,10-(AH$140-'Indicator Data'!AP123)/(AH$140-AH$139)*10)),1))</f>
        <v>10</v>
      </c>
      <c r="AI121" s="12">
        <f>IF('Indicator Data'!AQ123="No data","x",ROUND(IF('Indicator Data'!AQ123&gt;AI$140,10,IF('Indicator Data'!AQ123&lt;AI$139,0,10-(AI$140-'Indicator Data'!AQ123)/(AI$140-AI$139)*10)),1))</f>
        <v>4.2</v>
      </c>
      <c r="AJ121" s="52">
        <f>IF(AND(AH121="x",AI121="x"),"x",ROUND(AVERAGE(AH121,AI121),1))</f>
        <v>7.1</v>
      </c>
      <c r="AK121" s="35">
        <f>'Indicator Data'!AK123+'Indicator Data'!AJ123*0.5+'Indicator Data'!AI123*0.25</f>
        <v>185131.07745595142</v>
      </c>
      <c r="AL121" s="42">
        <f>AK121/'Indicator Data'!BB123</f>
        <v>0.30832158231179291</v>
      </c>
      <c r="AM121" s="52">
        <f>IF(AL121="x","x",ROUND(IF(AL121&gt;AM$140,10,IF(AL121&lt;AM$139,0,10-(AM$140-AL121)/(AM$140-AM$139)*10)),1))</f>
        <v>10</v>
      </c>
      <c r="AN121" s="42">
        <f>IF('Indicator Data'!AL123="No data","x",'Indicator Data'!AL123/'Indicator Data'!BB123)</f>
        <v>4.0189991473033468E-2</v>
      </c>
      <c r="AO121" s="12">
        <f>IF(AN121="x","x",ROUND(IF(AN121&gt;AO$140,10,IF(AN121&lt;AO$139,0,10-(AO$140-AN121)/(AO$140-AO$139)*10)),1))</f>
        <v>2</v>
      </c>
      <c r="AP121" s="52">
        <f>AO121</f>
        <v>2</v>
      </c>
      <c r="AQ121" s="36">
        <f t="shared" si="36"/>
        <v>7.3</v>
      </c>
      <c r="AR121" s="55">
        <f>ROUND((10-GEOMEAN(((10-V121)/10*9+1),((10-AQ121)/10*9+1)))/9*10,1)</f>
        <v>4.5999999999999996</v>
      </c>
      <c r="AU121" s="11">
        <v>4.8</v>
      </c>
    </row>
    <row r="122" spans="1:47" s="11" customFormat="1" x14ac:dyDescent="0.25">
      <c r="A122" s="11" t="s">
        <v>436</v>
      </c>
      <c r="B122" s="30" t="s">
        <v>4</v>
      </c>
      <c r="C122" s="30" t="s">
        <v>565</v>
      </c>
      <c r="D122" s="12">
        <f>ROUND(IF('Indicator Data'!O124="No data",IF((0.1284*LN('Indicator Data'!BA124)-0.4735)&gt;D$140,0,IF((0.1284*LN('Indicator Data'!BA124)-0.4735)&lt;D$139,10,(D$140-(0.1284*LN('Indicator Data'!BA124)-0.4735))/(D$140-D$139)*10)),IF('Indicator Data'!O124&gt;D$140,0,IF('Indicator Data'!O124&lt;D$139,10,(D$140-'Indicator Data'!O124)/(D$140-D$139)*10))),1)</f>
        <v>8.4</v>
      </c>
      <c r="E122" s="12">
        <f>IF('Indicator Data'!P124="No data","x",ROUND(IF('Indicator Data'!P124&gt;E$140,10,IF('Indicator Data'!P124&lt;E$139,0,10-(E$140-'Indicator Data'!P124)/(E$140-E$139)*10)),1))</f>
        <v>10</v>
      </c>
      <c r="F122" s="52">
        <f t="shared" ref="F122:F137" si="38">IF(E122="x",D122,ROUND((10-GEOMEAN(((10-D122)/10*9+1),((10-E122)/10*9+1)))/9*10,1))</f>
        <v>9.4</v>
      </c>
      <c r="G122" s="12">
        <f>IF('Indicator Data'!AG124="No data","x",ROUND(IF('Indicator Data'!AG124&gt;G$140,10,IF('Indicator Data'!AG124&lt;G$139,0,10-(G$140-'Indicator Data'!AG124)/(G$140-G$139)*10)),1))</f>
        <v>9.4</v>
      </c>
      <c r="H122" s="12">
        <f>IF('Indicator Data'!AH124="No data","x",ROUND(IF('Indicator Data'!AH124&gt;H$140,10,IF('Indicator Data'!AH124&lt;H$139,0,10-(H$140-'Indicator Data'!AH124)/(H$140-H$139)*10)),1))</f>
        <v>0</v>
      </c>
      <c r="I122" s="52">
        <f t="shared" ref="I122:I137" si="39">IF(AND(G122="x",H122="x"),"x",ROUND(AVERAGE(G122,H122),1))</f>
        <v>4.7</v>
      </c>
      <c r="J122" s="35">
        <f>SUM('Indicator Data'!R124,SUM('Indicator Data'!S124:T124)*1000000)</f>
        <v>2319057414</v>
      </c>
      <c r="K122" s="35">
        <f>J122/'Indicator Data'!BD124</f>
        <v>157.69231570566382</v>
      </c>
      <c r="L122" s="12">
        <f t="shared" ref="L122:L137" si="40">IF(K122="x","x",ROUND(IF(K122&gt;L$140,10,IF(K122&lt;L$139,0,10-(L$140-K122)/(L$140-L$139)*10)),1))</f>
        <v>3.2</v>
      </c>
      <c r="M122" s="12">
        <f>IF('Indicator Data'!U124="No data","x",ROUND(IF('Indicator Data'!U124&gt;M$140,10,IF('Indicator Data'!U124&lt;M$139,0,10-(M$140-'Indicator Data'!U124)/(M$140-M$139)*10)),1))</f>
        <v>4.4000000000000004</v>
      </c>
      <c r="N122" s="125">
        <f>'Indicator Data'!Q124/'Indicator Data'!BD124*1000000</f>
        <v>0</v>
      </c>
      <c r="O122" s="12">
        <f t="shared" ref="O122:O137" si="41">IF(N122="No data","x",ROUND(IF(N122&gt;O$140,10,IF(N122&lt;O$139,0,10-(O$140-N122)/(O$140-O$139)*10)),1))</f>
        <v>0</v>
      </c>
      <c r="P122" s="52">
        <f t="shared" ref="P122:P137" si="42">ROUND(AVERAGE(L122,M122,O122),1)</f>
        <v>2.5</v>
      </c>
      <c r="Q122" s="45">
        <f t="shared" ref="Q122:Q137" si="43">ROUND(AVERAGE(F122,F122,I122,P122),1)</f>
        <v>6.5</v>
      </c>
      <c r="R122" s="35">
        <f>IF(AND('Indicator Data'!AM124="No data",'Indicator Data'!AN124="No data"),0,SUM('Indicator Data'!AM124:AO124))</f>
        <v>0</v>
      </c>
      <c r="S122" s="12">
        <f t="shared" ref="S122:S137" si="44">ROUND(IF(R122=0,0,IF(LOG(R122)&gt;$S$140,10,IF(LOG(R122)&lt;S$139,0,10-(S$140-LOG(R122))/(S$140-S$139)*10))),1)</f>
        <v>0</v>
      </c>
      <c r="T122" s="41">
        <f>R122/'Indicator Data'!$BB124</f>
        <v>0</v>
      </c>
      <c r="U122" s="12">
        <f t="shared" ref="U122:U137" si="45">IF(T122="x","x",ROUND(IF(T122&gt;$U$140,10,IF(T122&lt;$U$139,0,((T122*100)/0.0052)^(1/4.0545)/6.5*10)),1))</f>
        <v>0</v>
      </c>
      <c r="V122" s="13">
        <f t="shared" ref="V122:V137" si="46">ROUND(AVERAGE(S122,U122),1)</f>
        <v>0</v>
      </c>
      <c r="W122" s="12">
        <f>IF('Indicator Data'!AB124="No data","x",ROUND(IF('Indicator Data'!AB124&gt;W$140,10,IF('Indicator Data'!AB124&lt;W$139,0,10-(W$140-'Indicator Data'!AB124)/(W$140-W$139)*10)),1))</f>
        <v>2.4</v>
      </c>
      <c r="X122" s="12">
        <f>IF('Indicator Data'!AA124="No data","x",ROUND(IF('Indicator Data'!AA124&gt;X$140,10,IF('Indicator Data'!AA124&lt;X$139,0,10-(X$140-'Indicator Data'!AA124)/(X$140-X$139)*10)),1))</f>
        <v>3.8</v>
      </c>
      <c r="Y122" s="12">
        <f>IF('Indicator Data'!AF124="No data","x",ROUND(IF('Indicator Data'!AF124&gt;Y$140,10,IF('Indicator Data'!AF124&lt;Y$139,0,10-(Y$140-'Indicator Data'!AF124)/(Y$140-Y$139)*10)),1))</f>
        <v>4.9000000000000004</v>
      </c>
      <c r="Z122" s="129">
        <f>IF('Indicator Data'!AC124="No data","x",'Indicator Data'!AC124/'Indicator Data'!$BB124*100000)</f>
        <v>0</v>
      </c>
      <c r="AA122" s="127">
        <f t="shared" ref="AA122:AA137" si="47">IF(Z122="x","x",ROUND(IF(Z122&lt;=AA$139,0,IF(Z122&gt;AA$140,10,10-(LOG(AA$140*100)-LOG(Z122*100))/(LOG(AA$140*100))*10)),1))</f>
        <v>0</v>
      </c>
      <c r="AB122" s="129">
        <f>IF('Indicator Data'!AD124="No data","x",'Indicator Data'!AD124/'Indicator Data'!$BB124*100000)</f>
        <v>0.40377448387526599</v>
      </c>
      <c r="AC122" s="127">
        <f t="shared" ref="AC122:AC137" si="48">IF(AB122="x","x",ROUND(IF(AB122&lt;=AC$139,0,IF(AB122&gt;AC$140,10,10-(LOG(AC$140*100)-LOG(AB122*100))/(LOG(AC$140*100))*10)),1))</f>
        <v>5.4</v>
      </c>
      <c r="AD122" s="52">
        <f t="shared" ref="AD122:AD137" si="49">IF(AND(W122="x",X122="x",Y122="x",AA122="x",AC122="x"),"x",ROUND(AVERAGE(W122,X122,Y122,AA122,AC122),1))</f>
        <v>3.3</v>
      </c>
      <c r="AE122" s="12">
        <f>IF('Indicator Data'!V124="No data","x",ROUND(IF('Indicator Data'!V124&gt;AE$140,10,IF('Indicator Data'!V124&lt;AE$139,0,10-(AE$140-'Indicator Data'!V124)/(AE$140-AE$139)*10)),1))</f>
        <v>8.5</v>
      </c>
      <c r="AF122" s="12">
        <f>IF('Indicator Data'!W124="No data","x",ROUND(IF('Indicator Data'!W124&gt;AF$140,10,IF('Indicator Data'!W124&lt;AF$139,0,10-(AF$140-'Indicator Data'!W124)/(AF$140-AF$139)*10)),1))</f>
        <v>7.2</v>
      </c>
      <c r="AG122" s="52">
        <f t="shared" ref="AG122:AG137" si="50">IF(AND(AE122="x",AF122="x"),"x",ROUND(AVERAGE(AF122,AE122),1))</f>
        <v>7.9</v>
      </c>
      <c r="AH122" s="12">
        <f>IF('Indicator Data'!AP124="No data","x",ROUND(IF('Indicator Data'!AP124&gt;AH$140,10,IF('Indicator Data'!AP124&lt;AH$139,0,10-(AH$140-'Indicator Data'!AP124)/(AH$140-AH$139)*10)),1))</f>
        <v>10</v>
      </c>
      <c r="AI122" s="12">
        <f>IF('Indicator Data'!AQ124="No data","x",ROUND(IF('Indicator Data'!AQ124&gt;AI$140,10,IF('Indicator Data'!AQ124&lt;AI$139,0,10-(AI$140-'Indicator Data'!AQ124)/(AI$140-AI$139)*10)),1))</f>
        <v>5.9</v>
      </c>
      <c r="AJ122" s="52">
        <f t="shared" ref="AJ122:AJ137" si="51">IF(AND(AH122="x",AI122="x"),"x",ROUND(AVERAGE(AH122,AI122),1))</f>
        <v>8</v>
      </c>
      <c r="AK122" s="35">
        <f>'Indicator Data'!AK124+'Indicator Data'!AJ124*0.5+'Indicator Data'!AI124*0.25</f>
        <v>374.37774893275531</v>
      </c>
      <c r="AL122" s="42">
        <f>AK122/'Indicator Data'!BB124</f>
        <v>5.0388060783235732E-4</v>
      </c>
      <c r="AM122" s="52">
        <f t="shared" ref="AM122:AM137" si="52">IF(AL122="x","x",ROUND(IF(AL122&gt;AM$140,10,IF(AL122&lt;AM$139,0,10-(AM$140-AL122)/(AM$140-AM$139)*10)),1))</f>
        <v>0.1</v>
      </c>
      <c r="AN122" s="42">
        <f>IF('Indicator Data'!AL124="No data","x",'Indicator Data'!AL124/'Indicator Data'!BB124)</f>
        <v>1.4196142876947034E-2</v>
      </c>
      <c r="AO122" s="12">
        <f t="shared" ref="AO122:AO137" si="53">IF(AN122="x","x",ROUND(IF(AN122&gt;AO$140,10,IF(AN122&lt;AO$139,0,10-(AO$140-AN122)/(AO$140-AO$139)*10)),1))</f>
        <v>0.7</v>
      </c>
      <c r="AP122" s="52">
        <f t="shared" ref="AP122:AP137" si="54">AO122</f>
        <v>0.7</v>
      </c>
      <c r="AQ122" s="36">
        <f t="shared" si="36"/>
        <v>4.9000000000000004</v>
      </c>
      <c r="AR122" s="55">
        <f t="shared" ref="AR122:AR137" si="55">ROUND((10-GEOMEAN(((10-V122)/10*9+1),((10-AQ122)/10*9+1)))/9*10,1)</f>
        <v>2.8</v>
      </c>
      <c r="AU122" s="11">
        <v>6.1</v>
      </c>
    </row>
    <row r="123" spans="1:47" s="11" customFormat="1" x14ac:dyDescent="0.25">
      <c r="A123" s="11" t="s">
        <v>437</v>
      </c>
      <c r="B123" s="30" t="s">
        <v>4</v>
      </c>
      <c r="C123" s="30" t="s">
        <v>566</v>
      </c>
      <c r="D123" s="12">
        <f>ROUND(IF('Indicator Data'!O125="No data",IF((0.1284*LN('Indicator Data'!BA125)-0.4735)&gt;D$140,0,IF((0.1284*LN('Indicator Data'!BA125)-0.4735)&lt;D$139,10,(D$140-(0.1284*LN('Indicator Data'!BA125)-0.4735))/(D$140-D$139)*10)),IF('Indicator Data'!O125&gt;D$140,0,IF('Indicator Data'!O125&lt;D$139,10,(D$140-'Indicator Data'!O125)/(D$140-D$139)*10))),1)</f>
        <v>8.4</v>
      </c>
      <c r="E123" s="12">
        <f>IF('Indicator Data'!P125="No data","x",ROUND(IF('Indicator Data'!P125&gt;E$140,10,IF('Indicator Data'!P125&lt;E$139,0,10-(E$140-'Indicator Data'!P125)/(E$140-E$139)*10)),1))</f>
        <v>10</v>
      </c>
      <c r="F123" s="52">
        <f t="shared" si="38"/>
        <v>9.4</v>
      </c>
      <c r="G123" s="12">
        <f>IF('Indicator Data'!AG125="No data","x",ROUND(IF('Indicator Data'!AG125&gt;G$140,10,IF('Indicator Data'!AG125&lt;G$139,0,10-(G$140-'Indicator Data'!AG125)/(G$140-G$139)*10)),1))</f>
        <v>9.4</v>
      </c>
      <c r="H123" s="12">
        <f>IF('Indicator Data'!AH125="No data","x",ROUND(IF('Indicator Data'!AH125&gt;H$140,10,IF('Indicator Data'!AH125&lt;H$139,0,10-(H$140-'Indicator Data'!AH125)/(H$140-H$139)*10)),1))</f>
        <v>0</v>
      </c>
      <c r="I123" s="52">
        <f t="shared" si="39"/>
        <v>4.7</v>
      </c>
      <c r="J123" s="35">
        <f>SUM('Indicator Data'!R125,SUM('Indicator Data'!S125:T125)*1000000)</f>
        <v>2319057414</v>
      </c>
      <c r="K123" s="35">
        <f>J123/'Indicator Data'!BD125</f>
        <v>157.69231570566382</v>
      </c>
      <c r="L123" s="12">
        <f t="shared" si="40"/>
        <v>3.2</v>
      </c>
      <c r="M123" s="12">
        <f>IF('Indicator Data'!U125="No data","x",ROUND(IF('Indicator Data'!U125&gt;M$140,10,IF('Indicator Data'!U125&lt;M$139,0,10-(M$140-'Indicator Data'!U125)/(M$140-M$139)*10)),1))</f>
        <v>4.4000000000000004</v>
      </c>
      <c r="N123" s="125">
        <f>'Indicator Data'!Q125/'Indicator Data'!BD125*1000000</f>
        <v>0</v>
      </c>
      <c r="O123" s="12">
        <f t="shared" si="41"/>
        <v>0</v>
      </c>
      <c r="P123" s="52">
        <f t="shared" si="42"/>
        <v>2.5</v>
      </c>
      <c r="Q123" s="45">
        <f t="shared" si="43"/>
        <v>6.5</v>
      </c>
      <c r="R123" s="35">
        <f>IF(AND('Indicator Data'!AM125="No data",'Indicator Data'!AN125="No data"),0,SUM('Indicator Data'!AM125:AO125))</f>
        <v>0</v>
      </c>
      <c r="S123" s="12">
        <f t="shared" si="44"/>
        <v>0</v>
      </c>
      <c r="T123" s="41">
        <f>R123/'Indicator Data'!$BB125</f>
        <v>0</v>
      </c>
      <c r="U123" s="12">
        <f t="shared" si="45"/>
        <v>0</v>
      </c>
      <c r="V123" s="13">
        <f t="shared" si="46"/>
        <v>0</v>
      </c>
      <c r="W123" s="12">
        <f>IF('Indicator Data'!AB125="No data","x",ROUND(IF('Indicator Data'!AB125&gt;W$140,10,IF('Indicator Data'!AB125&lt;W$139,0,10-(W$140-'Indicator Data'!AB125)/(W$140-W$139)*10)),1))</f>
        <v>1.4</v>
      </c>
      <c r="X123" s="12">
        <f>IF('Indicator Data'!AA125="No data","x",ROUND(IF('Indicator Data'!AA125&gt;X$140,10,IF('Indicator Data'!AA125&lt;X$139,0,10-(X$140-'Indicator Data'!AA125)/(X$140-X$139)*10)),1))</f>
        <v>3.8</v>
      </c>
      <c r="Y123" s="12">
        <f>IF('Indicator Data'!AF125="No data","x",ROUND(IF('Indicator Data'!AF125&gt;Y$140,10,IF('Indicator Data'!AF125&lt;Y$139,0,10-(Y$140-'Indicator Data'!AF125)/(Y$140-Y$139)*10)),1))</f>
        <v>4.9000000000000004</v>
      </c>
      <c r="Z123" s="129">
        <f>IF('Indicator Data'!AC125="No data","x",'Indicator Data'!AC125/'Indicator Data'!$BB125*100000)</f>
        <v>0</v>
      </c>
      <c r="AA123" s="127">
        <f t="shared" si="47"/>
        <v>0</v>
      </c>
      <c r="AB123" s="129">
        <f>IF('Indicator Data'!AD125="No data","x",'Indicator Data'!AD125/'Indicator Data'!$BB125*100000)</f>
        <v>0</v>
      </c>
      <c r="AC123" s="127">
        <f t="shared" si="48"/>
        <v>0</v>
      </c>
      <c r="AD123" s="52">
        <f t="shared" si="49"/>
        <v>2</v>
      </c>
      <c r="AE123" s="12">
        <f>IF('Indicator Data'!V125="No data","x",ROUND(IF('Indicator Data'!V125&gt;AE$140,10,IF('Indicator Data'!V125&lt;AE$139,0,10-(AE$140-'Indicator Data'!V125)/(AE$140-AE$139)*10)),1))</f>
        <v>7.6</v>
      </c>
      <c r="AF123" s="12">
        <f>IF('Indicator Data'!W125="No data","x",ROUND(IF('Indicator Data'!W125&gt;AF$140,10,IF('Indicator Data'!W125&lt;AF$139,0,10-(AF$140-'Indicator Data'!W125)/(AF$140-AF$139)*10)),1))</f>
        <v>9</v>
      </c>
      <c r="AG123" s="52">
        <f t="shared" si="50"/>
        <v>8.3000000000000007</v>
      </c>
      <c r="AH123" s="12">
        <f>IF('Indicator Data'!AP125="No data","x",ROUND(IF('Indicator Data'!AP125&gt;AH$140,10,IF('Indicator Data'!AP125&lt;AH$139,0,10-(AH$140-'Indicator Data'!AP125)/(AH$140-AH$139)*10)),1))</f>
        <v>10</v>
      </c>
      <c r="AI123" s="12">
        <f>IF('Indicator Data'!AQ125="No data","x",ROUND(IF('Indicator Data'!AQ125&gt;AI$140,10,IF('Indicator Data'!AQ125&lt;AI$139,0,10-(AI$140-'Indicator Data'!AQ125)/(AI$140-AI$139)*10)),1))</f>
        <v>10</v>
      </c>
      <c r="AJ123" s="52">
        <f t="shared" si="51"/>
        <v>10</v>
      </c>
      <c r="AK123" s="35">
        <f>'Indicator Data'!AK125+'Indicator Data'!AJ125*0.5+'Indicator Data'!AI125*0.25</f>
        <v>138230.43164101074</v>
      </c>
      <c r="AL123" s="42">
        <f>AK123/'Indicator Data'!BB125</f>
        <v>0.30832158231179291</v>
      </c>
      <c r="AM123" s="52">
        <f t="shared" si="52"/>
        <v>10</v>
      </c>
      <c r="AN123" s="42">
        <f>IF('Indicator Data'!AL125="No data","x",'Indicator Data'!AL125/'Indicator Data'!BB125)</f>
        <v>7.879459864564653E-2</v>
      </c>
      <c r="AO123" s="12">
        <f t="shared" si="53"/>
        <v>3.9</v>
      </c>
      <c r="AP123" s="52">
        <f t="shared" si="54"/>
        <v>3.9</v>
      </c>
      <c r="AQ123" s="36">
        <f t="shared" si="36"/>
        <v>8.1</v>
      </c>
      <c r="AR123" s="55">
        <f t="shared" si="55"/>
        <v>5.3</v>
      </c>
      <c r="AU123" s="11">
        <v>7.6</v>
      </c>
    </row>
    <row r="124" spans="1:47" s="11" customFormat="1" x14ac:dyDescent="0.25">
      <c r="A124" s="11" t="s">
        <v>438</v>
      </c>
      <c r="B124" s="30" t="s">
        <v>4</v>
      </c>
      <c r="C124" s="30" t="s">
        <v>567</v>
      </c>
      <c r="D124" s="12">
        <f>ROUND(IF('Indicator Data'!O126="No data",IF((0.1284*LN('Indicator Data'!BA126)-0.4735)&gt;D$140,0,IF((0.1284*LN('Indicator Data'!BA126)-0.4735)&lt;D$139,10,(D$140-(0.1284*LN('Indicator Data'!BA126)-0.4735))/(D$140-D$139)*10)),IF('Indicator Data'!O126&gt;D$140,0,IF('Indicator Data'!O126&lt;D$139,10,(D$140-'Indicator Data'!O126)/(D$140-D$139)*10))),1)</f>
        <v>8.4</v>
      </c>
      <c r="E124" s="12">
        <f>IF('Indicator Data'!P126="No data","x",ROUND(IF('Indicator Data'!P126&gt;E$140,10,IF('Indicator Data'!P126&lt;E$139,0,10-(E$140-'Indicator Data'!P126)/(E$140-E$139)*10)),1))</f>
        <v>10</v>
      </c>
      <c r="F124" s="52">
        <f t="shared" si="38"/>
        <v>9.4</v>
      </c>
      <c r="G124" s="12">
        <f>IF('Indicator Data'!AG126="No data","x",ROUND(IF('Indicator Data'!AG126&gt;G$140,10,IF('Indicator Data'!AG126&lt;G$139,0,10-(G$140-'Indicator Data'!AG126)/(G$140-G$139)*10)),1))</f>
        <v>9.4</v>
      </c>
      <c r="H124" s="12">
        <f>IF('Indicator Data'!AH126="No data","x",ROUND(IF('Indicator Data'!AH126&gt;H$140,10,IF('Indicator Data'!AH126&lt;H$139,0,10-(H$140-'Indicator Data'!AH126)/(H$140-H$139)*10)),1))</f>
        <v>0</v>
      </c>
      <c r="I124" s="52">
        <f t="shared" si="39"/>
        <v>4.7</v>
      </c>
      <c r="J124" s="35">
        <f>SUM('Indicator Data'!R126,SUM('Indicator Data'!S126:T126)*1000000)</f>
        <v>2319057414</v>
      </c>
      <c r="K124" s="35">
        <f>J124/'Indicator Data'!BD126</f>
        <v>157.69231570566382</v>
      </c>
      <c r="L124" s="12">
        <f t="shared" si="40"/>
        <v>3.2</v>
      </c>
      <c r="M124" s="12">
        <f>IF('Indicator Data'!U126="No data","x",ROUND(IF('Indicator Data'!U126&gt;M$140,10,IF('Indicator Data'!U126&lt;M$139,0,10-(M$140-'Indicator Data'!U126)/(M$140-M$139)*10)),1))</f>
        <v>4.4000000000000004</v>
      </c>
      <c r="N124" s="125">
        <f>'Indicator Data'!Q126/'Indicator Data'!BD126*1000000</f>
        <v>0</v>
      </c>
      <c r="O124" s="12">
        <f t="shared" si="41"/>
        <v>0</v>
      </c>
      <c r="P124" s="52">
        <f t="shared" si="42"/>
        <v>2.5</v>
      </c>
      <c r="Q124" s="45">
        <f t="shared" si="43"/>
        <v>6.5</v>
      </c>
      <c r="R124" s="35">
        <f>IF(AND('Indicator Data'!AM126="No data",'Indicator Data'!AN126="No data"),0,SUM('Indicator Data'!AM126:AO126))</f>
        <v>181872.76</v>
      </c>
      <c r="S124" s="12">
        <f t="shared" si="44"/>
        <v>7.5</v>
      </c>
      <c r="T124" s="41">
        <f>R124/'Indicator Data'!$BB126</f>
        <v>0.31581930832331961</v>
      </c>
      <c r="U124" s="12">
        <f t="shared" si="45"/>
        <v>10</v>
      </c>
      <c r="V124" s="13">
        <f t="shared" si="46"/>
        <v>8.8000000000000007</v>
      </c>
      <c r="W124" s="12">
        <f>IF('Indicator Data'!AB126="No data","x",ROUND(IF('Indicator Data'!AB126&gt;W$140,10,IF('Indicator Data'!AB126&lt;W$139,0,10-(W$140-'Indicator Data'!AB126)/(W$140-W$139)*10)),1))</f>
        <v>4.2</v>
      </c>
      <c r="X124" s="12">
        <f>IF('Indicator Data'!AA126="No data","x",ROUND(IF('Indicator Data'!AA126&gt;X$140,10,IF('Indicator Data'!AA126&lt;X$139,0,10-(X$140-'Indicator Data'!AA126)/(X$140-X$139)*10)),1))</f>
        <v>3.8</v>
      </c>
      <c r="Y124" s="12">
        <f>IF('Indicator Data'!AF126="No data","x",ROUND(IF('Indicator Data'!AF126&gt;Y$140,10,IF('Indicator Data'!AF126&lt;Y$139,0,10-(Y$140-'Indicator Data'!AF126)/(Y$140-Y$139)*10)),1))</f>
        <v>4.9000000000000004</v>
      </c>
      <c r="Z124" s="129">
        <f>IF('Indicator Data'!AC126="No data","x",'Indicator Data'!AC126/'Indicator Data'!$BB126*100000)</f>
        <v>0</v>
      </c>
      <c r="AA124" s="127">
        <f t="shared" si="47"/>
        <v>0</v>
      </c>
      <c r="AB124" s="129">
        <f>IF('Indicator Data'!AD126="No data","x",'Indicator Data'!AD126/'Indicator Data'!$BB126*100000)</f>
        <v>0.52094548131889507</v>
      </c>
      <c r="AC124" s="127">
        <f t="shared" si="48"/>
        <v>5.7</v>
      </c>
      <c r="AD124" s="52">
        <f t="shared" si="49"/>
        <v>3.7</v>
      </c>
      <c r="AE124" s="12">
        <f>IF('Indicator Data'!V126="No data","x",ROUND(IF('Indicator Data'!V126&gt;AE$140,10,IF('Indicator Data'!V126&lt;AE$139,0,10-(AE$140-'Indicator Data'!V126)/(AE$140-AE$139)*10)),1))</f>
        <v>8</v>
      </c>
      <c r="AF124" s="12">
        <f>IF('Indicator Data'!W126="No data","x",ROUND(IF('Indicator Data'!W126&gt;AF$140,10,IF('Indicator Data'!W126&lt;AF$139,0,10-(AF$140-'Indicator Data'!W126)/(AF$140-AF$139)*10)),1))</f>
        <v>7.6</v>
      </c>
      <c r="AG124" s="52">
        <f t="shared" si="50"/>
        <v>7.8</v>
      </c>
      <c r="AH124" s="12">
        <f>IF('Indicator Data'!AP126="No data","x",ROUND(IF('Indicator Data'!AP126&gt;AH$140,10,IF('Indicator Data'!AP126&lt;AH$139,0,10-(AH$140-'Indicator Data'!AP126)/(AH$140-AH$139)*10)),1))</f>
        <v>5.5</v>
      </c>
      <c r="AI124" s="12">
        <f>IF('Indicator Data'!AQ126="No data","x",ROUND(IF('Indicator Data'!AQ126&gt;AI$140,10,IF('Indicator Data'!AQ126&lt;AI$139,0,10-(AI$140-'Indicator Data'!AQ126)/(AI$140-AI$139)*10)),1))</f>
        <v>10</v>
      </c>
      <c r="AJ124" s="52">
        <f t="shared" si="51"/>
        <v>7.8</v>
      </c>
      <c r="AK124" s="35">
        <f>'Indicator Data'!AK126+'Indicator Data'!AJ126*0.5+'Indicator Data'!AI126*0.25</f>
        <v>177554.99953538604</v>
      </c>
      <c r="AL124" s="42">
        <f>AK124/'Indicator Data'!BB126</f>
        <v>0.30832158231179291</v>
      </c>
      <c r="AM124" s="52">
        <f t="shared" si="52"/>
        <v>10</v>
      </c>
      <c r="AN124" s="42">
        <f>IF('Indicator Data'!AL126="No data","x",'Indicator Data'!AL126/'Indicator Data'!BB126)</f>
        <v>0.25194481103570909</v>
      </c>
      <c r="AO124" s="12">
        <f t="shared" si="53"/>
        <v>10</v>
      </c>
      <c r="AP124" s="52">
        <f t="shared" si="54"/>
        <v>10</v>
      </c>
      <c r="AQ124" s="36">
        <f t="shared" si="36"/>
        <v>8.6</v>
      </c>
      <c r="AR124" s="55">
        <f t="shared" si="55"/>
        <v>8.6999999999999993</v>
      </c>
      <c r="AU124" s="11">
        <v>7.8</v>
      </c>
    </row>
    <row r="125" spans="1:47" s="11" customFormat="1" x14ac:dyDescent="0.25">
      <c r="A125" s="11" t="s">
        <v>439</v>
      </c>
      <c r="B125" s="30" t="s">
        <v>4</v>
      </c>
      <c r="C125" s="30" t="s">
        <v>568</v>
      </c>
      <c r="D125" s="12">
        <f>ROUND(IF('Indicator Data'!O127="No data",IF((0.1284*LN('Indicator Data'!BA127)-0.4735)&gt;D$140,0,IF((0.1284*LN('Indicator Data'!BA127)-0.4735)&lt;D$139,10,(D$140-(0.1284*LN('Indicator Data'!BA127)-0.4735))/(D$140-D$139)*10)),IF('Indicator Data'!O127&gt;D$140,0,IF('Indicator Data'!O127&lt;D$139,10,(D$140-'Indicator Data'!O127)/(D$140-D$139)*10))),1)</f>
        <v>8.4</v>
      </c>
      <c r="E125" s="12">
        <f>IF('Indicator Data'!P127="No data","x",ROUND(IF('Indicator Data'!P127&gt;E$140,10,IF('Indicator Data'!P127&lt;E$139,0,10-(E$140-'Indicator Data'!P127)/(E$140-E$139)*10)),1))</f>
        <v>8.1</v>
      </c>
      <c r="F125" s="52">
        <f t="shared" si="38"/>
        <v>8.3000000000000007</v>
      </c>
      <c r="G125" s="12">
        <f>IF('Indicator Data'!AG127="No data","x",ROUND(IF('Indicator Data'!AG127&gt;G$140,10,IF('Indicator Data'!AG127&lt;G$139,0,10-(G$140-'Indicator Data'!AG127)/(G$140-G$139)*10)),1))</f>
        <v>9.4</v>
      </c>
      <c r="H125" s="12">
        <f>IF('Indicator Data'!AH127="No data","x",ROUND(IF('Indicator Data'!AH127&gt;H$140,10,IF('Indicator Data'!AH127&lt;H$139,0,10-(H$140-'Indicator Data'!AH127)/(H$140-H$139)*10)),1))</f>
        <v>6.3</v>
      </c>
      <c r="I125" s="52">
        <f t="shared" si="39"/>
        <v>7.9</v>
      </c>
      <c r="J125" s="35">
        <f>SUM('Indicator Data'!R127,SUM('Indicator Data'!S127:T127)*1000000)</f>
        <v>2319057414</v>
      </c>
      <c r="K125" s="35">
        <f>J125/'Indicator Data'!BD127</f>
        <v>157.69231570566382</v>
      </c>
      <c r="L125" s="12">
        <f t="shared" si="40"/>
        <v>3.2</v>
      </c>
      <c r="M125" s="12">
        <f>IF('Indicator Data'!U127="No data","x",ROUND(IF('Indicator Data'!U127&gt;M$140,10,IF('Indicator Data'!U127&lt;M$139,0,10-(M$140-'Indicator Data'!U127)/(M$140-M$139)*10)),1))</f>
        <v>4.4000000000000004</v>
      </c>
      <c r="N125" s="125">
        <f>'Indicator Data'!Q127/'Indicator Data'!BD127*1000000</f>
        <v>0</v>
      </c>
      <c r="O125" s="12">
        <f t="shared" si="41"/>
        <v>0</v>
      </c>
      <c r="P125" s="52">
        <f t="shared" si="42"/>
        <v>2.5</v>
      </c>
      <c r="Q125" s="45">
        <f t="shared" si="43"/>
        <v>6.8</v>
      </c>
      <c r="R125" s="35">
        <f>IF(AND('Indicator Data'!AM127="No data",'Indicator Data'!AN127="No data"),0,SUM('Indicator Data'!AM127:AO127))</f>
        <v>979</v>
      </c>
      <c r="S125" s="12">
        <f t="shared" si="44"/>
        <v>0</v>
      </c>
      <c r="T125" s="41">
        <f>R125/'Indicator Data'!$BB127</f>
        <v>1.0552389000508756E-3</v>
      </c>
      <c r="U125" s="12">
        <f t="shared" si="45"/>
        <v>3.2</v>
      </c>
      <c r="V125" s="13">
        <f t="shared" si="46"/>
        <v>1.6</v>
      </c>
      <c r="W125" s="12">
        <f>IF('Indicator Data'!AB127="No data","x",ROUND(IF('Indicator Data'!AB127&gt;W$140,10,IF('Indicator Data'!AB127&lt;W$139,0,10-(W$140-'Indicator Data'!AB127)/(W$140-W$139)*10)),1))</f>
        <v>5.4</v>
      </c>
      <c r="X125" s="12">
        <f>IF('Indicator Data'!AA127="No data","x",ROUND(IF('Indicator Data'!AA127&gt;X$140,10,IF('Indicator Data'!AA127&lt;X$139,0,10-(X$140-'Indicator Data'!AA127)/(X$140-X$139)*10)),1))</f>
        <v>3.8</v>
      </c>
      <c r="Y125" s="12">
        <f>IF('Indicator Data'!AF127="No data","x",ROUND(IF('Indicator Data'!AF127&gt;Y$140,10,IF('Indicator Data'!AF127&lt;Y$139,0,10-(Y$140-'Indicator Data'!AF127)/(Y$140-Y$139)*10)),1))</f>
        <v>4.9000000000000004</v>
      </c>
      <c r="Z125" s="129">
        <f>IF('Indicator Data'!AC127="No data","x",'Indicator Data'!AC127/'Indicator Data'!$BB127*100000)</f>
        <v>0</v>
      </c>
      <c r="AA125" s="127">
        <f t="shared" si="47"/>
        <v>0</v>
      </c>
      <c r="AB125" s="129">
        <f>IF('Indicator Data'!AD127="No data","x",'Indicator Data'!AD127/'Indicator Data'!$BB127*100000)</f>
        <v>0</v>
      </c>
      <c r="AC125" s="127">
        <f t="shared" si="48"/>
        <v>0</v>
      </c>
      <c r="AD125" s="52">
        <f t="shared" si="49"/>
        <v>2.8</v>
      </c>
      <c r="AE125" s="12">
        <f>IF('Indicator Data'!V127="No data","x",ROUND(IF('Indicator Data'!V127&gt;AE$140,10,IF('Indicator Data'!V127&lt;AE$139,0,10-(AE$140-'Indicator Data'!V127)/(AE$140-AE$139)*10)),1))</f>
        <v>10</v>
      </c>
      <c r="AF125" s="12">
        <f>IF('Indicator Data'!W127="No data","x",ROUND(IF('Indicator Data'!W127&gt;AF$140,10,IF('Indicator Data'!W127&lt;AF$139,0,10-(AF$140-'Indicator Data'!W127)/(AF$140-AF$139)*10)),1))</f>
        <v>3.6</v>
      </c>
      <c r="AG125" s="52">
        <f t="shared" si="50"/>
        <v>6.8</v>
      </c>
      <c r="AH125" s="12">
        <f>IF('Indicator Data'!AP127="No data","x",ROUND(IF('Indicator Data'!AP127&gt;AH$140,10,IF('Indicator Data'!AP127&lt;AH$139,0,10-(AH$140-'Indicator Data'!AP127)/(AH$140-AH$139)*10)),1))</f>
        <v>0.5</v>
      </c>
      <c r="AI125" s="12">
        <f>IF('Indicator Data'!AQ127="No data","x",ROUND(IF('Indicator Data'!AQ127&gt;AI$140,10,IF('Indicator Data'!AQ127&lt;AI$139,0,10-(AI$140-'Indicator Data'!AQ127)/(AI$140-AI$139)*10)),1))</f>
        <v>0</v>
      </c>
      <c r="AJ125" s="52">
        <f t="shared" si="51"/>
        <v>0.3</v>
      </c>
      <c r="AK125" s="35">
        <f>'Indicator Data'!AK127+'Indicator Data'!AJ127*0.5+'Indicator Data'!AI127*0.25</f>
        <v>0</v>
      </c>
      <c r="AL125" s="42">
        <f>AK125/'Indicator Data'!BB127</f>
        <v>0</v>
      </c>
      <c r="AM125" s="52">
        <f t="shared" si="52"/>
        <v>0</v>
      </c>
      <c r="AN125" s="42">
        <f>IF('Indicator Data'!AL127="No data","x",'Indicator Data'!AL127/'Indicator Data'!BB127)</f>
        <v>2.8222693133509821E-2</v>
      </c>
      <c r="AO125" s="12">
        <f t="shared" si="53"/>
        <v>1.4</v>
      </c>
      <c r="AP125" s="52">
        <f t="shared" si="54"/>
        <v>1.4</v>
      </c>
      <c r="AQ125" s="36">
        <f t="shared" si="36"/>
        <v>2.7</v>
      </c>
      <c r="AR125" s="55">
        <f t="shared" si="55"/>
        <v>2.2000000000000002</v>
      </c>
      <c r="AU125" s="11">
        <v>3.1</v>
      </c>
    </row>
    <row r="126" spans="1:47" s="11" customFormat="1" x14ac:dyDescent="0.25">
      <c r="A126" s="11" t="s">
        <v>440</v>
      </c>
      <c r="B126" s="30" t="s">
        <v>4</v>
      </c>
      <c r="C126" s="30" t="s">
        <v>569</v>
      </c>
      <c r="D126" s="12">
        <f>ROUND(IF('Indicator Data'!O128="No data",IF((0.1284*LN('Indicator Data'!BA128)-0.4735)&gt;D$140,0,IF((0.1284*LN('Indicator Data'!BA128)-0.4735)&lt;D$139,10,(D$140-(0.1284*LN('Indicator Data'!BA128)-0.4735))/(D$140-D$139)*10)),IF('Indicator Data'!O128&gt;D$140,0,IF('Indicator Data'!O128&lt;D$139,10,(D$140-'Indicator Data'!O128)/(D$140-D$139)*10))),1)</f>
        <v>8.4</v>
      </c>
      <c r="E126" s="12">
        <f>IF('Indicator Data'!P128="No data","x",ROUND(IF('Indicator Data'!P128&gt;E$140,10,IF('Indicator Data'!P128&lt;E$139,0,10-(E$140-'Indicator Data'!P128)/(E$140-E$139)*10)),1))</f>
        <v>9.6</v>
      </c>
      <c r="F126" s="52">
        <f t="shared" si="38"/>
        <v>9.1</v>
      </c>
      <c r="G126" s="12">
        <f>IF('Indicator Data'!AG128="No data","x",ROUND(IF('Indicator Data'!AG128&gt;G$140,10,IF('Indicator Data'!AG128&lt;G$139,0,10-(G$140-'Indicator Data'!AG128)/(G$140-G$139)*10)),1))</f>
        <v>9.4</v>
      </c>
      <c r="H126" s="12">
        <f>IF('Indicator Data'!AH128="No data","x",ROUND(IF('Indicator Data'!AH128&gt;H$140,10,IF('Indicator Data'!AH128&lt;H$139,0,10-(H$140-'Indicator Data'!AH128)/(H$140-H$139)*10)),1))</f>
        <v>0.8</v>
      </c>
      <c r="I126" s="52">
        <f t="shared" si="39"/>
        <v>5.0999999999999996</v>
      </c>
      <c r="J126" s="35">
        <f>SUM('Indicator Data'!R128,SUM('Indicator Data'!S128:T128)*1000000)</f>
        <v>2319057414</v>
      </c>
      <c r="K126" s="35">
        <f>J126/'Indicator Data'!BD128</f>
        <v>157.69231570566382</v>
      </c>
      <c r="L126" s="12">
        <f t="shared" si="40"/>
        <v>3.2</v>
      </c>
      <c r="M126" s="12">
        <f>IF('Indicator Data'!U128="No data","x",ROUND(IF('Indicator Data'!U128&gt;M$140,10,IF('Indicator Data'!U128&lt;M$139,0,10-(M$140-'Indicator Data'!U128)/(M$140-M$139)*10)),1))</f>
        <v>4.4000000000000004</v>
      </c>
      <c r="N126" s="125">
        <f>'Indicator Data'!Q128/'Indicator Data'!BD128*1000000</f>
        <v>0</v>
      </c>
      <c r="O126" s="12">
        <f t="shared" si="41"/>
        <v>0</v>
      </c>
      <c r="P126" s="52">
        <f t="shared" si="42"/>
        <v>2.5</v>
      </c>
      <c r="Q126" s="45">
        <f t="shared" si="43"/>
        <v>6.5</v>
      </c>
      <c r="R126" s="35">
        <f>IF(AND('Indicator Data'!AM128="No data",'Indicator Data'!AN128="No data"),0,SUM('Indicator Data'!AM128:AO128))</f>
        <v>80283</v>
      </c>
      <c r="S126" s="12">
        <f t="shared" si="44"/>
        <v>6.3</v>
      </c>
      <c r="T126" s="41">
        <f>R126/'Indicator Data'!$BB128</f>
        <v>7.6819221311083249E-2</v>
      </c>
      <c r="U126" s="12">
        <f t="shared" si="45"/>
        <v>9.3000000000000007</v>
      </c>
      <c r="V126" s="13">
        <f t="shared" si="46"/>
        <v>7.8</v>
      </c>
      <c r="W126" s="12">
        <f>IF('Indicator Data'!AB128="No data","x",ROUND(IF('Indicator Data'!AB128&gt;W$140,10,IF('Indicator Data'!AB128&lt;W$139,0,10-(W$140-'Indicator Data'!AB128)/(W$140-W$139)*10)),1))</f>
        <v>0.2</v>
      </c>
      <c r="X126" s="12">
        <f>IF('Indicator Data'!AA128="No data","x",ROUND(IF('Indicator Data'!AA128&gt;X$140,10,IF('Indicator Data'!AA128&lt;X$139,0,10-(X$140-'Indicator Data'!AA128)/(X$140-X$139)*10)),1))</f>
        <v>3.8</v>
      </c>
      <c r="Y126" s="12">
        <f>IF('Indicator Data'!AF128="No data","x",ROUND(IF('Indicator Data'!AF128&gt;Y$140,10,IF('Indicator Data'!AF128&lt;Y$139,0,10-(Y$140-'Indicator Data'!AF128)/(Y$140-Y$139)*10)),1))</f>
        <v>4.9000000000000004</v>
      </c>
      <c r="Z126" s="129">
        <f>IF('Indicator Data'!AC128="No data","x",'Indicator Data'!AC128/'Indicator Data'!$BB128*100000)</f>
        <v>0</v>
      </c>
      <c r="AA126" s="127">
        <f t="shared" si="47"/>
        <v>0</v>
      </c>
      <c r="AB126" s="129">
        <f>IF('Indicator Data'!AD128="No data","x",'Indicator Data'!AD128/'Indicator Data'!$BB128*100000)</f>
        <v>9.5685539044484208E-2</v>
      </c>
      <c r="AC126" s="127">
        <f t="shared" si="48"/>
        <v>3.3</v>
      </c>
      <c r="AD126" s="52">
        <f t="shared" si="49"/>
        <v>2.4</v>
      </c>
      <c r="AE126" s="12">
        <f>IF('Indicator Data'!V128="No data","x",ROUND(IF('Indicator Data'!V128&gt;AE$140,10,IF('Indicator Data'!V128&lt;AE$139,0,10-(AE$140-'Indicator Data'!V128)/(AE$140-AE$139)*10)),1))</f>
        <v>10</v>
      </c>
      <c r="AF126" s="12">
        <f>IF('Indicator Data'!W128="No data","x",ROUND(IF('Indicator Data'!W128&gt;AF$140,10,IF('Indicator Data'!W128&lt;AF$139,0,10-(AF$140-'Indicator Data'!W128)/(AF$140-AF$139)*10)),1))</f>
        <v>3.8</v>
      </c>
      <c r="AG126" s="52">
        <f t="shared" si="50"/>
        <v>6.9</v>
      </c>
      <c r="AH126" s="12">
        <f>IF('Indicator Data'!AP128="No data","x",ROUND(IF('Indicator Data'!AP128&gt;AH$140,10,IF('Indicator Data'!AP128&lt;AH$139,0,10-(AH$140-'Indicator Data'!AP128)/(AH$140-AH$139)*10)),1))</f>
        <v>2.2000000000000002</v>
      </c>
      <c r="AI126" s="12">
        <f>IF('Indicator Data'!AQ128="No data","x",ROUND(IF('Indicator Data'!AQ128&gt;AI$140,10,IF('Indicator Data'!AQ128&lt;AI$139,0,10-(AI$140-'Indicator Data'!AQ128)/(AI$140-AI$139)*10)),1))</f>
        <v>0.4</v>
      </c>
      <c r="AJ126" s="52">
        <f t="shared" si="51"/>
        <v>1.3</v>
      </c>
      <c r="AK126" s="35">
        <f>'Indicator Data'!AK128+'Indicator Data'!AJ128*0.5+'Indicator Data'!AI128*0.25</f>
        <v>0</v>
      </c>
      <c r="AL126" s="42">
        <f>AK126/'Indicator Data'!BB128</f>
        <v>0</v>
      </c>
      <c r="AM126" s="52">
        <f t="shared" si="52"/>
        <v>0</v>
      </c>
      <c r="AN126" s="42">
        <f>IF('Indicator Data'!AL128="No data","x",'Indicator Data'!AL128/'Indicator Data'!BB128)</f>
        <v>5.1617927642595381E-2</v>
      </c>
      <c r="AO126" s="12">
        <f t="shared" si="53"/>
        <v>2.6</v>
      </c>
      <c r="AP126" s="52">
        <f t="shared" si="54"/>
        <v>2.6</v>
      </c>
      <c r="AQ126" s="36">
        <f t="shared" si="36"/>
        <v>3.1</v>
      </c>
      <c r="AR126" s="55">
        <f t="shared" si="55"/>
        <v>6</v>
      </c>
      <c r="AU126" s="11">
        <v>4</v>
      </c>
    </row>
    <row r="127" spans="1:47" s="11" customFormat="1" x14ac:dyDescent="0.25">
      <c r="A127" s="11" t="s">
        <v>441</v>
      </c>
      <c r="B127" s="30" t="s">
        <v>4</v>
      </c>
      <c r="C127" s="30" t="s">
        <v>570</v>
      </c>
      <c r="D127" s="12">
        <f>ROUND(IF('Indicator Data'!O129="No data",IF((0.1284*LN('Indicator Data'!BA129)-0.4735)&gt;D$140,0,IF((0.1284*LN('Indicator Data'!BA129)-0.4735)&lt;D$139,10,(D$140-(0.1284*LN('Indicator Data'!BA129)-0.4735))/(D$140-D$139)*10)),IF('Indicator Data'!O129&gt;D$140,0,IF('Indicator Data'!O129&lt;D$139,10,(D$140-'Indicator Data'!O129)/(D$140-D$139)*10))),1)</f>
        <v>8.4</v>
      </c>
      <c r="E127" s="12">
        <f>IF('Indicator Data'!P129="No data","x",ROUND(IF('Indicator Data'!P129&gt;E$140,10,IF('Indicator Data'!P129&lt;E$139,0,10-(E$140-'Indicator Data'!P129)/(E$140-E$139)*10)),1))</f>
        <v>10</v>
      </c>
      <c r="F127" s="52">
        <f t="shared" si="38"/>
        <v>9.4</v>
      </c>
      <c r="G127" s="12">
        <f>IF('Indicator Data'!AG129="No data","x",ROUND(IF('Indicator Data'!AG129&gt;G$140,10,IF('Indicator Data'!AG129&lt;G$139,0,10-(G$140-'Indicator Data'!AG129)/(G$140-G$139)*10)),1))</f>
        <v>9.4</v>
      </c>
      <c r="H127" s="12">
        <f>IF('Indicator Data'!AH129="No data","x",ROUND(IF('Indicator Data'!AH129&gt;H$140,10,IF('Indicator Data'!AH129&lt;H$139,0,10-(H$140-'Indicator Data'!AH129)/(H$140-H$139)*10)),1))</f>
        <v>3.9</v>
      </c>
      <c r="I127" s="52">
        <f t="shared" si="39"/>
        <v>6.7</v>
      </c>
      <c r="J127" s="35">
        <f>SUM('Indicator Data'!R129,SUM('Indicator Data'!S129:T129)*1000000)</f>
        <v>2319057414</v>
      </c>
      <c r="K127" s="35">
        <f>J127/'Indicator Data'!BD129</f>
        <v>157.69231570566382</v>
      </c>
      <c r="L127" s="12">
        <f t="shared" si="40"/>
        <v>3.2</v>
      </c>
      <c r="M127" s="12">
        <f>IF('Indicator Data'!U129="No data","x",ROUND(IF('Indicator Data'!U129&gt;M$140,10,IF('Indicator Data'!U129&lt;M$139,0,10-(M$140-'Indicator Data'!U129)/(M$140-M$139)*10)),1))</f>
        <v>4.4000000000000004</v>
      </c>
      <c r="N127" s="125">
        <f>'Indicator Data'!Q129/'Indicator Data'!BD129*1000000</f>
        <v>0</v>
      </c>
      <c r="O127" s="12">
        <f t="shared" si="41"/>
        <v>0</v>
      </c>
      <c r="P127" s="52">
        <f t="shared" si="42"/>
        <v>2.5</v>
      </c>
      <c r="Q127" s="45">
        <f t="shared" si="43"/>
        <v>7</v>
      </c>
      <c r="R127" s="35">
        <f>IF(AND('Indicator Data'!AM129="No data",'Indicator Data'!AN129="No data"),0,SUM('Indicator Data'!AM129:AO129))</f>
        <v>7132</v>
      </c>
      <c r="S127" s="12">
        <f t="shared" si="44"/>
        <v>2.8</v>
      </c>
      <c r="T127" s="41">
        <f>R127/'Indicator Data'!$BB129</f>
        <v>8.5099274532264221E-3</v>
      </c>
      <c r="U127" s="12">
        <f t="shared" si="45"/>
        <v>5.4</v>
      </c>
      <c r="V127" s="13">
        <f t="shared" si="46"/>
        <v>4.0999999999999996</v>
      </c>
      <c r="W127" s="12">
        <f>IF('Indicator Data'!AB129="No data","x",ROUND(IF('Indicator Data'!AB129&gt;W$140,10,IF('Indicator Data'!AB129&lt;W$139,0,10-(W$140-'Indicator Data'!AB129)/(W$140-W$139)*10)),1))</f>
        <v>1.2</v>
      </c>
      <c r="X127" s="12">
        <f>IF('Indicator Data'!AA129="No data","x",ROUND(IF('Indicator Data'!AA129&gt;X$140,10,IF('Indicator Data'!AA129&lt;X$139,0,10-(X$140-'Indicator Data'!AA129)/(X$140-X$139)*10)),1))</f>
        <v>3.8</v>
      </c>
      <c r="Y127" s="12">
        <f>IF('Indicator Data'!AF129="No data","x",ROUND(IF('Indicator Data'!AF129&gt;Y$140,10,IF('Indicator Data'!AF129&lt;Y$139,0,10-(Y$140-'Indicator Data'!AF129)/(Y$140-Y$139)*10)),1))</f>
        <v>4.9000000000000004</v>
      </c>
      <c r="Z127" s="129">
        <f>IF('Indicator Data'!AC129="No data","x",'Indicator Data'!AC129/'Indicator Data'!$BB129*100000)</f>
        <v>0</v>
      </c>
      <c r="AA127" s="127">
        <f t="shared" si="47"/>
        <v>0</v>
      </c>
      <c r="AB127" s="129">
        <f>IF('Indicator Data'!AD129="No data","x",'Indicator Data'!AD129/'Indicator Data'!$BB129*100000)</f>
        <v>0</v>
      </c>
      <c r="AC127" s="127">
        <f t="shared" si="48"/>
        <v>0</v>
      </c>
      <c r="AD127" s="52">
        <f t="shared" si="49"/>
        <v>2</v>
      </c>
      <c r="AE127" s="12">
        <f>IF('Indicator Data'!V129="No data","x",ROUND(IF('Indicator Data'!V129&gt;AE$140,10,IF('Indicator Data'!V129&lt;AE$139,0,10-(AE$140-'Indicator Data'!V129)/(AE$140-AE$139)*10)),1))</f>
        <v>10</v>
      </c>
      <c r="AF127" s="12">
        <f>IF('Indicator Data'!W129="No data","x",ROUND(IF('Indicator Data'!W129&gt;AF$140,10,IF('Indicator Data'!W129&lt;AF$139,0,10-(AF$140-'Indicator Data'!W129)/(AF$140-AF$139)*10)),1))</f>
        <v>1.7</v>
      </c>
      <c r="AG127" s="52">
        <f t="shared" si="50"/>
        <v>5.9</v>
      </c>
      <c r="AH127" s="12">
        <f>IF('Indicator Data'!AP129="No data","x",ROUND(IF('Indicator Data'!AP129&gt;AH$140,10,IF('Indicator Data'!AP129&lt;AH$139,0,10-(AH$140-'Indicator Data'!AP129)/(AH$140-AH$139)*10)),1))</f>
        <v>0</v>
      </c>
      <c r="AI127" s="12">
        <f>IF('Indicator Data'!AQ129="No data","x",ROUND(IF('Indicator Data'!AQ129&gt;AI$140,10,IF('Indicator Data'!AQ129&lt;AI$139,0,10-(AI$140-'Indicator Data'!AQ129)/(AI$140-AI$139)*10)),1))</f>
        <v>0</v>
      </c>
      <c r="AJ127" s="52">
        <f t="shared" si="51"/>
        <v>0</v>
      </c>
      <c r="AK127" s="35">
        <f>'Indicator Data'!AK129+'Indicator Data'!AJ129*0.5+'Indicator Data'!AI129*0.25</f>
        <v>0</v>
      </c>
      <c r="AL127" s="42">
        <f>AK127/'Indicator Data'!BB129</f>
        <v>0</v>
      </c>
      <c r="AM127" s="52">
        <f t="shared" si="52"/>
        <v>0</v>
      </c>
      <c r="AN127" s="42">
        <f>IF('Indicator Data'!AL129="No data","x",'Indicator Data'!AL129/'Indicator Data'!BB129)</f>
        <v>3.3019091256204655E-2</v>
      </c>
      <c r="AO127" s="12">
        <f t="shared" si="53"/>
        <v>1.7</v>
      </c>
      <c r="AP127" s="52">
        <f t="shared" si="54"/>
        <v>1.7</v>
      </c>
      <c r="AQ127" s="36">
        <f t="shared" si="36"/>
        <v>2.2000000000000002</v>
      </c>
      <c r="AR127" s="55">
        <f t="shared" si="55"/>
        <v>3.2</v>
      </c>
      <c r="AU127" s="11">
        <v>4</v>
      </c>
    </row>
    <row r="128" spans="1:47" s="11" customFormat="1" x14ac:dyDescent="0.25">
      <c r="A128" s="11" t="s">
        <v>443</v>
      </c>
      <c r="B128" s="30" t="s">
        <v>4</v>
      </c>
      <c r="C128" s="30" t="s">
        <v>572</v>
      </c>
      <c r="D128" s="12">
        <f>ROUND(IF('Indicator Data'!O130="No data",IF((0.1284*LN('Indicator Data'!BA130)-0.4735)&gt;D$140,0,IF((0.1284*LN('Indicator Data'!BA130)-0.4735)&lt;D$139,10,(D$140-(0.1284*LN('Indicator Data'!BA130)-0.4735))/(D$140-D$139)*10)),IF('Indicator Data'!O130&gt;D$140,0,IF('Indicator Data'!O130&lt;D$139,10,(D$140-'Indicator Data'!O130)/(D$140-D$139)*10))),1)</f>
        <v>8.4</v>
      </c>
      <c r="E128" s="12">
        <f>IF('Indicator Data'!P130="No data","x",ROUND(IF('Indicator Data'!P130&gt;E$140,10,IF('Indicator Data'!P130&lt;E$139,0,10-(E$140-'Indicator Data'!P130)/(E$140-E$139)*10)),1))</f>
        <v>10</v>
      </c>
      <c r="F128" s="52">
        <f t="shared" si="38"/>
        <v>9.4</v>
      </c>
      <c r="G128" s="12">
        <f>IF('Indicator Data'!AG130="No data","x",ROUND(IF('Indicator Data'!AG130&gt;G$140,10,IF('Indicator Data'!AG130&lt;G$139,0,10-(G$140-'Indicator Data'!AG130)/(G$140-G$139)*10)),1))</f>
        <v>9.4</v>
      </c>
      <c r="H128" s="12">
        <f>IF('Indicator Data'!AH130="No data","x",ROUND(IF('Indicator Data'!AH130&gt;H$140,10,IF('Indicator Data'!AH130&lt;H$139,0,10-(H$140-'Indicator Data'!AH130)/(H$140-H$139)*10)),1))</f>
        <v>0</v>
      </c>
      <c r="I128" s="52">
        <f t="shared" si="39"/>
        <v>4.7</v>
      </c>
      <c r="J128" s="35">
        <f>SUM('Indicator Data'!R130,SUM('Indicator Data'!S130:T130)*1000000)</f>
        <v>2319057414</v>
      </c>
      <c r="K128" s="35">
        <f>J128/'Indicator Data'!BD130</f>
        <v>157.69231570566382</v>
      </c>
      <c r="L128" s="12">
        <f t="shared" si="40"/>
        <v>3.2</v>
      </c>
      <c r="M128" s="12">
        <f>IF('Indicator Data'!U130="No data","x",ROUND(IF('Indicator Data'!U130&gt;M$140,10,IF('Indicator Data'!U130&lt;M$139,0,10-(M$140-'Indicator Data'!U130)/(M$140-M$139)*10)),1))</f>
        <v>4.4000000000000004</v>
      </c>
      <c r="N128" s="125">
        <f>'Indicator Data'!Q130/'Indicator Data'!BD130*1000000</f>
        <v>0</v>
      </c>
      <c r="O128" s="12">
        <f t="shared" si="41"/>
        <v>0</v>
      </c>
      <c r="P128" s="52">
        <f t="shared" si="42"/>
        <v>2.5</v>
      </c>
      <c r="Q128" s="45">
        <f t="shared" si="43"/>
        <v>6.5</v>
      </c>
      <c r="R128" s="35">
        <f>IF(AND('Indicator Data'!AM130="No data",'Indicator Data'!AN130="No data"),0,SUM('Indicator Data'!AM130:AO130))</f>
        <v>1315</v>
      </c>
      <c r="S128" s="12">
        <f t="shared" si="44"/>
        <v>0.4</v>
      </c>
      <c r="T128" s="41">
        <f>R128/'Indicator Data'!$BB130</f>
        <v>1.2758492887261494E-3</v>
      </c>
      <c r="U128" s="12">
        <f t="shared" si="45"/>
        <v>3.4</v>
      </c>
      <c r="V128" s="13">
        <f t="shared" si="46"/>
        <v>1.9</v>
      </c>
      <c r="W128" s="12">
        <f>IF('Indicator Data'!AB130="No data","x",ROUND(IF('Indicator Data'!AB130&gt;W$140,10,IF('Indicator Data'!AB130&lt;W$139,0,10-(W$140-'Indicator Data'!AB130)/(W$140-W$139)*10)),1))</f>
        <v>1.4</v>
      </c>
      <c r="X128" s="12">
        <f>IF('Indicator Data'!AA130="No data","x",ROUND(IF('Indicator Data'!AA130&gt;X$140,10,IF('Indicator Data'!AA130&lt;X$139,0,10-(X$140-'Indicator Data'!AA130)/(X$140-X$139)*10)),1))</f>
        <v>3.8</v>
      </c>
      <c r="Y128" s="12">
        <f>IF('Indicator Data'!AF130="No data","x",ROUND(IF('Indicator Data'!AF130&gt;Y$140,10,IF('Indicator Data'!AF130&lt;Y$139,0,10-(Y$140-'Indicator Data'!AF130)/(Y$140-Y$139)*10)),1))</f>
        <v>4.9000000000000004</v>
      </c>
      <c r="Z128" s="129">
        <f>IF('Indicator Data'!AC130="No data","x",'Indicator Data'!AC130/'Indicator Data'!$BB130*100000)</f>
        <v>1.4553413939842008</v>
      </c>
      <c r="AA128" s="127">
        <f t="shared" si="47"/>
        <v>5.8</v>
      </c>
      <c r="AB128" s="129">
        <f>IF('Indicator Data'!AD130="No data","x",'Indicator Data'!AD130/'Indicator Data'!$BB130*100000)</f>
        <v>0.29106827879684016</v>
      </c>
      <c r="AC128" s="127">
        <f t="shared" si="48"/>
        <v>4.9000000000000004</v>
      </c>
      <c r="AD128" s="52">
        <f t="shared" si="49"/>
        <v>4.2</v>
      </c>
      <c r="AE128" s="12">
        <f>IF('Indicator Data'!V130="No data","x",ROUND(IF('Indicator Data'!V130&gt;AE$140,10,IF('Indicator Data'!V130&lt;AE$139,0,10-(AE$140-'Indicator Data'!V130)/(AE$140-AE$139)*10)),1))</f>
        <v>10</v>
      </c>
      <c r="AF128" s="12">
        <f>IF('Indicator Data'!W130="No data","x",ROUND(IF('Indicator Data'!W130&gt;AF$140,10,IF('Indicator Data'!W130&lt;AF$139,0,10-(AF$140-'Indicator Data'!W130)/(AF$140-AF$139)*10)),1))</f>
        <v>3.2</v>
      </c>
      <c r="AG128" s="52">
        <f t="shared" si="50"/>
        <v>6.6</v>
      </c>
      <c r="AH128" s="12">
        <f>IF('Indicator Data'!AP130="No data","x",ROUND(IF('Indicator Data'!AP130&gt;AH$140,10,IF('Indicator Data'!AP130&lt;AH$139,0,10-(AH$140-'Indicator Data'!AP130)/(AH$140-AH$139)*10)),1))</f>
        <v>3.6</v>
      </c>
      <c r="AI128" s="12">
        <f>IF('Indicator Data'!AQ130="No data","x",ROUND(IF('Indicator Data'!AQ130&gt;AI$140,10,IF('Indicator Data'!AQ130&lt;AI$139,0,10-(AI$140-'Indicator Data'!AQ130)/(AI$140-AI$139)*10)),1))</f>
        <v>0.6</v>
      </c>
      <c r="AJ128" s="52">
        <f t="shared" si="51"/>
        <v>2.1</v>
      </c>
      <c r="AK128" s="35">
        <f>'Indicator Data'!AK130+'Indicator Data'!AJ130*0.5+'Indicator Data'!AI130*0.25</f>
        <v>0</v>
      </c>
      <c r="AL128" s="42">
        <f>AK128/'Indicator Data'!BB130</f>
        <v>0</v>
      </c>
      <c r="AM128" s="52">
        <f t="shared" si="52"/>
        <v>0</v>
      </c>
      <c r="AN128" s="42">
        <f>IF('Indicator Data'!AL130="No data","x",'Indicator Data'!AL130/'Indicator Data'!BB130)</f>
        <v>4.0577101076370498E-2</v>
      </c>
      <c r="AO128" s="12">
        <f t="shared" si="53"/>
        <v>2</v>
      </c>
      <c r="AP128" s="52">
        <f t="shared" si="54"/>
        <v>2</v>
      </c>
      <c r="AQ128" s="36">
        <f t="shared" si="36"/>
        <v>3.3</v>
      </c>
      <c r="AR128" s="55">
        <f t="shared" si="55"/>
        <v>2.6</v>
      </c>
      <c r="AU128" s="11">
        <v>3.1</v>
      </c>
    </row>
    <row r="129" spans="1:47" s="11" customFormat="1" x14ac:dyDescent="0.25">
      <c r="A129" s="11" t="s">
        <v>444</v>
      </c>
      <c r="B129" s="30" t="s">
        <v>4</v>
      </c>
      <c r="C129" s="30" t="s">
        <v>573</v>
      </c>
      <c r="D129" s="12">
        <f>ROUND(IF('Indicator Data'!O131="No data",IF((0.1284*LN('Indicator Data'!BA131)-0.4735)&gt;D$140,0,IF((0.1284*LN('Indicator Data'!BA131)-0.4735)&lt;D$139,10,(D$140-(0.1284*LN('Indicator Data'!BA131)-0.4735))/(D$140-D$139)*10)),IF('Indicator Data'!O131&gt;D$140,0,IF('Indicator Data'!O131&lt;D$139,10,(D$140-'Indicator Data'!O131)/(D$140-D$139)*10))),1)</f>
        <v>8.4</v>
      </c>
      <c r="E129" s="12">
        <f>IF('Indicator Data'!P131="No data","x",ROUND(IF('Indicator Data'!P131&gt;E$140,10,IF('Indicator Data'!P131&lt;E$139,0,10-(E$140-'Indicator Data'!P131)/(E$140-E$139)*10)),1))</f>
        <v>9.5</v>
      </c>
      <c r="F129" s="52">
        <f t="shared" si="38"/>
        <v>9</v>
      </c>
      <c r="G129" s="12">
        <f>IF('Indicator Data'!AG131="No data","x",ROUND(IF('Indicator Data'!AG131&gt;G$140,10,IF('Indicator Data'!AG131&lt;G$139,0,10-(G$140-'Indicator Data'!AG131)/(G$140-G$139)*10)),1))</f>
        <v>9.4</v>
      </c>
      <c r="H129" s="12">
        <f>IF('Indicator Data'!AH131="No data","x",ROUND(IF('Indicator Data'!AH131&gt;H$140,10,IF('Indicator Data'!AH131&lt;H$139,0,10-(H$140-'Indicator Data'!AH131)/(H$140-H$139)*10)),1))</f>
        <v>0</v>
      </c>
      <c r="I129" s="52">
        <f t="shared" si="39"/>
        <v>4.7</v>
      </c>
      <c r="J129" s="35">
        <f>SUM('Indicator Data'!R131,SUM('Indicator Data'!S131:T131)*1000000)</f>
        <v>2319057414</v>
      </c>
      <c r="K129" s="35">
        <f>J129/'Indicator Data'!BD131</f>
        <v>157.69231570566382</v>
      </c>
      <c r="L129" s="12">
        <f t="shared" si="40"/>
        <v>3.2</v>
      </c>
      <c r="M129" s="12">
        <f>IF('Indicator Data'!U131="No data","x",ROUND(IF('Indicator Data'!U131&gt;M$140,10,IF('Indicator Data'!U131&lt;M$139,0,10-(M$140-'Indicator Data'!U131)/(M$140-M$139)*10)),1))</f>
        <v>4.4000000000000004</v>
      </c>
      <c r="N129" s="125">
        <f>'Indicator Data'!Q131/'Indicator Data'!BD131*1000000</f>
        <v>0</v>
      </c>
      <c r="O129" s="12">
        <f t="shared" si="41"/>
        <v>0</v>
      </c>
      <c r="P129" s="52">
        <f t="shared" si="42"/>
        <v>2.5</v>
      </c>
      <c r="Q129" s="45">
        <f t="shared" si="43"/>
        <v>6.3</v>
      </c>
      <c r="R129" s="35">
        <f>IF(AND('Indicator Data'!AM131="No data",'Indicator Data'!AN131="No data"),0,SUM('Indicator Data'!AM131:AO131))</f>
        <v>0</v>
      </c>
      <c r="S129" s="12">
        <f t="shared" si="44"/>
        <v>0</v>
      </c>
      <c r="T129" s="41">
        <f>R129/'Indicator Data'!$BB131</f>
        <v>0</v>
      </c>
      <c r="U129" s="12">
        <f t="shared" si="45"/>
        <v>0</v>
      </c>
      <c r="V129" s="13">
        <f t="shared" si="46"/>
        <v>0</v>
      </c>
      <c r="W129" s="12">
        <f>IF('Indicator Data'!AB131="No data","x",ROUND(IF('Indicator Data'!AB131&gt;W$140,10,IF('Indicator Data'!AB131&lt;W$139,0,10-(W$140-'Indicator Data'!AB131)/(W$140-W$139)*10)),1))</f>
        <v>1.8</v>
      </c>
      <c r="X129" s="12">
        <f>IF('Indicator Data'!AA131="No data","x",ROUND(IF('Indicator Data'!AA131&gt;X$140,10,IF('Indicator Data'!AA131&lt;X$139,0,10-(X$140-'Indicator Data'!AA131)/(X$140-X$139)*10)),1))</f>
        <v>3.8</v>
      </c>
      <c r="Y129" s="12">
        <f>IF('Indicator Data'!AF131="No data","x",ROUND(IF('Indicator Data'!AF131&gt;Y$140,10,IF('Indicator Data'!AF131&lt;Y$139,0,10-(Y$140-'Indicator Data'!AF131)/(Y$140-Y$139)*10)),1))</f>
        <v>4.9000000000000004</v>
      </c>
      <c r="Z129" s="129">
        <f>IF('Indicator Data'!AC131="No data","x",'Indicator Data'!AC131/'Indicator Data'!$BB131*100000)</f>
        <v>0</v>
      </c>
      <c r="AA129" s="127">
        <f t="shared" si="47"/>
        <v>0</v>
      </c>
      <c r="AB129" s="129">
        <f>IF('Indicator Data'!AD131="No data","x",'Indicator Data'!AD131/'Indicator Data'!$BB131*100000)</f>
        <v>0</v>
      </c>
      <c r="AC129" s="127">
        <f t="shared" si="48"/>
        <v>0</v>
      </c>
      <c r="AD129" s="52">
        <f t="shared" si="49"/>
        <v>2.1</v>
      </c>
      <c r="AE129" s="12">
        <f>IF('Indicator Data'!V131="No data","x",ROUND(IF('Indicator Data'!V131&gt;AE$140,10,IF('Indicator Data'!V131&lt;AE$139,0,10-(AE$140-'Indicator Data'!V131)/(AE$140-AE$139)*10)),1))</f>
        <v>10</v>
      </c>
      <c r="AF129" s="12">
        <f>IF('Indicator Data'!W131="No data","x",ROUND(IF('Indicator Data'!W131&gt;AF$140,10,IF('Indicator Data'!W131&lt;AF$139,0,10-(AF$140-'Indicator Data'!W131)/(AF$140-AF$139)*10)),1))</f>
        <v>4.9000000000000004</v>
      </c>
      <c r="AG129" s="52">
        <f t="shared" si="50"/>
        <v>7.5</v>
      </c>
      <c r="AH129" s="12">
        <f>IF('Indicator Data'!AP131="No data","x",ROUND(IF('Indicator Data'!AP131&gt;AH$140,10,IF('Indicator Data'!AP131&lt;AH$139,0,10-(AH$140-'Indicator Data'!AP131)/(AH$140-AH$139)*10)),1))</f>
        <v>0.5</v>
      </c>
      <c r="AI129" s="12">
        <f>IF('Indicator Data'!AQ131="No data","x",ROUND(IF('Indicator Data'!AQ131&gt;AI$140,10,IF('Indicator Data'!AQ131&lt;AI$139,0,10-(AI$140-'Indicator Data'!AQ131)/(AI$140-AI$139)*10)),1))</f>
        <v>0</v>
      </c>
      <c r="AJ129" s="52">
        <f t="shared" si="51"/>
        <v>0.3</v>
      </c>
      <c r="AK129" s="35">
        <f>'Indicator Data'!AK131+'Indicator Data'!AJ131*0.5+'Indicator Data'!AI131*0.25</f>
        <v>0</v>
      </c>
      <c r="AL129" s="42">
        <f>AK129/'Indicator Data'!BB131</f>
        <v>0</v>
      </c>
      <c r="AM129" s="52">
        <f t="shared" si="52"/>
        <v>0</v>
      </c>
      <c r="AN129" s="42">
        <f>IF('Indicator Data'!AL131="No data","x",'Indicator Data'!AL131/'Indicator Data'!BB131)</f>
        <v>1.6866794839482682E-2</v>
      </c>
      <c r="AO129" s="12">
        <f t="shared" si="53"/>
        <v>0.8</v>
      </c>
      <c r="AP129" s="52">
        <f t="shared" si="54"/>
        <v>0.8</v>
      </c>
      <c r="AQ129" s="36">
        <f t="shared" si="36"/>
        <v>2.8</v>
      </c>
      <c r="AR129" s="55">
        <f t="shared" si="55"/>
        <v>1.5</v>
      </c>
      <c r="AU129" s="11">
        <v>3.3</v>
      </c>
    </row>
    <row r="130" spans="1:47" s="11" customFormat="1" x14ac:dyDescent="0.25">
      <c r="A130" s="11" t="s">
        <v>442</v>
      </c>
      <c r="B130" s="30" t="s">
        <v>4</v>
      </c>
      <c r="C130" s="30" t="s">
        <v>571</v>
      </c>
      <c r="D130" s="12">
        <f>ROUND(IF('Indicator Data'!O132="No data",IF((0.1284*LN('Indicator Data'!BA132)-0.4735)&gt;D$140,0,IF((0.1284*LN('Indicator Data'!BA132)-0.4735)&lt;D$139,10,(D$140-(0.1284*LN('Indicator Data'!BA132)-0.4735))/(D$140-D$139)*10)),IF('Indicator Data'!O132&gt;D$140,0,IF('Indicator Data'!O132&lt;D$139,10,(D$140-'Indicator Data'!O132)/(D$140-D$139)*10))),1)</f>
        <v>8.4</v>
      </c>
      <c r="E130" s="12">
        <f>IF('Indicator Data'!P132="No data","x",ROUND(IF('Indicator Data'!P132&gt;E$140,10,IF('Indicator Data'!P132&lt;E$139,0,10-(E$140-'Indicator Data'!P132)/(E$140-E$139)*10)),1))</f>
        <v>7.5</v>
      </c>
      <c r="F130" s="52">
        <f t="shared" si="38"/>
        <v>8</v>
      </c>
      <c r="G130" s="12">
        <f>IF('Indicator Data'!AG132="No data","x",ROUND(IF('Indicator Data'!AG132&gt;G$140,10,IF('Indicator Data'!AG132&lt;G$139,0,10-(G$140-'Indicator Data'!AG132)/(G$140-G$139)*10)),1))</f>
        <v>9.4</v>
      </c>
      <c r="H130" s="12">
        <f>IF('Indicator Data'!AH132="No data","x",ROUND(IF('Indicator Data'!AH132&gt;H$140,10,IF('Indicator Data'!AH132&lt;H$139,0,10-(H$140-'Indicator Data'!AH132)/(H$140-H$139)*10)),1))</f>
        <v>6.5</v>
      </c>
      <c r="I130" s="52">
        <f t="shared" si="39"/>
        <v>8</v>
      </c>
      <c r="J130" s="35">
        <f>SUM('Indicator Data'!R132,SUM('Indicator Data'!S132:T132)*1000000)</f>
        <v>2319057414</v>
      </c>
      <c r="K130" s="35">
        <f>J130/'Indicator Data'!BD132</f>
        <v>157.69231570566382</v>
      </c>
      <c r="L130" s="12">
        <f t="shared" si="40"/>
        <v>3.2</v>
      </c>
      <c r="M130" s="12">
        <f>IF('Indicator Data'!U132="No data","x",ROUND(IF('Indicator Data'!U132&gt;M$140,10,IF('Indicator Data'!U132&lt;M$139,0,10-(M$140-'Indicator Data'!U132)/(M$140-M$139)*10)),1))</f>
        <v>4.4000000000000004</v>
      </c>
      <c r="N130" s="125">
        <f>'Indicator Data'!Q132/'Indicator Data'!BD132*1000000</f>
        <v>0</v>
      </c>
      <c r="O130" s="12">
        <f t="shared" si="41"/>
        <v>0</v>
      </c>
      <c r="P130" s="52">
        <f t="shared" si="42"/>
        <v>2.5</v>
      </c>
      <c r="Q130" s="45">
        <f t="shared" si="43"/>
        <v>6.6</v>
      </c>
      <c r="R130" s="35">
        <f>IF(AND('Indicator Data'!AM132="No data",'Indicator Data'!AN132="No data"),0,SUM('Indicator Data'!AM132:AO132))</f>
        <v>43966</v>
      </c>
      <c r="S130" s="12">
        <f t="shared" si="44"/>
        <v>5.5</v>
      </c>
      <c r="T130" s="41">
        <f>R130/'Indicator Data'!$BB132</f>
        <v>5.5658941814213631E-2</v>
      </c>
      <c r="U130" s="12">
        <f t="shared" si="45"/>
        <v>8.6</v>
      </c>
      <c r="V130" s="13">
        <f t="shared" si="46"/>
        <v>7.1</v>
      </c>
      <c r="W130" s="12">
        <f>IF('Indicator Data'!AB132="No data","x",ROUND(IF('Indicator Data'!AB132&gt;W$140,10,IF('Indicator Data'!AB132&lt;W$139,0,10-(W$140-'Indicator Data'!AB132)/(W$140-W$139)*10)),1))</f>
        <v>5.8</v>
      </c>
      <c r="X130" s="12">
        <f>IF('Indicator Data'!AA132="No data","x",ROUND(IF('Indicator Data'!AA132&gt;X$140,10,IF('Indicator Data'!AA132&lt;X$139,0,10-(X$140-'Indicator Data'!AA132)/(X$140-X$139)*10)),1))</f>
        <v>3.8</v>
      </c>
      <c r="Y130" s="12">
        <f>IF('Indicator Data'!AF132="No data","x",ROUND(IF('Indicator Data'!AF132&gt;Y$140,10,IF('Indicator Data'!AF132&lt;Y$139,0,10-(Y$140-'Indicator Data'!AF132)/(Y$140-Y$139)*10)),1))</f>
        <v>4.9000000000000004</v>
      </c>
      <c r="Z130" s="129">
        <f>IF('Indicator Data'!AC132="No data","x",'Indicator Data'!AC132/'Indicator Data'!$BB132*100000)</f>
        <v>0</v>
      </c>
      <c r="AA130" s="127">
        <f t="shared" si="47"/>
        <v>0</v>
      </c>
      <c r="AB130" s="129">
        <f>IF('Indicator Data'!AD132="No data","x",'Indicator Data'!AD132/'Indicator Data'!$BB132*100000)</f>
        <v>0</v>
      </c>
      <c r="AC130" s="127">
        <f t="shared" si="48"/>
        <v>0</v>
      </c>
      <c r="AD130" s="52">
        <f t="shared" si="49"/>
        <v>2.9</v>
      </c>
      <c r="AE130" s="12">
        <f>IF('Indicator Data'!V132="No data","x",ROUND(IF('Indicator Data'!V132&gt;AE$140,10,IF('Indicator Data'!V132&lt;AE$139,0,10-(AE$140-'Indicator Data'!V132)/(AE$140-AE$139)*10)),1))</f>
        <v>10</v>
      </c>
      <c r="AF130" s="12">
        <f>IF('Indicator Data'!W132="No data","x",ROUND(IF('Indicator Data'!W132&gt;AF$140,10,IF('Indicator Data'!W132&lt;AF$139,0,10-(AF$140-'Indicator Data'!W132)/(AF$140-AF$139)*10)),1))</f>
        <v>2.8</v>
      </c>
      <c r="AG130" s="52">
        <f t="shared" si="50"/>
        <v>6.4</v>
      </c>
      <c r="AH130" s="12">
        <f>IF('Indicator Data'!AP132="No data","x",ROUND(IF('Indicator Data'!AP132&gt;AH$140,10,IF('Indicator Data'!AP132&lt;AH$139,0,10-(AH$140-'Indicator Data'!AP132)/(AH$140-AH$139)*10)),1))</f>
        <v>1.9</v>
      </c>
      <c r="AI130" s="12">
        <f>IF('Indicator Data'!AQ132="No data","x",ROUND(IF('Indicator Data'!AQ132&gt;AI$140,10,IF('Indicator Data'!AQ132&lt;AI$139,0,10-(AI$140-'Indicator Data'!AQ132)/(AI$140-AI$139)*10)),1))</f>
        <v>0</v>
      </c>
      <c r="AJ130" s="52">
        <f t="shared" si="51"/>
        <v>1</v>
      </c>
      <c r="AK130" s="35">
        <f>'Indicator Data'!AK132+'Indicator Data'!AJ132*0.5+'Indicator Data'!AI132*0.25</f>
        <v>0</v>
      </c>
      <c r="AL130" s="42">
        <f>AK130/'Indicator Data'!BB132</f>
        <v>0</v>
      </c>
      <c r="AM130" s="52">
        <f t="shared" si="52"/>
        <v>0</v>
      </c>
      <c r="AN130" s="42">
        <f>IF('Indicator Data'!AL132="No data","x",'Indicator Data'!AL132/'Indicator Data'!BB132)</f>
        <v>2.8149795295207856E-2</v>
      </c>
      <c r="AO130" s="12">
        <f t="shared" si="53"/>
        <v>1.4</v>
      </c>
      <c r="AP130" s="52">
        <f t="shared" si="54"/>
        <v>1.4</v>
      </c>
      <c r="AQ130" s="36">
        <f t="shared" si="36"/>
        <v>2.7</v>
      </c>
      <c r="AR130" s="55">
        <f t="shared" si="55"/>
        <v>5.3</v>
      </c>
      <c r="AU130" s="11">
        <v>2.9</v>
      </c>
    </row>
    <row r="131" spans="1:47" s="11" customFormat="1" x14ac:dyDescent="0.25">
      <c r="A131" s="11" t="s">
        <v>446</v>
      </c>
      <c r="B131" s="30" t="s">
        <v>4</v>
      </c>
      <c r="C131" s="30" t="s">
        <v>575</v>
      </c>
      <c r="D131" s="12">
        <f>ROUND(IF('Indicator Data'!O133="No data",IF((0.1284*LN('Indicator Data'!BA133)-0.4735)&gt;D$140,0,IF((0.1284*LN('Indicator Data'!BA133)-0.4735)&lt;D$139,10,(D$140-(0.1284*LN('Indicator Data'!BA133)-0.4735))/(D$140-D$139)*10)),IF('Indicator Data'!O133&gt;D$140,0,IF('Indicator Data'!O133&lt;D$139,10,(D$140-'Indicator Data'!O133)/(D$140-D$139)*10))),1)</f>
        <v>8.4</v>
      </c>
      <c r="E131" s="12">
        <f>IF('Indicator Data'!P133="No data","x",ROUND(IF('Indicator Data'!P133&gt;E$140,10,IF('Indicator Data'!P133&lt;E$139,0,10-(E$140-'Indicator Data'!P133)/(E$140-E$139)*10)),1))</f>
        <v>10</v>
      </c>
      <c r="F131" s="52">
        <f t="shared" si="38"/>
        <v>9.4</v>
      </c>
      <c r="G131" s="12">
        <f>IF('Indicator Data'!AG133="No data","x",ROUND(IF('Indicator Data'!AG133&gt;G$140,10,IF('Indicator Data'!AG133&lt;G$139,0,10-(G$140-'Indicator Data'!AG133)/(G$140-G$139)*10)),1))</f>
        <v>9.4</v>
      </c>
      <c r="H131" s="12">
        <f>IF('Indicator Data'!AH133="No data","x",ROUND(IF('Indicator Data'!AH133&gt;H$140,10,IF('Indicator Data'!AH133&lt;H$139,0,10-(H$140-'Indicator Data'!AH133)/(H$140-H$139)*10)),1))</f>
        <v>0</v>
      </c>
      <c r="I131" s="52">
        <f t="shared" si="39"/>
        <v>4.7</v>
      </c>
      <c r="J131" s="35">
        <f>SUM('Indicator Data'!R133,SUM('Indicator Data'!S133:T133)*1000000)</f>
        <v>2319057414</v>
      </c>
      <c r="K131" s="35">
        <f>J131/'Indicator Data'!BD133</f>
        <v>157.69231570566382</v>
      </c>
      <c r="L131" s="12">
        <f t="shared" si="40"/>
        <v>3.2</v>
      </c>
      <c r="M131" s="12">
        <f>IF('Indicator Data'!U133="No data","x",ROUND(IF('Indicator Data'!U133&gt;M$140,10,IF('Indicator Data'!U133&lt;M$139,0,10-(M$140-'Indicator Data'!U133)/(M$140-M$139)*10)),1))</f>
        <v>4.4000000000000004</v>
      </c>
      <c r="N131" s="125">
        <f>'Indicator Data'!Q133/'Indicator Data'!BD133*1000000</f>
        <v>0</v>
      </c>
      <c r="O131" s="12">
        <f t="shared" si="41"/>
        <v>0</v>
      </c>
      <c r="P131" s="52">
        <f t="shared" si="42"/>
        <v>2.5</v>
      </c>
      <c r="Q131" s="45">
        <f t="shared" si="43"/>
        <v>6.5</v>
      </c>
      <c r="R131" s="35">
        <f>IF(AND('Indicator Data'!AM133="No data",'Indicator Data'!AN133="No data"),0,SUM('Indicator Data'!AM133:AO133))</f>
        <v>131187</v>
      </c>
      <c r="S131" s="12">
        <f t="shared" si="44"/>
        <v>7.1</v>
      </c>
      <c r="T131" s="41">
        <f>R131/'Indicator Data'!$BB133</f>
        <v>0.13619432038320906</v>
      </c>
      <c r="U131" s="12">
        <f t="shared" si="45"/>
        <v>10</v>
      </c>
      <c r="V131" s="13">
        <f t="shared" si="46"/>
        <v>8.6</v>
      </c>
      <c r="W131" s="12">
        <f>IF('Indicator Data'!AB133="No data","x",ROUND(IF('Indicator Data'!AB133&gt;W$140,10,IF('Indicator Data'!AB133&lt;W$139,0,10-(W$140-'Indicator Data'!AB133)/(W$140-W$139)*10)),1))</f>
        <v>1.4</v>
      </c>
      <c r="X131" s="12">
        <f>IF('Indicator Data'!AA133="No data","x",ROUND(IF('Indicator Data'!AA133&gt;X$140,10,IF('Indicator Data'!AA133&lt;X$139,0,10-(X$140-'Indicator Data'!AA133)/(X$140-X$139)*10)),1))</f>
        <v>3.8</v>
      </c>
      <c r="Y131" s="12">
        <f>IF('Indicator Data'!AF133="No data","x",ROUND(IF('Indicator Data'!AF133&gt;Y$140,10,IF('Indicator Data'!AF133&lt;Y$139,0,10-(Y$140-'Indicator Data'!AF133)/(Y$140-Y$139)*10)),1))</f>
        <v>4.9000000000000004</v>
      </c>
      <c r="Z131" s="129">
        <f>IF('Indicator Data'!AC133="No data","x",'Indicator Data'!AC133/'Indicator Data'!$BB133*100000)</f>
        <v>0</v>
      </c>
      <c r="AA131" s="127">
        <f t="shared" si="47"/>
        <v>0</v>
      </c>
      <c r="AB131" s="129">
        <f>IF('Indicator Data'!AD133="No data","x",'Indicator Data'!AD133/'Indicator Data'!$BB133*100000)</f>
        <v>0</v>
      </c>
      <c r="AC131" s="127">
        <f t="shared" si="48"/>
        <v>0</v>
      </c>
      <c r="AD131" s="52">
        <f t="shared" si="49"/>
        <v>2</v>
      </c>
      <c r="AE131" s="12">
        <f>IF('Indicator Data'!V133="No data","x",ROUND(IF('Indicator Data'!V133&gt;AE$140,10,IF('Indicator Data'!V133&lt;AE$139,0,10-(AE$140-'Indicator Data'!V133)/(AE$140-AE$139)*10)),1))</f>
        <v>7.6</v>
      </c>
      <c r="AF131" s="12">
        <f>IF('Indicator Data'!W133="No data","x",ROUND(IF('Indicator Data'!W133&gt;AF$140,10,IF('Indicator Data'!W133&lt;AF$139,0,10-(AF$140-'Indicator Data'!W133)/(AF$140-AF$139)*10)),1))</f>
        <v>7.8</v>
      </c>
      <c r="AG131" s="52">
        <f t="shared" si="50"/>
        <v>7.7</v>
      </c>
      <c r="AH131" s="12">
        <f>IF('Indicator Data'!AP133="No data","x",ROUND(IF('Indicator Data'!AP133&gt;AH$140,10,IF('Indicator Data'!AP133&lt;AH$139,0,10-(AH$140-'Indicator Data'!AP133)/(AH$140-AH$139)*10)),1))</f>
        <v>10</v>
      </c>
      <c r="AI131" s="12">
        <f>IF('Indicator Data'!AQ133="No data","x",ROUND(IF('Indicator Data'!AQ133&gt;AI$140,10,IF('Indicator Data'!AQ133&lt;AI$139,0,10-(AI$140-'Indicator Data'!AQ133)/(AI$140-AI$139)*10)),1))</f>
        <v>4.7</v>
      </c>
      <c r="AJ131" s="52">
        <f t="shared" si="51"/>
        <v>7.4</v>
      </c>
      <c r="AK131" s="35">
        <f>'Indicator Data'!AK133+'Indicator Data'!AJ133*0.5+'Indicator Data'!AI133*0.25</f>
        <v>485.35493340479292</v>
      </c>
      <c r="AL131" s="42">
        <f>AK131/'Indicator Data'!BB133</f>
        <v>5.0388060783235732E-4</v>
      </c>
      <c r="AM131" s="52">
        <f t="shared" si="52"/>
        <v>0.1</v>
      </c>
      <c r="AN131" s="42">
        <f>IF('Indicator Data'!AL133="No data","x",'Indicator Data'!AL133/'Indicator Data'!BB133)</f>
        <v>1.5492476386838505E-2</v>
      </c>
      <c r="AO131" s="12">
        <f t="shared" si="53"/>
        <v>0.8</v>
      </c>
      <c r="AP131" s="52">
        <f t="shared" si="54"/>
        <v>0.8</v>
      </c>
      <c r="AQ131" s="36">
        <f t="shared" si="36"/>
        <v>4.5</v>
      </c>
      <c r="AR131" s="55">
        <f t="shared" si="55"/>
        <v>7</v>
      </c>
      <c r="AU131" s="11">
        <v>6</v>
      </c>
    </row>
    <row r="132" spans="1:47" s="11" customFormat="1" x14ac:dyDescent="0.25">
      <c r="A132" s="11" t="s">
        <v>447</v>
      </c>
      <c r="B132" s="30" t="s">
        <v>4</v>
      </c>
      <c r="C132" s="30" t="s">
        <v>576</v>
      </c>
      <c r="D132" s="12">
        <f>ROUND(IF('Indicator Data'!O134="No data",IF((0.1284*LN('Indicator Data'!BA134)-0.4735)&gt;D$140,0,IF((0.1284*LN('Indicator Data'!BA134)-0.4735)&lt;D$139,10,(D$140-(0.1284*LN('Indicator Data'!BA134)-0.4735))/(D$140-D$139)*10)),IF('Indicator Data'!O134&gt;D$140,0,IF('Indicator Data'!O134&lt;D$139,10,(D$140-'Indicator Data'!O134)/(D$140-D$139)*10))),1)</f>
        <v>8.4</v>
      </c>
      <c r="E132" s="12">
        <f>IF('Indicator Data'!P134="No data","x",ROUND(IF('Indicator Data'!P134&gt;E$140,10,IF('Indicator Data'!P134&lt;E$139,0,10-(E$140-'Indicator Data'!P134)/(E$140-E$139)*10)),1))</f>
        <v>10</v>
      </c>
      <c r="F132" s="52">
        <f t="shared" si="38"/>
        <v>9.4</v>
      </c>
      <c r="G132" s="12">
        <f>IF('Indicator Data'!AG134="No data","x",ROUND(IF('Indicator Data'!AG134&gt;G$140,10,IF('Indicator Data'!AG134&lt;G$139,0,10-(G$140-'Indicator Data'!AG134)/(G$140-G$139)*10)),1))</f>
        <v>9.4</v>
      </c>
      <c r="H132" s="12">
        <f>IF('Indicator Data'!AH134="No data","x",ROUND(IF('Indicator Data'!AH134&gt;H$140,10,IF('Indicator Data'!AH134&lt;H$139,0,10-(H$140-'Indicator Data'!AH134)/(H$140-H$139)*10)),1))</f>
        <v>0</v>
      </c>
      <c r="I132" s="52">
        <f t="shared" si="39"/>
        <v>4.7</v>
      </c>
      <c r="J132" s="35">
        <f>SUM('Indicator Data'!R134,SUM('Indicator Data'!S134:T134)*1000000)</f>
        <v>2319057414</v>
      </c>
      <c r="K132" s="35">
        <f>J132/'Indicator Data'!BD134</f>
        <v>157.69231570566382</v>
      </c>
      <c r="L132" s="12">
        <f t="shared" si="40"/>
        <v>3.2</v>
      </c>
      <c r="M132" s="12">
        <f>IF('Indicator Data'!U134="No data","x",ROUND(IF('Indicator Data'!U134&gt;M$140,10,IF('Indicator Data'!U134&lt;M$139,0,10-(M$140-'Indicator Data'!U134)/(M$140-M$139)*10)),1))</f>
        <v>4.4000000000000004</v>
      </c>
      <c r="N132" s="125">
        <f>'Indicator Data'!Q134/'Indicator Data'!BD134*1000000</f>
        <v>0</v>
      </c>
      <c r="O132" s="12">
        <f t="shared" si="41"/>
        <v>0</v>
      </c>
      <c r="P132" s="52">
        <f t="shared" si="42"/>
        <v>2.5</v>
      </c>
      <c r="Q132" s="45">
        <f t="shared" si="43"/>
        <v>6.5</v>
      </c>
      <c r="R132" s="35">
        <f>IF(AND('Indicator Data'!AM134="No data",'Indicator Data'!AN134="No data"),0,SUM('Indicator Data'!AM134:AO134))</f>
        <v>9909</v>
      </c>
      <c r="S132" s="12">
        <f t="shared" si="44"/>
        <v>3.3</v>
      </c>
      <c r="T132" s="41">
        <f>R132/'Indicator Data'!$BB134</f>
        <v>2.4449039211235358E-2</v>
      </c>
      <c r="U132" s="12">
        <f t="shared" si="45"/>
        <v>7</v>
      </c>
      <c r="V132" s="13">
        <f t="shared" si="46"/>
        <v>5.2</v>
      </c>
      <c r="W132" s="12">
        <f>IF('Indicator Data'!AB134="No data","x",ROUND(IF('Indicator Data'!AB134&gt;W$140,10,IF('Indicator Data'!AB134&lt;W$139,0,10-(W$140-'Indicator Data'!AB134)/(W$140-W$139)*10)),1))</f>
        <v>1.8</v>
      </c>
      <c r="X132" s="12">
        <f>IF('Indicator Data'!AA134="No data","x",ROUND(IF('Indicator Data'!AA134&gt;X$140,10,IF('Indicator Data'!AA134&lt;X$139,0,10-(X$140-'Indicator Data'!AA134)/(X$140-X$139)*10)),1))</f>
        <v>3.8</v>
      </c>
      <c r="Y132" s="12">
        <f>IF('Indicator Data'!AF134="No data","x",ROUND(IF('Indicator Data'!AF134&gt;Y$140,10,IF('Indicator Data'!AF134&lt;Y$139,0,10-(Y$140-'Indicator Data'!AF134)/(Y$140-Y$139)*10)),1))</f>
        <v>4.9000000000000004</v>
      </c>
      <c r="Z132" s="129">
        <f>IF('Indicator Data'!AC134="No data","x",'Indicator Data'!AC134/'Indicator Data'!$BB134*100000)</f>
        <v>0</v>
      </c>
      <c r="AA132" s="127">
        <f t="shared" si="47"/>
        <v>0</v>
      </c>
      <c r="AB132" s="129">
        <f>IF('Indicator Data'!AD134="No data","x",'Indicator Data'!AD134/'Indicator Data'!$BB134*100000)</f>
        <v>0.24673568686280509</v>
      </c>
      <c r="AC132" s="127">
        <f t="shared" si="48"/>
        <v>4.5999999999999996</v>
      </c>
      <c r="AD132" s="52">
        <f t="shared" si="49"/>
        <v>3</v>
      </c>
      <c r="AE132" s="12">
        <f>IF('Indicator Data'!V134="No data","x",ROUND(IF('Indicator Data'!V134&gt;AE$140,10,IF('Indicator Data'!V134&lt;AE$139,0,10-(AE$140-'Indicator Data'!V134)/(AE$140-AE$139)*10)),1))</f>
        <v>10</v>
      </c>
      <c r="AF132" s="12">
        <f>IF('Indicator Data'!W134="No data","x",ROUND(IF('Indicator Data'!W134&gt;AF$140,10,IF('Indicator Data'!W134&lt;AF$139,0,10-(AF$140-'Indicator Data'!W134)/(AF$140-AF$139)*10)),1))</f>
        <v>5.3</v>
      </c>
      <c r="AG132" s="52">
        <f t="shared" si="50"/>
        <v>7.7</v>
      </c>
      <c r="AH132" s="12">
        <f>IF('Indicator Data'!AP134="No data","x",ROUND(IF('Indicator Data'!AP134&gt;AH$140,10,IF('Indicator Data'!AP134&lt;AH$139,0,10-(AH$140-'Indicator Data'!AP134)/(AH$140-AH$139)*10)),1))</f>
        <v>10</v>
      </c>
      <c r="AI132" s="12">
        <f>IF('Indicator Data'!AQ134="No data","x",ROUND(IF('Indicator Data'!AQ134&gt;AI$140,10,IF('Indicator Data'!AQ134&lt;AI$139,0,10-(AI$140-'Indicator Data'!AQ134)/(AI$140-AI$139)*10)),1))</f>
        <v>5.2</v>
      </c>
      <c r="AJ132" s="52">
        <f t="shared" si="51"/>
        <v>7.6</v>
      </c>
      <c r="AK132" s="35">
        <f>'Indicator Data'!AK134+'Indicator Data'!AJ134*0.5+'Indicator Data'!AI134*0.25</f>
        <v>348.71865135151825</v>
      </c>
      <c r="AL132" s="42">
        <f>AK132/'Indicator Data'!BB134</f>
        <v>8.6041335963087909E-4</v>
      </c>
      <c r="AM132" s="52">
        <f t="shared" si="52"/>
        <v>0.1</v>
      </c>
      <c r="AN132" s="42">
        <f>IF('Indicator Data'!AL134="No data","x",'Indicator Data'!AL134/'Indicator Data'!BB134)</f>
        <v>1.9676554188091548E-2</v>
      </c>
      <c r="AO132" s="12">
        <f t="shared" si="53"/>
        <v>1</v>
      </c>
      <c r="AP132" s="52">
        <f t="shared" si="54"/>
        <v>1</v>
      </c>
      <c r="AQ132" s="36">
        <f t="shared" ref="AQ132:AQ137" si="56">ROUND(IF(AP132="x",IF(AG132="x",(10-GEOMEAN(((10-AD132)/10*9+1),((10-AM132)/10*9+1),((10-AJ132)/10*9+1)))/9*10,(10-GEOMEAN(((10-AD132)/10*9+1),((10-AG132)/10*9+1),((10-AM132)/10*9+1),((10-AJ132)/10*9+1)))/9*10),IF(AG132="x",IF(AP132="x",(10-GEOMEAN(((10-AD132)/10*9+1),((10-AM132)/10*9+1),((10-AJ132)/10*9+1)))/9*10,(10-GEOMEAN(((10-AD132)/10*9+1),((10-AP132)/10*9+1),((10-AM132)/10*9+1),((10-AJ132)/10*9+1)))/9*10),(10-GEOMEAN(((10-AD132)/10*9+1),((10-AG132)/10*9+1),((10-AM132)/10*9+1),((10-AP132)/10*9+1),((10-AJ132)/10*9+1)))/9*10)),1)</f>
        <v>4.7</v>
      </c>
      <c r="AR132" s="55">
        <f t="shared" si="55"/>
        <v>5</v>
      </c>
      <c r="AU132" s="11">
        <v>6.7</v>
      </c>
    </row>
    <row r="133" spans="1:47" s="11" customFormat="1" x14ac:dyDescent="0.25">
      <c r="A133" s="11" t="s">
        <v>448</v>
      </c>
      <c r="B133" s="30" t="s">
        <v>4</v>
      </c>
      <c r="C133" s="30" t="s">
        <v>577</v>
      </c>
      <c r="D133" s="12">
        <f>ROUND(IF('Indicator Data'!O135="No data",IF((0.1284*LN('Indicator Data'!BA135)-0.4735)&gt;D$140,0,IF((0.1284*LN('Indicator Data'!BA135)-0.4735)&lt;D$139,10,(D$140-(0.1284*LN('Indicator Data'!BA135)-0.4735))/(D$140-D$139)*10)),IF('Indicator Data'!O135&gt;D$140,0,IF('Indicator Data'!O135&lt;D$139,10,(D$140-'Indicator Data'!O135)/(D$140-D$139)*10))),1)</f>
        <v>8.4</v>
      </c>
      <c r="E133" s="12">
        <f>IF('Indicator Data'!P135="No data","x",ROUND(IF('Indicator Data'!P135&gt;E$140,10,IF('Indicator Data'!P135&lt;E$139,0,10-(E$140-'Indicator Data'!P135)/(E$140-E$139)*10)),1))</f>
        <v>10</v>
      </c>
      <c r="F133" s="52">
        <f t="shared" si="38"/>
        <v>9.4</v>
      </c>
      <c r="G133" s="12">
        <f>IF('Indicator Data'!AG135="No data","x",ROUND(IF('Indicator Data'!AG135&gt;G$140,10,IF('Indicator Data'!AG135&lt;G$139,0,10-(G$140-'Indicator Data'!AG135)/(G$140-G$139)*10)),1))</f>
        <v>9.4</v>
      </c>
      <c r="H133" s="12">
        <f>IF('Indicator Data'!AH135="No data","x",ROUND(IF('Indicator Data'!AH135&gt;H$140,10,IF('Indicator Data'!AH135&lt;H$139,0,10-(H$140-'Indicator Data'!AH135)/(H$140-H$139)*10)),1))</f>
        <v>0</v>
      </c>
      <c r="I133" s="52">
        <f t="shared" si="39"/>
        <v>4.7</v>
      </c>
      <c r="J133" s="35">
        <f>SUM('Indicator Data'!R135,SUM('Indicator Data'!S135:T135)*1000000)</f>
        <v>2319057414</v>
      </c>
      <c r="K133" s="35">
        <f>J133/'Indicator Data'!BD135</f>
        <v>157.69231570566382</v>
      </c>
      <c r="L133" s="12">
        <f t="shared" si="40"/>
        <v>3.2</v>
      </c>
      <c r="M133" s="12">
        <f>IF('Indicator Data'!U135="No data","x",ROUND(IF('Indicator Data'!U135&gt;M$140,10,IF('Indicator Data'!U135&lt;M$139,0,10-(M$140-'Indicator Data'!U135)/(M$140-M$139)*10)),1))</f>
        <v>4.4000000000000004</v>
      </c>
      <c r="N133" s="125">
        <f>'Indicator Data'!Q135/'Indicator Data'!BD135*1000000</f>
        <v>0</v>
      </c>
      <c r="O133" s="12">
        <f t="shared" si="41"/>
        <v>0</v>
      </c>
      <c r="P133" s="52">
        <f t="shared" si="42"/>
        <v>2.5</v>
      </c>
      <c r="Q133" s="45">
        <f t="shared" si="43"/>
        <v>6.5</v>
      </c>
      <c r="R133" s="35">
        <f>IF(AND('Indicator Data'!AM135="No data",'Indicator Data'!AN135="No data"),0,SUM('Indicator Data'!AM135:AO135))</f>
        <v>68933</v>
      </c>
      <c r="S133" s="12">
        <f t="shared" si="44"/>
        <v>6.1</v>
      </c>
      <c r="T133" s="41">
        <f>R133/'Indicator Data'!$BB135</f>
        <v>0.13540966861138939</v>
      </c>
      <c r="U133" s="12">
        <f t="shared" si="45"/>
        <v>10</v>
      </c>
      <c r="V133" s="13">
        <f t="shared" si="46"/>
        <v>8.1</v>
      </c>
      <c r="W133" s="12">
        <f>IF('Indicator Data'!AB135="No data","x",ROUND(IF('Indicator Data'!AB135&gt;W$140,10,IF('Indicator Data'!AB135&lt;W$139,0,10-(W$140-'Indicator Data'!AB135)/(W$140-W$139)*10)),1))</f>
        <v>0.2</v>
      </c>
      <c r="X133" s="12">
        <f>IF('Indicator Data'!AA135="No data","x",ROUND(IF('Indicator Data'!AA135&gt;X$140,10,IF('Indicator Data'!AA135&lt;X$139,0,10-(X$140-'Indicator Data'!AA135)/(X$140-X$139)*10)),1))</f>
        <v>3.8</v>
      </c>
      <c r="Y133" s="12">
        <f>IF('Indicator Data'!AF135="No data","x",ROUND(IF('Indicator Data'!AF135&gt;Y$140,10,IF('Indicator Data'!AF135&lt;Y$139,0,10-(Y$140-'Indicator Data'!AF135)/(Y$140-Y$139)*10)),1))</f>
        <v>4.9000000000000004</v>
      </c>
      <c r="Z133" s="129">
        <f>IF('Indicator Data'!AC135="No data","x",'Indicator Data'!AC135/'Indicator Data'!$BB135*100000)</f>
        <v>0</v>
      </c>
      <c r="AA133" s="127">
        <f t="shared" si="47"/>
        <v>0</v>
      </c>
      <c r="AB133" s="129">
        <f>IF('Indicator Data'!AD135="No data","x",'Indicator Data'!AD135/'Indicator Data'!$BB135*100000)</f>
        <v>0</v>
      </c>
      <c r="AC133" s="127">
        <f t="shared" si="48"/>
        <v>0</v>
      </c>
      <c r="AD133" s="52">
        <f t="shared" si="49"/>
        <v>1.8</v>
      </c>
      <c r="AE133" s="12">
        <f>IF('Indicator Data'!V135="No data","x",ROUND(IF('Indicator Data'!V135&gt;AE$140,10,IF('Indicator Data'!V135&lt;AE$139,0,10-(AE$140-'Indicator Data'!V135)/(AE$140-AE$139)*10)),1))</f>
        <v>7.8</v>
      </c>
      <c r="AF133" s="12">
        <f>IF('Indicator Data'!W135="No data","x",ROUND(IF('Indicator Data'!W135&gt;AF$140,10,IF('Indicator Data'!W135&lt;AF$139,0,10-(AF$140-'Indicator Data'!W135)/(AF$140-AF$139)*10)),1))</f>
        <v>7.9</v>
      </c>
      <c r="AG133" s="52">
        <f t="shared" si="50"/>
        <v>7.9</v>
      </c>
      <c r="AH133" s="12">
        <f>IF('Indicator Data'!AP135="No data","x",ROUND(IF('Indicator Data'!AP135&gt;AH$140,10,IF('Indicator Data'!AP135&lt;AH$139,0,10-(AH$140-'Indicator Data'!AP135)/(AH$140-AH$139)*10)),1))</f>
        <v>10</v>
      </c>
      <c r="AI133" s="12">
        <f>IF('Indicator Data'!AQ135="No data","x",ROUND(IF('Indicator Data'!AQ135&gt;AI$140,10,IF('Indicator Data'!AQ135&lt;AI$139,0,10-(AI$140-'Indicator Data'!AQ135)/(AI$140-AI$139)*10)),1))</f>
        <v>3.1</v>
      </c>
      <c r="AJ133" s="52">
        <f t="shared" si="51"/>
        <v>6.6</v>
      </c>
      <c r="AK133" s="35">
        <f>'Indicator Data'!AK135+'Indicator Data'!AJ135*0.5+'Indicator Data'!AI135*0.25</f>
        <v>438.01062898729162</v>
      </c>
      <c r="AL133" s="42">
        <f>AK133/'Indicator Data'!BB135</f>
        <v>8.6041335963087909E-4</v>
      </c>
      <c r="AM133" s="52">
        <f t="shared" si="52"/>
        <v>0.1</v>
      </c>
      <c r="AN133" s="42">
        <f>IF('Indicator Data'!AL135="No data","x",'Indicator Data'!AL135/'Indicator Data'!BB135)</f>
        <v>4.5530084271318289E-3</v>
      </c>
      <c r="AO133" s="12">
        <f t="shared" si="53"/>
        <v>0.2</v>
      </c>
      <c r="AP133" s="52">
        <f t="shared" si="54"/>
        <v>0.2</v>
      </c>
      <c r="AQ133" s="36">
        <f t="shared" si="56"/>
        <v>4.2</v>
      </c>
      <c r="AR133" s="55">
        <f t="shared" si="55"/>
        <v>6.5</v>
      </c>
      <c r="AU133" s="11">
        <v>3.9</v>
      </c>
    </row>
    <row r="134" spans="1:47" s="11" customFormat="1" x14ac:dyDescent="0.25">
      <c r="A134" s="11" t="s">
        <v>449</v>
      </c>
      <c r="B134" s="30" t="s">
        <v>4</v>
      </c>
      <c r="C134" s="30" t="s">
        <v>578</v>
      </c>
      <c r="D134" s="12">
        <f>ROUND(IF('Indicator Data'!O136="No data",IF((0.1284*LN('Indicator Data'!BA136)-0.4735)&gt;D$140,0,IF((0.1284*LN('Indicator Data'!BA136)-0.4735)&lt;D$139,10,(D$140-(0.1284*LN('Indicator Data'!BA136)-0.4735))/(D$140-D$139)*10)),IF('Indicator Data'!O136&gt;D$140,0,IF('Indicator Data'!O136&lt;D$139,10,(D$140-'Indicator Data'!O136)/(D$140-D$139)*10))),1)</f>
        <v>8.4</v>
      </c>
      <c r="E134" s="12">
        <f>IF('Indicator Data'!P136="No data","x",ROUND(IF('Indicator Data'!P136&gt;E$140,10,IF('Indicator Data'!P136&lt;E$139,0,10-(E$140-'Indicator Data'!P136)/(E$140-E$139)*10)),1))</f>
        <v>9.1</v>
      </c>
      <c r="F134" s="52">
        <f t="shared" si="38"/>
        <v>8.8000000000000007</v>
      </c>
      <c r="G134" s="12">
        <f>IF('Indicator Data'!AG136="No data","x",ROUND(IF('Indicator Data'!AG136&gt;G$140,10,IF('Indicator Data'!AG136&lt;G$139,0,10-(G$140-'Indicator Data'!AG136)/(G$140-G$139)*10)),1))</f>
        <v>9.4</v>
      </c>
      <c r="H134" s="12">
        <f>IF('Indicator Data'!AH136="No data","x",ROUND(IF('Indicator Data'!AH136&gt;H$140,10,IF('Indicator Data'!AH136&lt;H$139,0,10-(H$140-'Indicator Data'!AH136)/(H$140-H$139)*10)),1))</f>
        <v>2</v>
      </c>
      <c r="I134" s="52">
        <f t="shared" si="39"/>
        <v>5.7</v>
      </c>
      <c r="J134" s="35">
        <f>SUM('Indicator Data'!R136,SUM('Indicator Data'!S136:T136)*1000000)</f>
        <v>2319057414</v>
      </c>
      <c r="K134" s="35">
        <f>J134/'Indicator Data'!BD136</f>
        <v>157.69231570566382</v>
      </c>
      <c r="L134" s="12">
        <f t="shared" si="40"/>
        <v>3.2</v>
      </c>
      <c r="M134" s="12">
        <f>IF('Indicator Data'!U136="No data","x",ROUND(IF('Indicator Data'!U136&gt;M$140,10,IF('Indicator Data'!U136&lt;M$139,0,10-(M$140-'Indicator Data'!U136)/(M$140-M$139)*10)),1))</f>
        <v>4.4000000000000004</v>
      </c>
      <c r="N134" s="125">
        <f>'Indicator Data'!Q136/'Indicator Data'!BD136*1000000</f>
        <v>0</v>
      </c>
      <c r="O134" s="12">
        <f t="shared" si="41"/>
        <v>0</v>
      </c>
      <c r="P134" s="52">
        <f t="shared" si="42"/>
        <v>2.5</v>
      </c>
      <c r="Q134" s="45">
        <f t="shared" si="43"/>
        <v>6.5</v>
      </c>
      <c r="R134" s="35">
        <f>IF(AND('Indicator Data'!AM136="No data",'Indicator Data'!AN136="No data"),0,SUM('Indicator Data'!AM136:AO136))</f>
        <v>0</v>
      </c>
      <c r="S134" s="12">
        <f t="shared" si="44"/>
        <v>0</v>
      </c>
      <c r="T134" s="41">
        <f>R134/'Indicator Data'!$BB136</f>
        <v>0</v>
      </c>
      <c r="U134" s="12">
        <f t="shared" si="45"/>
        <v>0</v>
      </c>
      <c r="V134" s="13">
        <f t="shared" si="46"/>
        <v>0</v>
      </c>
      <c r="W134" s="12">
        <f>IF('Indicator Data'!AB136="No data","x",ROUND(IF('Indicator Data'!AB136&gt;W$140,10,IF('Indicator Data'!AB136&lt;W$139,0,10-(W$140-'Indicator Data'!AB136)/(W$140-W$139)*10)),1))</f>
        <v>5</v>
      </c>
      <c r="X134" s="12">
        <f>IF('Indicator Data'!AA136="No data","x",ROUND(IF('Indicator Data'!AA136&gt;X$140,10,IF('Indicator Data'!AA136&lt;X$139,0,10-(X$140-'Indicator Data'!AA136)/(X$140-X$139)*10)),1))</f>
        <v>3.8</v>
      </c>
      <c r="Y134" s="12">
        <f>IF('Indicator Data'!AF136="No data","x",ROUND(IF('Indicator Data'!AF136&gt;Y$140,10,IF('Indicator Data'!AF136&lt;Y$139,0,10-(Y$140-'Indicator Data'!AF136)/(Y$140-Y$139)*10)),1))</f>
        <v>4.9000000000000004</v>
      </c>
      <c r="Z134" s="129">
        <f>IF('Indicator Data'!AC136="No data","x",'Indicator Data'!AC136/'Indicator Data'!$BB136*100000)</f>
        <v>0</v>
      </c>
      <c r="AA134" s="127">
        <f t="shared" si="47"/>
        <v>0</v>
      </c>
      <c r="AB134" s="129">
        <f>IF('Indicator Data'!AD136="No data","x",'Indicator Data'!AD136/'Indicator Data'!$BB136*100000)</f>
        <v>0.11187722146207867</v>
      </c>
      <c r="AC134" s="127">
        <f t="shared" si="48"/>
        <v>3.5</v>
      </c>
      <c r="AD134" s="52">
        <f t="shared" si="49"/>
        <v>3.4</v>
      </c>
      <c r="AE134" s="12">
        <f>IF('Indicator Data'!V136="No data","x",ROUND(IF('Indicator Data'!V136&gt;AE$140,10,IF('Indicator Data'!V136&lt;AE$139,0,10-(AE$140-'Indicator Data'!V136)/(AE$140-AE$139)*10)),1))</f>
        <v>10</v>
      </c>
      <c r="AF134" s="12">
        <f>IF('Indicator Data'!W136="No data","x",ROUND(IF('Indicator Data'!W136&gt;AF$140,10,IF('Indicator Data'!W136&lt;AF$139,0,10-(AF$140-'Indicator Data'!W136)/(AF$140-AF$139)*10)),1))</f>
        <v>4.8</v>
      </c>
      <c r="AG134" s="52">
        <f t="shared" si="50"/>
        <v>7.4</v>
      </c>
      <c r="AH134" s="12">
        <f>IF('Indicator Data'!AP136="No data","x",ROUND(IF('Indicator Data'!AP136&gt;AH$140,10,IF('Indicator Data'!AP136&lt;AH$139,0,10-(AH$140-'Indicator Data'!AP136)/(AH$140-AH$139)*10)),1))</f>
        <v>2.9</v>
      </c>
      <c r="AI134" s="12">
        <f>IF('Indicator Data'!AQ136="No data","x",ROUND(IF('Indicator Data'!AQ136&gt;AI$140,10,IF('Indicator Data'!AQ136&lt;AI$139,0,10-(AI$140-'Indicator Data'!AQ136)/(AI$140-AI$139)*10)),1))</f>
        <v>0</v>
      </c>
      <c r="AJ134" s="52">
        <f t="shared" si="51"/>
        <v>1.5</v>
      </c>
      <c r="AK134" s="35">
        <f>'Indicator Data'!AK136+'Indicator Data'!AJ136*0.5+'Indicator Data'!AI136*0.25</f>
        <v>0</v>
      </c>
      <c r="AL134" s="42">
        <f>AK134/'Indicator Data'!BB136</f>
        <v>0</v>
      </c>
      <c r="AM134" s="52">
        <f t="shared" si="52"/>
        <v>0</v>
      </c>
      <c r="AN134" s="42">
        <f>IF('Indicator Data'!AL136="No data","x",'Indicator Data'!AL136/'Indicator Data'!BB136)</f>
        <v>3.3201254814915919E-2</v>
      </c>
      <c r="AO134" s="12">
        <f t="shared" si="53"/>
        <v>1.7</v>
      </c>
      <c r="AP134" s="52">
        <f t="shared" si="54"/>
        <v>1.7</v>
      </c>
      <c r="AQ134" s="36">
        <f t="shared" si="56"/>
        <v>3.3</v>
      </c>
      <c r="AR134" s="55">
        <f t="shared" si="55"/>
        <v>1.8</v>
      </c>
      <c r="AU134" s="11">
        <v>3.6</v>
      </c>
    </row>
    <row r="135" spans="1:47" s="11" customFormat="1" x14ac:dyDescent="0.25">
      <c r="A135" s="11" t="s">
        <v>450</v>
      </c>
      <c r="B135" s="30" t="s">
        <v>4</v>
      </c>
      <c r="C135" s="30" t="s">
        <v>579</v>
      </c>
      <c r="D135" s="12">
        <f>ROUND(IF('Indicator Data'!O137="No data",IF((0.1284*LN('Indicator Data'!BA137)-0.4735)&gt;D$140,0,IF((0.1284*LN('Indicator Data'!BA137)-0.4735)&lt;D$139,10,(D$140-(0.1284*LN('Indicator Data'!BA137)-0.4735))/(D$140-D$139)*10)),IF('Indicator Data'!O137&gt;D$140,0,IF('Indicator Data'!O137&lt;D$139,10,(D$140-'Indicator Data'!O137)/(D$140-D$139)*10))),1)</f>
        <v>8.4</v>
      </c>
      <c r="E135" s="12">
        <f>IF('Indicator Data'!P137="No data","x",ROUND(IF('Indicator Data'!P137&gt;E$140,10,IF('Indicator Data'!P137&lt;E$139,0,10-(E$140-'Indicator Data'!P137)/(E$140-E$139)*10)),1))</f>
        <v>10</v>
      </c>
      <c r="F135" s="52">
        <f t="shared" si="38"/>
        <v>9.4</v>
      </c>
      <c r="G135" s="12">
        <f>IF('Indicator Data'!AG137="No data","x",ROUND(IF('Indicator Data'!AG137&gt;G$140,10,IF('Indicator Data'!AG137&lt;G$139,0,10-(G$140-'Indicator Data'!AG137)/(G$140-G$139)*10)),1))</f>
        <v>9.4</v>
      </c>
      <c r="H135" s="12">
        <f>IF('Indicator Data'!AH137="No data","x",ROUND(IF('Indicator Data'!AH137&gt;H$140,10,IF('Indicator Data'!AH137&lt;H$139,0,10-(H$140-'Indicator Data'!AH137)/(H$140-H$139)*10)),1))</f>
        <v>0</v>
      </c>
      <c r="I135" s="52">
        <f t="shared" si="39"/>
        <v>4.7</v>
      </c>
      <c r="J135" s="35">
        <f>SUM('Indicator Data'!R137,SUM('Indicator Data'!S137:T137)*1000000)</f>
        <v>2319057414</v>
      </c>
      <c r="K135" s="35">
        <f>J135/'Indicator Data'!BD137</f>
        <v>157.69231570566382</v>
      </c>
      <c r="L135" s="12">
        <f t="shared" si="40"/>
        <v>3.2</v>
      </c>
      <c r="M135" s="12">
        <f>IF('Indicator Data'!U137="No data","x",ROUND(IF('Indicator Data'!U137&gt;M$140,10,IF('Indicator Data'!U137&lt;M$139,0,10-(M$140-'Indicator Data'!U137)/(M$140-M$139)*10)),1))</f>
        <v>4.4000000000000004</v>
      </c>
      <c r="N135" s="125">
        <f>'Indicator Data'!Q137/'Indicator Data'!BD137*1000000</f>
        <v>0</v>
      </c>
      <c r="O135" s="12">
        <f t="shared" si="41"/>
        <v>0</v>
      </c>
      <c r="P135" s="52">
        <f t="shared" si="42"/>
        <v>2.5</v>
      </c>
      <c r="Q135" s="45">
        <f t="shared" si="43"/>
        <v>6.5</v>
      </c>
      <c r="R135" s="35">
        <f>IF(AND('Indicator Data'!AM137="No data",'Indicator Data'!AN137="No data"),0,SUM('Indicator Data'!AM137:AO137))</f>
        <v>0</v>
      </c>
      <c r="S135" s="12">
        <f t="shared" si="44"/>
        <v>0</v>
      </c>
      <c r="T135" s="41">
        <f>R135/'Indicator Data'!$BB137</f>
        <v>0</v>
      </c>
      <c r="U135" s="12">
        <f t="shared" si="45"/>
        <v>0</v>
      </c>
      <c r="V135" s="13">
        <f t="shared" si="46"/>
        <v>0</v>
      </c>
      <c r="W135" s="12">
        <f>IF('Indicator Data'!AB137="No data","x",ROUND(IF('Indicator Data'!AB137&gt;W$140,10,IF('Indicator Data'!AB137&lt;W$139,0,10-(W$140-'Indicator Data'!AB137)/(W$140-W$139)*10)),1))</f>
        <v>10</v>
      </c>
      <c r="X135" s="12">
        <f>IF('Indicator Data'!AA137="No data","x",ROUND(IF('Indicator Data'!AA137&gt;X$140,10,IF('Indicator Data'!AA137&lt;X$139,0,10-(X$140-'Indicator Data'!AA137)/(X$140-X$139)*10)),1))</f>
        <v>3.8</v>
      </c>
      <c r="Y135" s="12">
        <f>IF('Indicator Data'!AF137="No data","x",ROUND(IF('Indicator Data'!AF137&gt;Y$140,10,IF('Indicator Data'!AF137&lt;Y$139,0,10-(Y$140-'Indicator Data'!AF137)/(Y$140-Y$139)*10)),1))</f>
        <v>4.9000000000000004</v>
      </c>
      <c r="Z135" s="129">
        <f>IF('Indicator Data'!AC137="No data","x",'Indicator Data'!AC137/'Indicator Data'!$BB137*100000)</f>
        <v>0</v>
      </c>
      <c r="AA135" s="127">
        <f t="shared" si="47"/>
        <v>0</v>
      </c>
      <c r="AB135" s="129">
        <f>IF('Indicator Data'!AD137="No data","x",'Indicator Data'!AD137/'Indicator Data'!$BB137*100000)</f>
        <v>0</v>
      </c>
      <c r="AC135" s="127">
        <f t="shared" si="48"/>
        <v>0</v>
      </c>
      <c r="AD135" s="52">
        <f t="shared" si="49"/>
        <v>3.7</v>
      </c>
      <c r="AE135" s="12">
        <f>IF('Indicator Data'!V137="No data","x",ROUND(IF('Indicator Data'!V137&gt;AE$140,10,IF('Indicator Data'!V137&lt;AE$139,0,10-(AE$140-'Indicator Data'!V137)/(AE$140-AE$139)*10)),1))</f>
        <v>8.1999999999999993</v>
      </c>
      <c r="AF135" s="12">
        <f>IF('Indicator Data'!W137="No data","x",ROUND(IF('Indicator Data'!W137&gt;AF$140,10,IF('Indicator Data'!W137&lt;AF$139,0,10-(AF$140-'Indicator Data'!W137)/(AF$140-AF$139)*10)),1))</f>
        <v>3</v>
      </c>
      <c r="AG135" s="52">
        <f t="shared" si="50"/>
        <v>5.6</v>
      </c>
      <c r="AH135" s="12">
        <f>IF('Indicator Data'!AP137="No data","x",ROUND(IF('Indicator Data'!AP137&gt;AH$140,10,IF('Indicator Data'!AP137&lt;AH$139,0,10-(AH$140-'Indicator Data'!AP137)/(AH$140-AH$139)*10)),1))</f>
        <v>8.6</v>
      </c>
      <c r="AI135" s="12">
        <f>IF('Indicator Data'!AQ137="No data","x",ROUND(IF('Indicator Data'!AQ137&gt;AI$140,10,IF('Indicator Data'!AQ137&lt;AI$139,0,10-(AI$140-'Indicator Data'!AQ137)/(AI$140-AI$139)*10)),1))</f>
        <v>5.0999999999999996</v>
      </c>
      <c r="AJ135" s="52">
        <f t="shared" si="51"/>
        <v>6.9</v>
      </c>
      <c r="AK135" s="35">
        <f>'Indicator Data'!AK137+'Indicator Data'!AJ137*0.5+'Indicator Data'!AI137*0.25</f>
        <v>0</v>
      </c>
      <c r="AL135" s="42">
        <f>AK135/'Indicator Data'!BB137</f>
        <v>0</v>
      </c>
      <c r="AM135" s="52">
        <f t="shared" si="52"/>
        <v>0</v>
      </c>
      <c r="AN135" s="42">
        <f>IF('Indicator Data'!AL137="No data","x",'Indicator Data'!AL137/'Indicator Data'!BB137)</f>
        <v>0.24136298379772053</v>
      </c>
      <c r="AO135" s="12">
        <f t="shared" si="53"/>
        <v>10</v>
      </c>
      <c r="AP135" s="52">
        <f t="shared" si="54"/>
        <v>10</v>
      </c>
      <c r="AQ135" s="36">
        <f t="shared" si="56"/>
        <v>6.5</v>
      </c>
      <c r="AR135" s="55">
        <f t="shared" si="55"/>
        <v>4</v>
      </c>
      <c r="AU135" s="11">
        <v>3.5</v>
      </c>
    </row>
    <row r="136" spans="1:47" s="11" customFormat="1" x14ac:dyDescent="0.25">
      <c r="A136" s="11" t="s">
        <v>445</v>
      </c>
      <c r="B136" s="30" t="s">
        <v>4</v>
      </c>
      <c r="C136" s="30" t="s">
        <v>574</v>
      </c>
      <c r="D136" s="12">
        <f>ROUND(IF('Indicator Data'!O138="No data",IF((0.1284*LN('Indicator Data'!BA138)-0.4735)&gt;D$140,0,IF((0.1284*LN('Indicator Data'!BA138)-0.4735)&lt;D$139,10,(D$140-(0.1284*LN('Indicator Data'!BA138)-0.4735))/(D$140-D$139)*10)),IF('Indicator Data'!O138&gt;D$140,0,IF('Indicator Data'!O138&lt;D$139,10,(D$140-'Indicator Data'!O138)/(D$140-D$139)*10))),1)</f>
        <v>8.4</v>
      </c>
      <c r="E136" s="12">
        <f>IF('Indicator Data'!P138="No data","x",ROUND(IF('Indicator Data'!P138&gt;E$140,10,IF('Indicator Data'!P138&lt;E$139,0,10-(E$140-'Indicator Data'!P138)/(E$140-E$139)*10)),1))</f>
        <v>4</v>
      </c>
      <c r="F136" s="52">
        <f t="shared" si="38"/>
        <v>6.7</v>
      </c>
      <c r="G136" s="12">
        <f>IF('Indicator Data'!AG138="No data","x",ROUND(IF('Indicator Data'!AG138&gt;G$140,10,IF('Indicator Data'!AG138&lt;G$139,0,10-(G$140-'Indicator Data'!AG138)/(G$140-G$139)*10)),1))</f>
        <v>9.4</v>
      </c>
      <c r="H136" s="12">
        <f>IF('Indicator Data'!AH138="No data","x",ROUND(IF('Indicator Data'!AH138&gt;H$140,10,IF('Indicator Data'!AH138&lt;H$139,0,10-(H$140-'Indicator Data'!AH138)/(H$140-H$139)*10)),1))</f>
        <v>0</v>
      </c>
      <c r="I136" s="52">
        <f t="shared" si="39"/>
        <v>4.7</v>
      </c>
      <c r="J136" s="35">
        <f>SUM('Indicator Data'!R138,SUM('Indicator Data'!S138:T138)*1000000)</f>
        <v>2319057414</v>
      </c>
      <c r="K136" s="35">
        <f>J136/'Indicator Data'!BD138</f>
        <v>157.69231570566382</v>
      </c>
      <c r="L136" s="12">
        <f t="shared" si="40"/>
        <v>3.2</v>
      </c>
      <c r="M136" s="12">
        <f>IF('Indicator Data'!U138="No data","x",ROUND(IF('Indicator Data'!U138&gt;M$140,10,IF('Indicator Data'!U138&lt;M$139,0,10-(M$140-'Indicator Data'!U138)/(M$140-M$139)*10)),1))</f>
        <v>4.4000000000000004</v>
      </c>
      <c r="N136" s="125">
        <f>'Indicator Data'!Q138/'Indicator Data'!BD138*1000000</f>
        <v>0</v>
      </c>
      <c r="O136" s="12">
        <f t="shared" si="41"/>
        <v>0</v>
      </c>
      <c r="P136" s="52">
        <f t="shared" si="42"/>
        <v>2.5</v>
      </c>
      <c r="Q136" s="45">
        <f t="shared" si="43"/>
        <v>5.2</v>
      </c>
      <c r="R136" s="35">
        <f>IF(AND('Indicator Data'!AM138="No data",'Indicator Data'!AN138="No data"),0,SUM('Indicator Data'!AM138:AO138))</f>
        <v>6245</v>
      </c>
      <c r="S136" s="12">
        <f t="shared" si="44"/>
        <v>2.7</v>
      </c>
      <c r="T136" s="41">
        <f>R136/'Indicator Data'!$BB138</f>
        <v>4.4918072169568063E-3</v>
      </c>
      <c r="U136" s="12">
        <f t="shared" si="45"/>
        <v>4.5999999999999996</v>
      </c>
      <c r="V136" s="13">
        <f t="shared" si="46"/>
        <v>3.7</v>
      </c>
      <c r="W136" s="12">
        <f>IF('Indicator Data'!AB138="No data","x",ROUND(IF('Indicator Data'!AB138&gt;W$140,10,IF('Indicator Data'!AB138&lt;W$139,0,10-(W$140-'Indicator Data'!AB138)/(W$140-W$139)*10)),1))</f>
        <v>8</v>
      </c>
      <c r="X136" s="12">
        <f>IF('Indicator Data'!AA138="No data","x",ROUND(IF('Indicator Data'!AA138&gt;X$140,10,IF('Indicator Data'!AA138&lt;X$139,0,10-(X$140-'Indicator Data'!AA138)/(X$140-X$139)*10)),1))</f>
        <v>3.8</v>
      </c>
      <c r="Y136" s="12">
        <f>IF('Indicator Data'!AF138="No data","x",ROUND(IF('Indicator Data'!AF138&gt;Y$140,10,IF('Indicator Data'!AF138&lt;Y$139,0,10-(Y$140-'Indicator Data'!AF138)/(Y$140-Y$139)*10)),1))</f>
        <v>4.9000000000000004</v>
      </c>
      <c r="Z136" s="129">
        <f>IF('Indicator Data'!AC138="No data","x",'Indicator Data'!AC138/'Indicator Data'!$BB138*100000)</f>
        <v>0</v>
      </c>
      <c r="AA136" s="127">
        <f t="shared" si="47"/>
        <v>0</v>
      </c>
      <c r="AB136" s="129">
        <f>IF('Indicator Data'!AD138="No data","x",'Indicator Data'!AD138/'Indicator Data'!$BB138*100000)</f>
        <v>1.2946762194591275</v>
      </c>
      <c r="AC136" s="127">
        <f t="shared" si="48"/>
        <v>7</v>
      </c>
      <c r="AD136" s="52">
        <f t="shared" si="49"/>
        <v>4.7</v>
      </c>
      <c r="AE136" s="12">
        <f>IF('Indicator Data'!V138="No data","x",ROUND(IF('Indicator Data'!V138&gt;AE$140,10,IF('Indicator Data'!V138&lt;AE$139,0,10-(AE$140-'Indicator Data'!V138)/(AE$140-AE$139)*10)),1))</f>
        <v>10</v>
      </c>
      <c r="AF136" s="12">
        <f>IF('Indicator Data'!W138="No data","x",ROUND(IF('Indicator Data'!W138&gt;AF$140,10,IF('Indicator Data'!W138&lt;AF$139,0,10-(AF$140-'Indicator Data'!W138)/(AF$140-AF$139)*10)),1))</f>
        <v>4.3</v>
      </c>
      <c r="AG136" s="52">
        <f t="shared" si="50"/>
        <v>7.2</v>
      </c>
      <c r="AH136" s="12">
        <f>IF('Indicator Data'!AP138="No data","x",ROUND(IF('Indicator Data'!AP138&gt;AH$140,10,IF('Indicator Data'!AP138&lt;AH$139,0,10-(AH$140-'Indicator Data'!AP138)/(AH$140-AH$139)*10)),1))</f>
        <v>8.1</v>
      </c>
      <c r="AI136" s="12">
        <f>IF('Indicator Data'!AQ138="No data","x",ROUND(IF('Indicator Data'!AQ138&gt;AI$140,10,IF('Indicator Data'!AQ138&lt;AI$139,0,10-(AI$140-'Indicator Data'!AQ138)/(AI$140-AI$139)*10)),1))</f>
        <v>1.6</v>
      </c>
      <c r="AJ136" s="52">
        <f t="shared" si="51"/>
        <v>4.9000000000000004</v>
      </c>
      <c r="AK136" s="35">
        <f>'Indicator Data'!AK138+'Indicator Data'!AJ138*0.5+'Indicator Data'!AI138*0.25</f>
        <v>700.54974399479693</v>
      </c>
      <c r="AL136" s="42">
        <f>AK136/'Indicator Data'!BB138</f>
        <v>5.0388060783235732E-4</v>
      </c>
      <c r="AM136" s="52">
        <f t="shared" si="52"/>
        <v>0.1</v>
      </c>
      <c r="AN136" s="42" t="str">
        <f>IF('Indicator Data'!AL138="No data","x",'Indicator Data'!AL138/'Indicator Data'!BB138)</f>
        <v>x</v>
      </c>
      <c r="AO136" s="12" t="str">
        <f t="shared" si="53"/>
        <v>x</v>
      </c>
      <c r="AP136" s="52" t="str">
        <f t="shared" si="54"/>
        <v>x</v>
      </c>
      <c r="AQ136" s="36">
        <f t="shared" si="56"/>
        <v>4.7</v>
      </c>
      <c r="AR136" s="55">
        <f t="shared" si="55"/>
        <v>4.2</v>
      </c>
      <c r="AU136" s="11">
        <v>3.5</v>
      </c>
    </row>
    <row r="137" spans="1:47" s="11" customFormat="1" x14ac:dyDescent="0.25">
      <c r="A137" s="11" t="s">
        <v>451</v>
      </c>
      <c r="B137" s="30" t="s">
        <v>4</v>
      </c>
      <c r="C137" s="30" t="s">
        <v>580</v>
      </c>
      <c r="D137" s="12">
        <f>ROUND(IF('Indicator Data'!O139="No data",IF((0.1284*LN('Indicator Data'!BA139)-0.4735)&gt;D$140,0,IF((0.1284*LN('Indicator Data'!BA139)-0.4735)&lt;D$139,10,(D$140-(0.1284*LN('Indicator Data'!BA139)-0.4735))/(D$140-D$139)*10)),IF('Indicator Data'!O139&gt;D$140,0,IF('Indicator Data'!O139&lt;D$139,10,(D$140-'Indicator Data'!O139)/(D$140-D$139)*10))),1)</f>
        <v>8.4</v>
      </c>
      <c r="E137" s="12">
        <f>IF('Indicator Data'!P139="No data","x",ROUND(IF('Indicator Data'!P139&gt;E$140,10,IF('Indicator Data'!P139&lt;E$139,0,10-(E$140-'Indicator Data'!P139)/(E$140-E$139)*10)),1))</f>
        <v>10</v>
      </c>
      <c r="F137" s="52">
        <f t="shared" si="38"/>
        <v>9.4</v>
      </c>
      <c r="G137" s="12">
        <f>IF('Indicator Data'!AG139="No data","x",ROUND(IF('Indicator Data'!AG139&gt;G$140,10,IF('Indicator Data'!AG139&lt;G$139,0,10-(G$140-'Indicator Data'!AG139)/(G$140-G$139)*10)),1))</f>
        <v>9.4</v>
      </c>
      <c r="H137" s="12">
        <f>IF('Indicator Data'!AH139="No data","x",ROUND(IF('Indicator Data'!AH139&gt;H$140,10,IF('Indicator Data'!AH139&lt;H$139,0,10-(H$140-'Indicator Data'!AH139)/(H$140-H$139)*10)),1))</f>
        <v>0</v>
      </c>
      <c r="I137" s="52">
        <f t="shared" si="39"/>
        <v>4.7</v>
      </c>
      <c r="J137" s="35">
        <f>SUM('Indicator Data'!R139,SUM('Indicator Data'!S139:T139)*1000000)</f>
        <v>2319057414</v>
      </c>
      <c r="K137" s="35">
        <f>J137/'Indicator Data'!BD139</f>
        <v>157.69231570566382</v>
      </c>
      <c r="L137" s="12">
        <f t="shared" si="40"/>
        <v>3.2</v>
      </c>
      <c r="M137" s="12">
        <f>IF('Indicator Data'!U139="No data","x",ROUND(IF('Indicator Data'!U139&gt;M$140,10,IF('Indicator Data'!U139&lt;M$139,0,10-(M$140-'Indicator Data'!U139)/(M$140-M$139)*10)),1))</f>
        <v>4.4000000000000004</v>
      </c>
      <c r="N137" s="125">
        <f>'Indicator Data'!Q139/'Indicator Data'!BD139*1000000</f>
        <v>0</v>
      </c>
      <c r="O137" s="12">
        <f t="shared" si="41"/>
        <v>0</v>
      </c>
      <c r="P137" s="52">
        <f t="shared" si="42"/>
        <v>2.5</v>
      </c>
      <c r="Q137" s="45">
        <f t="shared" si="43"/>
        <v>6.5</v>
      </c>
      <c r="R137" s="35">
        <f>IF(AND('Indicator Data'!AM139="No data",'Indicator Data'!AN139="No data"),0,SUM('Indicator Data'!AM139:AO139))</f>
        <v>111933</v>
      </c>
      <c r="S137" s="12">
        <f t="shared" si="44"/>
        <v>6.8</v>
      </c>
      <c r="T137" s="41">
        <f>R137/'Indicator Data'!$BB139</f>
        <v>0.16507125170884648</v>
      </c>
      <c r="U137" s="12">
        <f t="shared" si="45"/>
        <v>10</v>
      </c>
      <c r="V137" s="13">
        <f t="shared" si="46"/>
        <v>8.4</v>
      </c>
      <c r="W137" s="12">
        <f>IF('Indicator Data'!AB139="No data","x",ROUND(IF('Indicator Data'!AB139&gt;W$140,10,IF('Indicator Data'!AB139&lt;W$139,0,10-(W$140-'Indicator Data'!AB139)/(W$140-W$139)*10)),1))</f>
        <v>2</v>
      </c>
      <c r="X137" s="12">
        <f>IF('Indicator Data'!AA139="No data","x",ROUND(IF('Indicator Data'!AA139&gt;X$140,10,IF('Indicator Data'!AA139&lt;X$139,0,10-(X$140-'Indicator Data'!AA139)/(X$140-X$139)*10)),1))</f>
        <v>3.8</v>
      </c>
      <c r="Y137" s="12">
        <f>IF('Indicator Data'!AF139="No data","x",ROUND(IF('Indicator Data'!AF139&gt;Y$140,10,IF('Indicator Data'!AF139&lt;Y$139,0,10-(Y$140-'Indicator Data'!AF139)/(Y$140-Y$139)*10)),1))</f>
        <v>4.9000000000000004</v>
      </c>
      <c r="Z137" s="129">
        <f>IF('Indicator Data'!AC139="No data","x",'Indicator Data'!AC139/'Indicator Data'!$BB139*100000)</f>
        <v>0</v>
      </c>
      <c r="AA137" s="127">
        <f t="shared" si="47"/>
        <v>0</v>
      </c>
      <c r="AB137" s="129">
        <f>IF('Indicator Data'!AD139="No data","x",'Indicator Data'!AD139/'Indicator Data'!$BB139*100000)</f>
        <v>0.14747326678356382</v>
      </c>
      <c r="AC137" s="127">
        <f t="shared" si="48"/>
        <v>3.9</v>
      </c>
      <c r="AD137" s="52">
        <f t="shared" si="49"/>
        <v>2.9</v>
      </c>
      <c r="AE137" s="12">
        <f>IF('Indicator Data'!V139="No data","x",ROUND(IF('Indicator Data'!V139&gt;AE$140,10,IF('Indicator Data'!V139&lt;AE$139,0,10-(AE$140-'Indicator Data'!V139)/(AE$140-AE$139)*10)),1))</f>
        <v>5.2</v>
      </c>
      <c r="AF137" s="12">
        <f>IF('Indicator Data'!W139="No data","x",ROUND(IF('Indicator Data'!W139&gt;AF$140,10,IF('Indicator Data'!W139&lt;AF$139,0,10-(AF$140-'Indicator Data'!W139)/(AF$140-AF$139)*10)),1))</f>
        <v>8.6</v>
      </c>
      <c r="AG137" s="52">
        <f t="shared" si="50"/>
        <v>6.9</v>
      </c>
      <c r="AH137" s="12">
        <f>IF('Indicator Data'!AP139="No data","x",ROUND(IF('Indicator Data'!AP139&gt;AH$140,10,IF('Indicator Data'!AP139&lt;AH$139,0,10-(AH$140-'Indicator Data'!AP139)/(AH$140-AH$139)*10)),1))</f>
        <v>10</v>
      </c>
      <c r="AI137" s="12">
        <f>IF('Indicator Data'!AQ139="No data","x",ROUND(IF('Indicator Data'!AQ139&gt;AI$140,10,IF('Indicator Data'!AQ139&lt;AI$139,0,10-(AI$140-'Indicator Data'!AQ139)/(AI$140-AI$139)*10)),1))</f>
        <v>4.8</v>
      </c>
      <c r="AJ137" s="52">
        <f t="shared" si="51"/>
        <v>7.4</v>
      </c>
      <c r="AK137" s="35">
        <f>'Indicator Data'!AK139+'Indicator Data'!AJ139*0.5+'Indicator Data'!AI139*0.25</f>
        <v>209069.47342822136</v>
      </c>
      <c r="AL137" s="42">
        <f>AK137/'Indicator Data'!BB139</f>
        <v>0.30832158231179296</v>
      </c>
      <c r="AM137" s="52">
        <f t="shared" si="52"/>
        <v>10</v>
      </c>
      <c r="AN137" s="42">
        <f>IF('Indicator Data'!AL139="No data","x",'Indicator Data'!AL139/'Indicator Data'!BB139)</f>
        <v>3.8440484951090488E-2</v>
      </c>
      <c r="AO137" s="12">
        <f t="shared" si="53"/>
        <v>1.9</v>
      </c>
      <c r="AP137" s="52">
        <f t="shared" si="54"/>
        <v>1.9</v>
      </c>
      <c r="AQ137" s="36">
        <f t="shared" si="56"/>
        <v>6.9</v>
      </c>
      <c r="AR137" s="55">
        <f t="shared" si="55"/>
        <v>7.7</v>
      </c>
      <c r="AU137" s="11">
        <v>6.9</v>
      </c>
    </row>
    <row r="138" spans="1:47" customFormat="1" x14ac:dyDescent="0.25"/>
    <row r="139" spans="1:47" s="11" customFormat="1" x14ac:dyDescent="0.25">
      <c r="A139" s="37"/>
      <c r="B139" s="38" t="s">
        <v>42</v>
      </c>
      <c r="C139" s="38"/>
      <c r="D139" s="38">
        <v>0.3</v>
      </c>
      <c r="E139" s="38">
        <v>0.05</v>
      </c>
      <c r="F139" s="38"/>
      <c r="G139" s="38">
        <v>0</v>
      </c>
      <c r="H139" s="38">
        <v>0.25</v>
      </c>
      <c r="I139" s="38"/>
      <c r="J139" s="38"/>
      <c r="K139" s="38"/>
      <c r="L139" s="38">
        <v>0</v>
      </c>
      <c r="M139" s="38">
        <v>0</v>
      </c>
      <c r="N139" s="38"/>
      <c r="O139" s="38">
        <v>0</v>
      </c>
      <c r="P139" s="38"/>
      <c r="Q139" s="38"/>
      <c r="R139" s="38"/>
      <c r="S139" s="38">
        <v>3</v>
      </c>
      <c r="T139" s="38"/>
      <c r="U139" s="40">
        <v>5.0000000000000002E-5</v>
      </c>
      <c r="V139" s="38"/>
      <c r="W139" s="38">
        <v>0</v>
      </c>
      <c r="X139" s="38">
        <v>0</v>
      </c>
      <c r="Y139" s="38">
        <v>0</v>
      </c>
      <c r="Z139" s="38"/>
      <c r="AA139" s="38">
        <v>0</v>
      </c>
      <c r="AB139" s="38"/>
      <c r="AC139" s="38">
        <v>0</v>
      </c>
      <c r="AD139" s="38"/>
      <c r="AE139" s="38">
        <v>0</v>
      </c>
      <c r="AF139" s="38">
        <v>0</v>
      </c>
      <c r="AG139" s="38"/>
      <c r="AH139" s="145">
        <v>5</v>
      </c>
      <c r="AI139" s="145">
        <v>10</v>
      </c>
      <c r="AJ139" s="38"/>
      <c r="AK139" s="38"/>
      <c r="AL139" s="38"/>
      <c r="AM139" s="43">
        <v>0</v>
      </c>
      <c r="AN139" s="43"/>
      <c r="AO139" s="174">
        <v>0</v>
      </c>
      <c r="AP139" s="38"/>
      <c r="AQ139" s="38"/>
      <c r="AR139" s="38"/>
    </row>
    <row r="140" spans="1:47" s="11" customFormat="1" x14ac:dyDescent="0.25">
      <c r="A140" s="37"/>
      <c r="B140" s="38" t="s">
        <v>43</v>
      </c>
      <c r="C140" s="38"/>
      <c r="D140" s="38">
        <v>0.95</v>
      </c>
      <c r="E140" s="38">
        <v>0.5</v>
      </c>
      <c r="F140" s="38"/>
      <c r="G140" s="38">
        <v>0.75</v>
      </c>
      <c r="H140" s="38">
        <v>0.65</v>
      </c>
      <c r="I140" s="38"/>
      <c r="J140" s="38"/>
      <c r="K140" s="38"/>
      <c r="L140" s="38">
        <v>500</v>
      </c>
      <c r="M140" s="38">
        <v>15</v>
      </c>
      <c r="N140" s="38"/>
      <c r="O140" s="38">
        <v>100</v>
      </c>
      <c r="P140" s="38"/>
      <c r="Q140" s="38"/>
      <c r="R140" s="38"/>
      <c r="S140" s="38">
        <v>6</v>
      </c>
      <c r="T140" s="38"/>
      <c r="U140" s="39">
        <v>0.1</v>
      </c>
      <c r="V140" s="38"/>
      <c r="W140" s="38">
        <v>5</v>
      </c>
      <c r="X140" s="38">
        <v>550</v>
      </c>
      <c r="Y140" s="38">
        <v>120</v>
      </c>
      <c r="Z140" s="38"/>
      <c r="AA140" s="38">
        <v>50</v>
      </c>
      <c r="AB140" s="38"/>
      <c r="AC140" s="38">
        <v>10</v>
      </c>
      <c r="AD140" s="38"/>
      <c r="AE140" s="38">
        <v>130</v>
      </c>
      <c r="AF140" s="38">
        <v>0.45</v>
      </c>
      <c r="AG140" s="38"/>
      <c r="AH140" s="145">
        <v>15</v>
      </c>
      <c r="AI140" s="145">
        <v>40</v>
      </c>
      <c r="AJ140" s="38"/>
      <c r="AK140" s="38"/>
      <c r="AL140" s="38"/>
      <c r="AM140" s="39">
        <v>0.1</v>
      </c>
      <c r="AN140" s="39"/>
      <c r="AO140" s="174">
        <v>0.2</v>
      </c>
      <c r="AP140" s="38"/>
      <c r="AQ140" s="38"/>
      <c r="AR140" s="38"/>
    </row>
    <row r="141" spans="1:47" x14ac:dyDescent="0.25">
      <c r="AI141" s="146"/>
    </row>
    <row r="143" spans="1:47" x14ac:dyDescent="0.25">
      <c r="AH143" s="174">
        <v>30</v>
      </c>
    </row>
  </sheetData>
  <sortState xmlns:xlrd2="http://schemas.microsoft.com/office/spreadsheetml/2017/richdata2" ref="A3:AR134">
    <sortCondition ref="B3:B134"/>
    <sortCondition ref="A3:A134"/>
  </sortState>
  <mergeCells count="1">
    <mergeCell ref="A1:AR1"/>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40"/>
  <sheetViews>
    <sheetView showGridLines="0" workbookViewId="0">
      <pane xSplit="2" ySplit="2" topLeftCell="E129" activePane="bottomRight" state="frozen"/>
      <selection activeCell="AD123" sqref="AD123"/>
      <selection pane="topRight" activeCell="AD123" sqref="AD123"/>
      <selection pane="bottomLeft" activeCell="AD123" sqref="AD123"/>
      <selection pane="bottomRight" activeCell="F3" sqref="F3"/>
    </sheetView>
  </sheetViews>
  <sheetFormatPr defaultColWidth="9.140625" defaultRowHeight="15" x14ac:dyDescent="0.25"/>
  <cols>
    <col min="1" max="1" width="49.42578125" style="8" bestFit="1" customWidth="1"/>
    <col min="2" max="3" width="8.140625" style="76" customWidth="1"/>
    <col min="4" max="6" width="9.140625" style="8"/>
    <col min="7" max="7" width="9.140625" style="77"/>
    <col min="8" max="9" width="9.140625" style="8"/>
    <col min="10" max="11" width="9.140625" style="77"/>
    <col min="12" max="15" width="9.140625" style="8"/>
    <col min="16" max="16" width="9.140625" style="77"/>
    <col min="17" max="18" width="9.85546875" style="26" customWidth="1"/>
    <col min="19" max="19" width="9.140625" style="8"/>
    <col min="20" max="23" width="9.85546875" style="26" customWidth="1"/>
    <col min="24" max="24" width="9.140625" style="8"/>
    <col min="25" max="25" width="9.140625" style="77"/>
    <col min="26" max="16384" width="9.140625" style="8"/>
  </cols>
  <sheetData>
    <row r="1" spans="1:26" x14ac:dyDescent="0.25">
      <c r="A1" s="209"/>
      <c r="B1" s="209"/>
      <c r="C1" s="209"/>
      <c r="D1" s="209"/>
      <c r="E1" s="209"/>
      <c r="F1" s="209"/>
      <c r="G1" s="209"/>
      <c r="H1" s="209"/>
      <c r="I1" s="209"/>
      <c r="J1" s="209"/>
      <c r="K1" s="209"/>
      <c r="L1" s="209"/>
      <c r="M1" s="209"/>
      <c r="N1" s="209"/>
      <c r="O1" s="209"/>
      <c r="P1" s="209"/>
      <c r="Q1" s="209"/>
      <c r="R1" s="209"/>
      <c r="S1" s="209"/>
      <c r="T1" s="209"/>
      <c r="U1" s="209"/>
      <c r="V1" s="209"/>
      <c r="W1" s="209"/>
      <c r="X1" s="209"/>
      <c r="Y1" s="209"/>
    </row>
    <row r="2" spans="1:26" s="11" customFormat="1" ht="126.75" customHeight="1" thickBot="1" x14ac:dyDescent="0.3">
      <c r="A2" s="78" t="s">
        <v>32</v>
      </c>
      <c r="B2" s="79" t="s">
        <v>18</v>
      </c>
      <c r="C2" s="79" t="s">
        <v>582</v>
      </c>
      <c r="D2" s="67" t="s">
        <v>127</v>
      </c>
      <c r="E2" s="121" t="s">
        <v>597</v>
      </c>
      <c r="F2" s="67" t="s">
        <v>596</v>
      </c>
      <c r="G2" s="68" t="s">
        <v>61</v>
      </c>
      <c r="H2" s="67" t="s">
        <v>56</v>
      </c>
      <c r="I2" s="67" t="s">
        <v>20</v>
      </c>
      <c r="J2" s="68" t="s">
        <v>62</v>
      </c>
      <c r="K2" s="69" t="s">
        <v>688</v>
      </c>
      <c r="L2" s="67" t="s">
        <v>21</v>
      </c>
      <c r="M2" s="67" t="s">
        <v>22</v>
      </c>
      <c r="N2" s="67" t="s">
        <v>23</v>
      </c>
      <c r="O2" s="67" t="s">
        <v>24</v>
      </c>
      <c r="P2" s="68" t="s">
        <v>33</v>
      </c>
      <c r="Q2" s="67" t="s">
        <v>125</v>
      </c>
      <c r="R2" s="67" t="s">
        <v>126</v>
      </c>
      <c r="S2" s="68" t="s">
        <v>34</v>
      </c>
      <c r="T2" s="67" t="s">
        <v>123</v>
      </c>
      <c r="U2" s="67" t="s">
        <v>586</v>
      </c>
      <c r="V2" s="67" t="s">
        <v>124</v>
      </c>
      <c r="W2" s="67" t="s">
        <v>52</v>
      </c>
      <c r="X2" s="68" t="s">
        <v>51</v>
      </c>
      <c r="Y2" s="69" t="s">
        <v>689</v>
      </c>
    </row>
    <row r="3" spans="1:26" s="11" customFormat="1" x14ac:dyDescent="0.25">
      <c r="A3" s="11" t="s">
        <v>331</v>
      </c>
      <c r="B3" s="28" t="s">
        <v>0</v>
      </c>
      <c r="C3" s="28" t="s">
        <v>581</v>
      </c>
      <c r="D3" s="2">
        <f>IF('Indicator Data'!AR5="No data","x",ROUND(IF('Indicator Data'!AR5&gt;D$140,0,IF('Indicator Data'!AR5&lt;D$139,10,(D$140-'Indicator Data'!AR5)/(D$140-D$139)*10)),1))</f>
        <v>3.2</v>
      </c>
      <c r="E3" s="122">
        <f>('Indicator Data'!BE5+'Indicator Data'!BF5+'Indicator Data'!BG5)/'Indicator Data'!BD5*1000000</f>
        <v>0.23955474661024087</v>
      </c>
      <c r="F3" s="2">
        <f>ROUND(IF(E3&gt;F$140,0,IF(E3&lt;F$139,10,(F$140-E3)/(F$140-F$139)*10)),1)</f>
        <v>7.6</v>
      </c>
      <c r="G3" s="3">
        <f>ROUND(AVERAGE(D3,F3),1)</f>
        <v>5.4</v>
      </c>
      <c r="H3" s="2">
        <f>IF('Indicator Data'!AT5="No data","x",ROUND(IF('Indicator Data'!AT5&gt;H$140,0,IF('Indicator Data'!AT5&lt;H$139,10,(H$140-'Indicator Data'!AT5)/(H$140-H$139)*10)),1))</f>
        <v>5.9</v>
      </c>
      <c r="I3" s="2">
        <f>IF('Indicator Data'!AS5="No data","x",ROUND(IF('Indicator Data'!AS5&gt;I$140,0,IF('Indicator Data'!AS5&lt;I$139,10,(I$140-'Indicator Data'!AS5)/(I$140-I$139)*10)),1))</f>
        <v>6.2</v>
      </c>
      <c r="J3" s="3">
        <f>IF(AND(H3="x",I3="x"),"x",ROUND(AVERAGE(H3,I3),1))</f>
        <v>6.1</v>
      </c>
      <c r="K3" s="5">
        <f>ROUND(AVERAGE(G3,J3),1)</f>
        <v>5.8</v>
      </c>
      <c r="L3" s="2">
        <f>IF('Indicator Data'!AV5="No data","x",ROUND(IF('Indicator Data'!AV5^2&gt;L$140,0,IF('Indicator Data'!AV5^2&lt;L$139,10,(L$140-'Indicator Data'!AV5^2)/(L$140-L$139)*10)),1))</f>
        <v>10</v>
      </c>
      <c r="M3" s="2">
        <f>IF(OR('Indicator Data'!AU5=0,'Indicator Data'!AU5="No data"),"x",ROUND(IF('Indicator Data'!AU5&gt;M$140,0,IF('Indicator Data'!AU5&lt;M$139,10,(M$140-'Indicator Data'!AU5)/(M$140-M$139)*10)),1))</f>
        <v>9.5</v>
      </c>
      <c r="N3" s="2">
        <f>IF('Indicator Data'!AW5="No data","x",ROUND(IF('Indicator Data'!AW5&gt;N$140,0,IF('Indicator Data'!AW5&lt;N$139,10,(N$140-'Indicator Data'!AW5)/(N$140-N$139)*10)),1))</f>
        <v>8.6</v>
      </c>
      <c r="O3" s="2">
        <f>IF('Indicator Data'!AX5="No data","x",ROUND(IF('Indicator Data'!AX5&gt;O$140,0,IF('Indicator Data'!AX5&lt;O$139,10,(O$140-'Indicator Data'!AX5)/(O$140-O$139)*10)),1))</f>
        <v>5.5</v>
      </c>
      <c r="P3" s="3">
        <f>IF(AND(L3="x",M3="x",N3="x",O3="x"),"x",ROUND(AVERAGE(L3,M3,N3,O3),1))</f>
        <v>8.4</v>
      </c>
      <c r="Q3" s="2">
        <f>IF('Indicator Data'!AY5="No data","x",ROUND(IF('Indicator Data'!AY5&gt;Q$140,0,IF('Indicator Data'!AY5&lt;Q$139,10,(Q$140-'Indicator Data'!AY5)/(Q$140-Q$139)*10)),1))</f>
        <v>9.3000000000000007</v>
      </c>
      <c r="R3" s="2">
        <f>IF('Indicator Data'!AZ5="No data","x",ROUND(IF('Indicator Data'!AZ5&gt;R$140,0,IF('Indicator Data'!AZ5&lt;R$139,10,(R$140-'Indicator Data'!AZ5)/(R$140-R$139)*10)),1))</f>
        <v>9.1</v>
      </c>
      <c r="S3" s="3">
        <f>IF(AND(Q3="x",R3="x"),"x",ROUND(AVERAGE(R3,Q3),1))</f>
        <v>9.1999999999999993</v>
      </c>
      <c r="T3" s="2">
        <f>IF('Indicator Data'!X5="No data","x",ROUND(IF('Indicator Data'!X5&gt;T$140,0,IF('Indicator Data'!X5&lt;T$139,10,(T$140-'Indicator Data'!X5)/(T$140-T$139)*10)),1))</f>
        <v>9.9</v>
      </c>
      <c r="U3" s="2">
        <f>IF('Indicator Data'!Y5="No data","x",ROUND(IF('Indicator Data'!Y5&gt;U$140,0,IF('Indicator Data'!Y5&lt;U$139,10,(U$140-'Indicator Data'!Y5)/(U$140-U$139)*10)),1))</f>
        <v>0</v>
      </c>
      <c r="V3" s="2">
        <f>IF('Indicator Data'!Z5="No data","x",ROUND(IF('Indicator Data'!Z5&gt;V$140,0,IF('Indicator Data'!Z5&lt;V$139,10,(V$140-'Indicator Data'!Z5)/(V$140-V$139)*10)),1))</f>
        <v>0.9</v>
      </c>
      <c r="W3" s="2">
        <f>IF('Indicator Data'!AE5="No data","x",ROUND(IF('Indicator Data'!AE5&gt;W$140,0,IF('Indicator Data'!AE5&lt;W$139,10,(W$140-'Indicator Data'!AE5)/(W$140-W$139)*10)),1))</f>
        <v>9.8000000000000007</v>
      </c>
      <c r="X3" s="3">
        <f>IF(AND(T3="x",V3="x",W3="x"),"x",ROUND(AVERAGE(T3,V3,W3,U3),1))</f>
        <v>5.2</v>
      </c>
      <c r="Y3" s="5">
        <f>ROUND(AVERAGE(S3,P3,X3),1)</f>
        <v>7.6</v>
      </c>
      <c r="Z3" s="80"/>
    </row>
    <row r="4" spans="1:26" s="11" customFormat="1" x14ac:dyDescent="0.25">
      <c r="A4" s="11" t="s">
        <v>332</v>
      </c>
      <c r="B4" s="28" t="s">
        <v>0</v>
      </c>
      <c r="C4" s="28" t="s">
        <v>452</v>
      </c>
      <c r="D4" s="2">
        <f>IF('Indicator Data'!AR6="No data","x",ROUND(IF('Indicator Data'!AR6&gt;D$140,0,IF('Indicator Data'!AR6&lt;D$139,10,(D$140-'Indicator Data'!AR6)/(D$140-D$139)*10)),1))</f>
        <v>3.2</v>
      </c>
      <c r="E4" s="122">
        <f>('Indicator Data'!BE6+'Indicator Data'!BF6+'Indicator Data'!BG6)/'Indicator Data'!BD6*1000000</f>
        <v>0.23955474661024087</v>
      </c>
      <c r="F4" s="2">
        <f t="shared" ref="F4:F67" si="0">ROUND(IF(E4&gt;F$140,0,IF(E4&lt;F$139,10,(F$140-E4)/(F$140-F$139)*10)),1)</f>
        <v>7.6</v>
      </c>
      <c r="G4" s="3">
        <f t="shared" ref="G4:G67" si="1">ROUND(AVERAGE(D4,F4),1)</f>
        <v>5.4</v>
      </c>
      <c r="H4" s="2">
        <f>IF('Indicator Data'!AT6="No data","x",ROUND(IF('Indicator Data'!AT6&gt;H$140,0,IF('Indicator Data'!AT6&lt;H$139,10,(H$140-'Indicator Data'!AT6)/(H$140-H$139)*10)),1))</f>
        <v>5.9</v>
      </c>
      <c r="I4" s="2">
        <f>IF('Indicator Data'!AS6="No data","x",ROUND(IF('Indicator Data'!AS6&gt;I$140,0,IF('Indicator Data'!AS6&lt;I$139,10,(I$140-'Indicator Data'!AS6)/(I$140-I$139)*10)),1))</f>
        <v>6.2</v>
      </c>
      <c r="J4" s="3">
        <f t="shared" ref="J4:J67" si="2">IF(AND(H4="x",I4="x"),"x",ROUND(AVERAGE(H4,I4),1))</f>
        <v>6.1</v>
      </c>
      <c r="K4" s="5">
        <f t="shared" ref="K4:K67" si="3">ROUND(AVERAGE(G4,J4),1)</f>
        <v>5.8</v>
      </c>
      <c r="L4" s="2">
        <f>IF('Indicator Data'!AV6="No data","x",ROUND(IF('Indicator Data'!AV6^2&gt;L$140,0,IF('Indicator Data'!AV6^2&lt;L$139,10,(L$140-'Indicator Data'!AV6^2)/(L$140-L$139)*10)),1))</f>
        <v>10</v>
      </c>
      <c r="M4" s="2">
        <f>IF(OR('Indicator Data'!AU6=0,'Indicator Data'!AU6="No data"),"x",ROUND(IF('Indicator Data'!AU6&gt;M$140,0,IF('Indicator Data'!AU6&lt;M$139,10,(M$140-'Indicator Data'!AU6)/(M$140-M$139)*10)),1))</f>
        <v>8.1</v>
      </c>
      <c r="N4" s="2">
        <f>IF('Indicator Data'!AW6="No data","x",ROUND(IF('Indicator Data'!AW6&gt;N$140,0,IF('Indicator Data'!AW6&lt;N$139,10,(N$140-'Indicator Data'!AW6)/(N$140-N$139)*10)),1))</f>
        <v>8.6</v>
      </c>
      <c r="O4" s="2">
        <f>IF('Indicator Data'!AX6="No data","x",ROUND(IF('Indicator Data'!AX6&gt;O$140,0,IF('Indicator Data'!AX6&lt;O$139,10,(O$140-'Indicator Data'!AX6)/(O$140-O$139)*10)),1))</f>
        <v>5.5</v>
      </c>
      <c r="P4" s="3">
        <f t="shared" ref="P4:P67" si="4">IF(AND(L4="x",M4="x",N4="x",O4="x"),"x",ROUND(AVERAGE(L4,M4,N4,O4),1))</f>
        <v>8.1</v>
      </c>
      <c r="Q4" s="2">
        <f>IF('Indicator Data'!AY6="No data","x",ROUND(IF('Indicator Data'!AY6&gt;Q$140,0,IF('Indicator Data'!AY6&lt;Q$139,10,(Q$140-'Indicator Data'!AY6)/(Q$140-Q$139)*10)),1))</f>
        <v>8.4</v>
      </c>
      <c r="R4" s="2">
        <f>IF('Indicator Data'!AZ6="No data","x",ROUND(IF('Indicator Data'!AZ6&gt;R$140,0,IF('Indicator Data'!AZ6&lt;R$139,10,(R$140-'Indicator Data'!AZ6)/(R$140-R$139)*10)),1))</f>
        <v>1.9</v>
      </c>
      <c r="S4" s="3">
        <f t="shared" ref="S4:S67" si="5">IF(AND(Q4="x",R4="x"),"x",ROUND(AVERAGE(R4,Q4),1))</f>
        <v>5.2</v>
      </c>
      <c r="T4" s="2">
        <f>IF('Indicator Data'!X6="No data","x",ROUND(IF('Indicator Data'!X6&gt;T$140,0,IF('Indicator Data'!X6&lt;T$139,10,(T$140-'Indicator Data'!X6)/(T$140-T$139)*10)),1))</f>
        <v>9.9</v>
      </c>
      <c r="U4" s="2">
        <f>IF('Indicator Data'!Y6="No data","x",ROUND(IF('Indicator Data'!Y6&gt;U$140,0,IF('Indicator Data'!Y6&lt;U$139,10,(U$140-'Indicator Data'!Y6)/(U$140-U$139)*10)),1))</f>
        <v>0</v>
      </c>
      <c r="V4" s="2">
        <f>IF('Indicator Data'!Z6="No data","x",ROUND(IF('Indicator Data'!Z6&gt;V$140,0,IF('Indicator Data'!Z6&lt;V$139,10,(V$140-'Indicator Data'!Z6)/(V$140-V$139)*10)),1))</f>
        <v>0</v>
      </c>
      <c r="W4" s="2">
        <f>IF('Indicator Data'!AE6="No data","x",ROUND(IF('Indicator Data'!AE6&gt;W$140,0,IF('Indicator Data'!AE6&lt;W$139,10,(W$140-'Indicator Data'!AE6)/(W$140-W$139)*10)),1))</f>
        <v>9.8000000000000007</v>
      </c>
      <c r="X4" s="3">
        <f t="shared" ref="X4:X67" si="6">IF(AND(T4="x",V4="x",W4="x"),"x",ROUND(AVERAGE(T4,V4,W4,U4),1))</f>
        <v>4.9000000000000004</v>
      </c>
      <c r="Y4" s="5">
        <f t="shared" ref="Y4:Y67" si="7">ROUND(AVERAGE(S4,P4,X4),1)</f>
        <v>6.1</v>
      </c>
      <c r="Z4" s="80"/>
    </row>
    <row r="5" spans="1:26" s="11" customFormat="1" x14ac:dyDescent="0.25">
      <c r="A5" s="11" t="s">
        <v>333</v>
      </c>
      <c r="B5" s="28" t="s">
        <v>0</v>
      </c>
      <c r="C5" s="28" t="s">
        <v>453</v>
      </c>
      <c r="D5" s="2">
        <f>IF('Indicator Data'!AR7="No data","x",ROUND(IF('Indicator Data'!AR7&gt;D$140,0,IF('Indicator Data'!AR7&lt;D$139,10,(D$140-'Indicator Data'!AR7)/(D$140-D$139)*10)),1))</f>
        <v>3.2</v>
      </c>
      <c r="E5" s="122">
        <f>('Indicator Data'!BE7+'Indicator Data'!BF7+'Indicator Data'!BG7)/'Indicator Data'!BD7*1000000</f>
        <v>0.23955474661024087</v>
      </c>
      <c r="F5" s="2">
        <f t="shared" si="0"/>
        <v>7.6</v>
      </c>
      <c r="G5" s="3">
        <f t="shared" si="1"/>
        <v>5.4</v>
      </c>
      <c r="H5" s="2">
        <f>IF('Indicator Data'!AT7="No data","x",ROUND(IF('Indicator Data'!AT7&gt;H$140,0,IF('Indicator Data'!AT7&lt;H$139,10,(H$140-'Indicator Data'!AT7)/(H$140-H$139)*10)),1))</f>
        <v>5.9</v>
      </c>
      <c r="I5" s="2">
        <f>IF('Indicator Data'!AS7="No data","x",ROUND(IF('Indicator Data'!AS7&gt;I$140,0,IF('Indicator Data'!AS7&lt;I$139,10,(I$140-'Indicator Data'!AS7)/(I$140-I$139)*10)),1))</f>
        <v>6.2</v>
      </c>
      <c r="J5" s="3">
        <f t="shared" si="2"/>
        <v>6.1</v>
      </c>
      <c r="K5" s="5">
        <f t="shared" si="3"/>
        <v>5.8</v>
      </c>
      <c r="L5" s="2">
        <f>IF('Indicator Data'!AV7="No data","x",ROUND(IF('Indicator Data'!AV7^2&gt;L$140,0,IF('Indicator Data'!AV7^2&lt;L$139,10,(L$140-'Indicator Data'!AV7^2)/(L$140-L$139)*10)),1))</f>
        <v>6.4</v>
      </c>
      <c r="M5" s="2">
        <f>IF(OR('Indicator Data'!AU7=0,'Indicator Data'!AU7="No data"),"x",ROUND(IF('Indicator Data'!AU7&gt;M$140,0,IF('Indicator Data'!AU7&lt;M$139,10,(M$140-'Indicator Data'!AU7)/(M$140-M$139)*10)),1))</f>
        <v>4</v>
      </c>
      <c r="N5" s="2">
        <f>IF('Indicator Data'!AW7="No data","x",ROUND(IF('Indicator Data'!AW7&gt;N$140,0,IF('Indicator Data'!AW7&lt;N$139,10,(N$140-'Indicator Data'!AW7)/(N$140-N$139)*10)),1))</f>
        <v>8.6</v>
      </c>
      <c r="O5" s="2">
        <f>IF('Indicator Data'!AX7="No data","x",ROUND(IF('Indicator Data'!AX7&gt;O$140,0,IF('Indicator Data'!AX7&lt;O$139,10,(O$140-'Indicator Data'!AX7)/(O$140-O$139)*10)),1))</f>
        <v>5.5</v>
      </c>
      <c r="P5" s="3">
        <f t="shared" si="4"/>
        <v>6.1</v>
      </c>
      <c r="Q5" s="2">
        <f>IF('Indicator Data'!AY7="No data","x",ROUND(IF('Indicator Data'!AY7&gt;Q$140,0,IF('Indicator Data'!AY7&lt;Q$139,10,(Q$140-'Indicator Data'!AY7)/(Q$140-Q$139)*10)),1))</f>
        <v>4.8</v>
      </c>
      <c r="R5" s="2">
        <f>IF('Indicator Data'!AZ7="No data","x",ROUND(IF('Indicator Data'!AZ7&gt;R$140,0,IF('Indicator Data'!AZ7&lt;R$139,10,(R$140-'Indicator Data'!AZ7)/(R$140-R$139)*10)),1))</f>
        <v>1.1000000000000001</v>
      </c>
      <c r="S5" s="3">
        <f t="shared" si="5"/>
        <v>3</v>
      </c>
      <c r="T5" s="2">
        <f>IF('Indicator Data'!X7="No data","x",ROUND(IF('Indicator Data'!X7&gt;T$140,0,IF('Indicator Data'!X7&lt;T$139,10,(T$140-'Indicator Data'!X7)/(T$140-T$139)*10)),1))</f>
        <v>9.9</v>
      </c>
      <c r="U5" s="2">
        <f>IF('Indicator Data'!Y7="No data","x",ROUND(IF('Indicator Data'!Y7&gt;U$140,0,IF('Indicator Data'!Y7&lt;U$139,10,(U$140-'Indicator Data'!Y7)/(U$140-U$139)*10)),1))</f>
        <v>0</v>
      </c>
      <c r="V5" s="2">
        <f>IF('Indicator Data'!Z7="No data","x",ROUND(IF('Indicator Data'!Z7&gt;V$140,0,IF('Indicator Data'!Z7&lt;V$139,10,(V$140-'Indicator Data'!Z7)/(V$140-V$139)*10)),1))</f>
        <v>0</v>
      </c>
      <c r="W5" s="2">
        <f>IF('Indicator Data'!AE7="No data","x",ROUND(IF('Indicator Data'!AE7&gt;W$140,0,IF('Indicator Data'!AE7&lt;W$139,10,(W$140-'Indicator Data'!AE7)/(W$140-W$139)*10)),1))</f>
        <v>9.8000000000000007</v>
      </c>
      <c r="X5" s="3">
        <f t="shared" si="6"/>
        <v>4.9000000000000004</v>
      </c>
      <c r="Y5" s="5">
        <f t="shared" si="7"/>
        <v>4.7</v>
      </c>
      <c r="Z5" s="80"/>
    </row>
    <row r="6" spans="1:26" s="11" customFormat="1" x14ac:dyDescent="0.25">
      <c r="A6" s="11" t="s">
        <v>334</v>
      </c>
      <c r="B6" s="28" t="s">
        <v>0</v>
      </c>
      <c r="C6" s="28" t="s">
        <v>454</v>
      </c>
      <c r="D6" s="2">
        <f>IF('Indicator Data'!AR8="No data","x",ROUND(IF('Indicator Data'!AR8&gt;D$140,0,IF('Indicator Data'!AR8&lt;D$139,10,(D$140-'Indicator Data'!AR8)/(D$140-D$139)*10)),1))</f>
        <v>3.2</v>
      </c>
      <c r="E6" s="122">
        <f>('Indicator Data'!BE8+'Indicator Data'!BF8+'Indicator Data'!BG8)/'Indicator Data'!BD8*1000000</f>
        <v>0.23955474661024087</v>
      </c>
      <c r="F6" s="2">
        <f t="shared" si="0"/>
        <v>7.6</v>
      </c>
      <c r="G6" s="3">
        <f t="shared" si="1"/>
        <v>5.4</v>
      </c>
      <c r="H6" s="2">
        <f>IF('Indicator Data'!AT8="No data","x",ROUND(IF('Indicator Data'!AT8&gt;H$140,0,IF('Indicator Data'!AT8&lt;H$139,10,(H$140-'Indicator Data'!AT8)/(H$140-H$139)*10)),1))</f>
        <v>5.9</v>
      </c>
      <c r="I6" s="2">
        <f>IF('Indicator Data'!AS8="No data","x",ROUND(IF('Indicator Data'!AS8&gt;I$140,0,IF('Indicator Data'!AS8&lt;I$139,10,(I$140-'Indicator Data'!AS8)/(I$140-I$139)*10)),1))</f>
        <v>6.2</v>
      </c>
      <c r="J6" s="3">
        <f t="shared" si="2"/>
        <v>6.1</v>
      </c>
      <c r="K6" s="5">
        <f t="shared" si="3"/>
        <v>5.8</v>
      </c>
      <c r="L6" s="2">
        <f>IF('Indicator Data'!AV8="No data","x",ROUND(IF('Indicator Data'!AV8^2&gt;L$140,0,IF('Indicator Data'!AV8^2&lt;L$139,10,(L$140-'Indicator Data'!AV8^2)/(L$140-L$139)*10)),1))</f>
        <v>10</v>
      </c>
      <c r="M6" s="2">
        <f>IF(OR('Indicator Data'!AU8=0,'Indicator Data'!AU8="No data"),"x",ROUND(IF('Indicator Data'!AU8&gt;M$140,0,IF('Indicator Data'!AU8&lt;M$139,10,(M$140-'Indicator Data'!AU8)/(M$140-M$139)*10)),1))</f>
        <v>8.8000000000000007</v>
      </c>
      <c r="N6" s="2">
        <f>IF('Indicator Data'!AW8="No data","x",ROUND(IF('Indicator Data'!AW8&gt;N$140,0,IF('Indicator Data'!AW8&lt;N$139,10,(N$140-'Indicator Data'!AW8)/(N$140-N$139)*10)),1))</f>
        <v>8.6</v>
      </c>
      <c r="O6" s="2">
        <f>IF('Indicator Data'!AX8="No data","x",ROUND(IF('Indicator Data'!AX8&gt;O$140,0,IF('Indicator Data'!AX8&lt;O$139,10,(O$140-'Indicator Data'!AX8)/(O$140-O$139)*10)),1))</f>
        <v>5.5</v>
      </c>
      <c r="P6" s="3">
        <f t="shared" si="4"/>
        <v>8.1999999999999993</v>
      </c>
      <c r="Q6" s="2">
        <f>IF('Indicator Data'!AY8="No data","x",ROUND(IF('Indicator Data'!AY8&gt;Q$140,0,IF('Indicator Data'!AY8&lt;Q$139,10,(Q$140-'Indicator Data'!AY8)/(Q$140-Q$139)*10)),1))</f>
        <v>8.9</v>
      </c>
      <c r="R6" s="2">
        <f>IF('Indicator Data'!AZ8="No data","x",ROUND(IF('Indicator Data'!AZ8&gt;R$140,0,IF('Indicator Data'!AZ8&lt;R$139,10,(R$140-'Indicator Data'!AZ8)/(R$140-R$139)*10)),1))</f>
        <v>2.8</v>
      </c>
      <c r="S6" s="3">
        <f t="shared" si="5"/>
        <v>5.9</v>
      </c>
      <c r="T6" s="2">
        <f>IF('Indicator Data'!X8="No data","x",ROUND(IF('Indicator Data'!X8&gt;T$140,0,IF('Indicator Data'!X8&lt;T$139,10,(T$140-'Indicator Data'!X8)/(T$140-T$139)*10)),1))</f>
        <v>9.9</v>
      </c>
      <c r="U6" s="2">
        <f>IF('Indicator Data'!Y8="No data","x",ROUND(IF('Indicator Data'!Y8&gt;U$140,0,IF('Indicator Data'!Y8&lt;U$139,10,(U$140-'Indicator Data'!Y8)/(U$140-U$139)*10)),1))</f>
        <v>2.7</v>
      </c>
      <c r="V6" s="2">
        <f>IF('Indicator Data'!Z8="No data","x",ROUND(IF('Indicator Data'!Z8&gt;V$140,0,IF('Indicator Data'!Z8&lt;V$139,10,(V$140-'Indicator Data'!Z8)/(V$140-V$139)*10)),1))</f>
        <v>1.9</v>
      </c>
      <c r="W6" s="2">
        <f>IF('Indicator Data'!AE8="No data","x",ROUND(IF('Indicator Data'!AE8&gt;W$140,0,IF('Indicator Data'!AE8&lt;W$139,10,(W$140-'Indicator Data'!AE8)/(W$140-W$139)*10)),1))</f>
        <v>9.8000000000000007</v>
      </c>
      <c r="X6" s="3">
        <f t="shared" si="6"/>
        <v>6.1</v>
      </c>
      <c r="Y6" s="5">
        <f t="shared" si="7"/>
        <v>6.7</v>
      </c>
      <c r="Z6" s="80"/>
    </row>
    <row r="7" spans="1:26" s="11" customFormat="1" x14ac:dyDescent="0.25">
      <c r="A7" s="11" t="s">
        <v>335</v>
      </c>
      <c r="B7" s="28" t="s">
        <v>0</v>
      </c>
      <c r="C7" s="28" t="s">
        <v>455</v>
      </c>
      <c r="D7" s="2">
        <f>IF('Indicator Data'!AR9="No data","x",ROUND(IF('Indicator Data'!AR9&gt;D$140,0,IF('Indicator Data'!AR9&lt;D$139,10,(D$140-'Indicator Data'!AR9)/(D$140-D$139)*10)),1))</f>
        <v>3.2</v>
      </c>
      <c r="E7" s="122">
        <f>('Indicator Data'!BE9+'Indicator Data'!BF9+'Indicator Data'!BG9)/'Indicator Data'!BD9*1000000</f>
        <v>0.23955474661024087</v>
      </c>
      <c r="F7" s="2">
        <f t="shared" si="0"/>
        <v>7.6</v>
      </c>
      <c r="G7" s="3">
        <f t="shared" si="1"/>
        <v>5.4</v>
      </c>
      <c r="H7" s="2">
        <f>IF('Indicator Data'!AT9="No data","x",ROUND(IF('Indicator Data'!AT9&gt;H$140,0,IF('Indicator Data'!AT9&lt;H$139,10,(H$140-'Indicator Data'!AT9)/(H$140-H$139)*10)),1))</f>
        <v>5.9</v>
      </c>
      <c r="I7" s="2">
        <f>IF('Indicator Data'!AS9="No data","x",ROUND(IF('Indicator Data'!AS9&gt;I$140,0,IF('Indicator Data'!AS9&lt;I$139,10,(I$140-'Indicator Data'!AS9)/(I$140-I$139)*10)),1))</f>
        <v>6.2</v>
      </c>
      <c r="J7" s="3">
        <f t="shared" si="2"/>
        <v>6.1</v>
      </c>
      <c r="K7" s="5">
        <f t="shared" si="3"/>
        <v>5.8</v>
      </c>
      <c r="L7" s="2">
        <f>IF('Indicator Data'!AV9="No data","x",ROUND(IF('Indicator Data'!AV9^2&gt;L$140,0,IF('Indicator Data'!AV9^2&lt;L$139,10,(L$140-'Indicator Data'!AV9^2)/(L$140-L$139)*10)),1))</f>
        <v>10</v>
      </c>
      <c r="M7" s="2">
        <f>IF(OR('Indicator Data'!AU9=0,'Indicator Data'!AU9="No data"),"x",ROUND(IF('Indicator Data'!AU9&gt;M$140,0,IF('Indicator Data'!AU9&lt;M$139,10,(M$140-'Indicator Data'!AU9)/(M$140-M$139)*10)),1))</f>
        <v>9.1</v>
      </c>
      <c r="N7" s="2">
        <f>IF('Indicator Data'!AW9="No data","x",ROUND(IF('Indicator Data'!AW9&gt;N$140,0,IF('Indicator Data'!AW9&lt;N$139,10,(N$140-'Indicator Data'!AW9)/(N$140-N$139)*10)),1))</f>
        <v>8.6</v>
      </c>
      <c r="O7" s="2">
        <f>IF('Indicator Data'!AX9="No data","x",ROUND(IF('Indicator Data'!AX9&gt;O$140,0,IF('Indicator Data'!AX9&lt;O$139,10,(O$140-'Indicator Data'!AX9)/(O$140-O$139)*10)),1))</f>
        <v>5.5</v>
      </c>
      <c r="P7" s="3">
        <f t="shared" si="4"/>
        <v>8.3000000000000007</v>
      </c>
      <c r="Q7" s="2">
        <f>IF('Indicator Data'!AY9="No data","x",ROUND(IF('Indicator Data'!AY9&gt;Q$140,0,IF('Indicator Data'!AY9&lt;Q$139,10,(Q$140-'Indicator Data'!AY9)/(Q$140-Q$139)*10)),1))</f>
        <v>7.3</v>
      </c>
      <c r="R7" s="2">
        <f>IF('Indicator Data'!AZ9="No data","x",ROUND(IF('Indicator Data'!AZ9&gt;R$140,0,IF('Indicator Data'!AZ9&lt;R$139,10,(R$140-'Indicator Data'!AZ9)/(R$140-R$139)*10)),1))</f>
        <v>2.4</v>
      </c>
      <c r="S7" s="3">
        <f t="shared" si="5"/>
        <v>4.9000000000000004</v>
      </c>
      <c r="T7" s="2">
        <f>IF('Indicator Data'!X9="No data","x",ROUND(IF('Indicator Data'!X9&gt;T$140,0,IF('Indicator Data'!X9&lt;T$139,10,(T$140-'Indicator Data'!X9)/(T$140-T$139)*10)),1))</f>
        <v>9.9</v>
      </c>
      <c r="U7" s="2">
        <f>IF('Indicator Data'!Y9="No data","x",ROUND(IF('Indicator Data'!Y9&gt;U$140,0,IF('Indicator Data'!Y9&lt;U$139,10,(U$140-'Indicator Data'!Y9)/(U$140-U$139)*10)),1))</f>
        <v>0</v>
      </c>
      <c r="V7" s="2">
        <f>IF('Indicator Data'!Z9="No data","x",ROUND(IF('Indicator Data'!Z9&gt;V$140,0,IF('Indicator Data'!Z9&lt;V$139,10,(V$140-'Indicator Data'!Z9)/(V$140-V$139)*10)),1))</f>
        <v>1.6</v>
      </c>
      <c r="W7" s="2">
        <f>IF('Indicator Data'!AE9="No data","x",ROUND(IF('Indicator Data'!AE9&gt;W$140,0,IF('Indicator Data'!AE9&lt;W$139,10,(W$140-'Indicator Data'!AE9)/(W$140-W$139)*10)),1))</f>
        <v>9.8000000000000007</v>
      </c>
      <c r="X7" s="3">
        <f t="shared" si="6"/>
        <v>5.3</v>
      </c>
      <c r="Y7" s="5">
        <f t="shared" si="7"/>
        <v>6.2</v>
      </c>
      <c r="Z7" s="80"/>
    </row>
    <row r="8" spans="1:26" s="11" customFormat="1" x14ac:dyDescent="0.25">
      <c r="A8" s="11" t="s">
        <v>336</v>
      </c>
      <c r="B8" s="28" t="s">
        <v>0</v>
      </c>
      <c r="C8" s="28" t="s">
        <v>456</v>
      </c>
      <c r="D8" s="2">
        <f>IF('Indicator Data'!AR10="No data","x",ROUND(IF('Indicator Data'!AR10&gt;D$140,0,IF('Indicator Data'!AR10&lt;D$139,10,(D$140-'Indicator Data'!AR10)/(D$140-D$139)*10)),1))</f>
        <v>3.2</v>
      </c>
      <c r="E8" s="122">
        <f>('Indicator Data'!BE10+'Indicator Data'!BF10+'Indicator Data'!BG10)/'Indicator Data'!BD10*1000000</f>
        <v>0.23955474661024087</v>
      </c>
      <c r="F8" s="2">
        <f t="shared" si="0"/>
        <v>7.6</v>
      </c>
      <c r="G8" s="3">
        <f t="shared" si="1"/>
        <v>5.4</v>
      </c>
      <c r="H8" s="2">
        <f>IF('Indicator Data'!AT10="No data","x",ROUND(IF('Indicator Data'!AT10&gt;H$140,0,IF('Indicator Data'!AT10&lt;H$139,10,(H$140-'Indicator Data'!AT10)/(H$140-H$139)*10)),1))</f>
        <v>5.9</v>
      </c>
      <c r="I8" s="2">
        <f>IF('Indicator Data'!AS10="No data","x",ROUND(IF('Indicator Data'!AS10&gt;I$140,0,IF('Indicator Data'!AS10&lt;I$139,10,(I$140-'Indicator Data'!AS10)/(I$140-I$139)*10)),1))</f>
        <v>6.2</v>
      </c>
      <c r="J8" s="3">
        <f t="shared" si="2"/>
        <v>6.1</v>
      </c>
      <c r="K8" s="5">
        <f t="shared" si="3"/>
        <v>5.8</v>
      </c>
      <c r="L8" s="2">
        <f>IF('Indicator Data'!AV10="No data","x",ROUND(IF('Indicator Data'!AV10^2&gt;L$140,0,IF('Indicator Data'!AV10^2&lt;L$139,10,(L$140-'Indicator Data'!AV10^2)/(L$140-L$139)*10)),1))</f>
        <v>9.8000000000000007</v>
      </c>
      <c r="M8" s="2">
        <f>IF(OR('Indicator Data'!AU10=0,'Indicator Data'!AU10="No data"),"x",ROUND(IF('Indicator Data'!AU10&gt;M$140,0,IF('Indicator Data'!AU10&lt;M$139,10,(M$140-'Indicator Data'!AU10)/(M$140-M$139)*10)),1))</f>
        <v>9.1999999999999993</v>
      </c>
      <c r="N8" s="2">
        <f>IF('Indicator Data'!AW10="No data","x",ROUND(IF('Indicator Data'!AW10&gt;N$140,0,IF('Indicator Data'!AW10&lt;N$139,10,(N$140-'Indicator Data'!AW10)/(N$140-N$139)*10)),1))</f>
        <v>8.6</v>
      </c>
      <c r="O8" s="2">
        <f>IF('Indicator Data'!AX10="No data","x",ROUND(IF('Indicator Data'!AX10&gt;O$140,0,IF('Indicator Data'!AX10&lt;O$139,10,(O$140-'Indicator Data'!AX10)/(O$140-O$139)*10)),1))</f>
        <v>5.5</v>
      </c>
      <c r="P8" s="3">
        <f t="shared" si="4"/>
        <v>8.3000000000000007</v>
      </c>
      <c r="Q8" s="2">
        <f>IF('Indicator Data'!AY10="No data","x",ROUND(IF('Indicator Data'!AY10&gt;Q$140,0,IF('Indicator Data'!AY10&lt;Q$139,10,(Q$140-'Indicator Data'!AY10)/(Q$140-Q$139)*10)),1))</f>
        <v>7.4</v>
      </c>
      <c r="R8" s="2">
        <f>IF('Indicator Data'!AZ10="No data","x",ROUND(IF('Indicator Data'!AZ10&gt;R$140,0,IF('Indicator Data'!AZ10&lt;R$139,10,(R$140-'Indicator Data'!AZ10)/(R$140-R$139)*10)),1))</f>
        <v>5.0999999999999996</v>
      </c>
      <c r="S8" s="3">
        <f t="shared" si="5"/>
        <v>6.3</v>
      </c>
      <c r="T8" s="2">
        <f>IF('Indicator Data'!X10="No data","x",ROUND(IF('Indicator Data'!X10&gt;T$140,0,IF('Indicator Data'!X10&lt;T$139,10,(T$140-'Indicator Data'!X10)/(T$140-T$139)*10)),1))</f>
        <v>9.9</v>
      </c>
      <c r="U8" s="2">
        <f>IF('Indicator Data'!Y10="No data","x",ROUND(IF('Indicator Data'!Y10&gt;U$140,0,IF('Indicator Data'!Y10&lt;U$139,10,(U$140-'Indicator Data'!Y10)/(U$140-U$139)*10)),1))</f>
        <v>0</v>
      </c>
      <c r="V8" s="2">
        <f>IF('Indicator Data'!Z10="No data","x",ROUND(IF('Indicator Data'!Z10&gt;V$140,0,IF('Indicator Data'!Z10&lt;V$139,10,(V$140-'Indicator Data'!Z10)/(V$140-V$139)*10)),1))</f>
        <v>0</v>
      </c>
      <c r="W8" s="2">
        <f>IF('Indicator Data'!AE10="No data","x",ROUND(IF('Indicator Data'!AE10&gt;W$140,0,IF('Indicator Data'!AE10&lt;W$139,10,(W$140-'Indicator Data'!AE10)/(W$140-W$139)*10)),1))</f>
        <v>9.8000000000000007</v>
      </c>
      <c r="X8" s="3">
        <f t="shared" si="6"/>
        <v>4.9000000000000004</v>
      </c>
      <c r="Y8" s="5">
        <f t="shared" si="7"/>
        <v>6.5</v>
      </c>
      <c r="Z8" s="80"/>
    </row>
    <row r="9" spans="1:26" s="11" customFormat="1" x14ac:dyDescent="0.25">
      <c r="A9" s="11" t="s">
        <v>337</v>
      </c>
      <c r="B9" s="28" t="s">
        <v>0</v>
      </c>
      <c r="C9" s="28" t="s">
        <v>457</v>
      </c>
      <c r="D9" s="2">
        <f>IF('Indicator Data'!AR11="No data","x",ROUND(IF('Indicator Data'!AR11&gt;D$140,0,IF('Indicator Data'!AR11&lt;D$139,10,(D$140-'Indicator Data'!AR11)/(D$140-D$139)*10)),1))</f>
        <v>3.2</v>
      </c>
      <c r="E9" s="122">
        <f>('Indicator Data'!BE11+'Indicator Data'!BF11+'Indicator Data'!BG11)/'Indicator Data'!BD11*1000000</f>
        <v>0.23955474661024087</v>
      </c>
      <c r="F9" s="2">
        <f t="shared" si="0"/>
        <v>7.6</v>
      </c>
      <c r="G9" s="3">
        <f t="shared" si="1"/>
        <v>5.4</v>
      </c>
      <c r="H9" s="2">
        <f>IF('Indicator Data'!AT11="No data","x",ROUND(IF('Indicator Data'!AT11&gt;H$140,0,IF('Indicator Data'!AT11&lt;H$139,10,(H$140-'Indicator Data'!AT11)/(H$140-H$139)*10)),1))</f>
        <v>5.9</v>
      </c>
      <c r="I9" s="2">
        <f>IF('Indicator Data'!AS11="No data","x",ROUND(IF('Indicator Data'!AS11&gt;I$140,0,IF('Indicator Data'!AS11&lt;I$139,10,(I$140-'Indicator Data'!AS11)/(I$140-I$139)*10)),1))</f>
        <v>6.2</v>
      </c>
      <c r="J9" s="3">
        <f t="shared" si="2"/>
        <v>6.1</v>
      </c>
      <c r="K9" s="5">
        <f t="shared" si="3"/>
        <v>5.8</v>
      </c>
      <c r="L9" s="2">
        <f>IF('Indicator Data'!AV11="No data","x",ROUND(IF('Indicator Data'!AV11^2&gt;L$140,0,IF('Indicator Data'!AV11^2&lt;L$139,10,(L$140-'Indicator Data'!AV11^2)/(L$140-L$139)*10)),1))</f>
        <v>10</v>
      </c>
      <c r="M9" s="2">
        <f>IF(OR('Indicator Data'!AU11=0,'Indicator Data'!AU11="No data"),"x",ROUND(IF('Indicator Data'!AU11&gt;M$140,0,IF('Indicator Data'!AU11&lt;M$139,10,(M$140-'Indicator Data'!AU11)/(M$140-M$139)*10)),1))</f>
        <v>8.9</v>
      </c>
      <c r="N9" s="2">
        <f>IF('Indicator Data'!AW11="No data","x",ROUND(IF('Indicator Data'!AW11&gt;N$140,0,IF('Indicator Data'!AW11&lt;N$139,10,(N$140-'Indicator Data'!AW11)/(N$140-N$139)*10)),1))</f>
        <v>8.6</v>
      </c>
      <c r="O9" s="2">
        <f>IF('Indicator Data'!AX11="No data","x",ROUND(IF('Indicator Data'!AX11&gt;O$140,0,IF('Indicator Data'!AX11&lt;O$139,10,(O$140-'Indicator Data'!AX11)/(O$140-O$139)*10)),1))</f>
        <v>5.5</v>
      </c>
      <c r="P9" s="3">
        <f t="shared" si="4"/>
        <v>8.3000000000000007</v>
      </c>
      <c r="Q9" s="2">
        <f>IF('Indicator Data'!AY11="No data","x",ROUND(IF('Indicator Data'!AY11&gt;Q$140,0,IF('Indicator Data'!AY11&lt;Q$139,10,(Q$140-'Indicator Data'!AY11)/(Q$140-Q$139)*10)),1))</f>
        <v>8.6999999999999993</v>
      </c>
      <c r="R9" s="2">
        <f>IF('Indicator Data'!AZ11="No data","x",ROUND(IF('Indicator Data'!AZ11&gt;R$140,0,IF('Indicator Data'!AZ11&lt;R$139,10,(R$140-'Indicator Data'!AZ11)/(R$140-R$139)*10)),1))</f>
        <v>0.6</v>
      </c>
      <c r="S9" s="3">
        <f t="shared" si="5"/>
        <v>4.7</v>
      </c>
      <c r="T9" s="2">
        <f>IF('Indicator Data'!X11="No data","x",ROUND(IF('Indicator Data'!X11&gt;T$140,0,IF('Indicator Data'!X11&lt;T$139,10,(T$140-'Indicator Data'!X11)/(T$140-T$139)*10)),1))</f>
        <v>9.9</v>
      </c>
      <c r="U9" s="2">
        <f>IF('Indicator Data'!Y11="No data","x",ROUND(IF('Indicator Data'!Y11&gt;U$140,0,IF('Indicator Data'!Y11&lt;U$139,10,(U$140-'Indicator Data'!Y11)/(U$140-U$139)*10)),1))</f>
        <v>0.8</v>
      </c>
      <c r="V9" s="2">
        <f>IF('Indicator Data'!Z11="No data","x",ROUND(IF('Indicator Data'!Z11&gt;V$140,0,IF('Indicator Data'!Z11&lt;V$139,10,(V$140-'Indicator Data'!Z11)/(V$140-V$139)*10)),1))</f>
        <v>2.7</v>
      </c>
      <c r="W9" s="2">
        <f>IF('Indicator Data'!AE11="No data","x",ROUND(IF('Indicator Data'!AE11&gt;W$140,0,IF('Indicator Data'!AE11&lt;W$139,10,(W$140-'Indicator Data'!AE11)/(W$140-W$139)*10)),1))</f>
        <v>9.8000000000000007</v>
      </c>
      <c r="X9" s="3">
        <f t="shared" si="6"/>
        <v>5.8</v>
      </c>
      <c r="Y9" s="5">
        <f t="shared" si="7"/>
        <v>6.3</v>
      </c>
      <c r="Z9" s="80"/>
    </row>
    <row r="10" spans="1:26" s="11" customFormat="1" x14ac:dyDescent="0.25">
      <c r="A10" s="11" t="s">
        <v>338</v>
      </c>
      <c r="B10" s="28" t="s">
        <v>0</v>
      </c>
      <c r="C10" s="28" t="s">
        <v>458</v>
      </c>
      <c r="D10" s="2">
        <f>IF('Indicator Data'!AR12="No data","x",ROUND(IF('Indicator Data'!AR12&gt;D$140,0,IF('Indicator Data'!AR12&lt;D$139,10,(D$140-'Indicator Data'!AR12)/(D$140-D$139)*10)),1))</f>
        <v>3.2</v>
      </c>
      <c r="E10" s="122">
        <f>('Indicator Data'!BE12+'Indicator Data'!BF12+'Indicator Data'!BG12)/'Indicator Data'!BD12*1000000</f>
        <v>0.23955474661024087</v>
      </c>
      <c r="F10" s="2">
        <f t="shared" si="0"/>
        <v>7.6</v>
      </c>
      <c r="G10" s="3">
        <f t="shared" si="1"/>
        <v>5.4</v>
      </c>
      <c r="H10" s="2">
        <f>IF('Indicator Data'!AT12="No data","x",ROUND(IF('Indicator Data'!AT12&gt;H$140,0,IF('Indicator Data'!AT12&lt;H$139,10,(H$140-'Indicator Data'!AT12)/(H$140-H$139)*10)),1))</f>
        <v>5.9</v>
      </c>
      <c r="I10" s="2">
        <f>IF('Indicator Data'!AS12="No data","x",ROUND(IF('Indicator Data'!AS12&gt;I$140,0,IF('Indicator Data'!AS12&lt;I$139,10,(I$140-'Indicator Data'!AS12)/(I$140-I$139)*10)),1))</f>
        <v>6.2</v>
      </c>
      <c r="J10" s="3">
        <f t="shared" si="2"/>
        <v>6.1</v>
      </c>
      <c r="K10" s="5">
        <f t="shared" si="3"/>
        <v>5.8</v>
      </c>
      <c r="L10" s="2">
        <f>IF('Indicator Data'!AV12="No data","x",ROUND(IF('Indicator Data'!AV12^2&gt;L$140,0,IF('Indicator Data'!AV12^2&lt;L$139,10,(L$140-'Indicator Data'!AV12^2)/(L$140-L$139)*10)),1))</f>
        <v>10</v>
      </c>
      <c r="M10" s="2">
        <f>IF(OR('Indicator Data'!AU12=0,'Indicator Data'!AU12="No data"),"x",ROUND(IF('Indicator Data'!AU12&gt;M$140,0,IF('Indicator Data'!AU12&lt;M$139,10,(M$140-'Indicator Data'!AU12)/(M$140-M$139)*10)),1))</f>
        <v>9.3000000000000007</v>
      </c>
      <c r="N10" s="2">
        <f>IF('Indicator Data'!AW12="No data","x",ROUND(IF('Indicator Data'!AW12&gt;N$140,0,IF('Indicator Data'!AW12&lt;N$139,10,(N$140-'Indicator Data'!AW12)/(N$140-N$139)*10)),1))</f>
        <v>8.6</v>
      </c>
      <c r="O10" s="2">
        <f>IF('Indicator Data'!AX12="No data","x",ROUND(IF('Indicator Data'!AX12&gt;O$140,0,IF('Indicator Data'!AX12&lt;O$139,10,(O$140-'Indicator Data'!AX12)/(O$140-O$139)*10)),1))</f>
        <v>5.5</v>
      </c>
      <c r="P10" s="3">
        <f t="shared" si="4"/>
        <v>8.4</v>
      </c>
      <c r="Q10" s="2">
        <f>IF('Indicator Data'!AY12="No data","x",ROUND(IF('Indicator Data'!AY12&gt;Q$140,0,IF('Indicator Data'!AY12&lt;Q$139,10,(Q$140-'Indicator Data'!AY12)/(Q$140-Q$139)*10)),1))</f>
        <v>10</v>
      </c>
      <c r="R10" s="2">
        <f>IF('Indicator Data'!AZ12="No data","x",ROUND(IF('Indicator Data'!AZ12&gt;R$140,0,IF('Indicator Data'!AZ12&lt;R$139,10,(R$140-'Indicator Data'!AZ12)/(R$140-R$139)*10)),1))</f>
        <v>3.4</v>
      </c>
      <c r="S10" s="3">
        <f t="shared" si="5"/>
        <v>6.7</v>
      </c>
      <c r="T10" s="2">
        <f>IF('Indicator Data'!X12="No data","x",ROUND(IF('Indicator Data'!X12&gt;T$140,0,IF('Indicator Data'!X12&lt;T$139,10,(T$140-'Indicator Data'!X12)/(T$140-T$139)*10)),1))</f>
        <v>9.9</v>
      </c>
      <c r="U10" s="2">
        <f>IF('Indicator Data'!Y12="No data","x",ROUND(IF('Indicator Data'!Y12&gt;U$140,0,IF('Indicator Data'!Y12&lt;U$139,10,(U$140-'Indicator Data'!Y12)/(U$140-U$139)*10)),1))</f>
        <v>0</v>
      </c>
      <c r="V10" s="2">
        <f>IF('Indicator Data'!Z12="No data","x",ROUND(IF('Indicator Data'!Z12&gt;V$140,0,IF('Indicator Data'!Z12&lt;V$139,10,(V$140-'Indicator Data'!Z12)/(V$140-V$139)*10)),1))</f>
        <v>0</v>
      </c>
      <c r="W10" s="2">
        <f>IF('Indicator Data'!AE12="No data","x",ROUND(IF('Indicator Data'!AE12&gt;W$140,0,IF('Indicator Data'!AE12&lt;W$139,10,(W$140-'Indicator Data'!AE12)/(W$140-W$139)*10)),1))</f>
        <v>9.8000000000000007</v>
      </c>
      <c r="X10" s="3">
        <f t="shared" si="6"/>
        <v>4.9000000000000004</v>
      </c>
      <c r="Y10" s="5">
        <f t="shared" si="7"/>
        <v>6.7</v>
      </c>
      <c r="Z10" s="80"/>
    </row>
    <row r="11" spans="1:26" s="11" customFormat="1" x14ac:dyDescent="0.25">
      <c r="A11" s="11" t="s">
        <v>339</v>
      </c>
      <c r="B11" s="28" t="s">
        <v>0</v>
      </c>
      <c r="C11" s="28" t="s">
        <v>459</v>
      </c>
      <c r="D11" s="2">
        <f>IF('Indicator Data'!AR13="No data","x",ROUND(IF('Indicator Data'!AR13&gt;D$140,0,IF('Indicator Data'!AR13&lt;D$139,10,(D$140-'Indicator Data'!AR13)/(D$140-D$139)*10)),1))</f>
        <v>3.2</v>
      </c>
      <c r="E11" s="122">
        <f>('Indicator Data'!BE13+'Indicator Data'!BF13+'Indicator Data'!BG13)/'Indicator Data'!BD13*1000000</f>
        <v>0.23955474661024087</v>
      </c>
      <c r="F11" s="2">
        <f t="shared" si="0"/>
        <v>7.6</v>
      </c>
      <c r="G11" s="3">
        <f t="shared" si="1"/>
        <v>5.4</v>
      </c>
      <c r="H11" s="2">
        <f>IF('Indicator Data'!AT13="No data","x",ROUND(IF('Indicator Data'!AT13&gt;H$140,0,IF('Indicator Data'!AT13&lt;H$139,10,(H$140-'Indicator Data'!AT13)/(H$140-H$139)*10)),1))</f>
        <v>5.9</v>
      </c>
      <c r="I11" s="2">
        <f>IF('Indicator Data'!AS13="No data","x",ROUND(IF('Indicator Data'!AS13&gt;I$140,0,IF('Indicator Data'!AS13&lt;I$139,10,(I$140-'Indicator Data'!AS13)/(I$140-I$139)*10)),1))</f>
        <v>6.2</v>
      </c>
      <c r="J11" s="3">
        <f t="shared" si="2"/>
        <v>6.1</v>
      </c>
      <c r="K11" s="5">
        <f t="shared" si="3"/>
        <v>5.8</v>
      </c>
      <c r="L11" s="2">
        <f>IF('Indicator Data'!AV13="No data","x",ROUND(IF('Indicator Data'!AV13^2&gt;L$140,0,IF('Indicator Data'!AV13^2&lt;L$139,10,(L$140-'Indicator Data'!AV13^2)/(L$140-L$139)*10)),1))</f>
        <v>9</v>
      </c>
      <c r="M11" s="2">
        <f>IF(OR('Indicator Data'!AU13=0,'Indicator Data'!AU13="No data"),"x",ROUND(IF('Indicator Data'!AU13&gt;M$140,0,IF('Indicator Data'!AU13&lt;M$139,10,(M$140-'Indicator Data'!AU13)/(M$140-M$139)*10)),1))</f>
        <v>6.8</v>
      </c>
      <c r="N11" s="2">
        <f>IF('Indicator Data'!AW13="No data","x",ROUND(IF('Indicator Data'!AW13&gt;N$140,0,IF('Indicator Data'!AW13&lt;N$139,10,(N$140-'Indicator Data'!AW13)/(N$140-N$139)*10)),1))</f>
        <v>8.6</v>
      </c>
      <c r="O11" s="2">
        <f>IF('Indicator Data'!AX13="No data","x",ROUND(IF('Indicator Data'!AX13&gt;O$140,0,IF('Indicator Data'!AX13&lt;O$139,10,(O$140-'Indicator Data'!AX13)/(O$140-O$139)*10)),1))</f>
        <v>5.5</v>
      </c>
      <c r="P11" s="3">
        <f t="shared" si="4"/>
        <v>7.5</v>
      </c>
      <c r="Q11" s="2">
        <f>IF('Indicator Data'!AY13="No data","x",ROUND(IF('Indicator Data'!AY13&gt;Q$140,0,IF('Indicator Data'!AY13&lt;Q$139,10,(Q$140-'Indicator Data'!AY13)/(Q$140-Q$139)*10)),1))</f>
        <v>6.9</v>
      </c>
      <c r="R11" s="2">
        <f>IF('Indicator Data'!AZ13="No data","x",ROUND(IF('Indicator Data'!AZ13&gt;R$140,0,IF('Indicator Data'!AZ13&lt;R$139,10,(R$140-'Indicator Data'!AZ13)/(R$140-R$139)*10)),1))</f>
        <v>4.2</v>
      </c>
      <c r="S11" s="3">
        <f t="shared" si="5"/>
        <v>5.6</v>
      </c>
      <c r="T11" s="2">
        <f>IF('Indicator Data'!X13="No data","x",ROUND(IF('Indicator Data'!X13&gt;T$140,0,IF('Indicator Data'!X13&lt;T$139,10,(T$140-'Indicator Data'!X13)/(T$140-T$139)*10)),1))</f>
        <v>9.9</v>
      </c>
      <c r="U11" s="2">
        <f>IF('Indicator Data'!Y13="No data","x",ROUND(IF('Indicator Data'!Y13&gt;U$140,0,IF('Indicator Data'!Y13&lt;U$139,10,(U$140-'Indicator Data'!Y13)/(U$140-U$139)*10)),1))</f>
        <v>0</v>
      </c>
      <c r="V11" s="2">
        <f>IF('Indicator Data'!Z13="No data","x",ROUND(IF('Indicator Data'!Z13&gt;V$140,0,IF('Indicator Data'!Z13&lt;V$139,10,(V$140-'Indicator Data'!Z13)/(V$140-V$139)*10)),1))</f>
        <v>0</v>
      </c>
      <c r="W11" s="2">
        <f>IF('Indicator Data'!AE13="No data","x",ROUND(IF('Indicator Data'!AE13&gt;W$140,0,IF('Indicator Data'!AE13&lt;W$139,10,(W$140-'Indicator Data'!AE13)/(W$140-W$139)*10)),1))</f>
        <v>9.8000000000000007</v>
      </c>
      <c r="X11" s="3">
        <f t="shared" si="6"/>
        <v>4.9000000000000004</v>
      </c>
      <c r="Y11" s="5">
        <f t="shared" si="7"/>
        <v>6</v>
      </c>
      <c r="Z11" s="80"/>
    </row>
    <row r="12" spans="1:26" s="11" customFormat="1" x14ac:dyDescent="0.25">
      <c r="A12" s="11" t="s">
        <v>346</v>
      </c>
      <c r="B12" s="28" t="s">
        <v>0</v>
      </c>
      <c r="C12" s="28" t="s">
        <v>584</v>
      </c>
      <c r="D12" s="2">
        <f>IF('Indicator Data'!AR14="No data","x",ROUND(IF('Indicator Data'!AR14&gt;D$140,0,IF('Indicator Data'!AR14&lt;D$139,10,(D$140-'Indicator Data'!AR14)/(D$140-D$139)*10)),1))</f>
        <v>3.2</v>
      </c>
      <c r="E12" s="122">
        <f>('Indicator Data'!BE14+'Indicator Data'!BF14+'Indicator Data'!BG14)/'Indicator Data'!BD14*1000000</f>
        <v>0.23955474661024087</v>
      </c>
      <c r="F12" s="2">
        <f t="shared" si="0"/>
        <v>7.6</v>
      </c>
      <c r="G12" s="3">
        <f t="shared" si="1"/>
        <v>5.4</v>
      </c>
      <c r="H12" s="2">
        <f>IF('Indicator Data'!AT14="No data","x",ROUND(IF('Indicator Data'!AT14&gt;H$140,0,IF('Indicator Data'!AT14&lt;H$139,10,(H$140-'Indicator Data'!AT14)/(H$140-H$139)*10)),1))</f>
        <v>5.9</v>
      </c>
      <c r="I12" s="2">
        <f>IF('Indicator Data'!AS14="No data","x",ROUND(IF('Indicator Data'!AS14&gt;I$140,0,IF('Indicator Data'!AS14&lt;I$139,10,(I$140-'Indicator Data'!AS14)/(I$140-I$139)*10)),1))</f>
        <v>6.2</v>
      </c>
      <c r="J12" s="3">
        <f t="shared" si="2"/>
        <v>6.1</v>
      </c>
      <c r="K12" s="5">
        <f t="shared" si="3"/>
        <v>5.8</v>
      </c>
      <c r="L12" s="2">
        <f>IF('Indicator Data'!AV14="No data","x",ROUND(IF('Indicator Data'!AV14^2&gt;L$140,0,IF('Indicator Data'!AV14^2&lt;L$139,10,(L$140-'Indicator Data'!AV14^2)/(L$140-L$139)*10)),1))</f>
        <v>9.9</v>
      </c>
      <c r="M12" s="2">
        <f>IF(OR('Indicator Data'!AU14=0,'Indicator Data'!AU14="No data"),"x",ROUND(IF('Indicator Data'!AU14&gt;M$140,0,IF('Indicator Data'!AU14&lt;M$139,10,(M$140-'Indicator Data'!AU14)/(M$140-M$139)*10)),1))</f>
        <v>8.6999999999999993</v>
      </c>
      <c r="N12" s="2">
        <f>IF('Indicator Data'!AW14="No data","x",ROUND(IF('Indicator Data'!AW14&gt;N$140,0,IF('Indicator Data'!AW14&lt;N$139,10,(N$140-'Indicator Data'!AW14)/(N$140-N$139)*10)),1))</f>
        <v>8.6</v>
      </c>
      <c r="O12" s="2">
        <f>IF('Indicator Data'!AX14="No data","x",ROUND(IF('Indicator Data'!AX14&gt;O$140,0,IF('Indicator Data'!AX14&lt;O$139,10,(O$140-'Indicator Data'!AX14)/(O$140-O$139)*10)),1))</f>
        <v>5.5</v>
      </c>
      <c r="P12" s="3">
        <f t="shared" si="4"/>
        <v>8.1999999999999993</v>
      </c>
      <c r="Q12" s="2">
        <f>IF('Indicator Data'!AY14="No data","x",ROUND(IF('Indicator Data'!AY14&gt;Q$140,0,IF('Indicator Data'!AY14&lt;Q$139,10,(Q$140-'Indicator Data'!AY14)/(Q$140-Q$139)*10)),1))</f>
        <v>9.3000000000000007</v>
      </c>
      <c r="R12" s="2">
        <f>IF('Indicator Data'!AZ14="No data","x",ROUND(IF('Indicator Data'!AZ14&gt;R$140,0,IF('Indicator Data'!AZ14&lt;R$139,10,(R$140-'Indicator Data'!AZ14)/(R$140-R$139)*10)),1))</f>
        <v>9.1999999999999993</v>
      </c>
      <c r="S12" s="3">
        <f t="shared" si="5"/>
        <v>9.3000000000000007</v>
      </c>
      <c r="T12" s="2">
        <f>IF('Indicator Data'!X14="No data","x",ROUND(IF('Indicator Data'!X14&gt;T$140,0,IF('Indicator Data'!X14&lt;T$139,10,(T$140-'Indicator Data'!X14)/(T$140-T$139)*10)),1))</f>
        <v>9.9</v>
      </c>
      <c r="U12" s="2">
        <f>IF('Indicator Data'!Y14="No data","x",ROUND(IF('Indicator Data'!Y14&gt;U$140,0,IF('Indicator Data'!Y14&lt;U$139,10,(U$140-'Indicator Data'!Y14)/(U$140-U$139)*10)),1))</f>
        <v>0</v>
      </c>
      <c r="V12" s="2">
        <f>IF('Indicator Data'!Z14="No data","x",ROUND(IF('Indicator Data'!Z14&gt;V$140,0,IF('Indicator Data'!Z14&lt;V$139,10,(V$140-'Indicator Data'!Z14)/(V$140-V$139)*10)),1))</f>
        <v>0</v>
      </c>
      <c r="W12" s="2">
        <f>IF('Indicator Data'!AE14="No data","x",ROUND(IF('Indicator Data'!AE14&gt;W$140,0,IF('Indicator Data'!AE14&lt;W$139,10,(W$140-'Indicator Data'!AE14)/(W$140-W$139)*10)),1))</f>
        <v>9.8000000000000007</v>
      </c>
      <c r="X12" s="3">
        <f t="shared" si="6"/>
        <v>4.9000000000000004</v>
      </c>
      <c r="Y12" s="5">
        <f t="shared" si="7"/>
        <v>7.5</v>
      </c>
      <c r="Z12" s="80"/>
    </row>
    <row r="13" spans="1:26" s="11" customFormat="1" x14ac:dyDescent="0.25">
      <c r="A13" s="11" t="s">
        <v>340</v>
      </c>
      <c r="B13" s="28" t="s">
        <v>0</v>
      </c>
      <c r="C13" s="28" t="s">
        <v>460</v>
      </c>
      <c r="D13" s="2">
        <f>IF('Indicator Data'!AR15="No data","x",ROUND(IF('Indicator Data'!AR15&gt;D$140,0,IF('Indicator Data'!AR15&lt;D$139,10,(D$140-'Indicator Data'!AR15)/(D$140-D$139)*10)),1))</f>
        <v>3.2</v>
      </c>
      <c r="E13" s="122">
        <f>('Indicator Data'!BE15+'Indicator Data'!BF15+'Indicator Data'!BG15)/'Indicator Data'!BD15*1000000</f>
        <v>0.23955474661024087</v>
      </c>
      <c r="F13" s="2">
        <f t="shared" si="0"/>
        <v>7.6</v>
      </c>
      <c r="G13" s="3">
        <f t="shared" si="1"/>
        <v>5.4</v>
      </c>
      <c r="H13" s="2">
        <f>IF('Indicator Data'!AT15="No data","x",ROUND(IF('Indicator Data'!AT15&gt;H$140,0,IF('Indicator Data'!AT15&lt;H$139,10,(H$140-'Indicator Data'!AT15)/(H$140-H$139)*10)),1))</f>
        <v>5.9</v>
      </c>
      <c r="I13" s="2">
        <f>IF('Indicator Data'!AS15="No data","x",ROUND(IF('Indicator Data'!AS15&gt;I$140,0,IF('Indicator Data'!AS15&lt;I$139,10,(I$140-'Indicator Data'!AS15)/(I$140-I$139)*10)),1))</f>
        <v>6.2</v>
      </c>
      <c r="J13" s="3">
        <f t="shared" si="2"/>
        <v>6.1</v>
      </c>
      <c r="K13" s="5">
        <f t="shared" si="3"/>
        <v>5.8</v>
      </c>
      <c r="L13" s="2">
        <f>IF('Indicator Data'!AV15="No data","x",ROUND(IF('Indicator Data'!AV15^2&gt;L$140,0,IF('Indicator Data'!AV15^2&lt;L$139,10,(L$140-'Indicator Data'!AV15^2)/(L$140-L$139)*10)),1))</f>
        <v>10</v>
      </c>
      <c r="M13" s="2">
        <f>IF(OR('Indicator Data'!AU15=0,'Indicator Data'!AU15="No data"),"x",ROUND(IF('Indicator Data'!AU15&gt;M$140,0,IF('Indicator Data'!AU15&lt;M$139,10,(M$140-'Indicator Data'!AU15)/(M$140-M$139)*10)),1))</f>
        <v>9.3000000000000007</v>
      </c>
      <c r="N13" s="2">
        <f>IF('Indicator Data'!AW15="No data","x",ROUND(IF('Indicator Data'!AW15&gt;N$140,0,IF('Indicator Data'!AW15&lt;N$139,10,(N$140-'Indicator Data'!AW15)/(N$140-N$139)*10)),1))</f>
        <v>8.6</v>
      </c>
      <c r="O13" s="2">
        <f>IF('Indicator Data'!AX15="No data","x",ROUND(IF('Indicator Data'!AX15&gt;O$140,0,IF('Indicator Data'!AX15&lt;O$139,10,(O$140-'Indicator Data'!AX15)/(O$140-O$139)*10)),1))</f>
        <v>5.5</v>
      </c>
      <c r="P13" s="3">
        <f t="shared" si="4"/>
        <v>8.4</v>
      </c>
      <c r="Q13" s="2">
        <f>IF('Indicator Data'!AY15="No data","x",ROUND(IF('Indicator Data'!AY15&gt;Q$140,0,IF('Indicator Data'!AY15&lt;Q$139,10,(Q$140-'Indicator Data'!AY15)/(Q$140-Q$139)*10)),1))</f>
        <v>8.8000000000000007</v>
      </c>
      <c r="R13" s="2">
        <f>IF('Indicator Data'!AZ15="No data","x",ROUND(IF('Indicator Data'!AZ15&gt;R$140,0,IF('Indicator Data'!AZ15&lt;R$139,10,(R$140-'Indicator Data'!AZ15)/(R$140-R$139)*10)),1))</f>
        <v>1.6</v>
      </c>
      <c r="S13" s="3">
        <f t="shared" si="5"/>
        <v>5.2</v>
      </c>
      <c r="T13" s="2">
        <f>IF('Indicator Data'!X15="No data","x",ROUND(IF('Indicator Data'!X15&gt;T$140,0,IF('Indicator Data'!X15&lt;T$139,10,(T$140-'Indicator Data'!X15)/(T$140-T$139)*10)),1))</f>
        <v>9.9</v>
      </c>
      <c r="U13" s="2">
        <f>IF('Indicator Data'!Y15="No data","x",ROUND(IF('Indicator Data'!Y15&gt;U$140,0,IF('Indicator Data'!Y15&lt;U$139,10,(U$140-'Indicator Data'!Y15)/(U$140-U$139)*10)),1))</f>
        <v>0</v>
      </c>
      <c r="V13" s="2">
        <f>IF('Indicator Data'!Z15="No data","x",ROUND(IF('Indicator Data'!Z15&gt;V$140,0,IF('Indicator Data'!Z15&lt;V$139,10,(V$140-'Indicator Data'!Z15)/(V$140-V$139)*10)),1))</f>
        <v>0.8</v>
      </c>
      <c r="W13" s="2">
        <f>IF('Indicator Data'!AE15="No data","x",ROUND(IF('Indicator Data'!AE15&gt;W$140,0,IF('Indicator Data'!AE15&lt;W$139,10,(W$140-'Indicator Data'!AE15)/(W$140-W$139)*10)),1))</f>
        <v>9.8000000000000007</v>
      </c>
      <c r="X13" s="3">
        <f t="shared" si="6"/>
        <v>5.0999999999999996</v>
      </c>
      <c r="Y13" s="5">
        <f t="shared" si="7"/>
        <v>6.2</v>
      </c>
      <c r="Z13" s="80"/>
    </row>
    <row r="14" spans="1:26" s="11" customFormat="1" x14ac:dyDescent="0.25">
      <c r="A14" s="11" t="s">
        <v>341</v>
      </c>
      <c r="B14" s="28" t="s">
        <v>0</v>
      </c>
      <c r="C14" s="28" t="s">
        <v>461</v>
      </c>
      <c r="D14" s="2">
        <f>IF('Indicator Data'!AR16="No data","x",ROUND(IF('Indicator Data'!AR16&gt;D$140,0,IF('Indicator Data'!AR16&lt;D$139,10,(D$140-'Indicator Data'!AR16)/(D$140-D$139)*10)),1))</f>
        <v>3.2</v>
      </c>
      <c r="E14" s="122">
        <f>('Indicator Data'!BE16+'Indicator Data'!BF16+'Indicator Data'!BG16)/'Indicator Data'!BD16*1000000</f>
        <v>0.23955474661024087</v>
      </c>
      <c r="F14" s="2">
        <f t="shared" si="0"/>
        <v>7.6</v>
      </c>
      <c r="G14" s="3">
        <f t="shared" si="1"/>
        <v>5.4</v>
      </c>
      <c r="H14" s="2">
        <f>IF('Indicator Data'!AT16="No data","x",ROUND(IF('Indicator Data'!AT16&gt;H$140,0,IF('Indicator Data'!AT16&lt;H$139,10,(H$140-'Indicator Data'!AT16)/(H$140-H$139)*10)),1))</f>
        <v>5.9</v>
      </c>
      <c r="I14" s="2">
        <f>IF('Indicator Data'!AS16="No data","x",ROUND(IF('Indicator Data'!AS16&gt;I$140,0,IF('Indicator Data'!AS16&lt;I$139,10,(I$140-'Indicator Data'!AS16)/(I$140-I$139)*10)),1))</f>
        <v>6.2</v>
      </c>
      <c r="J14" s="3">
        <f t="shared" si="2"/>
        <v>6.1</v>
      </c>
      <c r="K14" s="5">
        <f t="shared" si="3"/>
        <v>5.8</v>
      </c>
      <c r="L14" s="2">
        <f>IF('Indicator Data'!AV16="No data","x",ROUND(IF('Indicator Data'!AV16^2&gt;L$140,0,IF('Indicator Data'!AV16^2&lt;L$139,10,(L$140-'Indicator Data'!AV16^2)/(L$140-L$139)*10)),1))</f>
        <v>10</v>
      </c>
      <c r="M14" s="2">
        <f>IF(OR('Indicator Data'!AU16=0,'Indicator Data'!AU16="No data"),"x",ROUND(IF('Indicator Data'!AU16&gt;M$140,0,IF('Indicator Data'!AU16&lt;M$139,10,(M$140-'Indicator Data'!AU16)/(M$140-M$139)*10)),1))</f>
        <v>9.1</v>
      </c>
      <c r="N14" s="2">
        <f>IF('Indicator Data'!AW16="No data","x",ROUND(IF('Indicator Data'!AW16&gt;N$140,0,IF('Indicator Data'!AW16&lt;N$139,10,(N$140-'Indicator Data'!AW16)/(N$140-N$139)*10)),1))</f>
        <v>8.6</v>
      </c>
      <c r="O14" s="2">
        <f>IF('Indicator Data'!AX16="No data","x",ROUND(IF('Indicator Data'!AX16&gt;O$140,0,IF('Indicator Data'!AX16&lt;O$139,10,(O$140-'Indicator Data'!AX16)/(O$140-O$139)*10)),1))</f>
        <v>5.5</v>
      </c>
      <c r="P14" s="3">
        <f t="shared" si="4"/>
        <v>8.3000000000000007</v>
      </c>
      <c r="Q14" s="2">
        <f>IF('Indicator Data'!AY16="No data","x",ROUND(IF('Indicator Data'!AY16&gt;Q$140,0,IF('Indicator Data'!AY16&lt;Q$139,10,(Q$140-'Indicator Data'!AY16)/(Q$140-Q$139)*10)),1))</f>
        <v>10</v>
      </c>
      <c r="R14" s="2">
        <f>IF('Indicator Data'!AZ16="No data","x",ROUND(IF('Indicator Data'!AZ16&gt;R$140,0,IF('Indicator Data'!AZ16&lt;R$139,10,(R$140-'Indicator Data'!AZ16)/(R$140-R$139)*10)),1))</f>
        <v>1.3</v>
      </c>
      <c r="S14" s="3">
        <f t="shared" si="5"/>
        <v>5.7</v>
      </c>
      <c r="T14" s="2">
        <f>IF('Indicator Data'!X16="No data","x",ROUND(IF('Indicator Data'!X16&gt;T$140,0,IF('Indicator Data'!X16&lt;T$139,10,(T$140-'Indicator Data'!X16)/(T$140-T$139)*10)),1))</f>
        <v>9.9</v>
      </c>
      <c r="U14" s="2">
        <f>IF('Indicator Data'!Y16="No data","x",ROUND(IF('Indicator Data'!Y16&gt;U$140,0,IF('Indicator Data'!Y16&lt;U$139,10,(U$140-'Indicator Data'!Y16)/(U$140-U$139)*10)),1))</f>
        <v>0</v>
      </c>
      <c r="V14" s="2">
        <f>IF('Indicator Data'!Z16="No data","x",ROUND(IF('Indicator Data'!Z16&gt;V$140,0,IF('Indicator Data'!Z16&lt;V$139,10,(V$140-'Indicator Data'!Z16)/(V$140-V$139)*10)),1))</f>
        <v>0</v>
      </c>
      <c r="W14" s="2">
        <f>IF('Indicator Data'!AE16="No data","x",ROUND(IF('Indicator Data'!AE16&gt;W$140,0,IF('Indicator Data'!AE16&lt;W$139,10,(W$140-'Indicator Data'!AE16)/(W$140-W$139)*10)),1))</f>
        <v>9.8000000000000007</v>
      </c>
      <c r="X14" s="3">
        <f t="shared" si="6"/>
        <v>4.9000000000000004</v>
      </c>
      <c r="Y14" s="5">
        <f t="shared" si="7"/>
        <v>6.3</v>
      </c>
      <c r="Z14" s="80"/>
    </row>
    <row r="15" spans="1:26" s="11" customFormat="1" x14ac:dyDescent="0.25">
      <c r="A15" s="11" t="s">
        <v>342</v>
      </c>
      <c r="B15" s="28" t="s">
        <v>0</v>
      </c>
      <c r="C15" s="28" t="s">
        <v>462</v>
      </c>
      <c r="D15" s="2">
        <f>IF('Indicator Data'!AR17="No data","x",ROUND(IF('Indicator Data'!AR17&gt;D$140,0,IF('Indicator Data'!AR17&lt;D$139,10,(D$140-'Indicator Data'!AR17)/(D$140-D$139)*10)),1))</f>
        <v>3.2</v>
      </c>
      <c r="E15" s="122">
        <f>('Indicator Data'!BE17+'Indicator Data'!BF17+'Indicator Data'!BG17)/'Indicator Data'!BD17*1000000</f>
        <v>0.23955474661024087</v>
      </c>
      <c r="F15" s="2">
        <f t="shared" si="0"/>
        <v>7.6</v>
      </c>
      <c r="G15" s="3">
        <f t="shared" si="1"/>
        <v>5.4</v>
      </c>
      <c r="H15" s="2">
        <f>IF('Indicator Data'!AT17="No data","x",ROUND(IF('Indicator Data'!AT17&gt;H$140,0,IF('Indicator Data'!AT17&lt;H$139,10,(H$140-'Indicator Data'!AT17)/(H$140-H$139)*10)),1))</f>
        <v>5.9</v>
      </c>
      <c r="I15" s="2">
        <f>IF('Indicator Data'!AS17="No data","x",ROUND(IF('Indicator Data'!AS17&gt;I$140,0,IF('Indicator Data'!AS17&lt;I$139,10,(I$140-'Indicator Data'!AS17)/(I$140-I$139)*10)),1))</f>
        <v>6.2</v>
      </c>
      <c r="J15" s="3">
        <f t="shared" si="2"/>
        <v>6.1</v>
      </c>
      <c r="K15" s="5">
        <f t="shared" si="3"/>
        <v>5.8</v>
      </c>
      <c r="L15" s="2">
        <f>IF('Indicator Data'!AV17="No data","x",ROUND(IF('Indicator Data'!AV17^2&gt;L$140,0,IF('Indicator Data'!AV17^2&lt;L$139,10,(L$140-'Indicator Data'!AV17^2)/(L$140-L$139)*10)),1))</f>
        <v>10</v>
      </c>
      <c r="M15" s="2">
        <f>IF(OR('Indicator Data'!AU17=0,'Indicator Data'!AU17="No data"),"x",ROUND(IF('Indicator Data'!AU17&gt;M$140,0,IF('Indicator Data'!AU17&lt;M$139,10,(M$140-'Indicator Data'!AU17)/(M$140-M$139)*10)),1))</f>
        <v>9.4</v>
      </c>
      <c r="N15" s="2">
        <f>IF('Indicator Data'!AW17="No data","x",ROUND(IF('Indicator Data'!AW17&gt;N$140,0,IF('Indicator Data'!AW17&lt;N$139,10,(N$140-'Indicator Data'!AW17)/(N$140-N$139)*10)),1))</f>
        <v>8.6</v>
      </c>
      <c r="O15" s="2">
        <f>IF('Indicator Data'!AX17="No data","x",ROUND(IF('Indicator Data'!AX17&gt;O$140,0,IF('Indicator Data'!AX17&lt;O$139,10,(O$140-'Indicator Data'!AX17)/(O$140-O$139)*10)),1))</f>
        <v>5.5</v>
      </c>
      <c r="P15" s="3">
        <f t="shared" si="4"/>
        <v>8.4</v>
      </c>
      <c r="Q15" s="2">
        <f>IF('Indicator Data'!AY17="No data","x",ROUND(IF('Indicator Data'!AY17&gt;Q$140,0,IF('Indicator Data'!AY17&lt;Q$139,10,(Q$140-'Indicator Data'!AY17)/(Q$140-Q$139)*10)),1))</f>
        <v>9.6</v>
      </c>
      <c r="R15" s="2">
        <f>IF('Indicator Data'!AZ17="No data","x",ROUND(IF('Indicator Data'!AZ17&gt;R$140,0,IF('Indicator Data'!AZ17&lt;R$139,10,(R$140-'Indicator Data'!AZ17)/(R$140-R$139)*10)),1))</f>
        <v>5.9</v>
      </c>
      <c r="S15" s="3">
        <f t="shared" si="5"/>
        <v>7.8</v>
      </c>
      <c r="T15" s="2">
        <f>IF('Indicator Data'!X17="No data","x",ROUND(IF('Indicator Data'!X17&gt;T$140,0,IF('Indicator Data'!X17&lt;T$139,10,(T$140-'Indicator Data'!X17)/(T$140-T$139)*10)),1))</f>
        <v>9.9</v>
      </c>
      <c r="U15" s="2">
        <f>IF('Indicator Data'!Y17="No data","x",ROUND(IF('Indicator Data'!Y17&gt;U$140,0,IF('Indicator Data'!Y17&lt;U$139,10,(U$140-'Indicator Data'!Y17)/(U$140-U$139)*10)),1))</f>
        <v>0</v>
      </c>
      <c r="V15" s="2">
        <f>IF('Indicator Data'!Z17="No data","x",ROUND(IF('Indicator Data'!Z17&gt;V$140,0,IF('Indicator Data'!Z17&lt;V$139,10,(V$140-'Indicator Data'!Z17)/(V$140-V$139)*10)),1))</f>
        <v>0</v>
      </c>
      <c r="W15" s="2">
        <f>IF('Indicator Data'!AE17="No data","x",ROUND(IF('Indicator Data'!AE17&gt;W$140,0,IF('Indicator Data'!AE17&lt;W$139,10,(W$140-'Indicator Data'!AE17)/(W$140-W$139)*10)),1))</f>
        <v>9.8000000000000007</v>
      </c>
      <c r="X15" s="3">
        <f t="shared" si="6"/>
        <v>4.9000000000000004</v>
      </c>
      <c r="Y15" s="5">
        <f t="shared" si="7"/>
        <v>7</v>
      </c>
      <c r="Z15" s="80"/>
    </row>
    <row r="16" spans="1:26" s="11" customFormat="1" x14ac:dyDescent="0.25">
      <c r="A16" s="11" t="s">
        <v>343</v>
      </c>
      <c r="B16" s="28" t="s">
        <v>2</v>
      </c>
      <c r="C16" s="28" t="s">
        <v>463</v>
      </c>
      <c r="D16" s="2">
        <f>IF('Indicator Data'!AR18="No data","x",ROUND(IF('Indicator Data'!AR18&gt;D$140,0,IF('Indicator Data'!AR18&lt;D$139,10,(D$140-'Indicator Data'!AR18)/(D$140-D$139)*10)),1))</f>
        <v>2.6</v>
      </c>
      <c r="E16" s="122">
        <f>('Indicator Data'!BE18+'Indicator Data'!BF18+'Indicator Data'!BG18)/'Indicator Data'!BD18*1000000</f>
        <v>0.21308079576157057</v>
      </c>
      <c r="F16" s="2">
        <f t="shared" si="0"/>
        <v>7.9</v>
      </c>
      <c r="G16" s="3">
        <f t="shared" si="1"/>
        <v>5.3</v>
      </c>
      <c r="H16" s="2">
        <f>IF('Indicator Data'!AT18="No data","x",ROUND(IF('Indicator Data'!AT18&gt;H$140,0,IF('Indicator Data'!AT18&lt;H$139,10,(H$140-'Indicator Data'!AT18)/(H$140-H$139)*10)),1))</f>
        <v>7.5</v>
      </c>
      <c r="I16" s="2">
        <f>IF('Indicator Data'!AS18="No data","x",ROUND(IF('Indicator Data'!AS18&gt;I$140,0,IF('Indicator Data'!AS18&lt;I$139,10,(I$140-'Indicator Data'!AS18)/(I$140-I$139)*10)),1))</f>
        <v>6.6</v>
      </c>
      <c r="J16" s="3">
        <f t="shared" si="2"/>
        <v>7.1</v>
      </c>
      <c r="K16" s="5">
        <f t="shared" si="3"/>
        <v>6.2</v>
      </c>
      <c r="L16" s="2">
        <f>IF('Indicator Data'!AV18="No data","x",ROUND(IF('Indicator Data'!AV18^2&gt;L$140,0,IF('Indicator Data'!AV18^2&lt;L$139,10,(L$140-'Indicator Data'!AV18^2)/(L$140-L$139)*10)),1))</f>
        <v>8.1</v>
      </c>
      <c r="M16" s="2">
        <f>IF(OR('Indicator Data'!AU18=0,'Indicator Data'!AU18="No data"),"x",ROUND(IF('Indicator Data'!AU18&gt;M$140,0,IF('Indicator Data'!AU18&lt;M$139,10,(M$140-'Indicator Data'!AU18)/(M$140-M$139)*10)),1))</f>
        <v>5.4</v>
      </c>
      <c r="N16" s="2">
        <f>IF('Indicator Data'!AW18="No data","x",ROUND(IF('Indicator Data'!AW18&gt;N$140,0,IF('Indicator Data'!AW18&lt;N$139,10,(N$140-'Indicator Data'!AW18)/(N$140-N$139)*10)),1))</f>
        <v>7.7</v>
      </c>
      <c r="O16" s="2">
        <f>IF('Indicator Data'!AX18="No data","x",ROUND(IF('Indicator Data'!AX18&gt;O$140,0,IF('Indicator Data'!AX18&lt;O$139,10,(O$140-'Indicator Data'!AX18)/(O$140-O$139)*10)),1))</f>
        <v>6</v>
      </c>
      <c r="P16" s="3">
        <f t="shared" si="4"/>
        <v>6.8</v>
      </c>
      <c r="Q16" s="2">
        <f>IF('Indicator Data'!AY18="No data","x",ROUND(IF('Indicator Data'!AY18&gt;Q$140,0,IF('Indicator Data'!AY18&lt;Q$139,10,(Q$140-'Indicator Data'!AY18)/(Q$140-Q$139)*10)),1))</f>
        <v>5.6</v>
      </c>
      <c r="R16" s="2">
        <f>IF('Indicator Data'!AZ18="No data","x",ROUND(IF('Indicator Data'!AZ18&gt;R$140,0,IF('Indicator Data'!AZ18&lt;R$139,10,(R$140-'Indicator Data'!AZ18)/(R$140-R$139)*10)),1))</f>
        <v>5.5</v>
      </c>
      <c r="S16" s="3">
        <f t="shared" si="5"/>
        <v>5.6</v>
      </c>
      <c r="T16" s="2">
        <f>IF('Indicator Data'!X18="No data","x",ROUND(IF('Indicator Data'!X18&gt;T$140,0,IF('Indicator Data'!X18&lt;T$139,10,(T$140-'Indicator Data'!X18)/(T$140-T$139)*10)),1))</f>
        <v>9.8000000000000007</v>
      </c>
      <c r="U16" s="2">
        <f>IF('Indicator Data'!Y18="No data","x",ROUND(IF('Indicator Data'!Y18&gt;U$140,0,IF('Indicator Data'!Y18&lt;U$139,10,(U$140-'Indicator Data'!Y18)/(U$140-U$139)*10)),1))</f>
        <v>3.9</v>
      </c>
      <c r="V16" s="2">
        <f>IF('Indicator Data'!Z18="No data","x",ROUND(IF('Indicator Data'!Z18&gt;V$140,0,IF('Indicator Data'!Z18&lt;V$139,10,(V$140-'Indicator Data'!Z18)/(V$140-V$139)*10)),1))</f>
        <v>9.6999999999999993</v>
      </c>
      <c r="W16" s="2">
        <f>IF('Indicator Data'!AE18="No data","x",ROUND(IF('Indicator Data'!AE18&gt;W$140,0,IF('Indicator Data'!AE18&lt;W$139,10,(W$140-'Indicator Data'!AE18)/(W$140-W$139)*10)),1))</f>
        <v>9.6</v>
      </c>
      <c r="X16" s="3">
        <f t="shared" si="6"/>
        <v>8.3000000000000007</v>
      </c>
      <c r="Y16" s="5">
        <f t="shared" si="7"/>
        <v>6.9</v>
      </c>
      <c r="Z16" s="80"/>
    </row>
    <row r="17" spans="1:26" s="11" customFormat="1" x14ac:dyDescent="0.25">
      <c r="A17" s="11" t="s">
        <v>333</v>
      </c>
      <c r="B17" s="28" t="s">
        <v>2</v>
      </c>
      <c r="C17" s="28" t="s">
        <v>464</v>
      </c>
      <c r="D17" s="2">
        <f>IF('Indicator Data'!AR19="No data","x",ROUND(IF('Indicator Data'!AR19&gt;D$140,0,IF('Indicator Data'!AR19&lt;D$139,10,(D$140-'Indicator Data'!AR19)/(D$140-D$139)*10)),1))</f>
        <v>2.6</v>
      </c>
      <c r="E17" s="122">
        <f>('Indicator Data'!BE19+'Indicator Data'!BF19+'Indicator Data'!BG19)/'Indicator Data'!BD19*1000000</f>
        <v>0.21308079576157057</v>
      </c>
      <c r="F17" s="2">
        <f t="shared" si="0"/>
        <v>7.9</v>
      </c>
      <c r="G17" s="3">
        <f t="shared" si="1"/>
        <v>5.3</v>
      </c>
      <c r="H17" s="2">
        <f>IF('Indicator Data'!AT19="No data","x",ROUND(IF('Indicator Data'!AT19&gt;H$140,0,IF('Indicator Data'!AT19&lt;H$139,10,(H$140-'Indicator Data'!AT19)/(H$140-H$139)*10)),1))</f>
        <v>7.5</v>
      </c>
      <c r="I17" s="2">
        <f>IF('Indicator Data'!AS19="No data","x",ROUND(IF('Indicator Data'!AS19&gt;I$140,0,IF('Indicator Data'!AS19&lt;I$139,10,(I$140-'Indicator Data'!AS19)/(I$140-I$139)*10)),1))</f>
        <v>6.6</v>
      </c>
      <c r="J17" s="3">
        <f t="shared" si="2"/>
        <v>7.1</v>
      </c>
      <c r="K17" s="5">
        <f t="shared" si="3"/>
        <v>6.2</v>
      </c>
      <c r="L17" s="2">
        <f>IF('Indicator Data'!AV19="No data","x",ROUND(IF('Indicator Data'!AV19^2&gt;L$140,0,IF('Indicator Data'!AV19^2&lt;L$139,10,(L$140-'Indicator Data'!AV19^2)/(L$140-L$139)*10)),1))</f>
        <v>3.6</v>
      </c>
      <c r="M17" s="2">
        <f>IF(OR('Indicator Data'!AU19=0,'Indicator Data'!AU19="No data"),"x",ROUND(IF('Indicator Data'!AU19&gt;M$140,0,IF('Indicator Data'!AU19&lt;M$139,10,(M$140-'Indicator Data'!AU19)/(M$140-M$139)*10)),1))</f>
        <v>1.9</v>
      </c>
      <c r="N17" s="2">
        <f>IF('Indicator Data'!AW19="No data","x",ROUND(IF('Indicator Data'!AW19&gt;N$140,0,IF('Indicator Data'!AW19&lt;N$139,10,(N$140-'Indicator Data'!AW19)/(N$140-N$139)*10)),1))</f>
        <v>7.7</v>
      </c>
      <c r="O17" s="2">
        <f>IF('Indicator Data'!AX19="No data","x",ROUND(IF('Indicator Data'!AX19&gt;O$140,0,IF('Indicator Data'!AX19&lt;O$139,10,(O$140-'Indicator Data'!AX19)/(O$140-O$139)*10)),1))</f>
        <v>6</v>
      </c>
      <c r="P17" s="3">
        <f t="shared" si="4"/>
        <v>4.8</v>
      </c>
      <c r="Q17" s="2">
        <f>IF('Indicator Data'!AY19="No data","x",ROUND(IF('Indicator Data'!AY19&gt;Q$140,0,IF('Indicator Data'!AY19&lt;Q$139,10,(Q$140-'Indicator Data'!AY19)/(Q$140-Q$139)*10)),1))</f>
        <v>5.9</v>
      </c>
      <c r="R17" s="2">
        <f>IF('Indicator Data'!AZ19="No data","x",ROUND(IF('Indicator Data'!AZ19&gt;R$140,0,IF('Indicator Data'!AZ19&lt;R$139,10,(R$140-'Indicator Data'!AZ19)/(R$140-R$139)*10)),1))</f>
        <v>2.6</v>
      </c>
      <c r="S17" s="3">
        <f t="shared" si="5"/>
        <v>4.3</v>
      </c>
      <c r="T17" s="2">
        <f>IF('Indicator Data'!X19="No data","x",ROUND(IF('Indicator Data'!X19&gt;T$140,0,IF('Indicator Data'!X19&lt;T$139,10,(T$140-'Indicator Data'!X19)/(T$140-T$139)*10)),1))</f>
        <v>9.8000000000000007</v>
      </c>
      <c r="U17" s="2">
        <f>IF('Indicator Data'!Y19="No data","x",ROUND(IF('Indicator Data'!Y19&gt;U$140,0,IF('Indicator Data'!Y19&lt;U$139,10,(U$140-'Indicator Data'!Y19)/(U$140-U$139)*10)),1))</f>
        <v>1.7</v>
      </c>
      <c r="V17" s="2">
        <f>IF('Indicator Data'!Z19="No data","x",ROUND(IF('Indicator Data'!Z19&gt;V$140,0,IF('Indicator Data'!Z19&lt;V$139,10,(V$140-'Indicator Data'!Z19)/(V$140-V$139)*10)),1))</f>
        <v>6.7</v>
      </c>
      <c r="W17" s="2">
        <f>IF('Indicator Data'!AE19="No data","x",ROUND(IF('Indicator Data'!AE19&gt;W$140,0,IF('Indicator Data'!AE19&lt;W$139,10,(W$140-'Indicator Data'!AE19)/(W$140-W$139)*10)),1))</f>
        <v>9.6</v>
      </c>
      <c r="X17" s="3">
        <f t="shared" si="6"/>
        <v>7</v>
      </c>
      <c r="Y17" s="5">
        <f t="shared" si="7"/>
        <v>5.4</v>
      </c>
      <c r="Z17" s="80"/>
    </row>
    <row r="18" spans="1:26" s="11" customFormat="1" x14ac:dyDescent="0.25">
      <c r="A18" s="11" t="s">
        <v>338</v>
      </c>
      <c r="B18" s="28" t="s">
        <v>2</v>
      </c>
      <c r="C18" s="28" t="s">
        <v>466</v>
      </c>
      <c r="D18" s="2">
        <f>IF('Indicator Data'!AR20="No data","x",ROUND(IF('Indicator Data'!AR20&gt;D$140,0,IF('Indicator Data'!AR20&lt;D$139,10,(D$140-'Indicator Data'!AR20)/(D$140-D$139)*10)),1))</f>
        <v>2.6</v>
      </c>
      <c r="E18" s="122">
        <f>('Indicator Data'!BE20+'Indicator Data'!BF20+'Indicator Data'!BG20)/'Indicator Data'!BD20*1000000</f>
        <v>0.21308079576157057</v>
      </c>
      <c r="F18" s="2">
        <f t="shared" si="0"/>
        <v>7.9</v>
      </c>
      <c r="G18" s="3">
        <f t="shared" si="1"/>
        <v>5.3</v>
      </c>
      <c r="H18" s="2">
        <f>IF('Indicator Data'!AT20="No data","x",ROUND(IF('Indicator Data'!AT20&gt;H$140,0,IF('Indicator Data'!AT20&lt;H$139,10,(H$140-'Indicator Data'!AT20)/(H$140-H$139)*10)),1))</f>
        <v>7.5</v>
      </c>
      <c r="I18" s="2">
        <f>IF('Indicator Data'!AS20="No data","x",ROUND(IF('Indicator Data'!AS20&gt;I$140,0,IF('Indicator Data'!AS20&lt;I$139,10,(I$140-'Indicator Data'!AS20)/(I$140-I$139)*10)),1))</f>
        <v>6.6</v>
      </c>
      <c r="J18" s="3">
        <f t="shared" si="2"/>
        <v>7.1</v>
      </c>
      <c r="K18" s="5">
        <f t="shared" si="3"/>
        <v>6.2</v>
      </c>
      <c r="L18" s="2">
        <f>IF('Indicator Data'!AV20="No data","x",ROUND(IF('Indicator Data'!AV20^2&gt;L$140,0,IF('Indicator Data'!AV20^2&lt;L$139,10,(L$140-'Indicator Data'!AV20^2)/(L$140-L$139)*10)),1))</f>
        <v>6.3</v>
      </c>
      <c r="M18" s="2">
        <f>IF(OR('Indicator Data'!AU20=0,'Indicator Data'!AU20="No data"),"x",ROUND(IF('Indicator Data'!AU20&gt;M$140,0,IF('Indicator Data'!AU20&lt;M$139,10,(M$140-'Indicator Data'!AU20)/(M$140-M$139)*10)),1))</f>
        <v>5.5</v>
      </c>
      <c r="N18" s="2">
        <f>IF('Indicator Data'!AW20="No data","x",ROUND(IF('Indicator Data'!AW20&gt;N$140,0,IF('Indicator Data'!AW20&lt;N$139,10,(N$140-'Indicator Data'!AW20)/(N$140-N$139)*10)),1))</f>
        <v>7.7</v>
      </c>
      <c r="O18" s="2">
        <f>IF('Indicator Data'!AX20="No data","x",ROUND(IF('Indicator Data'!AX20&gt;O$140,0,IF('Indicator Data'!AX20&lt;O$139,10,(O$140-'Indicator Data'!AX20)/(O$140-O$139)*10)),1))</f>
        <v>6</v>
      </c>
      <c r="P18" s="3">
        <f t="shared" si="4"/>
        <v>6.4</v>
      </c>
      <c r="Q18" s="2">
        <f>IF('Indicator Data'!AY20="No data","x",ROUND(IF('Indicator Data'!AY20&gt;Q$140,0,IF('Indicator Data'!AY20&lt;Q$139,10,(Q$140-'Indicator Data'!AY20)/(Q$140-Q$139)*10)),1))</f>
        <v>7.8</v>
      </c>
      <c r="R18" s="2">
        <f>IF('Indicator Data'!AZ20="No data","x",ROUND(IF('Indicator Data'!AZ20&gt;R$140,0,IF('Indicator Data'!AZ20&lt;R$139,10,(R$140-'Indicator Data'!AZ20)/(R$140-R$139)*10)),1))</f>
        <v>6.4</v>
      </c>
      <c r="S18" s="3">
        <f t="shared" si="5"/>
        <v>7.1</v>
      </c>
      <c r="T18" s="2">
        <f>IF('Indicator Data'!X20="No data","x",ROUND(IF('Indicator Data'!X20&gt;T$140,0,IF('Indicator Data'!X20&lt;T$139,10,(T$140-'Indicator Data'!X20)/(T$140-T$139)*10)),1))</f>
        <v>9.8000000000000007</v>
      </c>
      <c r="U18" s="2">
        <f>IF('Indicator Data'!Y20="No data","x",ROUND(IF('Indicator Data'!Y20&gt;U$140,0,IF('Indicator Data'!Y20&lt;U$139,10,(U$140-'Indicator Data'!Y20)/(U$140-U$139)*10)),1))</f>
        <v>3</v>
      </c>
      <c r="V18" s="2">
        <f>IF('Indicator Data'!Z20="No data","x",ROUND(IF('Indicator Data'!Z20&gt;V$140,0,IF('Indicator Data'!Z20&lt;V$139,10,(V$140-'Indicator Data'!Z20)/(V$140-V$139)*10)),1))</f>
        <v>8.8000000000000007</v>
      </c>
      <c r="W18" s="2">
        <f>IF('Indicator Data'!AE20="No data","x",ROUND(IF('Indicator Data'!AE20&gt;W$140,0,IF('Indicator Data'!AE20&lt;W$139,10,(W$140-'Indicator Data'!AE20)/(W$140-W$139)*10)),1))</f>
        <v>9.6</v>
      </c>
      <c r="X18" s="3">
        <f t="shared" si="6"/>
        <v>7.8</v>
      </c>
      <c r="Y18" s="5">
        <f t="shared" si="7"/>
        <v>7.1</v>
      </c>
      <c r="Z18" s="80"/>
    </row>
    <row r="19" spans="1:26" s="11" customFormat="1" x14ac:dyDescent="0.25">
      <c r="A19" s="11" t="s">
        <v>344</v>
      </c>
      <c r="B19" s="28" t="s">
        <v>2</v>
      </c>
      <c r="C19" s="28" t="s">
        <v>465</v>
      </c>
      <c r="D19" s="2">
        <f>IF('Indicator Data'!AR21="No data","x",ROUND(IF('Indicator Data'!AR21&gt;D$140,0,IF('Indicator Data'!AR21&lt;D$139,10,(D$140-'Indicator Data'!AR21)/(D$140-D$139)*10)),1))</f>
        <v>2.6</v>
      </c>
      <c r="E19" s="122">
        <f>('Indicator Data'!BE21+'Indicator Data'!BF21+'Indicator Data'!BG21)/'Indicator Data'!BD21*1000000</f>
        <v>0.21308079576157057</v>
      </c>
      <c r="F19" s="2">
        <f t="shared" si="0"/>
        <v>7.9</v>
      </c>
      <c r="G19" s="3">
        <f t="shared" si="1"/>
        <v>5.3</v>
      </c>
      <c r="H19" s="2">
        <f>IF('Indicator Data'!AT21="No data","x",ROUND(IF('Indicator Data'!AT21&gt;H$140,0,IF('Indicator Data'!AT21&lt;H$139,10,(H$140-'Indicator Data'!AT21)/(H$140-H$139)*10)),1))</f>
        <v>7.5</v>
      </c>
      <c r="I19" s="2">
        <f>IF('Indicator Data'!AS21="No data","x",ROUND(IF('Indicator Data'!AS21&gt;I$140,0,IF('Indicator Data'!AS21&lt;I$139,10,(I$140-'Indicator Data'!AS21)/(I$140-I$139)*10)),1))</f>
        <v>6.6</v>
      </c>
      <c r="J19" s="3">
        <f t="shared" si="2"/>
        <v>7.1</v>
      </c>
      <c r="K19" s="5">
        <f t="shared" si="3"/>
        <v>6.2</v>
      </c>
      <c r="L19" s="2">
        <f>IF('Indicator Data'!AV21="No data","x",ROUND(IF('Indicator Data'!AV21^2&gt;L$140,0,IF('Indicator Data'!AV21^2&lt;L$139,10,(L$140-'Indicator Data'!AV21^2)/(L$140-L$139)*10)),1))</f>
        <v>10</v>
      </c>
      <c r="M19" s="2">
        <f>IF(OR('Indicator Data'!AU21=0,'Indicator Data'!AU21="No data"),"x",ROUND(IF('Indicator Data'!AU21&gt;M$140,0,IF('Indicator Data'!AU21&lt;M$139,10,(M$140-'Indicator Data'!AU21)/(M$140-M$139)*10)),1))</f>
        <v>8.6</v>
      </c>
      <c r="N19" s="2">
        <f>IF('Indicator Data'!AW21="No data","x",ROUND(IF('Indicator Data'!AW21&gt;N$140,0,IF('Indicator Data'!AW21&lt;N$139,10,(N$140-'Indicator Data'!AW21)/(N$140-N$139)*10)),1))</f>
        <v>7.7</v>
      </c>
      <c r="O19" s="2">
        <f>IF('Indicator Data'!AX21="No data","x",ROUND(IF('Indicator Data'!AX21&gt;O$140,0,IF('Indicator Data'!AX21&lt;O$139,10,(O$140-'Indicator Data'!AX21)/(O$140-O$139)*10)),1))</f>
        <v>6</v>
      </c>
      <c r="P19" s="3">
        <f t="shared" si="4"/>
        <v>8.1</v>
      </c>
      <c r="Q19" s="2">
        <f>IF('Indicator Data'!AY21="No data","x",ROUND(IF('Indicator Data'!AY21&gt;Q$140,0,IF('Indicator Data'!AY21&lt;Q$139,10,(Q$140-'Indicator Data'!AY21)/(Q$140-Q$139)*10)),1))</f>
        <v>9.8000000000000007</v>
      </c>
      <c r="R19" s="2">
        <f>IF('Indicator Data'!AZ21="No data","x",ROUND(IF('Indicator Data'!AZ21&gt;R$140,0,IF('Indicator Data'!AZ21&lt;R$139,10,(R$140-'Indicator Data'!AZ21)/(R$140-R$139)*10)),1))</f>
        <v>7.3</v>
      </c>
      <c r="S19" s="3">
        <f t="shared" si="5"/>
        <v>8.6</v>
      </c>
      <c r="T19" s="2">
        <f>IF('Indicator Data'!X21="No data","x",ROUND(IF('Indicator Data'!X21&gt;T$140,0,IF('Indicator Data'!X21&lt;T$139,10,(T$140-'Indicator Data'!X21)/(T$140-T$139)*10)),1))</f>
        <v>9.8000000000000007</v>
      </c>
      <c r="U19" s="2">
        <f>IF('Indicator Data'!Y21="No data","x",ROUND(IF('Indicator Data'!Y21&gt;U$140,0,IF('Indicator Data'!Y21&lt;U$139,10,(U$140-'Indicator Data'!Y21)/(U$140-U$139)*10)),1))</f>
        <v>3.4</v>
      </c>
      <c r="V19" s="2">
        <f>IF('Indicator Data'!Z21="No data","x",ROUND(IF('Indicator Data'!Z21&gt;V$140,0,IF('Indicator Data'!Z21&lt;V$139,10,(V$140-'Indicator Data'!Z21)/(V$140-V$139)*10)),1))</f>
        <v>10</v>
      </c>
      <c r="W19" s="2">
        <f>IF('Indicator Data'!AE21="No data","x",ROUND(IF('Indicator Data'!AE21&gt;W$140,0,IF('Indicator Data'!AE21&lt;W$139,10,(W$140-'Indicator Data'!AE21)/(W$140-W$139)*10)),1))</f>
        <v>9.6</v>
      </c>
      <c r="X19" s="3">
        <f t="shared" si="6"/>
        <v>8.1999999999999993</v>
      </c>
      <c r="Y19" s="5">
        <f t="shared" si="7"/>
        <v>8.3000000000000007</v>
      </c>
      <c r="Z19" s="80"/>
    </row>
    <row r="20" spans="1:26" s="11" customFormat="1" x14ac:dyDescent="0.25">
      <c r="A20" s="11" t="s">
        <v>345</v>
      </c>
      <c r="B20" s="28" t="s">
        <v>2</v>
      </c>
      <c r="C20" s="28" t="s">
        <v>467</v>
      </c>
      <c r="D20" s="2">
        <f>IF('Indicator Data'!AR22="No data","x",ROUND(IF('Indicator Data'!AR22&gt;D$140,0,IF('Indicator Data'!AR22&lt;D$139,10,(D$140-'Indicator Data'!AR22)/(D$140-D$139)*10)),1))</f>
        <v>2.6</v>
      </c>
      <c r="E20" s="122">
        <f>('Indicator Data'!BE22+'Indicator Data'!BF22+'Indicator Data'!BG22)/'Indicator Data'!BD22*1000000</f>
        <v>0.21308079576157057</v>
      </c>
      <c r="F20" s="2">
        <f t="shared" si="0"/>
        <v>7.9</v>
      </c>
      <c r="G20" s="3">
        <f t="shared" si="1"/>
        <v>5.3</v>
      </c>
      <c r="H20" s="2">
        <f>IF('Indicator Data'!AT22="No data","x",ROUND(IF('Indicator Data'!AT22&gt;H$140,0,IF('Indicator Data'!AT22&lt;H$139,10,(H$140-'Indicator Data'!AT22)/(H$140-H$139)*10)),1))</f>
        <v>7.5</v>
      </c>
      <c r="I20" s="2">
        <f>IF('Indicator Data'!AS22="No data","x",ROUND(IF('Indicator Data'!AS22&gt;I$140,0,IF('Indicator Data'!AS22&lt;I$139,10,(I$140-'Indicator Data'!AS22)/(I$140-I$139)*10)),1))</f>
        <v>6.6</v>
      </c>
      <c r="J20" s="3">
        <f t="shared" si="2"/>
        <v>7.1</v>
      </c>
      <c r="K20" s="5">
        <f t="shared" si="3"/>
        <v>6.2</v>
      </c>
      <c r="L20" s="2">
        <f>IF('Indicator Data'!AV22="No data","x",ROUND(IF('Indicator Data'!AV22^2&gt;L$140,0,IF('Indicator Data'!AV22^2&lt;L$139,10,(L$140-'Indicator Data'!AV22^2)/(L$140-L$139)*10)),1))</f>
        <v>1.8</v>
      </c>
      <c r="M20" s="2">
        <f>IF(OR('Indicator Data'!AU22=0,'Indicator Data'!AU22="No data"),"x",ROUND(IF('Indicator Data'!AU22&gt;M$140,0,IF('Indicator Data'!AU22&lt;M$139,10,(M$140-'Indicator Data'!AU22)/(M$140-M$139)*10)),1))</f>
        <v>0.7</v>
      </c>
      <c r="N20" s="2">
        <f>IF('Indicator Data'!AW22="No data","x",ROUND(IF('Indicator Data'!AW22&gt;N$140,0,IF('Indicator Data'!AW22&lt;N$139,10,(N$140-'Indicator Data'!AW22)/(N$140-N$139)*10)),1))</f>
        <v>7.7</v>
      </c>
      <c r="O20" s="2">
        <f>IF('Indicator Data'!AX22="No data","x",ROUND(IF('Indicator Data'!AX22&gt;O$140,0,IF('Indicator Data'!AX22&lt;O$139,10,(O$140-'Indicator Data'!AX22)/(O$140-O$139)*10)),1))</f>
        <v>6</v>
      </c>
      <c r="P20" s="3">
        <f t="shared" si="4"/>
        <v>4.0999999999999996</v>
      </c>
      <c r="Q20" s="2">
        <f>IF('Indicator Data'!AY22="No data","x",ROUND(IF('Indicator Data'!AY22&gt;Q$140,0,IF('Indicator Data'!AY22&lt;Q$139,10,(Q$140-'Indicator Data'!AY22)/(Q$140-Q$139)*10)),1))</f>
        <v>4.8</v>
      </c>
      <c r="R20" s="2">
        <f>IF('Indicator Data'!AZ22="No data","x",ROUND(IF('Indicator Data'!AZ22&gt;R$140,0,IF('Indicator Data'!AZ22&lt;R$139,10,(R$140-'Indicator Data'!AZ22)/(R$140-R$139)*10)),1))</f>
        <v>1.3</v>
      </c>
      <c r="S20" s="3">
        <f t="shared" si="5"/>
        <v>3.1</v>
      </c>
      <c r="T20" s="2">
        <f>IF('Indicator Data'!X22="No data","x",ROUND(IF('Indicator Data'!X22&gt;T$140,0,IF('Indicator Data'!X22&lt;T$139,10,(T$140-'Indicator Data'!X22)/(T$140-T$139)*10)),1))</f>
        <v>9.8000000000000007</v>
      </c>
      <c r="U20" s="2">
        <f>IF('Indicator Data'!Y22="No data","x",ROUND(IF('Indicator Data'!Y22&gt;U$140,0,IF('Indicator Data'!Y22&lt;U$139,10,(U$140-'Indicator Data'!Y22)/(U$140-U$139)*10)),1))</f>
        <v>1.5</v>
      </c>
      <c r="V20" s="2">
        <f>IF('Indicator Data'!Z22="No data","x",ROUND(IF('Indicator Data'!Z22&gt;V$140,0,IF('Indicator Data'!Z22&lt;V$139,10,(V$140-'Indicator Data'!Z22)/(V$140-V$139)*10)),1))</f>
        <v>4.4000000000000004</v>
      </c>
      <c r="W20" s="2">
        <f>IF('Indicator Data'!AE22="No data","x",ROUND(IF('Indicator Data'!AE22&gt;W$140,0,IF('Indicator Data'!AE22&lt;W$139,10,(W$140-'Indicator Data'!AE22)/(W$140-W$139)*10)),1))</f>
        <v>9.6</v>
      </c>
      <c r="X20" s="3">
        <f t="shared" si="6"/>
        <v>6.3</v>
      </c>
      <c r="Y20" s="5">
        <f t="shared" si="7"/>
        <v>4.5</v>
      </c>
      <c r="Z20" s="80"/>
    </row>
    <row r="21" spans="1:26" s="11" customFormat="1" x14ac:dyDescent="0.25">
      <c r="A21" s="11" t="s">
        <v>346</v>
      </c>
      <c r="B21" s="28" t="s">
        <v>2</v>
      </c>
      <c r="C21" s="28" t="s">
        <v>468</v>
      </c>
      <c r="D21" s="2">
        <f>IF('Indicator Data'!AR23="No data","x",ROUND(IF('Indicator Data'!AR23&gt;D$140,0,IF('Indicator Data'!AR23&lt;D$139,10,(D$140-'Indicator Data'!AR23)/(D$140-D$139)*10)),1))</f>
        <v>2.6</v>
      </c>
      <c r="E21" s="122">
        <f>('Indicator Data'!BE23+'Indicator Data'!BF23+'Indicator Data'!BG23)/'Indicator Data'!BD23*1000000</f>
        <v>0.21308079576157057</v>
      </c>
      <c r="F21" s="2">
        <f t="shared" si="0"/>
        <v>7.9</v>
      </c>
      <c r="G21" s="3">
        <f t="shared" si="1"/>
        <v>5.3</v>
      </c>
      <c r="H21" s="2">
        <f>IF('Indicator Data'!AT23="No data","x",ROUND(IF('Indicator Data'!AT23&gt;H$140,0,IF('Indicator Data'!AT23&lt;H$139,10,(H$140-'Indicator Data'!AT23)/(H$140-H$139)*10)),1))</f>
        <v>7.5</v>
      </c>
      <c r="I21" s="2">
        <f>IF('Indicator Data'!AS23="No data","x",ROUND(IF('Indicator Data'!AS23&gt;I$140,0,IF('Indicator Data'!AS23&lt;I$139,10,(I$140-'Indicator Data'!AS23)/(I$140-I$139)*10)),1))</f>
        <v>6.6</v>
      </c>
      <c r="J21" s="3">
        <f t="shared" si="2"/>
        <v>7.1</v>
      </c>
      <c r="K21" s="5">
        <f t="shared" si="3"/>
        <v>6.2</v>
      </c>
      <c r="L21" s="2">
        <f>IF('Indicator Data'!AV23="No data","x",ROUND(IF('Indicator Data'!AV23^2&gt;L$140,0,IF('Indicator Data'!AV23^2&lt;L$139,10,(L$140-'Indicator Data'!AV23^2)/(L$140-L$139)*10)),1))</f>
        <v>9.6</v>
      </c>
      <c r="M21" s="2">
        <f>IF(OR('Indicator Data'!AU23=0,'Indicator Data'!AU23="No data"),"x",ROUND(IF('Indicator Data'!AU23&gt;M$140,0,IF('Indicator Data'!AU23&lt;M$139,10,(M$140-'Indicator Data'!AU23)/(M$140-M$139)*10)),1))</f>
        <v>7.4</v>
      </c>
      <c r="N21" s="2">
        <f>IF('Indicator Data'!AW23="No data","x",ROUND(IF('Indicator Data'!AW23&gt;N$140,0,IF('Indicator Data'!AW23&lt;N$139,10,(N$140-'Indicator Data'!AW23)/(N$140-N$139)*10)),1))</f>
        <v>7.7</v>
      </c>
      <c r="O21" s="2">
        <f>IF('Indicator Data'!AX23="No data","x",ROUND(IF('Indicator Data'!AX23&gt;O$140,0,IF('Indicator Data'!AX23&lt;O$139,10,(O$140-'Indicator Data'!AX23)/(O$140-O$139)*10)),1))</f>
        <v>6</v>
      </c>
      <c r="P21" s="3">
        <f t="shared" si="4"/>
        <v>7.7</v>
      </c>
      <c r="Q21" s="2">
        <f>IF('Indicator Data'!AY23="No data","x",ROUND(IF('Indicator Data'!AY23&gt;Q$140,0,IF('Indicator Data'!AY23&lt;Q$139,10,(Q$140-'Indicator Data'!AY23)/(Q$140-Q$139)*10)),1))</f>
        <v>7.8</v>
      </c>
      <c r="R21" s="2">
        <f>IF('Indicator Data'!AZ23="No data","x",ROUND(IF('Indicator Data'!AZ23&gt;R$140,0,IF('Indicator Data'!AZ23&lt;R$139,10,(R$140-'Indicator Data'!AZ23)/(R$140-R$139)*10)),1))</f>
        <v>8.6999999999999993</v>
      </c>
      <c r="S21" s="3">
        <f t="shared" si="5"/>
        <v>8.3000000000000007</v>
      </c>
      <c r="T21" s="2">
        <f>IF('Indicator Data'!X23="No data","x",ROUND(IF('Indicator Data'!X23&gt;T$140,0,IF('Indicator Data'!X23&lt;T$139,10,(T$140-'Indicator Data'!X23)/(T$140-T$139)*10)),1))</f>
        <v>9.8000000000000007</v>
      </c>
      <c r="U21" s="2">
        <f>IF('Indicator Data'!Y23="No data","x",ROUND(IF('Indicator Data'!Y23&gt;U$140,0,IF('Indicator Data'!Y23&lt;U$139,10,(U$140-'Indicator Data'!Y23)/(U$140-U$139)*10)),1))</f>
        <v>3.9</v>
      </c>
      <c r="V21" s="2">
        <f>IF('Indicator Data'!Z23="No data","x",ROUND(IF('Indicator Data'!Z23&gt;V$140,0,IF('Indicator Data'!Z23&lt;V$139,10,(V$140-'Indicator Data'!Z23)/(V$140-V$139)*10)),1))</f>
        <v>10</v>
      </c>
      <c r="W21" s="2">
        <f>IF('Indicator Data'!AE23="No data","x",ROUND(IF('Indicator Data'!AE23&gt;W$140,0,IF('Indicator Data'!AE23&lt;W$139,10,(W$140-'Indicator Data'!AE23)/(W$140-W$139)*10)),1))</f>
        <v>9.6</v>
      </c>
      <c r="X21" s="3">
        <f t="shared" si="6"/>
        <v>8.3000000000000007</v>
      </c>
      <c r="Y21" s="5">
        <f t="shared" si="7"/>
        <v>8.1</v>
      </c>
      <c r="Z21" s="80"/>
    </row>
    <row r="22" spans="1:26" s="11" customFormat="1" x14ac:dyDescent="0.25">
      <c r="A22" s="11" t="s">
        <v>347</v>
      </c>
      <c r="B22" s="28" t="s">
        <v>2</v>
      </c>
      <c r="C22" s="28" t="s">
        <v>469</v>
      </c>
      <c r="D22" s="2">
        <f>IF('Indicator Data'!AR24="No data","x",ROUND(IF('Indicator Data'!AR24&gt;D$140,0,IF('Indicator Data'!AR24&lt;D$139,10,(D$140-'Indicator Data'!AR24)/(D$140-D$139)*10)),1))</f>
        <v>2.6</v>
      </c>
      <c r="E22" s="122">
        <f>('Indicator Data'!BE24+'Indicator Data'!BF24+'Indicator Data'!BG24)/'Indicator Data'!BD24*1000000</f>
        <v>0.21308079576157057</v>
      </c>
      <c r="F22" s="2">
        <f t="shared" si="0"/>
        <v>7.9</v>
      </c>
      <c r="G22" s="3">
        <f t="shared" si="1"/>
        <v>5.3</v>
      </c>
      <c r="H22" s="2">
        <f>IF('Indicator Data'!AT24="No data","x",ROUND(IF('Indicator Data'!AT24&gt;H$140,0,IF('Indicator Data'!AT24&lt;H$139,10,(H$140-'Indicator Data'!AT24)/(H$140-H$139)*10)),1))</f>
        <v>7.5</v>
      </c>
      <c r="I22" s="2">
        <f>IF('Indicator Data'!AS24="No data","x",ROUND(IF('Indicator Data'!AS24&gt;I$140,0,IF('Indicator Data'!AS24&lt;I$139,10,(I$140-'Indicator Data'!AS24)/(I$140-I$139)*10)),1))</f>
        <v>6.6</v>
      </c>
      <c r="J22" s="3">
        <f t="shared" si="2"/>
        <v>7.1</v>
      </c>
      <c r="K22" s="5">
        <f t="shared" si="3"/>
        <v>6.2</v>
      </c>
      <c r="L22" s="2">
        <f>IF('Indicator Data'!AV24="No data","x",ROUND(IF('Indicator Data'!AV24^2&gt;L$140,0,IF('Indicator Data'!AV24^2&lt;L$139,10,(L$140-'Indicator Data'!AV24^2)/(L$140-L$139)*10)),1))</f>
        <v>4.7</v>
      </c>
      <c r="M22" s="2">
        <f>IF(OR('Indicator Data'!AU24=0,'Indicator Data'!AU24="No data"),"x",ROUND(IF('Indicator Data'!AU24&gt;M$140,0,IF('Indicator Data'!AU24&lt;M$139,10,(M$140-'Indicator Data'!AU24)/(M$140-M$139)*10)),1))</f>
        <v>5</v>
      </c>
      <c r="N22" s="2">
        <f>IF('Indicator Data'!AW24="No data","x",ROUND(IF('Indicator Data'!AW24&gt;N$140,0,IF('Indicator Data'!AW24&lt;N$139,10,(N$140-'Indicator Data'!AW24)/(N$140-N$139)*10)),1))</f>
        <v>7.7</v>
      </c>
      <c r="O22" s="2">
        <f>IF('Indicator Data'!AX24="No data","x",ROUND(IF('Indicator Data'!AX24&gt;O$140,0,IF('Indicator Data'!AX24&lt;O$139,10,(O$140-'Indicator Data'!AX24)/(O$140-O$139)*10)),1))</f>
        <v>6</v>
      </c>
      <c r="P22" s="3">
        <f t="shared" si="4"/>
        <v>5.9</v>
      </c>
      <c r="Q22" s="2">
        <f>IF('Indicator Data'!AY24="No data","x",ROUND(IF('Indicator Data'!AY24&gt;Q$140,0,IF('Indicator Data'!AY24&lt;Q$139,10,(Q$140-'Indicator Data'!AY24)/(Q$140-Q$139)*10)),1))</f>
        <v>8</v>
      </c>
      <c r="R22" s="2">
        <f>IF('Indicator Data'!AZ24="No data","x",ROUND(IF('Indicator Data'!AZ24&gt;R$140,0,IF('Indicator Data'!AZ24&lt;R$139,10,(R$140-'Indicator Data'!AZ24)/(R$140-R$139)*10)),1))</f>
        <v>5.6</v>
      </c>
      <c r="S22" s="3">
        <f t="shared" si="5"/>
        <v>6.8</v>
      </c>
      <c r="T22" s="2">
        <f>IF('Indicator Data'!X24="No data","x",ROUND(IF('Indicator Data'!X24&gt;T$140,0,IF('Indicator Data'!X24&lt;T$139,10,(T$140-'Indicator Data'!X24)/(T$140-T$139)*10)),1))</f>
        <v>9.8000000000000007</v>
      </c>
      <c r="U22" s="2">
        <f>IF('Indicator Data'!Y24="No data","x",ROUND(IF('Indicator Data'!Y24&gt;U$140,0,IF('Indicator Data'!Y24&lt;U$139,10,(U$140-'Indicator Data'!Y24)/(U$140-U$139)*10)),1))</f>
        <v>1</v>
      </c>
      <c r="V22" s="2">
        <f>IF('Indicator Data'!Z24="No data","x",ROUND(IF('Indicator Data'!Z24&gt;V$140,0,IF('Indicator Data'!Z24&lt;V$139,10,(V$140-'Indicator Data'!Z24)/(V$140-V$139)*10)),1))</f>
        <v>3</v>
      </c>
      <c r="W22" s="2">
        <f>IF('Indicator Data'!AE24="No data","x",ROUND(IF('Indicator Data'!AE24&gt;W$140,0,IF('Indicator Data'!AE24&lt;W$139,10,(W$140-'Indicator Data'!AE24)/(W$140-W$139)*10)),1))</f>
        <v>9.6</v>
      </c>
      <c r="X22" s="3">
        <f t="shared" si="6"/>
        <v>5.9</v>
      </c>
      <c r="Y22" s="5">
        <f t="shared" si="7"/>
        <v>6.2</v>
      </c>
      <c r="Z22" s="80"/>
    </row>
    <row r="23" spans="1:26" s="11" customFormat="1" x14ac:dyDescent="0.25">
      <c r="A23" s="11" t="s">
        <v>348</v>
      </c>
      <c r="B23" s="28" t="s">
        <v>2</v>
      </c>
      <c r="C23" s="28" t="s">
        <v>470</v>
      </c>
      <c r="D23" s="2">
        <f>IF('Indicator Data'!AR25="No data","x",ROUND(IF('Indicator Data'!AR25&gt;D$140,0,IF('Indicator Data'!AR25&lt;D$139,10,(D$140-'Indicator Data'!AR25)/(D$140-D$139)*10)),1))</f>
        <v>2.6</v>
      </c>
      <c r="E23" s="122">
        <f>('Indicator Data'!BE25+'Indicator Data'!BF25+'Indicator Data'!BG25)/'Indicator Data'!BD25*1000000</f>
        <v>0.21308079576157057</v>
      </c>
      <c r="F23" s="2">
        <f t="shared" si="0"/>
        <v>7.9</v>
      </c>
      <c r="G23" s="3">
        <f t="shared" si="1"/>
        <v>5.3</v>
      </c>
      <c r="H23" s="2">
        <f>IF('Indicator Data'!AT25="No data","x",ROUND(IF('Indicator Data'!AT25&gt;H$140,0,IF('Indicator Data'!AT25&lt;H$139,10,(H$140-'Indicator Data'!AT25)/(H$140-H$139)*10)),1))</f>
        <v>7.5</v>
      </c>
      <c r="I23" s="2">
        <f>IF('Indicator Data'!AS25="No data","x",ROUND(IF('Indicator Data'!AS25&gt;I$140,0,IF('Indicator Data'!AS25&lt;I$139,10,(I$140-'Indicator Data'!AS25)/(I$140-I$139)*10)),1))</f>
        <v>6.6</v>
      </c>
      <c r="J23" s="3">
        <f t="shared" si="2"/>
        <v>7.1</v>
      </c>
      <c r="K23" s="5">
        <f t="shared" si="3"/>
        <v>6.2</v>
      </c>
      <c r="L23" s="2">
        <f>IF('Indicator Data'!AV25="No data","x",ROUND(IF('Indicator Data'!AV25^2&gt;L$140,0,IF('Indicator Data'!AV25^2&lt;L$139,10,(L$140-'Indicator Data'!AV25^2)/(L$140-L$139)*10)),1))</f>
        <v>3.6</v>
      </c>
      <c r="M23" s="2">
        <f>IF(OR('Indicator Data'!AU25=0,'Indicator Data'!AU25="No data"),"x",ROUND(IF('Indicator Data'!AU25&gt;M$140,0,IF('Indicator Data'!AU25&lt;M$139,10,(M$140-'Indicator Data'!AU25)/(M$140-M$139)*10)),1))</f>
        <v>2.8</v>
      </c>
      <c r="N23" s="2">
        <f>IF('Indicator Data'!AW25="No data","x",ROUND(IF('Indicator Data'!AW25&gt;N$140,0,IF('Indicator Data'!AW25&lt;N$139,10,(N$140-'Indicator Data'!AW25)/(N$140-N$139)*10)),1))</f>
        <v>7.7</v>
      </c>
      <c r="O23" s="2">
        <f>IF('Indicator Data'!AX25="No data","x",ROUND(IF('Indicator Data'!AX25&gt;O$140,0,IF('Indicator Data'!AX25&lt;O$139,10,(O$140-'Indicator Data'!AX25)/(O$140-O$139)*10)),1))</f>
        <v>6</v>
      </c>
      <c r="P23" s="3">
        <f t="shared" si="4"/>
        <v>5</v>
      </c>
      <c r="Q23" s="2">
        <f>IF('Indicator Data'!AY25="No data","x",ROUND(IF('Indicator Data'!AY25&gt;Q$140,0,IF('Indicator Data'!AY25&lt;Q$139,10,(Q$140-'Indicator Data'!AY25)/(Q$140-Q$139)*10)),1))</f>
        <v>6.6</v>
      </c>
      <c r="R23" s="2">
        <f>IF('Indicator Data'!AZ25="No data","x",ROUND(IF('Indicator Data'!AZ25&gt;R$140,0,IF('Indicator Data'!AZ25&lt;R$139,10,(R$140-'Indicator Data'!AZ25)/(R$140-R$139)*10)),1))</f>
        <v>6.2</v>
      </c>
      <c r="S23" s="3">
        <f t="shared" si="5"/>
        <v>6.4</v>
      </c>
      <c r="T23" s="2">
        <f>IF('Indicator Data'!X25="No data","x",ROUND(IF('Indicator Data'!X25&gt;T$140,0,IF('Indicator Data'!X25&lt;T$139,10,(T$140-'Indicator Data'!X25)/(T$140-T$139)*10)),1))</f>
        <v>9.8000000000000007</v>
      </c>
      <c r="U23" s="2">
        <f>IF('Indicator Data'!Y25="No data","x",ROUND(IF('Indicator Data'!Y25&gt;U$140,0,IF('Indicator Data'!Y25&lt;U$139,10,(U$140-'Indicator Data'!Y25)/(U$140-U$139)*10)),1))</f>
        <v>1.9</v>
      </c>
      <c r="V23" s="2">
        <f>IF('Indicator Data'!Z25="No data","x",ROUND(IF('Indicator Data'!Z25&gt;V$140,0,IF('Indicator Data'!Z25&lt;V$139,10,(V$140-'Indicator Data'!Z25)/(V$140-V$139)*10)),1))</f>
        <v>7.7</v>
      </c>
      <c r="W23" s="2">
        <f>IF('Indicator Data'!AE25="No data","x",ROUND(IF('Indicator Data'!AE25&gt;W$140,0,IF('Indicator Data'!AE25&lt;W$139,10,(W$140-'Indicator Data'!AE25)/(W$140-W$139)*10)),1))</f>
        <v>9.6</v>
      </c>
      <c r="X23" s="3">
        <f t="shared" si="6"/>
        <v>7.3</v>
      </c>
      <c r="Y23" s="5">
        <f t="shared" si="7"/>
        <v>6.2</v>
      </c>
      <c r="Z23" s="80"/>
    </row>
    <row r="24" spans="1:26" s="11" customFormat="1" x14ac:dyDescent="0.25">
      <c r="A24" s="11" t="s">
        <v>349</v>
      </c>
      <c r="B24" s="28" t="s">
        <v>2</v>
      </c>
      <c r="C24" s="28" t="s">
        <v>471</v>
      </c>
      <c r="D24" s="2">
        <f>IF('Indicator Data'!AR26="No data","x",ROUND(IF('Indicator Data'!AR26&gt;D$140,0,IF('Indicator Data'!AR26&lt;D$139,10,(D$140-'Indicator Data'!AR26)/(D$140-D$139)*10)),1))</f>
        <v>2.6</v>
      </c>
      <c r="E24" s="122">
        <f>('Indicator Data'!BE26+'Indicator Data'!BF26+'Indicator Data'!BG26)/'Indicator Data'!BD26*1000000</f>
        <v>0.21308079576157057</v>
      </c>
      <c r="F24" s="2">
        <f t="shared" si="0"/>
        <v>7.9</v>
      </c>
      <c r="G24" s="3">
        <f t="shared" si="1"/>
        <v>5.3</v>
      </c>
      <c r="H24" s="2">
        <f>IF('Indicator Data'!AT26="No data","x",ROUND(IF('Indicator Data'!AT26&gt;H$140,0,IF('Indicator Data'!AT26&lt;H$139,10,(H$140-'Indicator Data'!AT26)/(H$140-H$139)*10)),1))</f>
        <v>7.5</v>
      </c>
      <c r="I24" s="2">
        <f>IF('Indicator Data'!AS26="No data","x",ROUND(IF('Indicator Data'!AS26&gt;I$140,0,IF('Indicator Data'!AS26&lt;I$139,10,(I$140-'Indicator Data'!AS26)/(I$140-I$139)*10)),1))</f>
        <v>6.6</v>
      </c>
      <c r="J24" s="3">
        <f t="shared" si="2"/>
        <v>7.1</v>
      </c>
      <c r="K24" s="5">
        <f t="shared" si="3"/>
        <v>6.2</v>
      </c>
      <c r="L24" s="2">
        <f>IF('Indicator Data'!AV26="No data","x",ROUND(IF('Indicator Data'!AV26^2&gt;L$140,0,IF('Indicator Data'!AV26^2&lt;L$139,10,(L$140-'Indicator Data'!AV26^2)/(L$140-L$139)*10)),1))</f>
        <v>1.3</v>
      </c>
      <c r="M24" s="2">
        <f>IF(OR('Indicator Data'!AU26=0,'Indicator Data'!AU26="No data"),"x",ROUND(IF('Indicator Data'!AU26&gt;M$140,0,IF('Indicator Data'!AU26&lt;M$139,10,(M$140-'Indicator Data'!AU26)/(M$140-M$139)*10)),1))</f>
        <v>3.1</v>
      </c>
      <c r="N24" s="2">
        <f>IF('Indicator Data'!AW26="No data","x",ROUND(IF('Indicator Data'!AW26&gt;N$140,0,IF('Indicator Data'!AW26&lt;N$139,10,(N$140-'Indicator Data'!AW26)/(N$140-N$139)*10)),1))</f>
        <v>7.7</v>
      </c>
      <c r="O24" s="2">
        <f>IF('Indicator Data'!AX26="No data","x",ROUND(IF('Indicator Data'!AX26&gt;O$140,0,IF('Indicator Data'!AX26&lt;O$139,10,(O$140-'Indicator Data'!AX26)/(O$140-O$139)*10)),1))</f>
        <v>6</v>
      </c>
      <c r="P24" s="3">
        <f t="shared" si="4"/>
        <v>4.5</v>
      </c>
      <c r="Q24" s="2">
        <f>IF('Indicator Data'!AY26="No data","x",ROUND(IF('Indicator Data'!AY26&gt;Q$140,0,IF('Indicator Data'!AY26&lt;Q$139,10,(Q$140-'Indicator Data'!AY26)/(Q$140-Q$139)*10)),1))</f>
        <v>8.3000000000000007</v>
      </c>
      <c r="R24" s="2">
        <f>IF('Indicator Data'!AZ26="No data","x",ROUND(IF('Indicator Data'!AZ26&gt;R$140,0,IF('Indicator Data'!AZ26&lt;R$139,10,(R$140-'Indicator Data'!AZ26)/(R$140-R$139)*10)),1))</f>
        <v>5</v>
      </c>
      <c r="S24" s="3">
        <f t="shared" si="5"/>
        <v>6.7</v>
      </c>
      <c r="T24" s="2">
        <f>IF('Indicator Data'!X26="No data","x",ROUND(IF('Indicator Data'!X26&gt;T$140,0,IF('Indicator Data'!X26&lt;T$139,10,(T$140-'Indicator Data'!X26)/(T$140-T$139)*10)),1))</f>
        <v>9.8000000000000007</v>
      </c>
      <c r="U24" s="2">
        <f>IF('Indicator Data'!Y26="No data","x",ROUND(IF('Indicator Data'!Y26&gt;U$140,0,IF('Indicator Data'!Y26&lt;U$139,10,(U$140-'Indicator Data'!Y26)/(U$140-U$139)*10)),1))</f>
        <v>1.8</v>
      </c>
      <c r="V24" s="2">
        <f>IF('Indicator Data'!Z26="No data","x",ROUND(IF('Indicator Data'!Z26&gt;V$140,0,IF('Indicator Data'!Z26&lt;V$139,10,(V$140-'Indicator Data'!Z26)/(V$140-V$139)*10)),1))</f>
        <v>7.3</v>
      </c>
      <c r="W24" s="2">
        <f>IF('Indicator Data'!AE26="No data","x",ROUND(IF('Indicator Data'!AE26&gt;W$140,0,IF('Indicator Data'!AE26&lt;W$139,10,(W$140-'Indicator Data'!AE26)/(W$140-W$139)*10)),1))</f>
        <v>9.6</v>
      </c>
      <c r="X24" s="3">
        <f t="shared" si="6"/>
        <v>7.1</v>
      </c>
      <c r="Y24" s="5">
        <f t="shared" si="7"/>
        <v>6.1</v>
      </c>
      <c r="Z24" s="80"/>
    </row>
    <row r="25" spans="1:26" s="11" customFormat="1" x14ac:dyDescent="0.25">
      <c r="A25" s="11" t="s">
        <v>342</v>
      </c>
      <c r="B25" s="28" t="s">
        <v>2</v>
      </c>
      <c r="C25" s="28" t="s">
        <v>472</v>
      </c>
      <c r="D25" s="2">
        <f>IF('Indicator Data'!AR27="No data","x",ROUND(IF('Indicator Data'!AR27&gt;D$140,0,IF('Indicator Data'!AR27&lt;D$139,10,(D$140-'Indicator Data'!AR27)/(D$140-D$139)*10)),1))</f>
        <v>2.6</v>
      </c>
      <c r="E25" s="122">
        <f>('Indicator Data'!BE27+'Indicator Data'!BF27+'Indicator Data'!BG27)/'Indicator Data'!BD27*1000000</f>
        <v>0.21308079576157057</v>
      </c>
      <c r="F25" s="2">
        <f t="shared" si="0"/>
        <v>7.9</v>
      </c>
      <c r="G25" s="3">
        <f t="shared" si="1"/>
        <v>5.3</v>
      </c>
      <c r="H25" s="2">
        <f>IF('Indicator Data'!AT27="No data","x",ROUND(IF('Indicator Data'!AT27&gt;H$140,0,IF('Indicator Data'!AT27&lt;H$139,10,(H$140-'Indicator Data'!AT27)/(H$140-H$139)*10)),1))</f>
        <v>7.5</v>
      </c>
      <c r="I25" s="2">
        <f>IF('Indicator Data'!AS27="No data","x",ROUND(IF('Indicator Data'!AS27&gt;I$140,0,IF('Indicator Data'!AS27&lt;I$139,10,(I$140-'Indicator Data'!AS27)/(I$140-I$139)*10)),1))</f>
        <v>6.6</v>
      </c>
      <c r="J25" s="3">
        <f t="shared" si="2"/>
        <v>7.1</v>
      </c>
      <c r="K25" s="5">
        <f t="shared" si="3"/>
        <v>6.2</v>
      </c>
      <c r="L25" s="2">
        <f>IF('Indicator Data'!AV27="No data","x",ROUND(IF('Indicator Data'!AV27^2&gt;L$140,0,IF('Indicator Data'!AV27^2&lt;L$139,10,(L$140-'Indicator Data'!AV27^2)/(L$140-L$139)*10)),1))</f>
        <v>2.5</v>
      </c>
      <c r="M25" s="2">
        <f>IF(OR('Indicator Data'!AU27=0,'Indicator Data'!AU27="No data"),"x",ROUND(IF('Indicator Data'!AU27&gt;M$140,0,IF('Indicator Data'!AU27&lt;M$139,10,(M$140-'Indicator Data'!AU27)/(M$140-M$139)*10)),1))</f>
        <v>4.3</v>
      </c>
      <c r="N25" s="2">
        <f>IF('Indicator Data'!AW27="No data","x",ROUND(IF('Indicator Data'!AW27&gt;N$140,0,IF('Indicator Data'!AW27&lt;N$139,10,(N$140-'Indicator Data'!AW27)/(N$140-N$139)*10)),1))</f>
        <v>7.7</v>
      </c>
      <c r="O25" s="2">
        <f>IF('Indicator Data'!AX27="No data","x",ROUND(IF('Indicator Data'!AX27&gt;O$140,0,IF('Indicator Data'!AX27&lt;O$139,10,(O$140-'Indicator Data'!AX27)/(O$140-O$139)*10)),1))</f>
        <v>6</v>
      </c>
      <c r="P25" s="3">
        <f t="shared" si="4"/>
        <v>5.0999999999999996</v>
      </c>
      <c r="Q25" s="2">
        <f>IF('Indicator Data'!AY27="No data","x",ROUND(IF('Indicator Data'!AY27&gt;Q$140,0,IF('Indicator Data'!AY27&lt;Q$139,10,(Q$140-'Indicator Data'!AY27)/(Q$140-Q$139)*10)),1))</f>
        <v>6.9</v>
      </c>
      <c r="R25" s="2">
        <f>IF('Indicator Data'!AZ27="No data","x",ROUND(IF('Indicator Data'!AZ27&gt;R$140,0,IF('Indicator Data'!AZ27&lt;R$139,10,(R$140-'Indicator Data'!AZ27)/(R$140-R$139)*10)),1))</f>
        <v>6.7</v>
      </c>
      <c r="S25" s="3">
        <f t="shared" si="5"/>
        <v>6.8</v>
      </c>
      <c r="T25" s="2">
        <f>IF('Indicator Data'!X27="No data","x",ROUND(IF('Indicator Data'!X27&gt;T$140,0,IF('Indicator Data'!X27&lt;T$139,10,(T$140-'Indicator Data'!X27)/(T$140-T$139)*10)),1))</f>
        <v>9.8000000000000007</v>
      </c>
      <c r="U25" s="2">
        <f>IF('Indicator Data'!Y27="No data","x",ROUND(IF('Indicator Data'!Y27&gt;U$140,0,IF('Indicator Data'!Y27&lt;U$139,10,(U$140-'Indicator Data'!Y27)/(U$140-U$139)*10)),1))</f>
        <v>2.5</v>
      </c>
      <c r="V25" s="2">
        <f>IF('Indicator Data'!Z27="No data","x",ROUND(IF('Indicator Data'!Z27&gt;V$140,0,IF('Indicator Data'!Z27&lt;V$139,10,(V$140-'Indicator Data'!Z27)/(V$140-V$139)*10)),1))</f>
        <v>8.6</v>
      </c>
      <c r="W25" s="2">
        <f>IF('Indicator Data'!AE27="No data","x",ROUND(IF('Indicator Data'!AE27&gt;W$140,0,IF('Indicator Data'!AE27&lt;W$139,10,(W$140-'Indicator Data'!AE27)/(W$140-W$139)*10)),1))</f>
        <v>9.6</v>
      </c>
      <c r="X25" s="3">
        <f t="shared" si="6"/>
        <v>7.6</v>
      </c>
      <c r="Y25" s="5">
        <f t="shared" si="7"/>
        <v>6.5</v>
      </c>
      <c r="Z25" s="80"/>
    </row>
    <row r="26" spans="1:26" s="11" customFormat="1" x14ac:dyDescent="0.25">
      <c r="A26" s="11" t="s">
        <v>350</v>
      </c>
      <c r="B26" s="28" t="s">
        <v>6</v>
      </c>
      <c r="C26" s="28" t="s">
        <v>473</v>
      </c>
      <c r="D26" s="2">
        <f>IF('Indicator Data'!AR28="No data","x",ROUND(IF('Indicator Data'!AR28&gt;D$140,0,IF('Indicator Data'!AR28&lt;D$139,10,(D$140-'Indicator Data'!AR28)/(D$140-D$139)*10)),1))</f>
        <v>3</v>
      </c>
      <c r="E26" s="122">
        <f>('Indicator Data'!BE28+'Indicator Data'!BF28+'Indicator Data'!BG28)/'Indicator Data'!BD28*1000000</f>
        <v>0.34706952011407355</v>
      </c>
      <c r="F26" s="2">
        <f t="shared" si="0"/>
        <v>6.5</v>
      </c>
      <c r="G26" s="3">
        <f t="shared" si="1"/>
        <v>4.8</v>
      </c>
      <c r="H26" s="2">
        <f>IF('Indicator Data'!AT28="No data","x",ROUND(IF('Indicator Data'!AT28&gt;H$140,0,IF('Indicator Data'!AT28&lt;H$139,10,(H$140-'Indicator Data'!AT28)/(H$140-H$139)*10)),1))</f>
        <v>6.3</v>
      </c>
      <c r="I26" s="2">
        <f>IF('Indicator Data'!AS28="No data","x",ROUND(IF('Indicator Data'!AS28&gt;I$140,0,IF('Indicator Data'!AS28&lt;I$139,10,(I$140-'Indicator Data'!AS28)/(I$140-I$139)*10)),1))</f>
        <v>6.3</v>
      </c>
      <c r="J26" s="3">
        <f t="shared" si="2"/>
        <v>6.3</v>
      </c>
      <c r="K26" s="5">
        <f t="shared" si="3"/>
        <v>5.6</v>
      </c>
      <c r="L26" s="2">
        <f>IF('Indicator Data'!AV28="No data","x",ROUND(IF('Indicator Data'!AV28^2&gt;L$140,0,IF('Indicator Data'!AV28^2&lt;L$139,10,(L$140-'Indicator Data'!AV28^2)/(L$140-L$139)*10)),1))</f>
        <v>5.6</v>
      </c>
      <c r="M26" s="2">
        <f>IF(OR('Indicator Data'!AU28=0,'Indicator Data'!AU28="No data"),"x",ROUND(IF('Indicator Data'!AU28&gt;M$140,0,IF('Indicator Data'!AU28&lt;M$139,10,(M$140-'Indicator Data'!AU28)/(M$140-M$139)*10)),1))</f>
        <v>1.6</v>
      </c>
      <c r="N26" s="2">
        <f>IF('Indicator Data'!AW28="No data","x",ROUND(IF('Indicator Data'!AW28&gt;N$140,0,IF('Indicator Data'!AW28&lt;N$139,10,(N$140-'Indicator Data'!AW28)/(N$140-N$139)*10)),1))</f>
        <v>8.1999999999999993</v>
      </c>
      <c r="O26" s="2">
        <f>IF('Indicator Data'!AX28="No data","x",ROUND(IF('Indicator Data'!AX28&gt;O$140,0,IF('Indicator Data'!AX28&lt;O$139,10,(O$140-'Indicator Data'!AX28)/(O$140-O$139)*10)),1))</f>
        <v>3</v>
      </c>
      <c r="P26" s="3">
        <f t="shared" si="4"/>
        <v>4.5999999999999996</v>
      </c>
      <c r="Q26" s="2">
        <f>IF('Indicator Data'!AY28="No data","x",ROUND(IF('Indicator Data'!AY28&gt;Q$140,0,IF('Indicator Data'!AY28&lt;Q$139,10,(Q$140-'Indicator Data'!AY28)/(Q$140-Q$139)*10)),1))</f>
        <v>5.3</v>
      </c>
      <c r="R26" s="2">
        <f>IF('Indicator Data'!AZ28="No data","x",ROUND(IF('Indicator Data'!AZ28&gt;R$140,0,IF('Indicator Data'!AZ28&lt;R$139,10,(R$140-'Indicator Data'!AZ28)/(R$140-R$139)*10)),1))</f>
        <v>0.2</v>
      </c>
      <c r="S26" s="3">
        <f t="shared" si="5"/>
        <v>2.8</v>
      </c>
      <c r="T26" s="2">
        <f>IF('Indicator Data'!X28="No data","x",ROUND(IF('Indicator Data'!X28&gt;T$140,0,IF('Indicator Data'!X28&lt;T$139,10,(T$140-'Indicator Data'!X28)/(T$140-T$139)*10)),1))</f>
        <v>9.6999999999999993</v>
      </c>
      <c r="U26" s="2">
        <f>IF('Indicator Data'!Y28="No data","x",ROUND(IF('Indicator Data'!Y28&gt;U$140,0,IF('Indicator Data'!Y28&lt;U$139,10,(U$140-'Indicator Data'!Y28)/(U$140-U$139)*10)),1))</f>
        <v>1.7</v>
      </c>
      <c r="V26" s="2">
        <f>IF('Indicator Data'!Z28="No data","x",ROUND(IF('Indicator Data'!Z28&gt;V$140,0,IF('Indicator Data'!Z28&lt;V$139,10,(V$140-'Indicator Data'!Z28)/(V$140-V$139)*10)),1))</f>
        <v>4.4000000000000004</v>
      </c>
      <c r="W26" s="2">
        <f>IF('Indicator Data'!AE28="No data","x",ROUND(IF('Indicator Data'!AE28&gt;W$140,0,IF('Indicator Data'!AE28&lt;W$139,10,(W$140-'Indicator Data'!AE28)/(W$140-W$139)*10)),1))</f>
        <v>9.8000000000000007</v>
      </c>
      <c r="X26" s="3">
        <f t="shared" si="6"/>
        <v>6.4</v>
      </c>
      <c r="Y26" s="5">
        <f t="shared" si="7"/>
        <v>4.5999999999999996</v>
      </c>
      <c r="Z26" s="80"/>
    </row>
    <row r="27" spans="1:26" s="11" customFormat="1" x14ac:dyDescent="0.25">
      <c r="A27" s="11" t="s">
        <v>730</v>
      </c>
      <c r="B27" s="28" t="s">
        <v>6</v>
      </c>
      <c r="C27" s="28" t="s">
        <v>477</v>
      </c>
      <c r="D27" s="2">
        <f>IF('Indicator Data'!AR29="No data","x",ROUND(IF('Indicator Data'!AR29&gt;D$140,0,IF('Indicator Data'!AR29&lt;D$139,10,(D$140-'Indicator Data'!AR29)/(D$140-D$139)*10)),1))</f>
        <v>3</v>
      </c>
      <c r="E27" s="122">
        <f>('Indicator Data'!BE29+'Indicator Data'!BF29+'Indicator Data'!BG29)/'Indicator Data'!BD29*1000000</f>
        <v>0.34706952011407355</v>
      </c>
      <c r="F27" s="2">
        <f t="shared" si="0"/>
        <v>6.5</v>
      </c>
      <c r="G27" s="3">
        <f t="shared" si="1"/>
        <v>4.8</v>
      </c>
      <c r="H27" s="2">
        <f>IF('Indicator Data'!AT29="No data","x",ROUND(IF('Indicator Data'!AT29&gt;H$140,0,IF('Indicator Data'!AT29&lt;H$139,10,(H$140-'Indicator Data'!AT29)/(H$140-H$139)*10)),1))</f>
        <v>6.3</v>
      </c>
      <c r="I27" s="2">
        <f>IF('Indicator Data'!AS29="No data","x",ROUND(IF('Indicator Data'!AS29&gt;I$140,0,IF('Indicator Data'!AS29&lt;I$139,10,(I$140-'Indicator Data'!AS29)/(I$140-I$139)*10)),1))</f>
        <v>6.3</v>
      </c>
      <c r="J27" s="3">
        <f t="shared" si="2"/>
        <v>6.3</v>
      </c>
      <c r="K27" s="5">
        <f t="shared" si="3"/>
        <v>5.6</v>
      </c>
      <c r="L27" s="2">
        <f>IF('Indicator Data'!AV29="No data","x",ROUND(IF('Indicator Data'!AV29^2&gt;L$140,0,IF('Indicator Data'!AV29^2&lt;L$139,10,(L$140-'Indicator Data'!AV29^2)/(L$140-L$139)*10)),1))</f>
        <v>9.8000000000000007</v>
      </c>
      <c r="M27" s="2">
        <f>IF(OR('Indicator Data'!AU29=0,'Indicator Data'!AU29="No data"),"x",ROUND(IF('Indicator Data'!AU29&gt;M$140,0,IF('Indicator Data'!AU29&lt;M$139,10,(M$140-'Indicator Data'!AU29)/(M$140-M$139)*10)),1))</f>
        <v>8</v>
      </c>
      <c r="N27" s="2">
        <f>IF('Indicator Data'!AW29="No data","x",ROUND(IF('Indicator Data'!AW29&gt;N$140,0,IF('Indicator Data'!AW29&lt;N$139,10,(N$140-'Indicator Data'!AW29)/(N$140-N$139)*10)),1))</f>
        <v>8.1999999999999993</v>
      </c>
      <c r="O27" s="2">
        <f>IF('Indicator Data'!AX29="No data","x",ROUND(IF('Indicator Data'!AX29&gt;O$140,0,IF('Indicator Data'!AX29&lt;O$139,10,(O$140-'Indicator Data'!AX29)/(O$140-O$139)*10)),1))</f>
        <v>3</v>
      </c>
      <c r="P27" s="3">
        <f t="shared" si="4"/>
        <v>7.3</v>
      </c>
      <c r="Q27" s="2">
        <f>IF('Indicator Data'!AY29="No data","x",ROUND(IF('Indicator Data'!AY29&gt;Q$140,0,IF('Indicator Data'!AY29&lt;Q$139,10,(Q$140-'Indicator Data'!AY29)/(Q$140-Q$139)*10)),1))</f>
        <v>6.7</v>
      </c>
      <c r="R27" s="2">
        <f>IF('Indicator Data'!AZ29="No data","x",ROUND(IF('Indicator Data'!AZ29&gt;R$140,0,IF('Indicator Data'!AZ29&lt;R$139,10,(R$140-'Indicator Data'!AZ29)/(R$140-R$139)*10)),1))</f>
        <v>1.5</v>
      </c>
      <c r="S27" s="3">
        <f t="shared" si="5"/>
        <v>4.0999999999999996</v>
      </c>
      <c r="T27" s="2">
        <f>IF('Indicator Data'!X29="No data","x",ROUND(IF('Indicator Data'!X29&gt;T$140,0,IF('Indicator Data'!X29&lt;T$139,10,(T$140-'Indicator Data'!X29)/(T$140-T$139)*10)),1))</f>
        <v>9.6999999999999993</v>
      </c>
      <c r="U27" s="2">
        <f>IF('Indicator Data'!Y29="No data","x",ROUND(IF('Indicator Data'!Y29&gt;U$140,0,IF('Indicator Data'!Y29&lt;U$139,10,(U$140-'Indicator Data'!Y29)/(U$140-U$139)*10)),1))</f>
        <v>0.2</v>
      </c>
      <c r="V27" s="2">
        <f>IF('Indicator Data'!Z29="No data","x",ROUND(IF('Indicator Data'!Z29&gt;V$140,0,IF('Indicator Data'!Z29&lt;V$139,10,(V$140-'Indicator Data'!Z29)/(V$140-V$139)*10)),1))</f>
        <v>1</v>
      </c>
      <c r="W27" s="2">
        <f>IF('Indicator Data'!AE29="No data","x",ROUND(IF('Indicator Data'!AE29&gt;W$140,0,IF('Indicator Data'!AE29&lt;W$139,10,(W$140-'Indicator Data'!AE29)/(W$140-W$139)*10)),1))</f>
        <v>9.8000000000000007</v>
      </c>
      <c r="X27" s="3">
        <f t="shared" si="6"/>
        <v>5.2</v>
      </c>
      <c r="Y27" s="5">
        <f t="shared" si="7"/>
        <v>5.5</v>
      </c>
      <c r="Z27" s="80"/>
    </row>
    <row r="28" spans="1:26" s="11" customFormat="1" x14ac:dyDescent="0.25">
      <c r="A28" s="11" t="s">
        <v>731</v>
      </c>
      <c r="B28" s="28" t="s">
        <v>6</v>
      </c>
      <c r="C28" s="28" t="s">
        <v>478</v>
      </c>
      <c r="D28" s="2">
        <f>IF('Indicator Data'!AR30="No data","x",ROUND(IF('Indicator Data'!AR30&gt;D$140,0,IF('Indicator Data'!AR30&lt;D$139,10,(D$140-'Indicator Data'!AR30)/(D$140-D$139)*10)),1))</f>
        <v>3</v>
      </c>
      <c r="E28" s="122">
        <f>('Indicator Data'!BE30+'Indicator Data'!BF30+'Indicator Data'!BG30)/'Indicator Data'!BD30*1000000</f>
        <v>0.34706952011407355</v>
      </c>
      <c r="F28" s="2">
        <f t="shared" si="0"/>
        <v>6.5</v>
      </c>
      <c r="G28" s="3">
        <f t="shared" si="1"/>
        <v>4.8</v>
      </c>
      <c r="H28" s="2">
        <f>IF('Indicator Data'!AT30="No data","x",ROUND(IF('Indicator Data'!AT30&gt;H$140,0,IF('Indicator Data'!AT30&lt;H$139,10,(H$140-'Indicator Data'!AT30)/(H$140-H$139)*10)),1))</f>
        <v>6.3</v>
      </c>
      <c r="I28" s="2">
        <f>IF('Indicator Data'!AS30="No data","x",ROUND(IF('Indicator Data'!AS30&gt;I$140,0,IF('Indicator Data'!AS30&lt;I$139,10,(I$140-'Indicator Data'!AS30)/(I$140-I$139)*10)),1))</f>
        <v>6.3</v>
      </c>
      <c r="J28" s="3">
        <f t="shared" si="2"/>
        <v>6.3</v>
      </c>
      <c r="K28" s="5">
        <f t="shared" si="3"/>
        <v>5.6</v>
      </c>
      <c r="L28" s="2">
        <f>IF('Indicator Data'!AV30="No data","x",ROUND(IF('Indicator Data'!AV30^2&gt;L$140,0,IF('Indicator Data'!AV30^2&lt;L$139,10,(L$140-'Indicator Data'!AV30^2)/(L$140-L$139)*10)),1))</f>
        <v>6.9</v>
      </c>
      <c r="M28" s="2">
        <f>IF(OR('Indicator Data'!AU30=0,'Indicator Data'!AU30="No data"),"x",ROUND(IF('Indicator Data'!AU30&gt;M$140,0,IF('Indicator Data'!AU30&lt;M$139,10,(M$140-'Indicator Data'!AU30)/(M$140-M$139)*10)),1))</f>
        <v>5.4</v>
      </c>
      <c r="N28" s="2">
        <f>IF('Indicator Data'!AW30="No data","x",ROUND(IF('Indicator Data'!AW30&gt;N$140,0,IF('Indicator Data'!AW30&lt;N$139,10,(N$140-'Indicator Data'!AW30)/(N$140-N$139)*10)),1))</f>
        <v>8.1999999999999993</v>
      </c>
      <c r="O28" s="2">
        <f>IF('Indicator Data'!AX30="No data","x",ROUND(IF('Indicator Data'!AX30&gt;O$140,0,IF('Indicator Data'!AX30&lt;O$139,10,(O$140-'Indicator Data'!AX30)/(O$140-O$139)*10)),1))</f>
        <v>3</v>
      </c>
      <c r="P28" s="3">
        <f t="shared" si="4"/>
        <v>5.9</v>
      </c>
      <c r="Q28" s="2">
        <f>IF('Indicator Data'!AY30="No data","x",ROUND(IF('Indicator Data'!AY30&gt;Q$140,0,IF('Indicator Data'!AY30&lt;Q$139,10,(Q$140-'Indicator Data'!AY30)/(Q$140-Q$139)*10)),1))</f>
        <v>6.6</v>
      </c>
      <c r="R28" s="2">
        <f>IF('Indicator Data'!AZ30="No data","x",ROUND(IF('Indicator Data'!AZ30&gt;R$140,0,IF('Indicator Data'!AZ30&lt;R$139,10,(R$140-'Indicator Data'!AZ30)/(R$140-R$139)*10)),1))</f>
        <v>2.7</v>
      </c>
      <c r="S28" s="3">
        <f t="shared" si="5"/>
        <v>4.7</v>
      </c>
      <c r="T28" s="2">
        <f>IF('Indicator Data'!X30="No data","x",ROUND(IF('Indicator Data'!X30&gt;T$140,0,IF('Indicator Data'!X30&lt;T$139,10,(T$140-'Indicator Data'!X30)/(T$140-T$139)*10)),1))</f>
        <v>9.6999999999999993</v>
      </c>
      <c r="U28" s="2">
        <f>IF('Indicator Data'!Y30="No data","x",ROUND(IF('Indicator Data'!Y30&gt;U$140,0,IF('Indicator Data'!Y30&lt;U$139,10,(U$140-'Indicator Data'!Y30)/(U$140-U$139)*10)),1))</f>
        <v>0.9</v>
      </c>
      <c r="V28" s="2">
        <f>IF('Indicator Data'!Z30="No data","x",ROUND(IF('Indicator Data'!Z30&gt;V$140,0,IF('Indicator Data'!Z30&lt;V$139,10,(V$140-'Indicator Data'!Z30)/(V$140-V$139)*10)),1))</f>
        <v>4.0999999999999996</v>
      </c>
      <c r="W28" s="2">
        <f>IF('Indicator Data'!AE30="No data","x",ROUND(IF('Indicator Data'!AE30&gt;W$140,0,IF('Indicator Data'!AE30&lt;W$139,10,(W$140-'Indicator Data'!AE30)/(W$140-W$139)*10)),1))</f>
        <v>9.8000000000000007</v>
      </c>
      <c r="X28" s="3">
        <f t="shared" si="6"/>
        <v>6.1</v>
      </c>
      <c r="Y28" s="5">
        <f t="shared" si="7"/>
        <v>5.6</v>
      </c>
      <c r="Z28" s="80"/>
    </row>
    <row r="29" spans="1:26" s="11" customFormat="1" x14ac:dyDescent="0.25">
      <c r="A29" s="11" t="s">
        <v>732</v>
      </c>
      <c r="B29" s="28" t="s">
        <v>6</v>
      </c>
      <c r="C29" s="28" t="s">
        <v>475</v>
      </c>
      <c r="D29" s="2">
        <f>IF('Indicator Data'!AR31="No data","x",ROUND(IF('Indicator Data'!AR31&gt;D$140,0,IF('Indicator Data'!AR31&lt;D$139,10,(D$140-'Indicator Data'!AR31)/(D$140-D$139)*10)),1))</f>
        <v>3</v>
      </c>
      <c r="E29" s="122">
        <f>('Indicator Data'!BE31+'Indicator Data'!BF31+'Indicator Data'!BG31)/'Indicator Data'!BD31*1000000</f>
        <v>0.34706952011407355</v>
      </c>
      <c r="F29" s="2">
        <f t="shared" si="0"/>
        <v>6.5</v>
      </c>
      <c r="G29" s="3">
        <f t="shared" si="1"/>
        <v>4.8</v>
      </c>
      <c r="H29" s="2">
        <f>IF('Indicator Data'!AT31="No data","x",ROUND(IF('Indicator Data'!AT31&gt;H$140,0,IF('Indicator Data'!AT31&lt;H$139,10,(H$140-'Indicator Data'!AT31)/(H$140-H$139)*10)),1))</f>
        <v>6.3</v>
      </c>
      <c r="I29" s="2">
        <f>IF('Indicator Data'!AS31="No data","x",ROUND(IF('Indicator Data'!AS31&gt;I$140,0,IF('Indicator Data'!AS31&lt;I$139,10,(I$140-'Indicator Data'!AS31)/(I$140-I$139)*10)),1))</f>
        <v>6.3</v>
      </c>
      <c r="J29" s="3">
        <f t="shared" si="2"/>
        <v>6.3</v>
      </c>
      <c r="K29" s="5">
        <f t="shared" si="3"/>
        <v>5.6</v>
      </c>
      <c r="L29" s="2">
        <f>IF('Indicator Data'!AV31="No data","x",ROUND(IF('Indicator Data'!AV31^2&gt;L$140,0,IF('Indicator Data'!AV31^2&lt;L$139,10,(L$140-'Indicator Data'!AV31^2)/(L$140-L$139)*10)),1))</f>
        <v>9.4</v>
      </c>
      <c r="M29" s="2">
        <f>IF(OR('Indicator Data'!AU31=0,'Indicator Data'!AU31="No data"),"x",ROUND(IF('Indicator Data'!AU31&gt;M$140,0,IF('Indicator Data'!AU31&lt;M$139,10,(M$140-'Indicator Data'!AU31)/(M$140-M$139)*10)),1))</f>
        <v>8.6999999999999993</v>
      </c>
      <c r="N29" s="2">
        <f>IF('Indicator Data'!AW31="No data","x",ROUND(IF('Indicator Data'!AW31&gt;N$140,0,IF('Indicator Data'!AW31&lt;N$139,10,(N$140-'Indicator Data'!AW31)/(N$140-N$139)*10)),1))</f>
        <v>8.1999999999999993</v>
      </c>
      <c r="O29" s="2">
        <f>IF('Indicator Data'!AX31="No data","x",ROUND(IF('Indicator Data'!AX31&gt;O$140,0,IF('Indicator Data'!AX31&lt;O$139,10,(O$140-'Indicator Data'!AX31)/(O$140-O$139)*10)),1))</f>
        <v>3</v>
      </c>
      <c r="P29" s="3">
        <f t="shared" si="4"/>
        <v>7.3</v>
      </c>
      <c r="Q29" s="2">
        <f>IF('Indicator Data'!AY31="No data","x",ROUND(IF('Indicator Data'!AY31&gt;Q$140,0,IF('Indicator Data'!AY31&lt;Q$139,10,(Q$140-'Indicator Data'!AY31)/(Q$140-Q$139)*10)),1))</f>
        <v>6.2</v>
      </c>
      <c r="R29" s="2">
        <f>IF('Indicator Data'!AZ31="No data","x",ROUND(IF('Indicator Data'!AZ31&gt;R$140,0,IF('Indicator Data'!AZ31&lt;R$139,10,(R$140-'Indicator Data'!AZ31)/(R$140-R$139)*10)),1))</f>
        <v>4.2</v>
      </c>
      <c r="S29" s="3">
        <f t="shared" si="5"/>
        <v>5.2</v>
      </c>
      <c r="T29" s="2">
        <f>IF('Indicator Data'!X31="No data","x",ROUND(IF('Indicator Data'!X31&gt;T$140,0,IF('Indicator Data'!X31&lt;T$139,10,(T$140-'Indicator Data'!X31)/(T$140-T$139)*10)),1))</f>
        <v>9.6999999999999993</v>
      </c>
      <c r="U29" s="2">
        <f>IF('Indicator Data'!Y31="No data","x",ROUND(IF('Indicator Data'!Y31&gt;U$140,0,IF('Indicator Data'!Y31&lt;U$139,10,(U$140-'Indicator Data'!Y31)/(U$140-U$139)*10)),1))</f>
        <v>1</v>
      </c>
      <c r="V29" s="2">
        <f>IF('Indicator Data'!Z31="No data","x",ROUND(IF('Indicator Data'!Z31&gt;V$140,0,IF('Indicator Data'!Z31&lt;V$139,10,(V$140-'Indicator Data'!Z31)/(V$140-V$139)*10)),1))</f>
        <v>3.1</v>
      </c>
      <c r="W29" s="2">
        <f>IF('Indicator Data'!AE31="No data","x",ROUND(IF('Indicator Data'!AE31&gt;W$140,0,IF('Indicator Data'!AE31&lt;W$139,10,(W$140-'Indicator Data'!AE31)/(W$140-W$139)*10)),1))</f>
        <v>9.8000000000000007</v>
      </c>
      <c r="X29" s="3">
        <f t="shared" si="6"/>
        <v>5.9</v>
      </c>
      <c r="Y29" s="5">
        <f t="shared" si="7"/>
        <v>6.1</v>
      </c>
      <c r="Z29" s="80"/>
    </row>
    <row r="30" spans="1:26" s="11" customFormat="1" x14ac:dyDescent="0.25">
      <c r="A30" s="11" t="s">
        <v>734</v>
      </c>
      <c r="B30" s="28" t="s">
        <v>6</v>
      </c>
      <c r="C30" s="28" t="s">
        <v>737</v>
      </c>
      <c r="D30" s="2">
        <f>IF('Indicator Data'!AR32="No data","x",ROUND(IF('Indicator Data'!AR32&gt;D$140,0,IF('Indicator Data'!AR32&lt;D$139,10,(D$140-'Indicator Data'!AR32)/(D$140-D$139)*10)),1))</f>
        <v>3</v>
      </c>
      <c r="E30" s="122">
        <f>('Indicator Data'!BE32+'Indicator Data'!BF32+'Indicator Data'!BG32)/'Indicator Data'!BD32*1000000</f>
        <v>0.34706952011407355</v>
      </c>
      <c r="F30" s="2">
        <f t="shared" si="0"/>
        <v>6.5</v>
      </c>
      <c r="G30" s="3">
        <f t="shared" si="1"/>
        <v>4.8</v>
      </c>
      <c r="H30" s="2">
        <f>IF('Indicator Data'!AT32="No data","x",ROUND(IF('Indicator Data'!AT32&gt;H$140,0,IF('Indicator Data'!AT32&lt;H$139,10,(H$140-'Indicator Data'!AT32)/(H$140-H$139)*10)),1))</f>
        <v>6.3</v>
      </c>
      <c r="I30" s="2">
        <f>IF('Indicator Data'!AS32="No data","x",ROUND(IF('Indicator Data'!AS32&gt;I$140,0,IF('Indicator Data'!AS32&lt;I$139,10,(I$140-'Indicator Data'!AS32)/(I$140-I$139)*10)),1))</f>
        <v>6.3</v>
      </c>
      <c r="J30" s="3">
        <f t="shared" si="2"/>
        <v>6.3</v>
      </c>
      <c r="K30" s="5">
        <f t="shared" si="3"/>
        <v>5.6</v>
      </c>
      <c r="L30" s="2">
        <f>IF('Indicator Data'!AV32="No data","x",ROUND(IF('Indicator Data'!AV32^2&gt;L$140,0,IF('Indicator Data'!AV32^2&lt;L$139,10,(L$140-'Indicator Data'!AV32^2)/(L$140-L$139)*10)),1))</f>
        <v>5.7</v>
      </c>
      <c r="M30" s="2">
        <f>IF(OR('Indicator Data'!AU32=0,'Indicator Data'!AU32="No data"),"x",ROUND(IF('Indicator Data'!AU32&gt;M$140,0,IF('Indicator Data'!AU32&lt;M$139,10,(M$140-'Indicator Data'!AU32)/(M$140-M$139)*10)),1))</f>
        <v>2.2999999999999998</v>
      </c>
      <c r="N30" s="2">
        <f>IF('Indicator Data'!AW32="No data","x",ROUND(IF('Indicator Data'!AW32&gt;N$140,0,IF('Indicator Data'!AW32&lt;N$139,10,(N$140-'Indicator Data'!AW32)/(N$140-N$139)*10)),1))</f>
        <v>8.1999999999999993</v>
      </c>
      <c r="O30" s="2">
        <f>IF('Indicator Data'!AX32="No data","x",ROUND(IF('Indicator Data'!AX32&gt;O$140,0,IF('Indicator Data'!AX32&lt;O$139,10,(O$140-'Indicator Data'!AX32)/(O$140-O$139)*10)),1))</f>
        <v>3</v>
      </c>
      <c r="P30" s="3">
        <f t="shared" si="4"/>
        <v>4.8</v>
      </c>
      <c r="Q30" s="2">
        <f>IF('Indicator Data'!AY32="No data","x",ROUND(IF('Indicator Data'!AY32&gt;Q$140,0,IF('Indicator Data'!AY32&lt;Q$139,10,(Q$140-'Indicator Data'!AY32)/(Q$140-Q$139)*10)),1))</f>
        <v>5.4</v>
      </c>
      <c r="R30" s="2">
        <f>IF('Indicator Data'!AZ32="No data","x",ROUND(IF('Indicator Data'!AZ32&gt;R$140,0,IF('Indicator Data'!AZ32&lt;R$139,10,(R$140-'Indicator Data'!AZ32)/(R$140-R$139)*10)),1))</f>
        <v>0.3</v>
      </c>
      <c r="S30" s="3">
        <f t="shared" si="5"/>
        <v>2.9</v>
      </c>
      <c r="T30" s="2">
        <f>IF('Indicator Data'!X32="No data","x",ROUND(IF('Indicator Data'!X32&gt;T$140,0,IF('Indicator Data'!X32&lt;T$139,10,(T$140-'Indicator Data'!X32)/(T$140-T$139)*10)),1))</f>
        <v>9.6999999999999993</v>
      </c>
      <c r="U30" s="2">
        <f>IF('Indicator Data'!Y32="No data","x",ROUND(IF('Indicator Data'!Y32&gt;U$140,0,IF('Indicator Data'!Y32&lt;U$139,10,(U$140-'Indicator Data'!Y32)/(U$140-U$139)*10)),1))</f>
        <v>1.3</v>
      </c>
      <c r="V30" s="2">
        <f>IF('Indicator Data'!Z32="No data","x",ROUND(IF('Indicator Data'!Z32&gt;V$140,0,IF('Indicator Data'!Z32&lt;V$139,10,(V$140-'Indicator Data'!Z32)/(V$140-V$139)*10)),1))</f>
        <v>3.8</v>
      </c>
      <c r="W30" s="2">
        <f>IF('Indicator Data'!AE32="No data","x",ROUND(IF('Indicator Data'!AE32&gt;W$140,0,IF('Indicator Data'!AE32&lt;W$139,10,(W$140-'Indicator Data'!AE32)/(W$140-W$139)*10)),1))</f>
        <v>9.8000000000000007</v>
      </c>
      <c r="X30" s="3">
        <f t="shared" si="6"/>
        <v>6.2</v>
      </c>
      <c r="Y30" s="5">
        <f t="shared" si="7"/>
        <v>4.5999999999999996</v>
      </c>
      <c r="Z30" s="80"/>
    </row>
    <row r="31" spans="1:26" s="11" customFormat="1" x14ac:dyDescent="0.25">
      <c r="A31" s="11" t="s">
        <v>735</v>
      </c>
      <c r="B31" s="28" t="s">
        <v>6</v>
      </c>
      <c r="C31" s="28" t="s">
        <v>476</v>
      </c>
      <c r="D31" s="2">
        <f>IF('Indicator Data'!AR33="No data","x",ROUND(IF('Indicator Data'!AR33&gt;D$140,0,IF('Indicator Data'!AR33&lt;D$139,10,(D$140-'Indicator Data'!AR33)/(D$140-D$139)*10)),1))</f>
        <v>3</v>
      </c>
      <c r="E31" s="122">
        <f>('Indicator Data'!BE33+'Indicator Data'!BF33+'Indicator Data'!BG33)/'Indicator Data'!BD33*1000000</f>
        <v>0.34706952011407355</v>
      </c>
      <c r="F31" s="2">
        <f t="shared" si="0"/>
        <v>6.5</v>
      </c>
      <c r="G31" s="3">
        <f t="shared" si="1"/>
        <v>4.8</v>
      </c>
      <c r="H31" s="2">
        <f>IF('Indicator Data'!AT33="No data","x",ROUND(IF('Indicator Data'!AT33&gt;H$140,0,IF('Indicator Data'!AT33&lt;H$139,10,(H$140-'Indicator Data'!AT33)/(H$140-H$139)*10)),1))</f>
        <v>6.3</v>
      </c>
      <c r="I31" s="2">
        <f>IF('Indicator Data'!AS33="No data","x",ROUND(IF('Indicator Data'!AS33&gt;I$140,0,IF('Indicator Data'!AS33&lt;I$139,10,(I$140-'Indicator Data'!AS33)/(I$140-I$139)*10)),1))</f>
        <v>6.3</v>
      </c>
      <c r="J31" s="3">
        <f t="shared" si="2"/>
        <v>6.3</v>
      </c>
      <c r="K31" s="5">
        <f t="shared" si="3"/>
        <v>5.6</v>
      </c>
      <c r="L31" s="2">
        <f>IF('Indicator Data'!AV33="No data","x",ROUND(IF('Indicator Data'!AV33^2&gt;L$140,0,IF('Indicator Data'!AV33^2&lt;L$139,10,(L$140-'Indicator Data'!AV33^2)/(L$140-L$139)*10)),1))</f>
        <v>8.6</v>
      </c>
      <c r="M31" s="2">
        <f>IF(OR('Indicator Data'!AU33=0,'Indicator Data'!AU33="No data"),"x",ROUND(IF('Indicator Data'!AU33&gt;M$140,0,IF('Indicator Data'!AU33&lt;M$139,10,(M$140-'Indicator Data'!AU33)/(M$140-M$139)*10)),1))</f>
        <v>7.7</v>
      </c>
      <c r="N31" s="2">
        <f>IF('Indicator Data'!AW33="No data","x",ROUND(IF('Indicator Data'!AW33&gt;N$140,0,IF('Indicator Data'!AW33&lt;N$139,10,(N$140-'Indicator Data'!AW33)/(N$140-N$139)*10)),1))</f>
        <v>8.1999999999999993</v>
      </c>
      <c r="O31" s="2">
        <f>IF('Indicator Data'!AX33="No data","x",ROUND(IF('Indicator Data'!AX33&gt;O$140,0,IF('Indicator Data'!AX33&lt;O$139,10,(O$140-'Indicator Data'!AX33)/(O$140-O$139)*10)),1))</f>
        <v>3</v>
      </c>
      <c r="P31" s="3">
        <f t="shared" si="4"/>
        <v>6.9</v>
      </c>
      <c r="Q31" s="2">
        <f>IF('Indicator Data'!AY33="No data","x",ROUND(IF('Indicator Data'!AY33&gt;Q$140,0,IF('Indicator Data'!AY33&lt;Q$139,10,(Q$140-'Indicator Data'!AY33)/(Q$140-Q$139)*10)),1))</f>
        <v>7.1</v>
      </c>
      <c r="R31" s="2">
        <f>IF('Indicator Data'!AZ33="No data","x",ROUND(IF('Indicator Data'!AZ33&gt;R$140,0,IF('Indicator Data'!AZ33&lt;R$139,10,(R$140-'Indicator Data'!AZ33)/(R$140-R$139)*10)),1))</f>
        <v>2.5</v>
      </c>
      <c r="S31" s="3">
        <f t="shared" si="5"/>
        <v>4.8</v>
      </c>
      <c r="T31" s="2">
        <f>IF('Indicator Data'!X33="No data","x",ROUND(IF('Indicator Data'!X33&gt;T$140,0,IF('Indicator Data'!X33&lt;T$139,10,(T$140-'Indicator Data'!X33)/(T$140-T$139)*10)),1))</f>
        <v>9.6999999999999993</v>
      </c>
      <c r="U31" s="2">
        <f>IF('Indicator Data'!Y33="No data","x",ROUND(IF('Indicator Data'!Y33&gt;U$140,0,IF('Indicator Data'!Y33&lt;U$139,10,(U$140-'Indicator Data'!Y33)/(U$140-U$139)*10)),1))</f>
        <v>0.7</v>
      </c>
      <c r="V31" s="2">
        <f>IF('Indicator Data'!Z33="No data","x",ROUND(IF('Indicator Data'!Z33&gt;V$140,0,IF('Indicator Data'!Z33&lt;V$139,10,(V$140-'Indicator Data'!Z33)/(V$140-V$139)*10)),1))</f>
        <v>1.5</v>
      </c>
      <c r="W31" s="2">
        <f>IF('Indicator Data'!AE33="No data","x",ROUND(IF('Indicator Data'!AE33&gt;W$140,0,IF('Indicator Data'!AE33&lt;W$139,10,(W$140-'Indicator Data'!AE33)/(W$140-W$139)*10)),1))</f>
        <v>9.8000000000000007</v>
      </c>
      <c r="X31" s="3">
        <f t="shared" si="6"/>
        <v>5.4</v>
      </c>
      <c r="Y31" s="5">
        <f t="shared" si="7"/>
        <v>5.7</v>
      </c>
      <c r="Z31" s="80"/>
    </row>
    <row r="32" spans="1:26" s="11" customFormat="1" x14ac:dyDescent="0.25">
      <c r="A32" s="11" t="s">
        <v>736</v>
      </c>
      <c r="B32" s="28" t="s">
        <v>6</v>
      </c>
      <c r="C32" s="28" t="s">
        <v>738</v>
      </c>
      <c r="D32" s="2">
        <f>IF('Indicator Data'!AR34="No data","x",ROUND(IF('Indicator Data'!AR34&gt;D$140,0,IF('Indicator Data'!AR34&lt;D$139,10,(D$140-'Indicator Data'!AR34)/(D$140-D$139)*10)),1))</f>
        <v>3</v>
      </c>
      <c r="E32" s="122">
        <f>('Indicator Data'!BE34+'Indicator Data'!BF34+'Indicator Data'!BG34)/'Indicator Data'!BD34*1000000</f>
        <v>0.34706952011407355</v>
      </c>
      <c r="F32" s="2">
        <f t="shared" si="0"/>
        <v>6.5</v>
      </c>
      <c r="G32" s="3">
        <f t="shared" si="1"/>
        <v>4.8</v>
      </c>
      <c r="H32" s="2">
        <f>IF('Indicator Data'!AT34="No data","x",ROUND(IF('Indicator Data'!AT34&gt;H$140,0,IF('Indicator Data'!AT34&lt;H$139,10,(H$140-'Indicator Data'!AT34)/(H$140-H$139)*10)),1))</f>
        <v>6.3</v>
      </c>
      <c r="I32" s="2">
        <f>IF('Indicator Data'!AS34="No data","x",ROUND(IF('Indicator Data'!AS34&gt;I$140,0,IF('Indicator Data'!AS34&lt;I$139,10,(I$140-'Indicator Data'!AS34)/(I$140-I$139)*10)),1))</f>
        <v>6.3</v>
      </c>
      <c r="J32" s="3">
        <f t="shared" si="2"/>
        <v>6.3</v>
      </c>
      <c r="K32" s="5">
        <f t="shared" si="3"/>
        <v>5.6</v>
      </c>
      <c r="L32" s="2">
        <f>IF('Indicator Data'!AV34="No data","x",ROUND(IF('Indicator Data'!AV34^2&gt;L$140,0,IF('Indicator Data'!AV34^2&lt;L$139,10,(L$140-'Indicator Data'!AV34^2)/(L$140-L$139)*10)),1))</f>
        <v>9.9</v>
      </c>
      <c r="M32" s="2">
        <f>IF(OR('Indicator Data'!AU34=0,'Indicator Data'!AU34="No data"),"x",ROUND(IF('Indicator Data'!AU34&gt;M$140,0,IF('Indicator Data'!AU34&lt;M$139,10,(M$140-'Indicator Data'!AU34)/(M$140-M$139)*10)),1))</f>
        <v>9</v>
      </c>
      <c r="N32" s="2">
        <f>IF('Indicator Data'!AW34="No data","x",ROUND(IF('Indicator Data'!AW34&gt;N$140,0,IF('Indicator Data'!AW34&lt;N$139,10,(N$140-'Indicator Data'!AW34)/(N$140-N$139)*10)),1))</f>
        <v>8.1999999999999993</v>
      </c>
      <c r="O32" s="2">
        <f>IF('Indicator Data'!AX34="No data","x",ROUND(IF('Indicator Data'!AX34&gt;O$140,0,IF('Indicator Data'!AX34&lt;O$139,10,(O$140-'Indicator Data'!AX34)/(O$140-O$139)*10)),1))</f>
        <v>3</v>
      </c>
      <c r="P32" s="3">
        <f t="shared" si="4"/>
        <v>7.5</v>
      </c>
      <c r="Q32" s="2">
        <f>IF('Indicator Data'!AY34="No data","x",ROUND(IF('Indicator Data'!AY34&gt;Q$140,0,IF('Indicator Data'!AY34&lt;Q$139,10,(Q$140-'Indicator Data'!AY34)/(Q$140-Q$139)*10)),1))</f>
        <v>9.3000000000000007</v>
      </c>
      <c r="R32" s="2">
        <f>IF('Indicator Data'!AZ34="No data","x",ROUND(IF('Indicator Data'!AZ34&gt;R$140,0,IF('Indicator Data'!AZ34&lt;R$139,10,(R$140-'Indicator Data'!AZ34)/(R$140-R$139)*10)),1))</f>
        <v>3.4</v>
      </c>
      <c r="S32" s="3">
        <f t="shared" si="5"/>
        <v>6.4</v>
      </c>
      <c r="T32" s="2">
        <f>IF('Indicator Data'!X34="No data","x",ROUND(IF('Indicator Data'!X34&gt;T$140,0,IF('Indicator Data'!X34&lt;T$139,10,(T$140-'Indicator Data'!X34)/(T$140-T$139)*10)),1))</f>
        <v>9.6999999999999993</v>
      </c>
      <c r="U32" s="2">
        <f>IF('Indicator Data'!Y34="No data","x",ROUND(IF('Indicator Data'!Y34&gt;U$140,0,IF('Indicator Data'!Y34&lt;U$139,10,(U$140-'Indicator Data'!Y34)/(U$140-U$139)*10)),1))</f>
        <v>0.7</v>
      </c>
      <c r="V32" s="2">
        <f>IF('Indicator Data'!Z34="No data","x",ROUND(IF('Indicator Data'!Z34&gt;V$140,0,IF('Indicator Data'!Z34&lt;V$139,10,(V$140-'Indicator Data'!Z34)/(V$140-V$139)*10)),1))</f>
        <v>1.2</v>
      </c>
      <c r="W32" s="2">
        <f>IF('Indicator Data'!AE34="No data","x",ROUND(IF('Indicator Data'!AE34&gt;W$140,0,IF('Indicator Data'!AE34&lt;W$139,10,(W$140-'Indicator Data'!AE34)/(W$140-W$139)*10)),1))</f>
        <v>9.8000000000000007</v>
      </c>
      <c r="X32" s="3">
        <f t="shared" si="6"/>
        <v>5.4</v>
      </c>
      <c r="Y32" s="5">
        <f t="shared" si="7"/>
        <v>6.4</v>
      </c>
      <c r="Z32" s="80"/>
    </row>
    <row r="33" spans="1:26" s="11" customFormat="1" x14ac:dyDescent="0.25">
      <c r="A33" s="11" t="s">
        <v>733</v>
      </c>
      <c r="B33" s="28" t="s">
        <v>6</v>
      </c>
      <c r="C33" s="28" t="s">
        <v>474</v>
      </c>
      <c r="D33" s="2">
        <f>IF('Indicator Data'!AR35="No data","x",ROUND(IF('Indicator Data'!AR35&gt;D$140,0,IF('Indicator Data'!AR35&lt;D$139,10,(D$140-'Indicator Data'!AR35)/(D$140-D$139)*10)),1))</f>
        <v>3</v>
      </c>
      <c r="E33" s="122">
        <f>('Indicator Data'!BE35+'Indicator Data'!BF35+'Indicator Data'!BG35)/'Indicator Data'!BD35*1000000</f>
        <v>0.34706952011407355</v>
      </c>
      <c r="F33" s="2">
        <f t="shared" si="0"/>
        <v>6.5</v>
      </c>
      <c r="G33" s="3">
        <f t="shared" si="1"/>
        <v>4.8</v>
      </c>
      <c r="H33" s="2">
        <f>IF('Indicator Data'!AT35="No data","x",ROUND(IF('Indicator Data'!AT35&gt;H$140,0,IF('Indicator Data'!AT35&lt;H$139,10,(H$140-'Indicator Data'!AT35)/(H$140-H$139)*10)),1))</f>
        <v>6.3</v>
      </c>
      <c r="I33" s="2">
        <f>IF('Indicator Data'!AS35="No data","x",ROUND(IF('Indicator Data'!AS35&gt;I$140,0,IF('Indicator Data'!AS35&lt;I$139,10,(I$140-'Indicator Data'!AS35)/(I$140-I$139)*10)),1))</f>
        <v>6.3</v>
      </c>
      <c r="J33" s="3">
        <f t="shared" si="2"/>
        <v>6.3</v>
      </c>
      <c r="K33" s="5">
        <f t="shared" si="3"/>
        <v>5.6</v>
      </c>
      <c r="L33" s="2">
        <f>IF('Indicator Data'!AV35="No data","x",ROUND(IF('Indicator Data'!AV35^2&gt;L$140,0,IF('Indicator Data'!AV35^2&lt;L$139,10,(L$140-'Indicator Data'!AV35^2)/(L$140-L$139)*10)),1))</f>
        <v>8.3000000000000007</v>
      </c>
      <c r="M33" s="2">
        <f>IF(OR('Indicator Data'!AU35=0,'Indicator Data'!AU35="No data"),"x",ROUND(IF('Indicator Data'!AU35&gt;M$140,0,IF('Indicator Data'!AU35&lt;M$139,10,(M$140-'Indicator Data'!AU35)/(M$140-M$139)*10)),1))</f>
        <v>7.6</v>
      </c>
      <c r="N33" s="2">
        <f>IF('Indicator Data'!AW35="No data","x",ROUND(IF('Indicator Data'!AW35&gt;N$140,0,IF('Indicator Data'!AW35&lt;N$139,10,(N$140-'Indicator Data'!AW35)/(N$140-N$139)*10)),1))</f>
        <v>8.1999999999999993</v>
      </c>
      <c r="O33" s="2">
        <f>IF('Indicator Data'!AX35="No data","x",ROUND(IF('Indicator Data'!AX35&gt;O$140,0,IF('Indicator Data'!AX35&lt;O$139,10,(O$140-'Indicator Data'!AX35)/(O$140-O$139)*10)),1))</f>
        <v>3</v>
      </c>
      <c r="P33" s="3">
        <f t="shared" si="4"/>
        <v>6.8</v>
      </c>
      <c r="Q33" s="2">
        <f>IF('Indicator Data'!AY35="No data","x",ROUND(IF('Indicator Data'!AY35&gt;Q$140,0,IF('Indicator Data'!AY35&lt;Q$139,10,(Q$140-'Indicator Data'!AY35)/(Q$140-Q$139)*10)),1))</f>
        <v>9.4</v>
      </c>
      <c r="R33" s="2">
        <f>IF('Indicator Data'!AZ35="No data","x",ROUND(IF('Indicator Data'!AZ35&gt;R$140,0,IF('Indicator Data'!AZ35&lt;R$139,10,(R$140-'Indicator Data'!AZ35)/(R$140-R$139)*10)),1))</f>
        <v>0.8</v>
      </c>
      <c r="S33" s="3">
        <f t="shared" si="5"/>
        <v>5.0999999999999996</v>
      </c>
      <c r="T33" s="2">
        <f>IF('Indicator Data'!X35="No data","x",ROUND(IF('Indicator Data'!X35&gt;T$140,0,IF('Indicator Data'!X35&lt;T$139,10,(T$140-'Indicator Data'!X35)/(T$140-T$139)*10)),1))</f>
        <v>9.6999999999999993</v>
      </c>
      <c r="U33" s="2">
        <f>IF('Indicator Data'!Y35="No data","x",ROUND(IF('Indicator Data'!Y35&gt;U$140,0,IF('Indicator Data'!Y35&lt;U$139,10,(U$140-'Indicator Data'!Y35)/(U$140-U$139)*10)),1))</f>
        <v>0.4</v>
      </c>
      <c r="V33" s="2">
        <f>IF('Indicator Data'!Z35="No data","x",ROUND(IF('Indicator Data'!Z35&gt;V$140,0,IF('Indicator Data'!Z35&lt;V$139,10,(V$140-'Indicator Data'!Z35)/(V$140-V$139)*10)),1))</f>
        <v>1.7</v>
      </c>
      <c r="W33" s="2">
        <f>IF('Indicator Data'!AE35="No data","x",ROUND(IF('Indicator Data'!AE35&gt;W$140,0,IF('Indicator Data'!AE35&lt;W$139,10,(W$140-'Indicator Data'!AE35)/(W$140-W$139)*10)),1))</f>
        <v>9.8000000000000007</v>
      </c>
      <c r="X33" s="3">
        <f t="shared" si="6"/>
        <v>5.4</v>
      </c>
      <c r="Y33" s="5">
        <f t="shared" si="7"/>
        <v>5.8</v>
      </c>
      <c r="Z33" s="80"/>
    </row>
    <row r="34" spans="1:26" s="11" customFormat="1" x14ac:dyDescent="0.25">
      <c r="A34" s="11" t="s">
        <v>359</v>
      </c>
      <c r="B34" s="28" t="s">
        <v>8</v>
      </c>
      <c r="C34" s="28" t="s">
        <v>487</v>
      </c>
      <c r="D34" s="2">
        <f>IF('Indicator Data'!AR36="No data","x",ROUND(IF('Indicator Data'!AR36&gt;D$140,0,IF('Indicator Data'!AR36&lt;D$139,10,(D$140-'Indicator Data'!AR36)/(D$140-D$139)*10)),1))</f>
        <v>4.9000000000000004</v>
      </c>
      <c r="E34" s="122">
        <f>('Indicator Data'!BE36+'Indicator Data'!BF36+'Indicator Data'!BG36)/'Indicator Data'!BD36*1000000</f>
        <v>0.14678989845474613</v>
      </c>
      <c r="F34" s="2">
        <f t="shared" si="0"/>
        <v>8.5</v>
      </c>
      <c r="G34" s="3">
        <f t="shared" si="1"/>
        <v>6.7</v>
      </c>
      <c r="H34" s="2">
        <f>IF('Indicator Data'!AT36="No data","x",ROUND(IF('Indicator Data'!AT36&gt;H$140,0,IF('Indicator Data'!AT36&lt;H$139,10,(H$140-'Indicator Data'!AT36)/(H$140-H$139)*10)),1))</f>
        <v>6.8</v>
      </c>
      <c r="I34" s="2">
        <f>IF('Indicator Data'!AS36="No data","x",ROUND(IF('Indicator Data'!AS36&gt;I$140,0,IF('Indicator Data'!AS36&lt;I$139,10,(I$140-'Indicator Data'!AS36)/(I$140-I$139)*10)),1))</f>
        <v>6.9</v>
      </c>
      <c r="J34" s="3">
        <f t="shared" si="2"/>
        <v>6.9</v>
      </c>
      <c r="K34" s="5">
        <f t="shared" si="3"/>
        <v>6.8</v>
      </c>
      <c r="L34" s="2">
        <f>IF('Indicator Data'!AV36="No data","x",ROUND(IF('Indicator Data'!AV36^2&gt;L$140,0,IF('Indicator Data'!AV36^2&lt;L$139,10,(L$140-'Indicator Data'!AV36^2)/(L$140-L$139)*10)),1))</f>
        <v>6.8</v>
      </c>
      <c r="M34" s="2">
        <f>IF(OR('Indicator Data'!AU36=0,'Indicator Data'!AU36="No data"),"x",ROUND(IF('Indicator Data'!AU36&gt;M$140,0,IF('Indicator Data'!AU36&lt;M$139,10,(M$140-'Indicator Data'!AU36)/(M$140-M$139)*10)),1))</f>
        <v>0.7</v>
      </c>
      <c r="N34" s="2">
        <f>IF('Indicator Data'!AW36="No data","x",ROUND(IF('Indicator Data'!AW36&gt;N$140,0,IF('Indicator Data'!AW36&lt;N$139,10,(N$140-'Indicator Data'!AW36)/(N$140-N$139)*10)),1))</f>
        <v>8.9</v>
      </c>
      <c r="O34" s="2">
        <f>IF('Indicator Data'!AX36="No data","x",ROUND(IF('Indicator Data'!AX36&gt;O$140,0,IF('Indicator Data'!AX36&lt;O$139,10,(O$140-'Indicator Data'!AX36)/(O$140-O$139)*10)),1))</f>
        <v>4.2</v>
      </c>
      <c r="P34" s="3">
        <f t="shared" si="4"/>
        <v>5.2</v>
      </c>
      <c r="Q34" s="2">
        <f>IF('Indicator Data'!AY36="No data","x",ROUND(IF('Indicator Data'!AY36&gt;Q$140,0,IF('Indicator Data'!AY36&lt;Q$139,10,(Q$140-'Indicator Data'!AY36)/(Q$140-Q$139)*10)),1))</f>
        <v>4.5</v>
      </c>
      <c r="R34" s="2">
        <f>IF('Indicator Data'!AZ36="No data","x",ROUND(IF('Indicator Data'!AZ36&gt;R$140,0,IF('Indicator Data'!AZ36&lt;R$139,10,(R$140-'Indicator Data'!AZ36)/(R$140-R$139)*10)),1))</f>
        <v>0</v>
      </c>
      <c r="S34" s="3">
        <f t="shared" si="5"/>
        <v>2.2999999999999998</v>
      </c>
      <c r="T34" s="2">
        <f>IF('Indicator Data'!X36="No data","x",ROUND(IF('Indicator Data'!X36&gt;T$140,0,IF('Indicator Data'!X36&lt;T$139,10,(T$140-'Indicator Data'!X36)/(T$140-T$139)*10)),1))</f>
        <v>9.8000000000000007</v>
      </c>
      <c r="U34" s="2">
        <f>IF('Indicator Data'!Y36="No data","x",ROUND(IF('Indicator Data'!Y36&gt;U$140,0,IF('Indicator Data'!Y36&lt;U$139,10,(U$140-'Indicator Data'!Y36)/(U$140-U$139)*10)),1))</f>
        <v>1.4</v>
      </c>
      <c r="V34" s="2">
        <f>IF('Indicator Data'!Z36="No data","x",ROUND(IF('Indicator Data'!Z36&gt;V$140,0,IF('Indicator Data'!Z36&lt;V$139,10,(V$140-'Indicator Data'!Z36)/(V$140-V$139)*10)),1))</f>
        <v>4</v>
      </c>
      <c r="W34" s="2">
        <f>IF('Indicator Data'!AE36="No data","x",ROUND(IF('Indicator Data'!AE36&gt;W$140,0,IF('Indicator Data'!AE36&lt;W$139,10,(W$140-'Indicator Data'!AE36)/(W$140-W$139)*10)),1))</f>
        <v>9.8000000000000007</v>
      </c>
      <c r="X34" s="3">
        <f t="shared" si="6"/>
        <v>6.3</v>
      </c>
      <c r="Y34" s="5">
        <f t="shared" si="7"/>
        <v>4.5999999999999996</v>
      </c>
      <c r="Z34" s="80"/>
    </row>
    <row r="35" spans="1:26" s="11" customFormat="1" x14ac:dyDescent="0.25">
      <c r="A35" s="11" t="s">
        <v>357</v>
      </c>
      <c r="B35" s="28" t="s">
        <v>8</v>
      </c>
      <c r="C35" s="28" t="s">
        <v>485</v>
      </c>
      <c r="D35" s="2">
        <f>IF('Indicator Data'!AR37="No data","x",ROUND(IF('Indicator Data'!AR37&gt;D$140,0,IF('Indicator Data'!AR37&lt;D$139,10,(D$140-'Indicator Data'!AR37)/(D$140-D$139)*10)),1))</f>
        <v>4.9000000000000004</v>
      </c>
      <c r="E35" s="122">
        <f>('Indicator Data'!BE37+'Indicator Data'!BF37+'Indicator Data'!BG37)/'Indicator Data'!BD37*1000000</f>
        <v>0.14678989845474613</v>
      </c>
      <c r="F35" s="2">
        <f t="shared" si="0"/>
        <v>8.5</v>
      </c>
      <c r="G35" s="3">
        <f t="shared" si="1"/>
        <v>6.7</v>
      </c>
      <c r="H35" s="2">
        <f>IF('Indicator Data'!AT37="No data","x",ROUND(IF('Indicator Data'!AT37&gt;H$140,0,IF('Indicator Data'!AT37&lt;H$139,10,(H$140-'Indicator Data'!AT37)/(H$140-H$139)*10)),1))</f>
        <v>6.8</v>
      </c>
      <c r="I35" s="2">
        <f>IF('Indicator Data'!AS37="No data","x",ROUND(IF('Indicator Data'!AS37&gt;I$140,0,IF('Indicator Data'!AS37&lt;I$139,10,(I$140-'Indicator Data'!AS37)/(I$140-I$139)*10)),1))</f>
        <v>6.9</v>
      </c>
      <c r="J35" s="3">
        <f t="shared" si="2"/>
        <v>6.9</v>
      </c>
      <c r="K35" s="5">
        <f t="shared" si="3"/>
        <v>6.8</v>
      </c>
      <c r="L35" s="2">
        <f>IF('Indicator Data'!AV37="No data","x",ROUND(IF('Indicator Data'!AV37^2&gt;L$140,0,IF('Indicator Data'!AV37^2&lt;L$139,10,(L$140-'Indicator Data'!AV37^2)/(L$140-L$139)*10)),1))</f>
        <v>9.1</v>
      </c>
      <c r="M35" s="2">
        <f>IF(OR('Indicator Data'!AU37=0,'Indicator Data'!AU37="No data"),"x",ROUND(IF('Indicator Data'!AU37&gt;M$140,0,IF('Indicator Data'!AU37&lt;M$139,10,(M$140-'Indicator Data'!AU37)/(M$140-M$139)*10)),1))</f>
        <v>6.8</v>
      </c>
      <c r="N35" s="2">
        <f>IF('Indicator Data'!AW37="No data","x",ROUND(IF('Indicator Data'!AW37&gt;N$140,0,IF('Indicator Data'!AW37&lt;N$139,10,(N$140-'Indicator Data'!AW37)/(N$140-N$139)*10)),1))</f>
        <v>8.9</v>
      </c>
      <c r="O35" s="2">
        <f>IF('Indicator Data'!AX37="No data","x",ROUND(IF('Indicator Data'!AX37&gt;O$140,0,IF('Indicator Data'!AX37&lt;O$139,10,(O$140-'Indicator Data'!AX37)/(O$140-O$139)*10)),1))</f>
        <v>4.2</v>
      </c>
      <c r="P35" s="3">
        <f t="shared" si="4"/>
        <v>7.3</v>
      </c>
      <c r="Q35" s="2">
        <f>IF('Indicator Data'!AY37="No data","x",ROUND(IF('Indicator Data'!AY37&gt;Q$140,0,IF('Indicator Data'!AY37&lt;Q$139,10,(Q$140-'Indicator Data'!AY37)/(Q$140-Q$139)*10)),1))</f>
        <v>7.2</v>
      </c>
      <c r="R35" s="2">
        <f>IF('Indicator Data'!AZ37="No data","x",ROUND(IF('Indicator Data'!AZ37&gt;R$140,0,IF('Indicator Data'!AZ37&lt;R$139,10,(R$140-'Indicator Data'!AZ37)/(R$140-R$139)*10)),1))</f>
        <v>4.0999999999999996</v>
      </c>
      <c r="S35" s="3">
        <f t="shared" si="5"/>
        <v>5.7</v>
      </c>
      <c r="T35" s="2">
        <f>IF('Indicator Data'!X37="No data","x",ROUND(IF('Indicator Data'!X37&gt;T$140,0,IF('Indicator Data'!X37&lt;T$139,10,(T$140-'Indicator Data'!X37)/(T$140-T$139)*10)),1))</f>
        <v>9.8000000000000007</v>
      </c>
      <c r="U35" s="2">
        <f>IF('Indicator Data'!Y37="No data","x",ROUND(IF('Indicator Data'!Y37&gt;U$140,0,IF('Indicator Data'!Y37&lt;U$139,10,(U$140-'Indicator Data'!Y37)/(U$140-U$139)*10)),1))</f>
        <v>5.8</v>
      </c>
      <c r="V35" s="2">
        <f>IF('Indicator Data'!Z37="No data","x",ROUND(IF('Indicator Data'!Z37&gt;V$140,0,IF('Indicator Data'!Z37&lt;V$139,10,(V$140-'Indicator Data'!Z37)/(V$140-V$139)*10)),1))</f>
        <v>10</v>
      </c>
      <c r="W35" s="2">
        <f>IF('Indicator Data'!AE37="No data","x",ROUND(IF('Indicator Data'!AE37&gt;W$140,0,IF('Indicator Data'!AE37&lt;W$139,10,(W$140-'Indicator Data'!AE37)/(W$140-W$139)*10)),1))</f>
        <v>9.8000000000000007</v>
      </c>
      <c r="X35" s="3">
        <f t="shared" si="6"/>
        <v>8.9</v>
      </c>
      <c r="Y35" s="5">
        <f t="shared" si="7"/>
        <v>7.3</v>
      </c>
      <c r="Z35" s="80"/>
    </row>
    <row r="36" spans="1:26" s="11" customFormat="1" x14ac:dyDescent="0.25">
      <c r="A36" s="11" t="s">
        <v>351</v>
      </c>
      <c r="B36" s="28" t="s">
        <v>8</v>
      </c>
      <c r="C36" s="28" t="s">
        <v>479</v>
      </c>
      <c r="D36" s="2">
        <f>IF('Indicator Data'!AR38="No data","x",ROUND(IF('Indicator Data'!AR38&gt;D$140,0,IF('Indicator Data'!AR38&lt;D$139,10,(D$140-'Indicator Data'!AR38)/(D$140-D$139)*10)),1))</f>
        <v>4.9000000000000004</v>
      </c>
      <c r="E36" s="122">
        <f>('Indicator Data'!BE38+'Indicator Data'!BF38+'Indicator Data'!BG38)/'Indicator Data'!BD38*1000000</f>
        <v>0.14678989845474613</v>
      </c>
      <c r="F36" s="2">
        <f t="shared" si="0"/>
        <v>8.5</v>
      </c>
      <c r="G36" s="3">
        <f t="shared" si="1"/>
        <v>6.7</v>
      </c>
      <c r="H36" s="2">
        <f>IF('Indicator Data'!AT38="No data","x",ROUND(IF('Indicator Data'!AT38&gt;H$140,0,IF('Indicator Data'!AT38&lt;H$139,10,(H$140-'Indicator Data'!AT38)/(H$140-H$139)*10)),1))</f>
        <v>6.8</v>
      </c>
      <c r="I36" s="2">
        <f>IF('Indicator Data'!AS38="No data","x",ROUND(IF('Indicator Data'!AS38&gt;I$140,0,IF('Indicator Data'!AS38&lt;I$139,10,(I$140-'Indicator Data'!AS38)/(I$140-I$139)*10)),1))</f>
        <v>6.9</v>
      </c>
      <c r="J36" s="3">
        <f t="shared" si="2"/>
        <v>6.9</v>
      </c>
      <c r="K36" s="5">
        <f t="shared" si="3"/>
        <v>6.8</v>
      </c>
      <c r="L36" s="2">
        <f>IF('Indicator Data'!AV38="No data","x",ROUND(IF('Indicator Data'!AV38^2&gt;L$140,0,IF('Indicator Data'!AV38^2&lt;L$139,10,(L$140-'Indicator Data'!AV38^2)/(L$140-L$139)*10)),1))</f>
        <v>10</v>
      </c>
      <c r="M36" s="2">
        <f>IF(OR('Indicator Data'!AU38=0,'Indicator Data'!AU38="No data"),"x",ROUND(IF('Indicator Data'!AU38&gt;M$140,0,IF('Indicator Data'!AU38&lt;M$139,10,(M$140-'Indicator Data'!AU38)/(M$140-M$139)*10)),1))</f>
        <v>4.7</v>
      </c>
      <c r="N36" s="2">
        <f>IF('Indicator Data'!AW38="No data","x",ROUND(IF('Indicator Data'!AW38&gt;N$140,0,IF('Indicator Data'!AW38&lt;N$139,10,(N$140-'Indicator Data'!AW38)/(N$140-N$139)*10)),1))</f>
        <v>8.9</v>
      </c>
      <c r="O36" s="2">
        <f>IF('Indicator Data'!AX38="No data","x",ROUND(IF('Indicator Data'!AX38&gt;O$140,0,IF('Indicator Data'!AX38&lt;O$139,10,(O$140-'Indicator Data'!AX38)/(O$140-O$139)*10)),1))</f>
        <v>4.2</v>
      </c>
      <c r="P36" s="3">
        <f t="shared" si="4"/>
        <v>7</v>
      </c>
      <c r="Q36" s="2">
        <f>IF('Indicator Data'!AY38="No data","x",ROUND(IF('Indicator Data'!AY38&gt;Q$140,0,IF('Indicator Data'!AY38&lt;Q$139,10,(Q$140-'Indicator Data'!AY38)/(Q$140-Q$139)*10)),1))</f>
        <v>6.2</v>
      </c>
      <c r="R36" s="2">
        <f>IF('Indicator Data'!AZ38="No data","x",ROUND(IF('Indicator Data'!AZ38&gt;R$140,0,IF('Indicator Data'!AZ38&lt;R$139,10,(R$140-'Indicator Data'!AZ38)/(R$140-R$139)*10)),1))</f>
        <v>3.1</v>
      </c>
      <c r="S36" s="3">
        <f t="shared" si="5"/>
        <v>4.7</v>
      </c>
      <c r="T36" s="2">
        <f>IF('Indicator Data'!X38="No data","x",ROUND(IF('Indicator Data'!X38&gt;T$140,0,IF('Indicator Data'!X38&lt;T$139,10,(T$140-'Indicator Data'!X38)/(T$140-T$139)*10)),1))</f>
        <v>9.8000000000000007</v>
      </c>
      <c r="U36" s="2">
        <f>IF('Indicator Data'!Y38="No data","x",ROUND(IF('Indicator Data'!Y38&gt;U$140,0,IF('Indicator Data'!Y38&lt;U$139,10,(U$140-'Indicator Data'!Y38)/(U$140-U$139)*10)),1))</f>
        <v>3.1</v>
      </c>
      <c r="V36" s="2">
        <f>IF('Indicator Data'!Z38="No data","x",ROUND(IF('Indicator Data'!Z38&gt;V$140,0,IF('Indicator Data'!Z38&lt;V$139,10,(V$140-'Indicator Data'!Z38)/(V$140-V$139)*10)),1))</f>
        <v>9.5</v>
      </c>
      <c r="W36" s="2">
        <f>IF('Indicator Data'!AE38="No data","x",ROUND(IF('Indicator Data'!AE38&gt;W$140,0,IF('Indicator Data'!AE38&lt;W$139,10,(W$140-'Indicator Data'!AE38)/(W$140-W$139)*10)),1))</f>
        <v>9.8000000000000007</v>
      </c>
      <c r="X36" s="3">
        <f t="shared" si="6"/>
        <v>8.1</v>
      </c>
      <c r="Y36" s="5">
        <f t="shared" si="7"/>
        <v>6.6</v>
      </c>
      <c r="Z36" s="80"/>
    </row>
    <row r="37" spans="1:26" s="11" customFormat="1" x14ac:dyDescent="0.25">
      <c r="A37" s="11" t="s">
        <v>358</v>
      </c>
      <c r="B37" s="28" t="s">
        <v>8</v>
      </c>
      <c r="C37" s="28" t="s">
        <v>486</v>
      </c>
      <c r="D37" s="2">
        <f>IF('Indicator Data'!AR39="No data","x",ROUND(IF('Indicator Data'!AR39&gt;D$140,0,IF('Indicator Data'!AR39&lt;D$139,10,(D$140-'Indicator Data'!AR39)/(D$140-D$139)*10)),1))</f>
        <v>4.9000000000000004</v>
      </c>
      <c r="E37" s="122">
        <f>('Indicator Data'!BE39+'Indicator Data'!BF39+'Indicator Data'!BG39)/'Indicator Data'!BD39*1000000</f>
        <v>0.14678989845474613</v>
      </c>
      <c r="F37" s="2">
        <f t="shared" si="0"/>
        <v>8.5</v>
      </c>
      <c r="G37" s="3">
        <f t="shared" si="1"/>
        <v>6.7</v>
      </c>
      <c r="H37" s="2">
        <f>IF('Indicator Data'!AT39="No data","x",ROUND(IF('Indicator Data'!AT39&gt;H$140,0,IF('Indicator Data'!AT39&lt;H$139,10,(H$140-'Indicator Data'!AT39)/(H$140-H$139)*10)),1))</f>
        <v>6.8</v>
      </c>
      <c r="I37" s="2">
        <f>IF('Indicator Data'!AS39="No data","x",ROUND(IF('Indicator Data'!AS39&gt;I$140,0,IF('Indicator Data'!AS39&lt;I$139,10,(I$140-'Indicator Data'!AS39)/(I$140-I$139)*10)),1))</f>
        <v>6.9</v>
      </c>
      <c r="J37" s="3">
        <f t="shared" si="2"/>
        <v>6.9</v>
      </c>
      <c r="K37" s="5">
        <f t="shared" si="3"/>
        <v>6.8</v>
      </c>
      <c r="L37" s="2" t="str">
        <f>IF('Indicator Data'!AV39="No data","x",ROUND(IF('Indicator Data'!AV39^2&gt;L$140,0,IF('Indicator Data'!AV39^2&lt;L$139,10,(L$140-'Indicator Data'!AV39^2)/(L$140-L$139)*10)),1))</f>
        <v>x</v>
      </c>
      <c r="M37" s="2" t="str">
        <f>IF(OR('Indicator Data'!AU39=0,'Indicator Data'!AU39="No data"),"x",ROUND(IF('Indicator Data'!AU39&gt;M$140,0,IF('Indicator Data'!AU39&lt;M$139,10,(M$140-'Indicator Data'!AU39)/(M$140-M$139)*10)),1))</f>
        <v>x</v>
      </c>
      <c r="N37" s="2">
        <f>IF('Indicator Data'!AW39="No data","x",ROUND(IF('Indicator Data'!AW39&gt;N$140,0,IF('Indicator Data'!AW39&lt;N$139,10,(N$140-'Indicator Data'!AW39)/(N$140-N$139)*10)),1))</f>
        <v>8.9</v>
      </c>
      <c r="O37" s="2">
        <f>IF('Indicator Data'!AX39="No data","x",ROUND(IF('Indicator Data'!AX39&gt;O$140,0,IF('Indicator Data'!AX39&lt;O$139,10,(O$140-'Indicator Data'!AX39)/(O$140-O$139)*10)),1))</f>
        <v>4.2</v>
      </c>
      <c r="P37" s="3">
        <f t="shared" si="4"/>
        <v>6.6</v>
      </c>
      <c r="Q37" s="2">
        <f>IF('Indicator Data'!AY39="No data","x",ROUND(IF('Indicator Data'!AY39&gt;Q$140,0,IF('Indicator Data'!AY39&lt;Q$139,10,(Q$140-'Indicator Data'!AY39)/(Q$140-Q$139)*10)),1))</f>
        <v>7.2</v>
      </c>
      <c r="R37" s="2">
        <f>IF('Indicator Data'!AZ39="No data","x",ROUND(IF('Indicator Data'!AZ39&gt;R$140,0,IF('Indicator Data'!AZ39&lt;R$139,10,(R$140-'Indicator Data'!AZ39)/(R$140-R$139)*10)),1))</f>
        <v>3</v>
      </c>
      <c r="S37" s="3">
        <f t="shared" si="5"/>
        <v>5.0999999999999996</v>
      </c>
      <c r="T37" s="2">
        <f>IF('Indicator Data'!X39="No data","x",ROUND(IF('Indicator Data'!X39&gt;T$140,0,IF('Indicator Data'!X39&lt;T$139,10,(T$140-'Indicator Data'!X39)/(T$140-T$139)*10)),1))</f>
        <v>9.8000000000000007</v>
      </c>
      <c r="U37" s="2">
        <f>IF('Indicator Data'!Y39="No data","x",ROUND(IF('Indicator Data'!Y39&gt;U$140,0,IF('Indicator Data'!Y39&lt;U$139,10,(U$140-'Indicator Data'!Y39)/(U$140-U$139)*10)),1))</f>
        <v>10</v>
      </c>
      <c r="V37" s="2">
        <f>IF('Indicator Data'!Z39="No data","x",ROUND(IF('Indicator Data'!Z39&gt;V$140,0,IF('Indicator Data'!Z39&lt;V$139,10,(V$140-'Indicator Data'!Z39)/(V$140-V$139)*10)),1))</f>
        <v>10</v>
      </c>
      <c r="W37" s="2">
        <f>IF('Indicator Data'!AE39="No data","x",ROUND(IF('Indicator Data'!AE39&gt;W$140,0,IF('Indicator Data'!AE39&lt;W$139,10,(W$140-'Indicator Data'!AE39)/(W$140-W$139)*10)),1))</f>
        <v>9.8000000000000007</v>
      </c>
      <c r="X37" s="3">
        <f t="shared" si="6"/>
        <v>9.9</v>
      </c>
      <c r="Y37" s="5">
        <f t="shared" si="7"/>
        <v>7.2</v>
      </c>
      <c r="Z37" s="80"/>
    </row>
    <row r="38" spans="1:26" s="11" customFormat="1" x14ac:dyDescent="0.25">
      <c r="A38" s="11" t="s">
        <v>352</v>
      </c>
      <c r="B38" s="28" t="s">
        <v>8</v>
      </c>
      <c r="C38" s="28" t="s">
        <v>480</v>
      </c>
      <c r="D38" s="2">
        <f>IF('Indicator Data'!AR40="No data","x",ROUND(IF('Indicator Data'!AR40&gt;D$140,0,IF('Indicator Data'!AR40&lt;D$139,10,(D$140-'Indicator Data'!AR40)/(D$140-D$139)*10)),1))</f>
        <v>4.9000000000000004</v>
      </c>
      <c r="E38" s="122">
        <f>('Indicator Data'!BE40+'Indicator Data'!BF40+'Indicator Data'!BG40)/'Indicator Data'!BD40*1000000</f>
        <v>0.14678989845474613</v>
      </c>
      <c r="F38" s="2">
        <f t="shared" si="0"/>
        <v>8.5</v>
      </c>
      <c r="G38" s="3">
        <f t="shared" si="1"/>
        <v>6.7</v>
      </c>
      <c r="H38" s="2">
        <f>IF('Indicator Data'!AT40="No data","x",ROUND(IF('Indicator Data'!AT40&gt;H$140,0,IF('Indicator Data'!AT40&lt;H$139,10,(H$140-'Indicator Data'!AT40)/(H$140-H$139)*10)),1))</f>
        <v>6.8</v>
      </c>
      <c r="I38" s="2">
        <f>IF('Indicator Data'!AS40="No data","x",ROUND(IF('Indicator Data'!AS40&gt;I$140,0,IF('Indicator Data'!AS40&lt;I$139,10,(I$140-'Indicator Data'!AS40)/(I$140-I$139)*10)),1))</f>
        <v>6.9</v>
      </c>
      <c r="J38" s="3">
        <f t="shared" si="2"/>
        <v>6.9</v>
      </c>
      <c r="K38" s="5">
        <f t="shared" si="3"/>
        <v>6.8</v>
      </c>
      <c r="L38" s="2">
        <f>IF('Indicator Data'!AV40="No data","x",ROUND(IF('Indicator Data'!AV40^2&gt;L$140,0,IF('Indicator Data'!AV40^2&lt;L$139,10,(L$140-'Indicator Data'!AV40^2)/(L$140-L$139)*10)),1))</f>
        <v>10</v>
      </c>
      <c r="M38" s="2">
        <f>IF(OR('Indicator Data'!AU40=0,'Indicator Data'!AU40="No data"),"x",ROUND(IF('Indicator Data'!AU40&gt;M$140,0,IF('Indicator Data'!AU40&lt;M$139,10,(M$140-'Indicator Data'!AU40)/(M$140-M$139)*10)),1))</f>
        <v>2.5</v>
      </c>
      <c r="N38" s="2">
        <f>IF('Indicator Data'!AW40="No data","x",ROUND(IF('Indicator Data'!AW40&gt;N$140,0,IF('Indicator Data'!AW40&lt;N$139,10,(N$140-'Indicator Data'!AW40)/(N$140-N$139)*10)),1))</f>
        <v>8.9</v>
      </c>
      <c r="O38" s="2">
        <f>IF('Indicator Data'!AX40="No data","x",ROUND(IF('Indicator Data'!AX40&gt;O$140,0,IF('Indicator Data'!AX40&lt;O$139,10,(O$140-'Indicator Data'!AX40)/(O$140-O$139)*10)),1))</f>
        <v>4.2</v>
      </c>
      <c r="P38" s="3">
        <f t="shared" si="4"/>
        <v>6.4</v>
      </c>
      <c r="Q38" s="2">
        <f>IF('Indicator Data'!AY40="No data","x",ROUND(IF('Indicator Data'!AY40&gt;Q$140,0,IF('Indicator Data'!AY40&lt;Q$139,10,(Q$140-'Indicator Data'!AY40)/(Q$140-Q$139)*10)),1))</f>
        <v>6.3</v>
      </c>
      <c r="R38" s="2">
        <f>IF('Indicator Data'!AZ40="No data","x",ROUND(IF('Indicator Data'!AZ40&gt;R$140,0,IF('Indicator Data'!AZ40&lt;R$139,10,(R$140-'Indicator Data'!AZ40)/(R$140-R$139)*10)),1))</f>
        <v>4.9000000000000004</v>
      </c>
      <c r="S38" s="3">
        <f t="shared" si="5"/>
        <v>5.6</v>
      </c>
      <c r="T38" s="2">
        <f>IF('Indicator Data'!X40="No data","x",ROUND(IF('Indicator Data'!X40&gt;T$140,0,IF('Indicator Data'!X40&lt;T$139,10,(T$140-'Indicator Data'!X40)/(T$140-T$139)*10)),1))</f>
        <v>9.8000000000000007</v>
      </c>
      <c r="U38" s="2">
        <f>IF('Indicator Data'!Y40="No data","x",ROUND(IF('Indicator Data'!Y40&gt;U$140,0,IF('Indicator Data'!Y40&lt;U$139,10,(U$140-'Indicator Data'!Y40)/(U$140-U$139)*10)),1))</f>
        <v>2.8</v>
      </c>
      <c r="V38" s="2">
        <f>IF('Indicator Data'!Z40="No data","x",ROUND(IF('Indicator Data'!Z40&gt;V$140,0,IF('Indicator Data'!Z40&lt;V$139,10,(V$140-'Indicator Data'!Z40)/(V$140-V$139)*10)),1))</f>
        <v>7.9</v>
      </c>
      <c r="W38" s="2">
        <f>IF('Indicator Data'!AE40="No data","x",ROUND(IF('Indicator Data'!AE40&gt;W$140,0,IF('Indicator Data'!AE40&lt;W$139,10,(W$140-'Indicator Data'!AE40)/(W$140-W$139)*10)),1))</f>
        <v>9.8000000000000007</v>
      </c>
      <c r="X38" s="3">
        <f t="shared" si="6"/>
        <v>7.6</v>
      </c>
      <c r="Y38" s="5">
        <f t="shared" si="7"/>
        <v>6.5</v>
      </c>
      <c r="Z38" s="80"/>
    </row>
    <row r="39" spans="1:26" s="11" customFormat="1" x14ac:dyDescent="0.25">
      <c r="A39" s="11" t="s">
        <v>355</v>
      </c>
      <c r="B39" s="28" t="s">
        <v>8</v>
      </c>
      <c r="C39" s="28" t="s">
        <v>483</v>
      </c>
      <c r="D39" s="2">
        <f>IF('Indicator Data'!AR41="No data","x",ROUND(IF('Indicator Data'!AR41&gt;D$140,0,IF('Indicator Data'!AR41&lt;D$139,10,(D$140-'Indicator Data'!AR41)/(D$140-D$139)*10)),1))</f>
        <v>4.9000000000000004</v>
      </c>
      <c r="E39" s="122">
        <f>('Indicator Data'!BE41+'Indicator Data'!BF41+'Indicator Data'!BG41)/'Indicator Data'!BD41*1000000</f>
        <v>0.14678989845474613</v>
      </c>
      <c r="F39" s="2">
        <f t="shared" si="0"/>
        <v>8.5</v>
      </c>
      <c r="G39" s="3">
        <f t="shared" si="1"/>
        <v>6.7</v>
      </c>
      <c r="H39" s="2">
        <f>IF('Indicator Data'!AT41="No data","x",ROUND(IF('Indicator Data'!AT41&gt;H$140,0,IF('Indicator Data'!AT41&lt;H$139,10,(H$140-'Indicator Data'!AT41)/(H$140-H$139)*10)),1))</f>
        <v>6.8</v>
      </c>
      <c r="I39" s="2">
        <f>IF('Indicator Data'!AS41="No data","x",ROUND(IF('Indicator Data'!AS41&gt;I$140,0,IF('Indicator Data'!AS41&lt;I$139,10,(I$140-'Indicator Data'!AS41)/(I$140-I$139)*10)),1))</f>
        <v>6.9</v>
      </c>
      <c r="J39" s="3">
        <f t="shared" si="2"/>
        <v>6.9</v>
      </c>
      <c r="K39" s="5">
        <f t="shared" si="3"/>
        <v>6.8</v>
      </c>
      <c r="L39" s="2">
        <f>IF('Indicator Data'!AV41="No data","x",ROUND(IF('Indicator Data'!AV41^2&gt;L$140,0,IF('Indicator Data'!AV41^2&lt;L$139,10,(L$140-'Indicator Data'!AV41^2)/(L$140-L$139)*10)),1))</f>
        <v>10</v>
      </c>
      <c r="M39" s="2">
        <f>IF(OR('Indicator Data'!AU41=0,'Indicator Data'!AU41="No data"),"x",ROUND(IF('Indicator Data'!AU41&gt;M$140,0,IF('Indicator Data'!AU41&lt;M$139,10,(M$140-'Indicator Data'!AU41)/(M$140-M$139)*10)),1))</f>
        <v>4.4000000000000004</v>
      </c>
      <c r="N39" s="2">
        <f>IF('Indicator Data'!AW41="No data","x",ROUND(IF('Indicator Data'!AW41&gt;N$140,0,IF('Indicator Data'!AW41&lt;N$139,10,(N$140-'Indicator Data'!AW41)/(N$140-N$139)*10)),1))</f>
        <v>8.9</v>
      </c>
      <c r="O39" s="2">
        <f>IF('Indicator Data'!AX41="No data","x",ROUND(IF('Indicator Data'!AX41&gt;O$140,0,IF('Indicator Data'!AX41&lt;O$139,10,(O$140-'Indicator Data'!AX41)/(O$140-O$139)*10)),1))</f>
        <v>4.2</v>
      </c>
      <c r="P39" s="3">
        <f t="shared" si="4"/>
        <v>6.9</v>
      </c>
      <c r="Q39" s="2">
        <f>IF('Indicator Data'!AY41="No data","x",ROUND(IF('Indicator Data'!AY41&gt;Q$140,0,IF('Indicator Data'!AY41&lt;Q$139,10,(Q$140-'Indicator Data'!AY41)/(Q$140-Q$139)*10)),1))</f>
        <v>8.8000000000000007</v>
      </c>
      <c r="R39" s="2">
        <f>IF('Indicator Data'!AZ41="No data","x",ROUND(IF('Indicator Data'!AZ41&gt;R$140,0,IF('Indicator Data'!AZ41&lt;R$139,10,(R$140-'Indicator Data'!AZ41)/(R$140-R$139)*10)),1))</f>
        <v>2.9</v>
      </c>
      <c r="S39" s="3">
        <f t="shared" si="5"/>
        <v>5.9</v>
      </c>
      <c r="T39" s="2">
        <f>IF('Indicator Data'!X41="No data","x",ROUND(IF('Indicator Data'!X41&gt;T$140,0,IF('Indicator Data'!X41&lt;T$139,10,(T$140-'Indicator Data'!X41)/(T$140-T$139)*10)),1))</f>
        <v>9.8000000000000007</v>
      </c>
      <c r="U39" s="2">
        <f>IF('Indicator Data'!Y41="No data","x",ROUND(IF('Indicator Data'!Y41&gt;U$140,0,IF('Indicator Data'!Y41&lt;U$139,10,(U$140-'Indicator Data'!Y41)/(U$140-U$139)*10)),1))</f>
        <v>2.9</v>
      </c>
      <c r="V39" s="2">
        <f>IF('Indicator Data'!Z41="No data","x",ROUND(IF('Indicator Data'!Z41&gt;V$140,0,IF('Indicator Data'!Z41&lt;V$139,10,(V$140-'Indicator Data'!Z41)/(V$140-V$139)*10)),1))</f>
        <v>8.3000000000000007</v>
      </c>
      <c r="W39" s="2">
        <f>IF('Indicator Data'!AE41="No data","x",ROUND(IF('Indicator Data'!AE41&gt;W$140,0,IF('Indicator Data'!AE41&lt;W$139,10,(W$140-'Indicator Data'!AE41)/(W$140-W$139)*10)),1))</f>
        <v>9.8000000000000007</v>
      </c>
      <c r="X39" s="3">
        <f t="shared" si="6"/>
        <v>7.7</v>
      </c>
      <c r="Y39" s="5">
        <f t="shared" si="7"/>
        <v>6.8</v>
      </c>
      <c r="Z39" s="80"/>
    </row>
    <row r="40" spans="1:26" s="11" customFormat="1" x14ac:dyDescent="0.25">
      <c r="A40" s="11" t="s">
        <v>354</v>
      </c>
      <c r="B40" s="28" t="s">
        <v>8</v>
      </c>
      <c r="C40" s="28" t="s">
        <v>482</v>
      </c>
      <c r="D40" s="2">
        <f>IF('Indicator Data'!AR42="No data","x",ROUND(IF('Indicator Data'!AR42&gt;D$140,0,IF('Indicator Data'!AR42&lt;D$139,10,(D$140-'Indicator Data'!AR42)/(D$140-D$139)*10)),1))</f>
        <v>4.9000000000000004</v>
      </c>
      <c r="E40" s="122">
        <f>('Indicator Data'!BE42+'Indicator Data'!BF42+'Indicator Data'!BG42)/'Indicator Data'!BD42*1000000</f>
        <v>0.14678989845474613</v>
      </c>
      <c r="F40" s="2">
        <f t="shared" si="0"/>
        <v>8.5</v>
      </c>
      <c r="G40" s="3">
        <f t="shared" si="1"/>
        <v>6.7</v>
      </c>
      <c r="H40" s="2">
        <f>IF('Indicator Data'!AT42="No data","x",ROUND(IF('Indicator Data'!AT42&gt;H$140,0,IF('Indicator Data'!AT42&lt;H$139,10,(H$140-'Indicator Data'!AT42)/(H$140-H$139)*10)),1))</f>
        <v>6.8</v>
      </c>
      <c r="I40" s="2">
        <f>IF('Indicator Data'!AS42="No data","x",ROUND(IF('Indicator Data'!AS42&gt;I$140,0,IF('Indicator Data'!AS42&lt;I$139,10,(I$140-'Indicator Data'!AS42)/(I$140-I$139)*10)),1))</f>
        <v>6.9</v>
      </c>
      <c r="J40" s="3">
        <f t="shared" si="2"/>
        <v>6.9</v>
      </c>
      <c r="K40" s="5">
        <f t="shared" si="3"/>
        <v>6.8</v>
      </c>
      <c r="L40" s="2">
        <f>IF('Indicator Data'!AV42="No data","x",ROUND(IF('Indicator Data'!AV42^2&gt;L$140,0,IF('Indicator Data'!AV42^2&lt;L$139,10,(L$140-'Indicator Data'!AV42^2)/(L$140-L$139)*10)),1))</f>
        <v>10</v>
      </c>
      <c r="M40" s="2">
        <f>IF(OR('Indicator Data'!AU42=0,'Indicator Data'!AU42="No data"),"x",ROUND(IF('Indicator Data'!AU42&gt;M$140,0,IF('Indicator Data'!AU42&lt;M$139,10,(M$140-'Indicator Data'!AU42)/(M$140-M$139)*10)),1))</f>
        <v>2.2000000000000002</v>
      </c>
      <c r="N40" s="2">
        <f>IF('Indicator Data'!AW42="No data","x",ROUND(IF('Indicator Data'!AW42&gt;N$140,0,IF('Indicator Data'!AW42&lt;N$139,10,(N$140-'Indicator Data'!AW42)/(N$140-N$139)*10)),1))</f>
        <v>8.9</v>
      </c>
      <c r="O40" s="2">
        <f>IF('Indicator Data'!AX42="No data","x",ROUND(IF('Indicator Data'!AX42&gt;O$140,0,IF('Indicator Data'!AX42&lt;O$139,10,(O$140-'Indicator Data'!AX42)/(O$140-O$139)*10)),1))</f>
        <v>4.2</v>
      </c>
      <c r="P40" s="3">
        <f t="shared" si="4"/>
        <v>6.3</v>
      </c>
      <c r="Q40" s="2">
        <f>IF('Indicator Data'!AY42="No data","x",ROUND(IF('Indicator Data'!AY42&gt;Q$140,0,IF('Indicator Data'!AY42&lt;Q$139,10,(Q$140-'Indicator Data'!AY42)/(Q$140-Q$139)*10)),1))</f>
        <v>8</v>
      </c>
      <c r="R40" s="2">
        <f>IF('Indicator Data'!AZ42="No data","x",ROUND(IF('Indicator Data'!AZ42&gt;R$140,0,IF('Indicator Data'!AZ42&lt;R$139,10,(R$140-'Indicator Data'!AZ42)/(R$140-R$139)*10)),1))</f>
        <v>4</v>
      </c>
      <c r="S40" s="3">
        <f t="shared" si="5"/>
        <v>6</v>
      </c>
      <c r="T40" s="2">
        <f>IF('Indicator Data'!X42="No data","x",ROUND(IF('Indicator Data'!X42&gt;T$140,0,IF('Indicator Data'!X42&lt;T$139,10,(T$140-'Indicator Data'!X42)/(T$140-T$139)*10)),1))</f>
        <v>9.8000000000000007</v>
      </c>
      <c r="U40" s="2">
        <f>IF('Indicator Data'!Y42="No data","x",ROUND(IF('Indicator Data'!Y42&gt;U$140,0,IF('Indicator Data'!Y42&lt;U$139,10,(U$140-'Indicator Data'!Y42)/(U$140-U$139)*10)),1))</f>
        <v>2.4</v>
      </c>
      <c r="V40" s="2">
        <f>IF('Indicator Data'!Z42="No data","x",ROUND(IF('Indicator Data'!Z42&gt;V$140,0,IF('Indicator Data'!Z42&lt;V$139,10,(V$140-'Indicator Data'!Z42)/(V$140-V$139)*10)),1))</f>
        <v>5.0999999999999996</v>
      </c>
      <c r="W40" s="2">
        <f>IF('Indicator Data'!AE42="No data","x",ROUND(IF('Indicator Data'!AE42&gt;W$140,0,IF('Indicator Data'!AE42&lt;W$139,10,(W$140-'Indicator Data'!AE42)/(W$140-W$139)*10)),1))</f>
        <v>9.8000000000000007</v>
      </c>
      <c r="X40" s="3">
        <f t="shared" si="6"/>
        <v>6.8</v>
      </c>
      <c r="Y40" s="5">
        <f t="shared" si="7"/>
        <v>6.4</v>
      </c>
      <c r="Z40" s="80"/>
    </row>
    <row r="41" spans="1:26" s="11" customFormat="1" x14ac:dyDescent="0.25">
      <c r="A41" s="11" t="s">
        <v>353</v>
      </c>
      <c r="B41" s="28" t="s">
        <v>8</v>
      </c>
      <c r="C41" s="28" t="s">
        <v>481</v>
      </c>
      <c r="D41" s="2">
        <f>IF('Indicator Data'!AR43="No data","x",ROUND(IF('Indicator Data'!AR43&gt;D$140,0,IF('Indicator Data'!AR43&lt;D$139,10,(D$140-'Indicator Data'!AR43)/(D$140-D$139)*10)),1))</f>
        <v>4.9000000000000004</v>
      </c>
      <c r="E41" s="122">
        <f>('Indicator Data'!BE43+'Indicator Data'!BF43+'Indicator Data'!BG43)/'Indicator Data'!BD43*1000000</f>
        <v>0.14678989845474613</v>
      </c>
      <c r="F41" s="2">
        <f t="shared" si="0"/>
        <v>8.5</v>
      </c>
      <c r="G41" s="3">
        <f t="shared" si="1"/>
        <v>6.7</v>
      </c>
      <c r="H41" s="2">
        <f>IF('Indicator Data'!AT43="No data","x",ROUND(IF('Indicator Data'!AT43&gt;H$140,0,IF('Indicator Data'!AT43&lt;H$139,10,(H$140-'Indicator Data'!AT43)/(H$140-H$139)*10)),1))</f>
        <v>6.8</v>
      </c>
      <c r="I41" s="2">
        <f>IF('Indicator Data'!AS43="No data","x",ROUND(IF('Indicator Data'!AS43&gt;I$140,0,IF('Indicator Data'!AS43&lt;I$139,10,(I$140-'Indicator Data'!AS43)/(I$140-I$139)*10)),1))</f>
        <v>6.9</v>
      </c>
      <c r="J41" s="3">
        <f t="shared" si="2"/>
        <v>6.9</v>
      </c>
      <c r="K41" s="5">
        <f t="shared" si="3"/>
        <v>6.8</v>
      </c>
      <c r="L41" s="2">
        <f>IF('Indicator Data'!AV43="No data","x",ROUND(IF('Indicator Data'!AV43^2&gt;L$140,0,IF('Indicator Data'!AV43^2&lt;L$139,10,(L$140-'Indicator Data'!AV43^2)/(L$140-L$139)*10)),1))</f>
        <v>9.8000000000000007</v>
      </c>
      <c r="M41" s="2">
        <f>IF(OR('Indicator Data'!AU43=0,'Indicator Data'!AU43="No data"),"x",ROUND(IF('Indicator Data'!AU43&gt;M$140,0,IF('Indicator Data'!AU43&lt;M$139,10,(M$140-'Indicator Data'!AU43)/(M$140-M$139)*10)),1))</f>
        <v>1.3</v>
      </c>
      <c r="N41" s="2">
        <f>IF('Indicator Data'!AW43="No data","x",ROUND(IF('Indicator Data'!AW43&gt;N$140,0,IF('Indicator Data'!AW43&lt;N$139,10,(N$140-'Indicator Data'!AW43)/(N$140-N$139)*10)),1))</f>
        <v>8.9</v>
      </c>
      <c r="O41" s="2">
        <f>IF('Indicator Data'!AX43="No data","x",ROUND(IF('Indicator Data'!AX43&gt;O$140,0,IF('Indicator Data'!AX43&lt;O$139,10,(O$140-'Indicator Data'!AX43)/(O$140-O$139)*10)),1))</f>
        <v>4.2</v>
      </c>
      <c r="P41" s="3">
        <f t="shared" si="4"/>
        <v>6.1</v>
      </c>
      <c r="Q41" s="2">
        <f>IF('Indicator Data'!AY43="No data","x",ROUND(IF('Indicator Data'!AY43&gt;Q$140,0,IF('Indicator Data'!AY43&lt;Q$139,10,(Q$140-'Indicator Data'!AY43)/(Q$140-Q$139)*10)),1))</f>
        <v>8.8000000000000007</v>
      </c>
      <c r="R41" s="2">
        <f>IF('Indicator Data'!AZ43="No data","x",ROUND(IF('Indicator Data'!AZ43&gt;R$140,0,IF('Indicator Data'!AZ43&lt;R$139,10,(R$140-'Indicator Data'!AZ43)/(R$140-R$139)*10)),1))</f>
        <v>3.5</v>
      </c>
      <c r="S41" s="3">
        <f t="shared" si="5"/>
        <v>6.2</v>
      </c>
      <c r="T41" s="2">
        <f>IF('Indicator Data'!X43="No data","x",ROUND(IF('Indicator Data'!X43&gt;T$140,0,IF('Indicator Data'!X43&lt;T$139,10,(T$140-'Indicator Data'!X43)/(T$140-T$139)*10)),1))</f>
        <v>9.8000000000000007</v>
      </c>
      <c r="U41" s="2">
        <f>IF('Indicator Data'!Y43="No data","x",ROUND(IF('Indicator Data'!Y43&gt;U$140,0,IF('Indicator Data'!Y43&lt;U$139,10,(U$140-'Indicator Data'!Y43)/(U$140-U$139)*10)),1))</f>
        <v>2.5</v>
      </c>
      <c r="V41" s="2">
        <f>IF('Indicator Data'!Z43="No data","x",ROUND(IF('Indicator Data'!Z43&gt;V$140,0,IF('Indicator Data'!Z43&lt;V$139,10,(V$140-'Indicator Data'!Z43)/(V$140-V$139)*10)),1))</f>
        <v>8.1</v>
      </c>
      <c r="W41" s="2">
        <f>IF('Indicator Data'!AE43="No data","x",ROUND(IF('Indicator Data'!AE43&gt;W$140,0,IF('Indicator Data'!AE43&lt;W$139,10,(W$140-'Indicator Data'!AE43)/(W$140-W$139)*10)),1))</f>
        <v>9.8000000000000007</v>
      </c>
      <c r="X41" s="3">
        <f t="shared" si="6"/>
        <v>7.6</v>
      </c>
      <c r="Y41" s="5">
        <f t="shared" si="7"/>
        <v>6.6</v>
      </c>
      <c r="Z41" s="80"/>
    </row>
    <row r="42" spans="1:26" s="11" customFormat="1" x14ac:dyDescent="0.25">
      <c r="A42" s="11" t="s">
        <v>356</v>
      </c>
      <c r="B42" s="28" t="s">
        <v>8</v>
      </c>
      <c r="C42" s="28" t="s">
        <v>484</v>
      </c>
      <c r="D42" s="2">
        <f>IF('Indicator Data'!AR44="No data","x",ROUND(IF('Indicator Data'!AR44&gt;D$140,0,IF('Indicator Data'!AR44&lt;D$139,10,(D$140-'Indicator Data'!AR44)/(D$140-D$139)*10)),1))</f>
        <v>4.9000000000000004</v>
      </c>
      <c r="E42" s="122">
        <f>('Indicator Data'!BE44+'Indicator Data'!BF44+'Indicator Data'!BG44)/'Indicator Data'!BD44*1000000</f>
        <v>0.14678989845474613</v>
      </c>
      <c r="F42" s="2">
        <f t="shared" si="0"/>
        <v>8.5</v>
      </c>
      <c r="G42" s="3">
        <f t="shared" si="1"/>
        <v>6.7</v>
      </c>
      <c r="H42" s="2">
        <f>IF('Indicator Data'!AT44="No data","x",ROUND(IF('Indicator Data'!AT44&gt;H$140,0,IF('Indicator Data'!AT44&lt;H$139,10,(H$140-'Indicator Data'!AT44)/(H$140-H$139)*10)),1))</f>
        <v>6.8</v>
      </c>
      <c r="I42" s="2">
        <f>IF('Indicator Data'!AS44="No data","x",ROUND(IF('Indicator Data'!AS44&gt;I$140,0,IF('Indicator Data'!AS44&lt;I$139,10,(I$140-'Indicator Data'!AS44)/(I$140-I$139)*10)),1))</f>
        <v>6.9</v>
      </c>
      <c r="J42" s="3">
        <f t="shared" si="2"/>
        <v>6.9</v>
      </c>
      <c r="K42" s="5">
        <f t="shared" si="3"/>
        <v>6.8</v>
      </c>
      <c r="L42" s="2">
        <f>IF('Indicator Data'!AV44="No data","x",ROUND(IF('Indicator Data'!AV44^2&gt;L$140,0,IF('Indicator Data'!AV44^2&lt;L$139,10,(L$140-'Indicator Data'!AV44^2)/(L$140-L$139)*10)),1))</f>
        <v>10</v>
      </c>
      <c r="M42" s="2">
        <f>IF(OR('Indicator Data'!AU44=0,'Indicator Data'!AU44="No data"),"x",ROUND(IF('Indicator Data'!AU44&gt;M$140,0,IF('Indicator Data'!AU44&lt;M$139,10,(M$140-'Indicator Data'!AU44)/(M$140-M$139)*10)),1))</f>
        <v>4.5</v>
      </c>
      <c r="N42" s="2">
        <f>IF('Indicator Data'!AW44="No data","x",ROUND(IF('Indicator Data'!AW44&gt;N$140,0,IF('Indicator Data'!AW44&lt;N$139,10,(N$140-'Indicator Data'!AW44)/(N$140-N$139)*10)),1))</f>
        <v>8.9</v>
      </c>
      <c r="O42" s="2">
        <f>IF('Indicator Data'!AX44="No data","x",ROUND(IF('Indicator Data'!AX44&gt;O$140,0,IF('Indicator Data'!AX44&lt;O$139,10,(O$140-'Indicator Data'!AX44)/(O$140-O$139)*10)),1))</f>
        <v>4.2</v>
      </c>
      <c r="P42" s="3">
        <f t="shared" si="4"/>
        <v>6.9</v>
      </c>
      <c r="Q42" s="2">
        <f>IF('Indicator Data'!AY44="No data","x",ROUND(IF('Indicator Data'!AY44&gt;Q$140,0,IF('Indicator Data'!AY44&lt;Q$139,10,(Q$140-'Indicator Data'!AY44)/(Q$140-Q$139)*10)),1))</f>
        <v>7.2</v>
      </c>
      <c r="R42" s="2">
        <f>IF('Indicator Data'!AZ44="No data","x",ROUND(IF('Indicator Data'!AZ44&gt;R$140,0,IF('Indicator Data'!AZ44&lt;R$139,10,(R$140-'Indicator Data'!AZ44)/(R$140-R$139)*10)),1))</f>
        <v>1.3</v>
      </c>
      <c r="S42" s="3">
        <f t="shared" si="5"/>
        <v>4.3</v>
      </c>
      <c r="T42" s="2">
        <f>IF('Indicator Data'!X44="No data","x",ROUND(IF('Indicator Data'!X44&gt;T$140,0,IF('Indicator Data'!X44&lt;T$139,10,(T$140-'Indicator Data'!X44)/(T$140-T$139)*10)),1))</f>
        <v>9.8000000000000007</v>
      </c>
      <c r="U42" s="2">
        <f>IF('Indicator Data'!Y44="No data","x",ROUND(IF('Indicator Data'!Y44&gt;U$140,0,IF('Indicator Data'!Y44&lt;U$139,10,(U$140-'Indicator Data'!Y44)/(U$140-U$139)*10)),1))</f>
        <v>4.3</v>
      </c>
      <c r="V42" s="2">
        <f>IF('Indicator Data'!Z44="No data","x",ROUND(IF('Indicator Data'!Z44&gt;V$140,0,IF('Indicator Data'!Z44&lt;V$139,10,(V$140-'Indicator Data'!Z44)/(V$140-V$139)*10)),1))</f>
        <v>9.9</v>
      </c>
      <c r="W42" s="2">
        <f>IF('Indicator Data'!AE44="No data","x",ROUND(IF('Indicator Data'!AE44&gt;W$140,0,IF('Indicator Data'!AE44&lt;W$139,10,(W$140-'Indicator Data'!AE44)/(W$140-W$139)*10)),1))</f>
        <v>9.8000000000000007</v>
      </c>
      <c r="X42" s="3">
        <f t="shared" si="6"/>
        <v>8.5</v>
      </c>
      <c r="Y42" s="5">
        <f t="shared" si="7"/>
        <v>6.6</v>
      </c>
      <c r="Z42" s="80"/>
    </row>
    <row r="43" spans="1:26" s="11" customFormat="1" x14ac:dyDescent="0.25">
      <c r="A43" s="11" t="s">
        <v>366</v>
      </c>
      <c r="B43" s="28" t="s">
        <v>10</v>
      </c>
      <c r="C43" s="28" t="s">
        <v>494</v>
      </c>
      <c r="D43" s="2">
        <f>IF('Indicator Data'!AR45="No data","x",ROUND(IF('Indicator Data'!AR45&gt;D$140,0,IF('Indicator Data'!AR45&lt;D$139,10,(D$140-'Indicator Data'!AR45)/(D$140-D$139)*10)),1))</f>
        <v>4.8</v>
      </c>
      <c r="E43" s="122">
        <f>('Indicator Data'!BE45+'Indicator Data'!BF45+'Indicator Data'!BG45)/'Indicator Data'!BD45*1000000</f>
        <v>0.41177753682331503</v>
      </c>
      <c r="F43" s="2">
        <f t="shared" si="0"/>
        <v>5.9</v>
      </c>
      <c r="G43" s="3">
        <f t="shared" si="1"/>
        <v>5.4</v>
      </c>
      <c r="H43" s="2">
        <f>IF('Indicator Data'!AT45="No data","x",ROUND(IF('Indicator Data'!AT45&gt;H$140,0,IF('Indicator Data'!AT45&lt;H$139,10,(H$140-'Indicator Data'!AT45)/(H$140-H$139)*10)),1))</f>
        <v>7.3</v>
      </c>
      <c r="I43" s="2">
        <f>IF('Indicator Data'!AS45="No data","x",ROUND(IF('Indicator Data'!AS45&gt;I$140,0,IF('Indicator Data'!AS45&lt;I$139,10,(I$140-'Indicator Data'!AS45)/(I$140-I$139)*10)),1))</f>
        <v>6.4</v>
      </c>
      <c r="J43" s="3">
        <f t="shared" si="2"/>
        <v>6.9</v>
      </c>
      <c r="K43" s="5">
        <f t="shared" si="3"/>
        <v>6.2</v>
      </c>
      <c r="L43" s="2">
        <f>IF('Indicator Data'!AV45="No data","x",ROUND(IF('Indicator Data'!AV45^2&gt;L$140,0,IF('Indicator Data'!AV45^2&lt;L$139,10,(L$140-'Indicator Data'!AV45^2)/(L$140-L$139)*10)),1))</f>
        <v>3.9</v>
      </c>
      <c r="M43" s="2">
        <f>IF(OR('Indicator Data'!AU45=0,'Indicator Data'!AU45="No data"),"x",ROUND(IF('Indicator Data'!AU45&gt;M$140,0,IF('Indicator Data'!AU45&lt;M$139,10,(M$140-'Indicator Data'!AU45)/(M$140-M$139)*10)),1))</f>
        <v>6.1</v>
      </c>
      <c r="N43" s="2">
        <f>IF('Indicator Data'!AW45="No data","x",ROUND(IF('Indicator Data'!AW45&gt;N$140,0,IF('Indicator Data'!AW45&lt;N$139,10,(N$140-'Indicator Data'!AW45)/(N$140-N$139)*10)),1))</f>
        <v>8.1999999999999993</v>
      </c>
      <c r="O43" s="2">
        <f>IF('Indicator Data'!AX45="No data","x",ROUND(IF('Indicator Data'!AX45&gt;O$140,0,IF('Indicator Data'!AX45&lt;O$139,10,(O$140-'Indicator Data'!AX45)/(O$140-O$139)*10)),1))</f>
        <v>5.5</v>
      </c>
      <c r="P43" s="3">
        <f t="shared" si="4"/>
        <v>5.9</v>
      </c>
      <c r="Q43" s="2">
        <f>IF('Indicator Data'!AY45="No data","x",ROUND(IF('Indicator Data'!AY45&gt;Q$140,0,IF('Indicator Data'!AY45&lt;Q$139,10,(Q$140-'Indicator Data'!AY45)/(Q$140-Q$139)*10)),1))</f>
        <v>5.2</v>
      </c>
      <c r="R43" s="2">
        <f>IF('Indicator Data'!AZ45="No data","x",ROUND(IF('Indicator Data'!AZ45&gt;R$140,0,IF('Indicator Data'!AZ45&lt;R$139,10,(R$140-'Indicator Data'!AZ45)/(R$140-R$139)*10)),1))</f>
        <v>9.3000000000000007</v>
      </c>
      <c r="S43" s="3">
        <f t="shared" si="5"/>
        <v>7.3</v>
      </c>
      <c r="T43" s="2">
        <f>IF('Indicator Data'!X45="No data","x",ROUND(IF('Indicator Data'!X45&gt;T$140,0,IF('Indicator Data'!X45&lt;T$139,10,(T$140-'Indicator Data'!X45)/(T$140-T$139)*10)),1))</f>
        <v>9.6999999999999993</v>
      </c>
      <c r="U43" s="2">
        <f>IF('Indicator Data'!Y45="No data","x",ROUND(IF('Indicator Data'!Y45&gt;U$140,0,IF('Indicator Data'!Y45&lt;U$139,10,(U$140-'Indicator Data'!Y45)/(U$140-U$139)*10)),1))</f>
        <v>2.1</v>
      </c>
      <c r="V43" s="2">
        <f>IF('Indicator Data'!Z45="No data","x",ROUND(IF('Indicator Data'!Z45&gt;V$140,0,IF('Indicator Data'!Z45&lt;V$139,10,(V$140-'Indicator Data'!Z45)/(V$140-V$139)*10)),1))</f>
        <v>4.5</v>
      </c>
      <c r="W43" s="2">
        <f>IF('Indicator Data'!AE45="No data","x",ROUND(IF('Indicator Data'!AE45&gt;W$140,0,IF('Indicator Data'!AE45&lt;W$139,10,(W$140-'Indicator Data'!AE45)/(W$140-W$139)*10)),1))</f>
        <v>9.6</v>
      </c>
      <c r="X43" s="3">
        <f t="shared" si="6"/>
        <v>6.5</v>
      </c>
      <c r="Y43" s="5">
        <f t="shared" si="7"/>
        <v>6.6</v>
      </c>
      <c r="Z43" s="80"/>
    </row>
    <row r="44" spans="1:26" s="11" customFormat="1" x14ac:dyDescent="0.25">
      <c r="A44" s="11" t="s">
        <v>362</v>
      </c>
      <c r="B44" s="28" t="s">
        <v>10</v>
      </c>
      <c r="C44" s="28" t="s">
        <v>490</v>
      </c>
      <c r="D44" s="2">
        <f>IF('Indicator Data'!AR46="No data","x",ROUND(IF('Indicator Data'!AR46&gt;D$140,0,IF('Indicator Data'!AR46&lt;D$139,10,(D$140-'Indicator Data'!AR46)/(D$140-D$139)*10)),1))</f>
        <v>4.8</v>
      </c>
      <c r="E44" s="122">
        <f>('Indicator Data'!BE46+'Indicator Data'!BF46+'Indicator Data'!BG46)/'Indicator Data'!BD46*1000000</f>
        <v>0.41177753682331503</v>
      </c>
      <c r="F44" s="2">
        <f t="shared" si="0"/>
        <v>5.9</v>
      </c>
      <c r="G44" s="3">
        <f t="shared" si="1"/>
        <v>5.4</v>
      </c>
      <c r="H44" s="2">
        <f>IF('Indicator Data'!AT46="No data","x",ROUND(IF('Indicator Data'!AT46&gt;H$140,0,IF('Indicator Data'!AT46&lt;H$139,10,(H$140-'Indicator Data'!AT46)/(H$140-H$139)*10)),1))</f>
        <v>7.3</v>
      </c>
      <c r="I44" s="2">
        <f>IF('Indicator Data'!AS46="No data","x",ROUND(IF('Indicator Data'!AS46&gt;I$140,0,IF('Indicator Data'!AS46&lt;I$139,10,(I$140-'Indicator Data'!AS46)/(I$140-I$139)*10)),1))</f>
        <v>6.4</v>
      </c>
      <c r="J44" s="3">
        <f t="shared" si="2"/>
        <v>6.9</v>
      </c>
      <c r="K44" s="5">
        <f t="shared" si="3"/>
        <v>6.2</v>
      </c>
      <c r="L44" s="2">
        <f>IF('Indicator Data'!AV46="No data","x",ROUND(IF('Indicator Data'!AV46^2&gt;L$140,0,IF('Indicator Data'!AV46^2&lt;L$139,10,(L$140-'Indicator Data'!AV46^2)/(L$140-L$139)*10)),1))</f>
        <v>6.4</v>
      </c>
      <c r="M44" s="2">
        <f>IF(OR('Indicator Data'!AU46=0,'Indicator Data'!AU46="No data"),"x",ROUND(IF('Indicator Data'!AU46&gt;M$140,0,IF('Indicator Data'!AU46&lt;M$139,10,(M$140-'Indicator Data'!AU46)/(M$140-M$139)*10)),1))</f>
        <v>8.3000000000000007</v>
      </c>
      <c r="N44" s="2">
        <f>IF('Indicator Data'!AW46="No data","x",ROUND(IF('Indicator Data'!AW46&gt;N$140,0,IF('Indicator Data'!AW46&lt;N$139,10,(N$140-'Indicator Data'!AW46)/(N$140-N$139)*10)),1))</f>
        <v>8.1999999999999993</v>
      </c>
      <c r="O44" s="2">
        <f>IF('Indicator Data'!AX46="No data","x",ROUND(IF('Indicator Data'!AX46&gt;O$140,0,IF('Indicator Data'!AX46&lt;O$139,10,(O$140-'Indicator Data'!AX46)/(O$140-O$139)*10)),1))</f>
        <v>5.5</v>
      </c>
      <c r="P44" s="3">
        <f t="shared" si="4"/>
        <v>7.1</v>
      </c>
      <c r="Q44" s="2">
        <f>IF('Indicator Data'!AY46="No data","x",ROUND(IF('Indicator Data'!AY46&gt;Q$140,0,IF('Indicator Data'!AY46&lt;Q$139,10,(Q$140-'Indicator Data'!AY46)/(Q$140-Q$139)*10)),1))</f>
        <v>8.1</v>
      </c>
      <c r="R44" s="2">
        <f>IF('Indicator Data'!AZ46="No data","x",ROUND(IF('Indicator Data'!AZ46&gt;R$140,0,IF('Indicator Data'!AZ46&lt;R$139,10,(R$140-'Indicator Data'!AZ46)/(R$140-R$139)*10)),1))</f>
        <v>8.4</v>
      </c>
      <c r="S44" s="3">
        <f t="shared" si="5"/>
        <v>8.3000000000000007</v>
      </c>
      <c r="T44" s="2">
        <f>IF('Indicator Data'!X46="No data","x",ROUND(IF('Indicator Data'!X46&gt;T$140,0,IF('Indicator Data'!X46&lt;T$139,10,(T$140-'Indicator Data'!X46)/(T$140-T$139)*10)),1))</f>
        <v>9.6999999999999993</v>
      </c>
      <c r="U44" s="2">
        <f>IF('Indicator Data'!Y46="No data","x",ROUND(IF('Indicator Data'!Y46&gt;U$140,0,IF('Indicator Data'!Y46&lt;U$139,10,(U$140-'Indicator Data'!Y46)/(U$140-U$139)*10)),1))</f>
        <v>3.2</v>
      </c>
      <c r="V44" s="2">
        <f>IF('Indicator Data'!Z46="No data","x",ROUND(IF('Indicator Data'!Z46&gt;V$140,0,IF('Indicator Data'!Z46&lt;V$139,10,(V$140-'Indicator Data'!Z46)/(V$140-V$139)*10)),1))</f>
        <v>8.4</v>
      </c>
      <c r="W44" s="2">
        <f>IF('Indicator Data'!AE46="No data","x",ROUND(IF('Indicator Data'!AE46&gt;W$140,0,IF('Indicator Data'!AE46&lt;W$139,10,(W$140-'Indicator Data'!AE46)/(W$140-W$139)*10)),1))</f>
        <v>9.6</v>
      </c>
      <c r="X44" s="3">
        <f t="shared" si="6"/>
        <v>7.7</v>
      </c>
      <c r="Y44" s="5">
        <f t="shared" si="7"/>
        <v>7.7</v>
      </c>
      <c r="Z44" s="80"/>
    </row>
    <row r="45" spans="1:26" s="11" customFormat="1" x14ac:dyDescent="0.25">
      <c r="A45" s="11" t="s">
        <v>364</v>
      </c>
      <c r="B45" s="28" t="s">
        <v>10</v>
      </c>
      <c r="C45" s="28" t="s">
        <v>492</v>
      </c>
      <c r="D45" s="2">
        <f>IF('Indicator Data'!AR47="No data","x",ROUND(IF('Indicator Data'!AR47&gt;D$140,0,IF('Indicator Data'!AR47&lt;D$139,10,(D$140-'Indicator Data'!AR47)/(D$140-D$139)*10)),1))</f>
        <v>4.8</v>
      </c>
      <c r="E45" s="122">
        <f>('Indicator Data'!BE47+'Indicator Data'!BF47+'Indicator Data'!BG47)/'Indicator Data'!BD47*1000000</f>
        <v>0.41177753682331503</v>
      </c>
      <c r="F45" s="2">
        <f t="shared" si="0"/>
        <v>5.9</v>
      </c>
      <c r="G45" s="3">
        <f t="shared" si="1"/>
        <v>5.4</v>
      </c>
      <c r="H45" s="2">
        <f>IF('Indicator Data'!AT47="No data","x",ROUND(IF('Indicator Data'!AT47&gt;H$140,0,IF('Indicator Data'!AT47&lt;H$139,10,(H$140-'Indicator Data'!AT47)/(H$140-H$139)*10)),1))</f>
        <v>7.3</v>
      </c>
      <c r="I45" s="2">
        <f>IF('Indicator Data'!AS47="No data","x",ROUND(IF('Indicator Data'!AS47&gt;I$140,0,IF('Indicator Data'!AS47&lt;I$139,10,(I$140-'Indicator Data'!AS47)/(I$140-I$139)*10)),1))</f>
        <v>6.4</v>
      </c>
      <c r="J45" s="3">
        <f t="shared" si="2"/>
        <v>6.9</v>
      </c>
      <c r="K45" s="5">
        <f t="shared" si="3"/>
        <v>6.2</v>
      </c>
      <c r="L45" s="2">
        <f>IF('Indicator Data'!AV47="No data","x",ROUND(IF('Indicator Data'!AV47^2&gt;L$140,0,IF('Indicator Data'!AV47^2&lt;L$139,10,(L$140-'Indicator Data'!AV47^2)/(L$140-L$139)*10)),1))</f>
        <v>6.7</v>
      </c>
      <c r="M45" s="2">
        <f>IF(OR('Indicator Data'!AU47=0,'Indicator Data'!AU47="No data"),"x",ROUND(IF('Indicator Data'!AU47&gt;M$140,0,IF('Indicator Data'!AU47&lt;M$139,10,(M$140-'Indicator Data'!AU47)/(M$140-M$139)*10)),1))</f>
        <v>8.1999999999999993</v>
      </c>
      <c r="N45" s="2">
        <f>IF('Indicator Data'!AW47="No data","x",ROUND(IF('Indicator Data'!AW47&gt;N$140,0,IF('Indicator Data'!AW47&lt;N$139,10,(N$140-'Indicator Data'!AW47)/(N$140-N$139)*10)),1))</f>
        <v>8.1999999999999993</v>
      </c>
      <c r="O45" s="2">
        <f>IF('Indicator Data'!AX47="No data","x",ROUND(IF('Indicator Data'!AX47&gt;O$140,0,IF('Indicator Data'!AX47&lt;O$139,10,(O$140-'Indicator Data'!AX47)/(O$140-O$139)*10)),1))</f>
        <v>5.5</v>
      </c>
      <c r="P45" s="3">
        <f t="shared" si="4"/>
        <v>7.2</v>
      </c>
      <c r="Q45" s="2">
        <f>IF('Indicator Data'!AY47="No data","x",ROUND(IF('Indicator Data'!AY47&gt;Q$140,0,IF('Indicator Data'!AY47&lt;Q$139,10,(Q$140-'Indicator Data'!AY47)/(Q$140-Q$139)*10)),1))</f>
        <v>7.7</v>
      </c>
      <c r="R45" s="2">
        <f>IF('Indicator Data'!AZ47="No data","x",ROUND(IF('Indicator Data'!AZ47&gt;R$140,0,IF('Indicator Data'!AZ47&lt;R$139,10,(R$140-'Indicator Data'!AZ47)/(R$140-R$139)*10)),1))</f>
        <v>4.5999999999999996</v>
      </c>
      <c r="S45" s="3">
        <f t="shared" si="5"/>
        <v>6.2</v>
      </c>
      <c r="T45" s="2">
        <f>IF('Indicator Data'!X47="No data","x",ROUND(IF('Indicator Data'!X47&gt;T$140,0,IF('Indicator Data'!X47&lt;T$139,10,(T$140-'Indicator Data'!X47)/(T$140-T$139)*10)),1))</f>
        <v>9.6999999999999993</v>
      </c>
      <c r="U45" s="2">
        <f>IF('Indicator Data'!Y47="No data","x",ROUND(IF('Indicator Data'!Y47&gt;U$140,0,IF('Indicator Data'!Y47&lt;U$139,10,(U$140-'Indicator Data'!Y47)/(U$140-U$139)*10)),1))</f>
        <v>1.9</v>
      </c>
      <c r="V45" s="2">
        <f>IF('Indicator Data'!Z47="No data","x",ROUND(IF('Indicator Data'!Z47&gt;V$140,0,IF('Indicator Data'!Z47&lt;V$139,10,(V$140-'Indicator Data'!Z47)/(V$140-V$139)*10)),1))</f>
        <v>5.3</v>
      </c>
      <c r="W45" s="2">
        <f>IF('Indicator Data'!AE47="No data","x",ROUND(IF('Indicator Data'!AE47&gt;W$140,0,IF('Indicator Data'!AE47&lt;W$139,10,(W$140-'Indicator Data'!AE47)/(W$140-W$139)*10)),1))</f>
        <v>9.6</v>
      </c>
      <c r="X45" s="3">
        <f t="shared" si="6"/>
        <v>6.6</v>
      </c>
      <c r="Y45" s="5">
        <f t="shared" si="7"/>
        <v>6.7</v>
      </c>
      <c r="Z45" s="80"/>
    </row>
    <row r="46" spans="1:26" s="11" customFormat="1" x14ac:dyDescent="0.25">
      <c r="A46" s="11" t="s">
        <v>367</v>
      </c>
      <c r="B46" s="28" t="s">
        <v>10</v>
      </c>
      <c r="C46" s="28" t="s">
        <v>495</v>
      </c>
      <c r="D46" s="2">
        <f>IF('Indicator Data'!AR48="No data","x",ROUND(IF('Indicator Data'!AR48&gt;D$140,0,IF('Indicator Data'!AR48&lt;D$139,10,(D$140-'Indicator Data'!AR48)/(D$140-D$139)*10)),1))</f>
        <v>4.8</v>
      </c>
      <c r="E46" s="122">
        <f>('Indicator Data'!BE48+'Indicator Data'!BF48+'Indicator Data'!BG48)/'Indicator Data'!BD48*1000000</f>
        <v>0.41177753682331503</v>
      </c>
      <c r="F46" s="2">
        <f t="shared" si="0"/>
        <v>5.9</v>
      </c>
      <c r="G46" s="3">
        <f t="shared" si="1"/>
        <v>5.4</v>
      </c>
      <c r="H46" s="2">
        <f>IF('Indicator Data'!AT48="No data","x",ROUND(IF('Indicator Data'!AT48&gt;H$140,0,IF('Indicator Data'!AT48&lt;H$139,10,(H$140-'Indicator Data'!AT48)/(H$140-H$139)*10)),1))</f>
        <v>7.3</v>
      </c>
      <c r="I46" s="2">
        <f>IF('Indicator Data'!AS48="No data","x",ROUND(IF('Indicator Data'!AS48&gt;I$140,0,IF('Indicator Data'!AS48&lt;I$139,10,(I$140-'Indicator Data'!AS48)/(I$140-I$139)*10)),1))</f>
        <v>6.4</v>
      </c>
      <c r="J46" s="3">
        <f t="shared" si="2"/>
        <v>6.9</v>
      </c>
      <c r="K46" s="5">
        <f t="shared" si="3"/>
        <v>6.2</v>
      </c>
      <c r="L46" s="2">
        <f>IF('Indicator Data'!AV48="No data","x",ROUND(IF('Indicator Data'!AV48^2&gt;L$140,0,IF('Indicator Data'!AV48^2&lt;L$139,10,(L$140-'Indicator Data'!AV48^2)/(L$140-L$139)*10)),1))</f>
        <v>3.7</v>
      </c>
      <c r="M46" s="2">
        <f>IF(OR('Indicator Data'!AU48=0,'Indicator Data'!AU48="No data"),"x",ROUND(IF('Indicator Data'!AU48&gt;M$140,0,IF('Indicator Data'!AU48&lt;M$139,10,(M$140-'Indicator Data'!AU48)/(M$140-M$139)*10)),1))</f>
        <v>0.5</v>
      </c>
      <c r="N46" s="2">
        <f>IF('Indicator Data'!AW48="No data","x",ROUND(IF('Indicator Data'!AW48&gt;N$140,0,IF('Indicator Data'!AW48&lt;N$139,10,(N$140-'Indicator Data'!AW48)/(N$140-N$139)*10)),1))</f>
        <v>8.1999999999999993</v>
      </c>
      <c r="O46" s="2">
        <f>IF('Indicator Data'!AX48="No data","x",ROUND(IF('Indicator Data'!AX48&gt;O$140,0,IF('Indicator Data'!AX48&lt;O$139,10,(O$140-'Indicator Data'!AX48)/(O$140-O$139)*10)),1))</f>
        <v>5.5</v>
      </c>
      <c r="P46" s="3">
        <f t="shared" si="4"/>
        <v>4.5</v>
      </c>
      <c r="Q46" s="2">
        <f>IF('Indicator Data'!AY48="No data","x",ROUND(IF('Indicator Data'!AY48&gt;Q$140,0,IF('Indicator Data'!AY48&lt;Q$139,10,(Q$140-'Indicator Data'!AY48)/(Q$140-Q$139)*10)),1))</f>
        <v>1.2</v>
      </c>
      <c r="R46" s="2">
        <f>IF('Indicator Data'!AZ48="No data","x",ROUND(IF('Indicator Data'!AZ48&gt;R$140,0,IF('Indicator Data'!AZ48&lt;R$139,10,(R$140-'Indicator Data'!AZ48)/(R$140-R$139)*10)),1))</f>
        <v>0.2</v>
      </c>
      <c r="S46" s="3">
        <f t="shared" si="5"/>
        <v>0.7</v>
      </c>
      <c r="T46" s="2">
        <f>IF('Indicator Data'!X48="No data","x",ROUND(IF('Indicator Data'!X48&gt;T$140,0,IF('Indicator Data'!X48&lt;T$139,10,(T$140-'Indicator Data'!X48)/(T$140-T$139)*10)),1))</f>
        <v>9.6999999999999993</v>
      </c>
      <c r="U46" s="2">
        <f>IF('Indicator Data'!Y48="No data","x",ROUND(IF('Indicator Data'!Y48&gt;U$140,0,IF('Indicator Data'!Y48&lt;U$139,10,(U$140-'Indicator Data'!Y48)/(U$140-U$139)*10)),1))</f>
        <v>0.4</v>
      </c>
      <c r="V46" s="2">
        <f>IF('Indicator Data'!Z48="No data","x",ROUND(IF('Indicator Data'!Z48&gt;V$140,0,IF('Indicator Data'!Z48&lt;V$139,10,(V$140-'Indicator Data'!Z48)/(V$140-V$139)*10)),1))</f>
        <v>0.6</v>
      </c>
      <c r="W46" s="2">
        <f>IF('Indicator Data'!AE48="No data","x",ROUND(IF('Indicator Data'!AE48&gt;W$140,0,IF('Indicator Data'!AE48&lt;W$139,10,(W$140-'Indicator Data'!AE48)/(W$140-W$139)*10)),1))</f>
        <v>9.6</v>
      </c>
      <c r="X46" s="3">
        <f t="shared" si="6"/>
        <v>5.0999999999999996</v>
      </c>
      <c r="Y46" s="5">
        <f t="shared" si="7"/>
        <v>3.4</v>
      </c>
      <c r="Z46" s="80"/>
    </row>
    <row r="47" spans="1:26" s="11" customFormat="1" x14ac:dyDescent="0.25">
      <c r="A47" s="11" t="s">
        <v>363</v>
      </c>
      <c r="B47" s="28" t="s">
        <v>10</v>
      </c>
      <c r="C47" s="28" t="s">
        <v>491</v>
      </c>
      <c r="D47" s="2">
        <f>IF('Indicator Data'!AR49="No data","x",ROUND(IF('Indicator Data'!AR49&gt;D$140,0,IF('Indicator Data'!AR49&lt;D$139,10,(D$140-'Indicator Data'!AR49)/(D$140-D$139)*10)),1))</f>
        <v>4.8</v>
      </c>
      <c r="E47" s="122">
        <f>('Indicator Data'!BE49+'Indicator Data'!BF49+'Indicator Data'!BG49)/'Indicator Data'!BD49*1000000</f>
        <v>0.41177753682331503</v>
      </c>
      <c r="F47" s="2">
        <f t="shared" si="0"/>
        <v>5.9</v>
      </c>
      <c r="G47" s="3">
        <f t="shared" si="1"/>
        <v>5.4</v>
      </c>
      <c r="H47" s="2">
        <f>IF('Indicator Data'!AT49="No data","x",ROUND(IF('Indicator Data'!AT49&gt;H$140,0,IF('Indicator Data'!AT49&lt;H$139,10,(H$140-'Indicator Data'!AT49)/(H$140-H$139)*10)),1))</f>
        <v>7.3</v>
      </c>
      <c r="I47" s="2">
        <f>IF('Indicator Data'!AS49="No data","x",ROUND(IF('Indicator Data'!AS49&gt;I$140,0,IF('Indicator Data'!AS49&lt;I$139,10,(I$140-'Indicator Data'!AS49)/(I$140-I$139)*10)),1))</f>
        <v>6.4</v>
      </c>
      <c r="J47" s="3">
        <f t="shared" si="2"/>
        <v>6.9</v>
      </c>
      <c r="K47" s="5">
        <f t="shared" si="3"/>
        <v>6.2</v>
      </c>
      <c r="L47" s="2">
        <f>IF('Indicator Data'!AV49="No data","x",ROUND(IF('Indicator Data'!AV49^2&gt;L$140,0,IF('Indicator Data'!AV49^2&lt;L$139,10,(L$140-'Indicator Data'!AV49^2)/(L$140-L$139)*10)),1))</f>
        <v>8.8000000000000007</v>
      </c>
      <c r="M47" s="2">
        <f>IF(OR('Indicator Data'!AU49=0,'Indicator Data'!AU49="No data"),"x",ROUND(IF('Indicator Data'!AU49&gt;M$140,0,IF('Indicator Data'!AU49&lt;M$139,10,(M$140-'Indicator Data'!AU49)/(M$140-M$139)*10)),1))</f>
        <v>8.3000000000000007</v>
      </c>
      <c r="N47" s="2">
        <f>IF('Indicator Data'!AW49="No data","x",ROUND(IF('Indicator Data'!AW49&gt;N$140,0,IF('Indicator Data'!AW49&lt;N$139,10,(N$140-'Indicator Data'!AW49)/(N$140-N$139)*10)),1))</f>
        <v>8.1999999999999993</v>
      </c>
      <c r="O47" s="2">
        <f>IF('Indicator Data'!AX49="No data","x",ROUND(IF('Indicator Data'!AX49&gt;O$140,0,IF('Indicator Data'!AX49&lt;O$139,10,(O$140-'Indicator Data'!AX49)/(O$140-O$139)*10)),1))</f>
        <v>5.5</v>
      </c>
      <c r="P47" s="3">
        <f t="shared" si="4"/>
        <v>7.7</v>
      </c>
      <c r="Q47" s="2">
        <f>IF('Indicator Data'!AY49="No data","x",ROUND(IF('Indicator Data'!AY49&gt;Q$140,0,IF('Indicator Data'!AY49&lt;Q$139,10,(Q$140-'Indicator Data'!AY49)/(Q$140-Q$139)*10)),1))</f>
        <v>9.1999999999999993</v>
      </c>
      <c r="R47" s="2">
        <f>IF('Indicator Data'!AZ49="No data","x",ROUND(IF('Indicator Data'!AZ49&gt;R$140,0,IF('Indicator Data'!AZ49&lt;R$139,10,(R$140-'Indicator Data'!AZ49)/(R$140-R$139)*10)),1))</f>
        <v>8.6999999999999993</v>
      </c>
      <c r="S47" s="3">
        <f t="shared" si="5"/>
        <v>9</v>
      </c>
      <c r="T47" s="2">
        <f>IF('Indicator Data'!X49="No data","x",ROUND(IF('Indicator Data'!X49&gt;T$140,0,IF('Indicator Data'!X49&lt;T$139,10,(T$140-'Indicator Data'!X49)/(T$140-T$139)*10)),1))</f>
        <v>9.6999999999999993</v>
      </c>
      <c r="U47" s="2">
        <f>IF('Indicator Data'!Y49="No data","x",ROUND(IF('Indicator Data'!Y49&gt;U$140,0,IF('Indicator Data'!Y49&lt;U$139,10,(U$140-'Indicator Data'!Y49)/(U$140-U$139)*10)),1))</f>
        <v>3.1</v>
      </c>
      <c r="V47" s="2">
        <f>IF('Indicator Data'!Z49="No data","x",ROUND(IF('Indicator Data'!Z49&gt;V$140,0,IF('Indicator Data'!Z49&lt;V$139,10,(V$140-'Indicator Data'!Z49)/(V$140-V$139)*10)),1))</f>
        <v>9.3000000000000007</v>
      </c>
      <c r="W47" s="2">
        <f>IF('Indicator Data'!AE49="No data","x",ROUND(IF('Indicator Data'!AE49&gt;W$140,0,IF('Indicator Data'!AE49&lt;W$139,10,(W$140-'Indicator Data'!AE49)/(W$140-W$139)*10)),1))</f>
        <v>9.6</v>
      </c>
      <c r="X47" s="3">
        <f t="shared" si="6"/>
        <v>7.9</v>
      </c>
      <c r="Y47" s="5">
        <f t="shared" si="7"/>
        <v>8.1999999999999993</v>
      </c>
      <c r="Z47" s="80"/>
    </row>
    <row r="48" spans="1:26" s="11" customFormat="1" x14ac:dyDescent="0.25">
      <c r="A48" s="11" t="s">
        <v>369</v>
      </c>
      <c r="B48" s="28" t="s">
        <v>10</v>
      </c>
      <c r="C48" s="28" t="s">
        <v>497</v>
      </c>
      <c r="D48" s="2">
        <f>IF('Indicator Data'!AR50="No data","x",ROUND(IF('Indicator Data'!AR50&gt;D$140,0,IF('Indicator Data'!AR50&lt;D$139,10,(D$140-'Indicator Data'!AR50)/(D$140-D$139)*10)),1))</f>
        <v>4.8</v>
      </c>
      <c r="E48" s="122">
        <f>('Indicator Data'!BE50+'Indicator Data'!BF50+'Indicator Data'!BG50)/'Indicator Data'!BD50*1000000</f>
        <v>0.41177753682331503</v>
      </c>
      <c r="F48" s="2">
        <f t="shared" si="0"/>
        <v>5.9</v>
      </c>
      <c r="G48" s="3">
        <f t="shared" si="1"/>
        <v>5.4</v>
      </c>
      <c r="H48" s="2">
        <f>IF('Indicator Data'!AT50="No data","x",ROUND(IF('Indicator Data'!AT50&gt;H$140,0,IF('Indicator Data'!AT50&lt;H$139,10,(H$140-'Indicator Data'!AT50)/(H$140-H$139)*10)),1))</f>
        <v>7.3</v>
      </c>
      <c r="I48" s="2">
        <f>IF('Indicator Data'!AS50="No data","x",ROUND(IF('Indicator Data'!AS50&gt;I$140,0,IF('Indicator Data'!AS50&lt;I$139,10,(I$140-'Indicator Data'!AS50)/(I$140-I$139)*10)),1))</f>
        <v>6.4</v>
      </c>
      <c r="J48" s="3">
        <f t="shared" si="2"/>
        <v>6.9</v>
      </c>
      <c r="K48" s="5">
        <f t="shared" si="3"/>
        <v>6.2</v>
      </c>
      <c r="L48" s="2">
        <f>IF('Indicator Data'!AV50="No data","x",ROUND(IF('Indicator Data'!AV50^2&gt;L$140,0,IF('Indicator Data'!AV50^2&lt;L$139,10,(L$140-'Indicator Data'!AV50^2)/(L$140-L$139)*10)),1))</f>
        <v>9.1</v>
      </c>
      <c r="M48" s="2">
        <f>IF(OR('Indicator Data'!AU50=0,'Indicator Data'!AU50="No data"),"x",ROUND(IF('Indicator Data'!AU50&gt;M$140,0,IF('Indicator Data'!AU50&lt;M$139,10,(M$140-'Indicator Data'!AU50)/(M$140-M$139)*10)),1))</f>
        <v>8.5</v>
      </c>
      <c r="N48" s="2">
        <f>IF('Indicator Data'!AW50="No data","x",ROUND(IF('Indicator Data'!AW50&gt;N$140,0,IF('Indicator Data'!AW50&lt;N$139,10,(N$140-'Indicator Data'!AW50)/(N$140-N$139)*10)),1))</f>
        <v>8.1999999999999993</v>
      </c>
      <c r="O48" s="2">
        <f>IF('Indicator Data'!AX50="No data","x",ROUND(IF('Indicator Data'!AX50&gt;O$140,0,IF('Indicator Data'!AX50&lt;O$139,10,(O$140-'Indicator Data'!AX50)/(O$140-O$139)*10)),1))</f>
        <v>5.5</v>
      </c>
      <c r="P48" s="3">
        <f t="shared" si="4"/>
        <v>7.8</v>
      </c>
      <c r="Q48" s="2">
        <f>IF('Indicator Data'!AY50="No data","x",ROUND(IF('Indicator Data'!AY50&gt;Q$140,0,IF('Indicator Data'!AY50&lt;Q$139,10,(Q$140-'Indicator Data'!AY50)/(Q$140-Q$139)*10)),1))</f>
        <v>6.9</v>
      </c>
      <c r="R48" s="2">
        <f>IF('Indicator Data'!AZ50="No data","x",ROUND(IF('Indicator Data'!AZ50&gt;R$140,0,IF('Indicator Data'!AZ50&lt;R$139,10,(R$140-'Indicator Data'!AZ50)/(R$140-R$139)*10)),1))</f>
        <v>9.6999999999999993</v>
      </c>
      <c r="S48" s="3">
        <f t="shared" si="5"/>
        <v>8.3000000000000007</v>
      </c>
      <c r="T48" s="2">
        <f>IF('Indicator Data'!X50="No data","x",ROUND(IF('Indicator Data'!X50&gt;T$140,0,IF('Indicator Data'!X50&lt;T$139,10,(T$140-'Indicator Data'!X50)/(T$140-T$139)*10)),1))</f>
        <v>9.6999999999999993</v>
      </c>
      <c r="U48" s="2">
        <f>IF('Indicator Data'!Y50="No data","x",ROUND(IF('Indicator Data'!Y50&gt;U$140,0,IF('Indicator Data'!Y50&lt;U$139,10,(U$140-'Indicator Data'!Y50)/(U$140-U$139)*10)),1))</f>
        <v>4.5</v>
      </c>
      <c r="V48" s="2">
        <f>IF('Indicator Data'!Z50="No data","x",ROUND(IF('Indicator Data'!Z50&gt;V$140,0,IF('Indicator Data'!Z50&lt;V$139,10,(V$140-'Indicator Data'!Z50)/(V$140-V$139)*10)),1))</f>
        <v>10</v>
      </c>
      <c r="W48" s="2">
        <f>IF('Indicator Data'!AE50="No data","x",ROUND(IF('Indicator Data'!AE50&gt;W$140,0,IF('Indicator Data'!AE50&lt;W$139,10,(W$140-'Indicator Data'!AE50)/(W$140-W$139)*10)),1))</f>
        <v>9.6</v>
      </c>
      <c r="X48" s="3">
        <f t="shared" si="6"/>
        <v>8.5</v>
      </c>
      <c r="Y48" s="5">
        <f t="shared" si="7"/>
        <v>8.1999999999999993</v>
      </c>
      <c r="Z48" s="80"/>
    </row>
    <row r="49" spans="1:26" s="11" customFormat="1" x14ac:dyDescent="0.25">
      <c r="A49" s="11" t="s">
        <v>360</v>
      </c>
      <c r="B49" s="28" t="s">
        <v>10</v>
      </c>
      <c r="C49" s="28" t="s">
        <v>488</v>
      </c>
      <c r="D49" s="2">
        <f>IF('Indicator Data'!AR51="No data","x",ROUND(IF('Indicator Data'!AR51&gt;D$140,0,IF('Indicator Data'!AR51&lt;D$139,10,(D$140-'Indicator Data'!AR51)/(D$140-D$139)*10)),1))</f>
        <v>4.8</v>
      </c>
      <c r="E49" s="122">
        <f>('Indicator Data'!BE51+'Indicator Data'!BF51+'Indicator Data'!BG51)/'Indicator Data'!BD51*1000000</f>
        <v>0.41177753682331503</v>
      </c>
      <c r="F49" s="2">
        <f t="shared" si="0"/>
        <v>5.9</v>
      </c>
      <c r="G49" s="3">
        <f t="shared" si="1"/>
        <v>5.4</v>
      </c>
      <c r="H49" s="2">
        <f>IF('Indicator Data'!AT51="No data","x",ROUND(IF('Indicator Data'!AT51&gt;H$140,0,IF('Indicator Data'!AT51&lt;H$139,10,(H$140-'Indicator Data'!AT51)/(H$140-H$139)*10)),1))</f>
        <v>7.3</v>
      </c>
      <c r="I49" s="2">
        <f>IF('Indicator Data'!AS51="No data","x",ROUND(IF('Indicator Data'!AS51&gt;I$140,0,IF('Indicator Data'!AS51&lt;I$139,10,(I$140-'Indicator Data'!AS51)/(I$140-I$139)*10)),1))</f>
        <v>6.4</v>
      </c>
      <c r="J49" s="3">
        <f t="shared" si="2"/>
        <v>6.9</v>
      </c>
      <c r="K49" s="5">
        <f t="shared" si="3"/>
        <v>6.2</v>
      </c>
      <c r="L49" s="2">
        <f>IF('Indicator Data'!AV51="No data","x",ROUND(IF('Indicator Data'!AV51^2&gt;L$140,0,IF('Indicator Data'!AV51^2&lt;L$139,10,(L$140-'Indicator Data'!AV51^2)/(L$140-L$139)*10)),1))</f>
        <v>6.3</v>
      </c>
      <c r="M49" s="2">
        <f>IF(OR('Indicator Data'!AU51=0,'Indicator Data'!AU51="No data"),"x",ROUND(IF('Indicator Data'!AU51&gt;M$140,0,IF('Indicator Data'!AU51&lt;M$139,10,(M$140-'Indicator Data'!AU51)/(M$140-M$139)*10)),1))</f>
        <v>9.1</v>
      </c>
      <c r="N49" s="2">
        <f>IF('Indicator Data'!AW51="No data","x",ROUND(IF('Indicator Data'!AW51&gt;N$140,0,IF('Indicator Data'!AW51&lt;N$139,10,(N$140-'Indicator Data'!AW51)/(N$140-N$139)*10)),1))</f>
        <v>8.1999999999999993</v>
      </c>
      <c r="O49" s="2">
        <f>IF('Indicator Data'!AX51="No data","x",ROUND(IF('Indicator Data'!AX51&gt;O$140,0,IF('Indicator Data'!AX51&lt;O$139,10,(O$140-'Indicator Data'!AX51)/(O$140-O$139)*10)),1))</f>
        <v>5.5</v>
      </c>
      <c r="P49" s="3">
        <f t="shared" si="4"/>
        <v>7.3</v>
      </c>
      <c r="Q49" s="2">
        <f>IF('Indicator Data'!AY51="No data","x",ROUND(IF('Indicator Data'!AY51&gt;Q$140,0,IF('Indicator Data'!AY51&lt;Q$139,10,(Q$140-'Indicator Data'!AY51)/(Q$140-Q$139)*10)),1))</f>
        <v>9.6999999999999993</v>
      </c>
      <c r="R49" s="2">
        <f>IF('Indicator Data'!AZ51="No data","x",ROUND(IF('Indicator Data'!AZ51&gt;R$140,0,IF('Indicator Data'!AZ51&lt;R$139,10,(R$140-'Indicator Data'!AZ51)/(R$140-R$139)*10)),1))</f>
        <v>10</v>
      </c>
      <c r="S49" s="3">
        <f t="shared" si="5"/>
        <v>9.9</v>
      </c>
      <c r="T49" s="2">
        <f>IF('Indicator Data'!X51="No data","x",ROUND(IF('Indicator Data'!X51&gt;T$140,0,IF('Indicator Data'!X51&lt;T$139,10,(T$140-'Indicator Data'!X51)/(T$140-T$139)*10)),1))</f>
        <v>9.6999999999999993</v>
      </c>
      <c r="U49" s="2">
        <f>IF('Indicator Data'!Y51="No data","x",ROUND(IF('Indicator Data'!Y51&gt;U$140,0,IF('Indicator Data'!Y51&lt;U$139,10,(U$140-'Indicator Data'!Y51)/(U$140-U$139)*10)),1))</f>
        <v>5.4</v>
      </c>
      <c r="V49" s="2">
        <f>IF('Indicator Data'!Z51="No data","x",ROUND(IF('Indicator Data'!Z51&gt;V$140,0,IF('Indicator Data'!Z51&lt;V$139,10,(V$140-'Indicator Data'!Z51)/(V$140-V$139)*10)),1))</f>
        <v>7.6</v>
      </c>
      <c r="W49" s="2">
        <f>IF('Indicator Data'!AE51="No data","x",ROUND(IF('Indicator Data'!AE51&gt;W$140,0,IF('Indicator Data'!AE51&lt;W$139,10,(W$140-'Indicator Data'!AE51)/(W$140-W$139)*10)),1))</f>
        <v>9.6</v>
      </c>
      <c r="X49" s="3">
        <f t="shared" si="6"/>
        <v>8.1</v>
      </c>
      <c r="Y49" s="5">
        <f t="shared" si="7"/>
        <v>8.4</v>
      </c>
      <c r="Z49" s="80"/>
    </row>
    <row r="50" spans="1:26" s="11" customFormat="1" x14ac:dyDescent="0.25">
      <c r="A50" s="11" t="s">
        <v>361</v>
      </c>
      <c r="B50" s="28" t="s">
        <v>10</v>
      </c>
      <c r="C50" s="28" t="s">
        <v>489</v>
      </c>
      <c r="D50" s="2">
        <f>IF('Indicator Data'!AR52="No data","x",ROUND(IF('Indicator Data'!AR52&gt;D$140,0,IF('Indicator Data'!AR52&lt;D$139,10,(D$140-'Indicator Data'!AR52)/(D$140-D$139)*10)),1))</f>
        <v>4.8</v>
      </c>
      <c r="E50" s="122">
        <f>('Indicator Data'!BE52+'Indicator Data'!BF52+'Indicator Data'!BG52)/'Indicator Data'!BD52*1000000</f>
        <v>0.41177753682331503</v>
      </c>
      <c r="F50" s="2">
        <f t="shared" si="0"/>
        <v>5.9</v>
      </c>
      <c r="G50" s="3">
        <f t="shared" si="1"/>
        <v>5.4</v>
      </c>
      <c r="H50" s="2">
        <f>IF('Indicator Data'!AT52="No data","x",ROUND(IF('Indicator Data'!AT52&gt;H$140,0,IF('Indicator Data'!AT52&lt;H$139,10,(H$140-'Indicator Data'!AT52)/(H$140-H$139)*10)),1))</f>
        <v>7.3</v>
      </c>
      <c r="I50" s="2">
        <f>IF('Indicator Data'!AS52="No data","x",ROUND(IF('Indicator Data'!AS52&gt;I$140,0,IF('Indicator Data'!AS52&lt;I$139,10,(I$140-'Indicator Data'!AS52)/(I$140-I$139)*10)),1))</f>
        <v>6.4</v>
      </c>
      <c r="J50" s="3">
        <f t="shared" si="2"/>
        <v>6.9</v>
      </c>
      <c r="K50" s="5">
        <f t="shared" si="3"/>
        <v>6.2</v>
      </c>
      <c r="L50" s="2">
        <f>IF('Indicator Data'!AV52="No data","x",ROUND(IF('Indicator Data'!AV52^2&gt;L$140,0,IF('Indicator Data'!AV52^2&lt;L$139,10,(L$140-'Indicator Data'!AV52^2)/(L$140-L$139)*10)),1))</f>
        <v>7.9</v>
      </c>
      <c r="M50" s="2">
        <f>IF(OR('Indicator Data'!AU52=0,'Indicator Data'!AU52="No data"),"x",ROUND(IF('Indicator Data'!AU52&gt;M$140,0,IF('Indicator Data'!AU52&lt;M$139,10,(M$140-'Indicator Data'!AU52)/(M$140-M$139)*10)),1))</f>
        <v>8.6999999999999993</v>
      </c>
      <c r="N50" s="2">
        <f>IF('Indicator Data'!AW52="No data","x",ROUND(IF('Indicator Data'!AW52&gt;N$140,0,IF('Indicator Data'!AW52&lt;N$139,10,(N$140-'Indicator Data'!AW52)/(N$140-N$139)*10)),1))</f>
        <v>8.1999999999999993</v>
      </c>
      <c r="O50" s="2">
        <f>IF('Indicator Data'!AX52="No data","x",ROUND(IF('Indicator Data'!AX52&gt;O$140,0,IF('Indicator Data'!AX52&lt;O$139,10,(O$140-'Indicator Data'!AX52)/(O$140-O$139)*10)),1))</f>
        <v>5.5</v>
      </c>
      <c r="P50" s="3">
        <f t="shared" si="4"/>
        <v>7.6</v>
      </c>
      <c r="Q50" s="2">
        <f>IF('Indicator Data'!AY52="No data","x",ROUND(IF('Indicator Data'!AY52&gt;Q$140,0,IF('Indicator Data'!AY52&lt;Q$139,10,(Q$140-'Indicator Data'!AY52)/(Q$140-Q$139)*10)),1))</f>
        <v>9.6999999999999993</v>
      </c>
      <c r="R50" s="2">
        <f>IF('Indicator Data'!AZ52="No data","x",ROUND(IF('Indicator Data'!AZ52&gt;R$140,0,IF('Indicator Data'!AZ52&lt;R$139,10,(R$140-'Indicator Data'!AZ52)/(R$140-R$139)*10)),1))</f>
        <v>9.3000000000000007</v>
      </c>
      <c r="S50" s="3">
        <f t="shared" si="5"/>
        <v>9.5</v>
      </c>
      <c r="T50" s="2">
        <f>IF('Indicator Data'!X52="No data","x",ROUND(IF('Indicator Data'!X52&gt;T$140,0,IF('Indicator Data'!X52&lt;T$139,10,(T$140-'Indicator Data'!X52)/(T$140-T$139)*10)),1))</f>
        <v>9.6999999999999993</v>
      </c>
      <c r="U50" s="2">
        <f>IF('Indicator Data'!Y52="No data","x",ROUND(IF('Indicator Data'!Y52&gt;U$140,0,IF('Indicator Data'!Y52&lt;U$139,10,(U$140-'Indicator Data'!Y52)/(U$140-U$139)*10)),1))</f>
        <v>2.6</v>
      </c>
      <c r="V50" s="2">
        <f>IF('Indicator Data'!Z52="No data","x",ROUND(IF('Indicator Data'!Z52&gt;V$140,0,IF('Indicator Data'!Z52&lt;V$139,10,(V$140-'Indicator Data'!Z52)/(V$140-V$139)*10)),1))</f>
        <v>7.4</v>
      </c>
      <c r="W50" s="2">
        <f>IF('Indicator Data'!AE52="No data","x",ROUND(IF('Indicator Data'!AE52&gt;W$140,0,IF('Indicator Data'!AE52&lt;W$139,10,(W$140-'Indicator Data'!AE52)/(W$140-W$139)*10)),1))</f>
        <v>9.6</v>
      </c>
      <c r="X50" s="3">
        <f t="shared" si="6"/>
        <v>7.3</v>
      </c>
      <c r="Y50" s="5">
        <f t="shared" si="7"/>
        <v>8.1</v>
      </c>
      <c r="Z50" s="80"/>
    </row>
    <row r="51" spans="1:26" s="11" customFormat="1" x14ac:dyDescent="0.25">
      <c r="A51" s="11" t="s">
        <v>371</v>
      </c>
      <c r="B51" s="28" t="s">
        <v>10</v>
      </c>
      <c r="C51" s="28" t="s">
        <v>499</v>
      </c>
      <c r="D51" s="2">
        <f>IF('Indicator Data'!AR53="No data","x",ROUND(IF('Indicator Data'!AR53&gt;D$140,0,IF('Indicator Data'!AR53&lt;D$139,10,(D$140-'Indicator Data'!AR53)/(D$140-D$139)*10)),1))</f>
        <v>4.8</v>
      </c>
      <c r="E51" s="122">
        <f>('Indicator Data'!BE53+'Indicator Data'!BF53+'Indicator Data'!BG53)/'Indicator Data'!BD53*1000000</f>
        <v>0.41177753682331503</v>
      </c>
      <c r="F51" s="2">
        <f t="shared" si="0"/>
        <v>5.9</v>
      </c>
      <c r="G51" s="3">
        <f t="shared" si="1"/>
        <v>5.4</v>
      </c>
      <c r="H51" s="2">
        <f>IF('Indicator Data'!AT53="No data","x",ROUND(IF('Indicator Data'!AT53&gt;H$140,0,IF('Indicator Data'!AT53&lt;H$139,10,(H$140-'Indicator Data'!AT53)/(H$140-H$139)*10)),1))</f>
        <v>7.3</v>
      </c>
      <c r="I51" s="2">
        <f>IF('Indicator Data'!AS53="No data","x",ROUND(IF('Indicator Data'!AS53&gt;I$140,0,IF('Indicator Data'!AS53&lt;I$139,10,(I$140-'Indicator Data'!AS53)/(I$140-I$139)*10)),1))</f>
        <v>6.4</v>
      </c>
      <c r="J51" s="3">
        <f t="shared" si="2"/>
        <v>6.9</v>
      </c>
      <c r="K51" s="5">
        <f t="shared" si="3"/>
        <v>6.2</v>
      </c>
      <c r="L51" s="2">
        <f>IF('Indicator Data'!AV53="No data","x",ROUND(IF('Indicator Data'!AV53^2&gt;L$140,0,IF('Indicator Data'!AV53^2&lt;L$139,10,(L$140-'Indicator Data'!AV53^2)/(L$140-L$139)*10)),1))</f>
        <v>3.4</v>
      </c>
      <c r="M51" s="2">
        <f>IF(OR('Indicator Data'!AU53=0,'Indicator Data'!AU53="No data"),"x",ROUND(IF('Indicator Data'!AU53&gt;M$140,0,IF('Indicator Data'!AU53&lt;M$139,10,(M$140-'Indicator Data'!AU53)/(M$140-M$139)*10)),1))</f>
        <v>1.9</v>
      </c>
      <c r="N51" s="2">
        <f>IF('Indicator Data'!AW53="No data","x",ROUND(IF('Indicator Data'!AW53&gt;N$140,0,IF('Indicator Data'!AW53&lt;N$139,10,(N$140-'Indicator Data'!AW53)/(N$140-N$139)*10)),1))</f>
        <v>8.1999999999999993</v>
      </c>
      <c r="O51" s="2">
        <f>IF('Indicator Data'!AX53="No data","x",ROUND(IF('Indicator Data'!AX53&gt;O$140,0,IF('Indicator Data'!AX53&lt;O$139,10,(O$140-'Indicator Data'!AX53)/(O$140-O$139)*10)),1))</f>
        <v>5.5</v>
      </c>
      <c r="P51" s="3">
        <f t="shared" si="4"/>
        <v>4.8</v>
      </c>
      <c r="Q51" s="2">
        <f>IF('Indicator Data'!AY53="No data","x",ROUND(IF('Indicator Data'!AY53&gt;Q$140,0,IF('Indicator Data'!AY53&lt;Q$139,10,(Q$140-'Indicator Data'!AY53)/(Q$140-Q$139)*10)),1))</f>
        <v>2.2999999999999998</v>
      </c>
      <c r="R51" s="2">
        <f>IF('Indicator Data'!AZ53="No data","x",ROUND(IF('Indicator Data'!AZ53&gt;R$140,0,IF('Indicator Data'!AZ53&lt;R$139,10,(R$140-'Indicator Data'!AZ53)/(R$140-R$139)*10)),1))</f>
        <v>4.4000000000000004</v>
      </c>
      <c r="S51" s="3">
        <f t="shared" si="5"/>
        <v>3.4</v>
      </c>
      <c r="T51" s="2">
        <f>IF('Indicator Data'!X53="No data","x",ROUND(IF('Indicator Data'!X53&gt;T$140,0,IF('Indicator Data'!X53&lt;T$139,10,(T$140-'Indicator Data'!X53)/(T$140-T$139)*10)),1))</f>
        <v>9.6999999999999993</v>
      </c>
      <c r="U51" s="2">
        <f>IF('Indicator Data'!Y53="No data","x",ROUND(IF('Indicator Data'!Y53&gt;U$140,0,IF('Indicator Data'!Y53&lt;U$139,10,(U$140-'Indicator Data'!Y53)/(U$140-U$139)*10)),1))</f>
        <v>1.1000000000000001</v>
      </c>
      <c r="V51" s="2">
        <f>IF('Indicator Data'!Z53="No data","x",ROUND(IF('Indicator Data'!Z53&gt;V$140,0,IF('Indicator Data'!Z53&lt;V$139,10,(V$140-'Indicator Data'!Z53)/(V$140-V$139)*10)),1))</f>
        <v>1.8</v>
      </c>
      <c r="W51" s="2">
        <f>IF('Indicator Data'!AE53="No data","x",ROUND(IF('Indicator Data'!AE53&gt;W$140,0,IF('Indicator Data'!AE53&lt;W$139,10,(W$140-'Indicator Data'!AE53)/(W$140-W$139)*10)),1))</f>
        <v>9.6</v>
      </c>
      <c r="X51" s="3">
        <f t="shared" si="6"/>
        <v>5.6</v>
      </c>
      <c r="Y51" s="5">
        <f t="shared" si="7"/>
        <v>4.5999999999999996</v>
      </c>
      <c r="Z51" s="80"/>
    </row>
    <row r="52" spans="1:26" s="11" customFormat="1" x14ac:dyDescent="0.25">
      <c r="A52" s="11" t="s">
        <v>372</v>
      </c>
      <c r="B52" s="28" t="s">
        <v>10</v>
      </c>
      <c r="C52" s="28" t="s">
        <v>500</v>
      </c>
      <c r="D52" s="2">
        <f>IF('Indicator Data'!AR54="No data","x",ROUND(IF('Indicator Data'!AR54&gt;D$140,0,IF('Indicator Data'!AR54&lt;D$139,10,(D$140-'Indicator Data'!AR54)/(D$140-D$139)*10)),1))</f>
        <v>4.8</v>
      </c>
      <c r="E52" s="122">
        <f>('Indicator Data'!BE54+'Indicator Data'!BF54+'Indicator Data'!BG54)/'Indicator Data'!BD54*1000000</f>
        <v>0.41177753682331503</v>
      </c>
      <c r="F52" s="2">
        <f t="shared" si="0"/>
        <v>5.9</v>
      </c>
      <c r="G52" s="3">
        <f t="shared" si="1"/>
        <v>5.4</v>
      </c>
      <c r="H52" s="2">
        <f>IF('Indicator Data'!AT54="No data","x",ROUND(IF('Indicator Data'!AT54&gt;H$140,0,IF('Indicator Data'!AT54&lt;H$139,10,(H$140-'Indicator Data'!AT54)/(H$140-H$139)*10)),1))</f>
        <v>7.3</v>
      </c>
      <c r="I52" s="2">
        <f>IF('Indicator Data'!AS54="No data","x",ROUND(IF('Indicator Data'!AS54&gt;I$140,0,IF('Indicator Data'!AS54&lt;I$139,10,(I$140-'Indicator Data'!AS54)/(I$140-I$139)*10)),1))</f>
        <v>6.4</v>
      </c>
      <c r="J52" s="3">
        <f t="shared" si="2"/>
        <v>6.9</v>
      </c>
      <c r="K52" s="5">
        <f t="shared" si="3"/>
        <v>6.2</v>
      </c>
      <c r="L52" s="2">
        <f>IF('Indicator Data'!AV54="No data","x",ROUND(IF('Indicator Data'!AV54^2&gt;L$140,0,IF('Indicator Data'!AV54^2&lt;L$139,10,(L$140-'Indicator Data'!AV54^2)/(L$140-L$139)*10)),1))</f>
        <v>3.6</v>
      </c>
      <c r="M52" s="2">
        <f>IF(OR('Indicator Data'!AU54=0,'Indicator Data'!AU54="No data"),"x",ROUND(IF('Indicator Data'!AU54&gt;M$140,0,IF('Indicator Data'!AU54&lt;M$139,10,(M$140-'Indicator Data'!AU54)/(M$140-M$139)*10)),1))</f>
        <v>1</v>
      </c>
      <c r="N52" s="2">
        <f>IF('Indicator Data'!AW54="No data","x",ROUND(IF('Indicator Data'!AW54&gt;N$140,0,IF('Indicator Data'!AW54&lt;N$139,10,(N$140-'Indicator Data'!AW54)/(N$140-N$139)*10)),1))</f>
        <v>8.1999999999999993</v>
      </c>
      <c r="O52" s="2">
        <f>IF('Indicator Data'!AX54="No data","x",ROUND(IF('Indicator Data'!AX54&gt;O$140,0,IF('Indicator Data'!AX54&lt;O$139,10,(O$140-'Indicator Data'!AX54)/(O$140-O$139)*10)),1))</f>
        <v>5.5</v>
      </c>
      <c r="P52" s="3">
        <f t="shared" si="4"/>
        <v>4.5999999999999996</v>
      </c>
      <c r="Q52" s="2">
        <f>IF('Indicator Data'!AY54="No data","x",ROUND(IF('Indicator Data'!AY54&gt;Q$140,0,IF('Indicator Data'!AY54&lt;Q$139,10,(Q$140-'Indicator Data'!AY54)/(Q$140-Q$139)*10)),1))</f>
        <v>2.8</v>
      </c>
      <c r="R52" s="2">
        <f>IF('Indicator Data'!AZ54="No data","x",ROUND(IF('Indicator Data'!AZ54&gt;R$140,0,IF('Indicator Data'!AZ54&lt;R$139,10,(R$140-'Indicator Data'!AZ54)/(R$140-R$139)*10)),1))</f>
        <v>7.6</v>
      </c>
      <c r="S52" s="3">
        <f t="shared" si="5"/>
        <v>5.2</v>
      </c>
      <c r="T52" s="2">
        <f>IF('Indicator Data'!X54="No data","x",ROUND(IF('Indicator Data'!X54&gt;T$140,0,IF('Indicator Data'!X54&lt;T$139,10,(T$140-'Indicator Data'!X54)/(T$140-T$139)*10)),1))</f>
        <v>9.6999999999999993</v>
      </c>
      <c r="U52" s="2">
        <f>IF('Indicator Data'!Y54="No data","x",ROUND(IF('Indicator Data'!Y54&gt;U$140,0,IF('Indicator Data'!Y54&lt;U$139,10,(U$140-'Indicator Data'!Y54)/(U$140-U$139)*10)),1))</f>
        <v>1.6</v>
      </c>
      <c r="V52" s="2">
        <f>IF('Indicator Data'!Z54="No data","x",ROUND(IF('Indicator Data'!Z54&gt;V$140,0,IF('Indicator Data'!Z54&lt;V$139,10,(V$140-'Indicator Data'!Z54)/(V$140-V$139)*10)),1))</f>
        <v>4.7</v>
      </c>
      <c r="W52" s="2">
        <f>IF('Indicator Data'!AE54="No data","x",ROUND(IF('Indicator Data'!AE54&gt;W$140,0,IF('Indicator Data'!AE54&lt;W$139,10,(W$140-'Indicator Data'!AE54)/(W$140-W$139)*10)),1))</f>
        <v>9.6</v>
      </c>
      <c r="X52" s="3">
        <f t="shared" si="6"/>
        <v>6.4</v>
      </c>
      <c r="Y52" s="5">
        <f t="shared" si="7"/>
        <v>5.4</v>
      </c>
      <c r="Z52" s="80"/>
    </row>
    <row r="53" spans="1:26" s="11" customFormat="1" x14ac:dyDescent="0.25">
      <c r="A53" s="11" t="s">
        <v>368</v>
      </c>
      <c r="B53" s="28" t="s">
        <v>10</v>
      </c>
      <c r="C53" s="28" t="s">
        <v>496</v>
      </c>
      <c r="D53" s="2">
        <f>IF('Indicator Data'!AR55="No data","x",ROUND(IF('Indicator Data'!AR55&gt;D$140,0,IF('Indicator Data'!AR55&lt;D$139,10,(D$140-'Indicator Data'!AR55)/(D$140-D$139)*10)),1))</f>
        <v>4.8</v>
      </c>
      <c r="E53" s="122">
        <f>('Indicator Data'!BE55+'Indicator Data'!BF55+'Indicator Data'!BG55)/'Indicator Data'!BD55*1000000</f>
        <v>0.41177753682331503</v>
      </c>
      <c r="F53" s="2">
        <f t="shared" si="0"/>
        <v>5.9</v>
      </c>
      <c r="G53" s="3">
        <f t="shared" si="1"/>
        <v>5.4</v>
      </c>
      <c r="H53" s="2">
        <f>IF('Indicator Data'!AT55="No data","x",ROUND(IF('Indicator Data'!AT55&gt;H$140,0,IF('Indicator Data'!AT55&lt;H$139,10,(H$140-'Indicator Data'!AT55)/(H$140-H$139)*10)),1))</f>
        <v>7.3</v>
      </c>
      <c r="I53" s="2">
        <f>IF('Indicator Data'!AS55="No data","x",ROUND(IF('Indicator Data'!AS55&gt;I$140,0,IF('Indicator Data'!AS55&lt;I$139,10,(I$140-'Indicator Data'!AS55)/(I$140-I$139)*10)),1))</f>
        <v>6.4</v>
      </c>
      <c r="J53" s="3">
        <f t="shared" si="2"/>
        <v>6.9</v>
      </c>
      <c r="K53" s="5">
        <f t="shared" si="3"/>
        <v>6.2</v>
      </c>
      <c r="L53" s="2">
        <f>IF('Indicator Data'!AV55="No data","x",ROUND(IF('Indicator Data'!AV55^2&gt;L$140,0,IF('Indicator Data'!AV55^2&lt;L$139,10,(L$140-'Indicator Data'!AV55^2)/(L$140-L$139)*10)),1))</f>
        <v>5</v>
      </c>
      <c r="M53" s="2">
        <f>IF(OR('Indicator Data'!AU55=0,'Indicator Data'!AU55="No data"),"x",ROUND(IF('Indicator Data'!AU55&gt;M$140,0,IF('Indicator Data'!AU55&lt;M$139,10,(M$140-'Indicator Data'!AU55)/(M$140-M$139)*10)),1))</f>
        <v>7.5</v>
      </c>
      <c r="N53" s="2">
        <f>IF('Indicator Data'!AW55="No data","x",ROUND(IF('Indicator Data'!AW55&gt;N$140,0,IF('Indicator Data'!AW55&lt;N$139,10,(N$140-'Indicator Data'!AW55)/(N$140-N$139)*10)),1))</f>
        <v>8.1999999999999993</v>
      </c>
      <c r="O53" s="2">
        <f>IF('Indicator Data'!AX55="No data","x",ROUND(IF('Indicator Data'!AX55&gt;O$140,0,IF('Indicator Data'!AX55&lt;O$139,10,(O$140-'Indicator Data'!AX55)/(O$140-O$139)*10)),1))</f>
        <v>5.5</v>
      </c>
      <c r="P53" s="3">
        <f t="shared" si="4"/>
        <v>6.6</v>
      </c>
      <c r="Q53" s="2">
        <f>IF('Indicator Data'!AY55="No data","x",ROUND(IF('Indicator Data'!AY55&gt;Q$140,0,IF('Indicator Data'!AY55&lt;Q$139,10,(Q$140-'Indicator Data'!AY55)/(Q$140-Q$139)*10)),1))</f>
        <v>6.5</v>
      </c>
      <c r="R53" s="2">
        <f>IF('Indicator Data'!AZ55="No data","x",ROUND(IF('Indicator Data'!AZ55&gt;R$140,0,IF('Indicator Data'!AZ55&lt;R$139,10,(R$140-'Indicator Data'!AZ55)/(R$140-R$139)*10)),1))</f>
        <v>6.6</v>
      </c>
      <c r="S53" s="3">
        <f t="shared" si="5"/>
        <v>6.6</v>
      </c>
      <c r="T53" s="2">
        <f>IF('Indicator Data'!X55="No data","x",ROUND(IF('Indicator Data'!X55&gt;T$140,0,IF('Indicator Data'!X55&lt;T$139,10,(T$140-'Indicator Data'!X55)/(T$140-T$139)*10)),1))</f>
        <v>9.6999999999999993</v>
      </c>
      <c r="U53" s="2">
        <f>IF('Indicator Data'!Y55="No data","x",ROUND(IF('Indicator Data'!Y55&gt;U$140,0,IF('Indicator Data'!Y55&lt;U$139,10,(U$140-'Indicator Data'!Y55)/(U$140-U$139)*10)),1))</f>
        <v>3</v>
      </c>
      <c r="V53" s="2">
        <f>IF('Indicator Data'!Z55="No data","x",ROUND(IF('Indicator Data'!Z55&gt;V$140,0,IF('Indicator Data'!Z55&lt;V$139,10,(V$140-'Indicator Data'!Z55)/(V$140-V$139)*10)),1))</f>
        <v>4.9000000000000004</v>
      </c>
      <c r="W53" s="2">
        <f>IF('Indicator Data'!AE55="No data","x",ROUND(IF('Indicator Data'!AE55&gt;W$140,0,IF('Indicator Data'!AE55&lt;W$139,10,(W$140-'Indicator Data'!AE55)/(W$140-W$139)*10)),1))</f>
        <v>9.6</v>
      </c>
      <c r="X53" s="3">
        <f t="shared" si="6"/>
        <v>6.8</v>
      </c>
      <c r="Y53" s="5">
        <f t="shared" si="7"/>
        <v>6.7</v>
      </c>
      <c r="Z53" s="80"/>
    </row>
    <row r="54" spans="1:26" s="11" customFormat="1" x14ac:dyDescent="0.25">
      <c r="A54" s="11" t="s">
        <v>370</v>
      </c>
      <c r="B54" s="28" t="s">
        <v>10</v>
      </c>
      <c r="C54" s="28" t="s">
        <v>498</v>
      </c>
      <c r="D54" s="2">
        <f>IF('Indicator Data'!AR56="No data","x",ROUND(IF('Indicator Data'!AR56&gt;D$140,0,IF('Indicator Data'!AR56&lt;D$139,10,(D$140-'Indicator Data'!AR56)/(D$140-D$139)*10)),1))</f>
        <v>4.8</v>
      </c>
      <c r="E54" s="122">
        <f>('Indicator Data'!BE56+'Indicator Data'!BF56+'Indicator Data'!BG56)/'Indicator Data'!BD56*1000000</f>
        <v>0.41177753682331503</v>
      </c>
      <c r="F54" s="2">
        <f t="shared" si="0"/>
        <v>5.9</v>
      </c>
      <c r="G54" s="3">
        <f t="shared" si="1"/>
        <v>5.4</v>
      </c>
      <c r="H54" s="2">
        <f>IF('Indicator Data'!AT56="No data","x",ROUND(IF('Indicator Data'!AT56&gt;H$140,0,IF('Indicator Data'!AT56&lt;H$139,10,(H$140-'Indicator Data'!AT56)/(H$140-H$139)*10)),1))</f>
        <v>7.3</v>
      </c>
      <c r="I54" s="2">
        <f>IF('Indicator Data'!AS56="No data","x",ROUND(IF('Indicator Data'!AS56&gt;I$140,0,IF('Indicator Data'!AS56&lt;I$139,10,(I$140-'Indicator Data'!AS56)/(I$140-I$139)*10)),1))</f>
        <v>6.4</v>
      </c>
      <c r="J54" s="3">
        <f t="shared" si="2"/>
        <v>6.9</v>
      </c>
      <c r="K54" s="5">
        <f t="shared" si="3"/>
        <v>6.2</v>
      </c>
      <c r="L54" s="2">
        <f>IF('Indicator Data'!AV56="No data","x",ROUND(IF('Indicator Data'!AV56^2&gt;L$140,0,IF('Indicator Data'!AV56^2&lt;L$139,10,(L$140-'Indicator Data'!AV56^2)/(L$140-L$139)*10)),1))</f>
        <v>2.1</v>
      </c>
      <c r="M54" s="2">
        <f>IF(OR('Indicator Data'!AU56=0,'Indicator Data'!AU56="No data"),"x",ROUND(IF('Indicator Data'!AU56&gt;M$140,0,IF('Indicator Data'!AU56&lt;M$139,10,(M$140-'Indicator Data'!AU56)/(M$140-M$139)*10)),1))</f>
        <v>0.5</v>
      </c>
      <c r="N54" s="2">
        <f>IF('Indicator Data'!AW56="No data","x",ROUND(IF('Indicator Data'!AW56&gt;N$140,0,IF('Indicator Data'!AW56&lt;N$139,10,(N$140-'Indicator Data'!AW56)/(N$140-N$139)*10)),1))</f>
        <v>8.1999999999999993</v>
      </c>
      <c r="O54" s="2">
        <f>IF('Indicator Data'!AX56="No data","x",ROUND(IF('Indicator Data'!AX56&gt;O$140,0,IF('Indicator Data'!AX56&lt;O$139,10,(O$140-'Indicator Data'!AX56)/(O$140-O$139)*10)),1))</f>
        <v>5.5</v>
      </c>
      <c r="P54" s="3">
        <f t="shared" si="4"/>
        <v>4.0999999999999996</v>
      </c>
      <c r="Q54" s="2">
        <f>IF('Indicator Data'!AY56="No data","x",ROUND(IF('Indicator Data'!AY56&gt;Q$140,0,IF('Indicator Data'!AY56&lt;Q$139,10,(Q$140-'Indicator Data'!AY56)/(Q$140-Q$139)*10)),1))</f>
        <v>1</v>
      </c>
      <c r="R54" s="2">
        <f>IF('Indicator Data'!AZ56="No data","x",ROUND(IF('Indicator Data'!AZ56&gt;R$140,0,IF('Indicator Data'!AZ56&lt;R$139,10,(R$140-'Indicator Data'!AZ56)/(R$140-R$139)*10)),1))</f>
        <v>10</v>
      </c>
      <c r="S54" s="3">
        <f t="shared" si="5"/>
        <v>5.5</v>
      </c>
      <c r="T54" s="2">
        <f>IF('Indicator Data'!X56="No data","x",ROUND(IF('Indicator Data'!X56&gt;T$140,0,IF('Indicator Data'!X56&lt;T$139,10,(T$140-'Indicator Data'!X56)/(T$140-T$139)*10)),1))</f>
        <v>9.6999999999999993</v>
      </c>
      <c r="U54" s="2">
        <f>IF('Indicator Data'!Y56="No data","x",ROUND(IF('Indicator Data'!Y56&gt;U$140,0,IF('Indicator Data'!Y56&lt;U$139,10,(U$140-'Indicator Data'!Y56)/(U$140-U$139)*10)),1))</f>
        <v>1.2</v>
      </c>
      <c r="V54" s="2">
        <f>IF('Indicator Data'!Z56="No data","x",ROUND(IF('Indicator Data'!Z56&gt;V$140,0,IF('Indicator Data'!Z56&lt;V$139,10,(V$140-'Indicator Data'!Z56)/(V$140-V$139)*10)),1))</f>
        <v>4.5999999999999996</v>
      </c>
      <c r="W54" s="2">
        <f>IF('Indicator Data'!AE56="No data","x",ROUND(IF('Indicator Data'!AE56&gt;W$140,0,IF('Indicator Data'!AE56&lt;W$139,10,(W$140-'Indicator Data'!AE56)/(W$140-W$139)*10)),1))</f>
        <v>9.6</v>
      </c>
      <c r="X54" s="3">
        <f t="shared" si="6"/>
        <v>6.3</v>
      </c>
      <c r="Y54" s="5">
        <f t="shared" si="7"/>
        <v>5.3</v>
      </c>
      <c r="Z54" s="80"/>
    </row>
    <row r="55" spans="1:26" s="11" customFormat="1" x14ac:dyDescent="0.25">
      <c r="A55" s="11" t="s">
        <v>365</v>
      </c>
      <c r="B55" s="28" t="s">
        <v>10</v>
      </c>
      <c r="C55" s="28" t="s">
        <v>493</v>
      </c>
      <c r="D55" s="2">
        <f>IF('Indicator Data'!AR57="No data","x",ROUND(IF('Indicator Data'!AR57&gt;D$140,0,IF('Indicator Data'!AR57&lt;D$139,10,(D$140-'Indicator Data'!AR57)/(D$140-D$139)*10)),1))</f>
        <v>4.8</v>
      </c>
      <c r="E55" s="122">
        <f>('Indicator Data'!BE57+'Indicator Data'!BF57+'Indicator Data'!BG57)/'Indicator Data'!BD57*1000000</f>
        <v>0.41177753682331503</v>
      </c>
      <c r="F55" s="2">
        <f t="shared" si="0"/>
        <v>5.9</v>
      </c>
      <c r="G55" s="3">
        <f t="shared" si="1"/>
        <v>5.4</v>
      </c>
      <c r="H55" s="2">
        <f>IF('Indicator Data'!AT57="No data","x",ROUND(IF('Indicator Data'!AT57&gt;H$140,0,IF('Indicator Data'!AT57&lt;H$139,10,(H$140-'Indicator Data'!AT57)/(H$140-H$139)*10)),1))</f>
        <v>7.3</v>
      </c>
      <c r="I55" s="2">
        <f>IF('Indicator Data'!AS57="No data","x",ROUND(IF('Indicator Data'!AS57&gt;I$140,0,IF('Indicator Data'!AS57&lt;I$139,10,(I$140-'Indicator Data'!AS57)/(I$140-I$139)*10)),1))</f>
        <v>6.4</v>
      </c>
      <c r="J55" s="3">
        <f t="shared" si="2"/>
        <v>6.9</v>
      </c>
      <c r="K55" s="5">
        <f t="shared" si="3"/>
        <v>6.2</v>
      </c>
      <c r="L55" s="2">
        <f>IF('Indicator Data'!AV57="No data","x",ROUND(IF('Indicator Data'!AV57^2&gt;L$140,0,IF('Indicator Data'!AV57^2&lt;L$139,10,(L$140-'Indicator Data'!AV57^2)/(L$140-L$139)*10)),1))</f>
        <v>3.7</v>
      </c>
      <c r="M55" s="2">
        <f>IF(OR('Indicator Data'!AU57=0,'Indicator Data'!AU57="No data"),"x",ROUND(IF('Indicator Data'!AU57&gt;M$140,0,IF('Indicator Data'!AU57&lt;M$139,10,(M$140-'Indicator Data'!AU57)/(M$140-M$139)*10)),1))</f>
        <v>7.2</v>
      </c>
      <c r="N55" s="2">
        <f>IF('Indicator Data'!AW57="No data","x",ROUND(IF('Indicator Data'!AW57&gt;N$140,0,IF('Indicator Data'!AW57&lt;N$139,10,(N$140-'Indicator Data'!AW57)/(N$140-N$139)*10)),1))</f>
        <v>8.1999999999999993</v>
      </c>
      <c r="O55" s="2">
        <f>IF('Indicator Data'!AX57="No data","x",ROUND(IF('Indicator Data'!AX57&gt;O$140,0,IF('Indicator Data'!AX57&lt;O$139,10,(O$140-'Indicator Data'!AX57)/(O$140-O$139)*10)),1))</f>
        <v>5.5</v>
      </c>
      <c r="P55" s="3">
        <f t="shared" si="4"/>
        <v>6.2</v>
      </c>
      <c r="Q55" s="2">
        <f>IF('Indicator Data'!AY57="No data","x",ROUND(IF('Indicator Data'!AY57&gt;Q$140,0,IF('Indicator Data'!AY57&lt;Q$139,10,(Q$140-'Indicator Data'!AY57)/(Q$140-Q$139)*10)),1))</f>
        <v>6.2</v>
      </c>
      <c r="R55" s="2">
        <f>IF('Indicator Data'!AZ57="No data","x",ROUND(IF('Indicator Data'!AZ57&gt;R$140,0,IF('Indicator Data'!AZ57&lt;R$139,10,(R$140-'Indicator Data'!AZ57)/(R$140-R$139)*10)),1))</f>
        <v>2.5</v>
      </c>
      <c r="S55" s="3">
        <f t="shared" si="5"/>
        <v>4.4000000000000004</v>
      </c>
      <c r="T55" s="2">
        <f>IF('Indicator Data'!X57="No data","x",ROUND(IF('Indicator Data'!X57&gt;T$140,0,IF('Indicator Data'!X57&lt;T$139,10,(T$140-'Indicator Data'!X57)/(T$140-T$139)*10)),1))</f>
        <v>9.6999999999999993</v>
      </c>
      <c r="U55" s="2">
        <f>IF('Indicator Data'!Y57="No data","x",ROUND(IF('Indicator Data'!Y57&gt;U$140,0,IF('Indicator Data'!Y57&lt;U$139,10,(U$140-'Indicator Data'!Y57)/(U$140-U$139)*10)),1))</f>
        <v>1.7</v>
      </c>
      <c r="V55" s="2">
        <f>IF('Indicator Data'!Z57="No data","x",ROUND(IF('Indicator Data'!Z57&gt;V$140,0,IF('Indicator Data'!Z57&lt;V$139,10,(V$140-'Indicator Data'!Z57)/(V$140-V$139)*10)),1))</f>
        <v>4.5</v>
      </c>
      <c r="W55" s="2">
        <f>IF('Indicator Data'!AE57="No data","x",ROUND(IF('Indicator Data'!AE57&gt;W$140,0,IF('Indicator Data'!AE57&lt;W$139,10,(W$140-'Indicator Data'!AE57)/(W$140-W$139)*10)),1))</f>
        <v>9.6</v>
      </c>
      <c r="X55" s="3">
        <f t="shared" si="6"/>
        <v>6.4</v>
      </c>
      <c r="Y55" s="5">
        <f t="shared" si="7"/>
        <v>5.7</v>
      </c>
      <c r="Z55" s="80"/>
    </row>
    <row r="56" spans="1:26" s="11" customFormat="1" x14ac:dyDescent="0.25">
      <c r="A56" s="11" t="s">
        <v>373</v>
      </c>
      <c r="B56" s="28" t="s">
        <v>12</v>
      </c>
      <c r="C56" s="28" t="s">
        <v>501</v>
      </c>
      <c r="D56" s="2">
        <f>IF('Indicator Data'!AR58="No data","x",ROUND(IF('Indicator Data'!AR58&gt;D$140,0,IF('Indicator Data'!AR58&lt;D$139,10,(D$140-'Indicator Data'!AR58)/(D$140-D$139)*10)),1))</f>
        <v>5.3</v>
      </c>
      <c r="E56" s="122">
        <f>('Indicator Data'!BE58+'Indicator Data'!BF58+'Indicator Data'!BG58)/'Indicator Data'!BD58*1000000</f>
        <v>0.14351734155502194</v>
      </c>
      <c r="F56" s="2">
        <f t="shared" si="0"/>
        <v>8.6</v>
      </c>
      <c r="G56" s="3">
        <f t="shared" si="1"/>
        <v>7</v>
      </c>
      <c r="H56" s="2">
        <f>IF('Indicator Data'!AT58="No data","x",ROUND(IF('Indicator Data'!AT58&gt;H$140,0,IF('Indicator Data'!AT58&lt;H$139,10,(H$140-'Indicator Data'!AT58)/(H$140-H$139)*10)),1))</f>
        <v>6.6</v>
      </c>
      <c r="I56" s="2">
        <f>IF('Indicator Data'!AS58="No data","x",ROUND(IF('Indicator Data'!AS58&gt;I$140,0,IF('Indicator Data'!AS58&lt;I$139,10,(I$140-'Indicator Data'!AS58)/(I$140-I$139)*10)),1))</f>
        <v>6.3</v>
      </c>
      <c r="J56" s="3">
        <f t="shared" si="2"/>
        <v>6.5</v>
      </c>
      <c r="K56" s="5">
        <f t="shared" si="3"/>
        <v>6.8</v>
      </c>
      <c r="L56" s="2">
        <f>IF('Indicator Data'!AV58="No data","x",ROUND(IF('Indicator Data'!AV58^2&gt;L$140,0,IF('Indicator Data'!AV58^2&lt;L$139,10,(L$140-'Indicator Data'!AV58^2)/(L$140-L$139)*10)),1))</f>
        <v>10</v>
      </c>
      <c r="M56" s="2">
        <f>IF(OR('Indicator Data'!AU58=0,'Indicator Data'!AU58="No data"),"x",ROUND(IF('Indicator Data'!AU58&gt;M$140,0,IF('Indicator Data'!AU58&lt;M$139,10,(M$140-'Indicator Data'!AU58)/(M$140-M$139)*10)),1))</f>
        <v>6.7</v>
      </c>
      <c r="N56" s="2">
        <f>IF('Indicator Data'!AW58="No data","x",ROUND(IF('Indicator Data'!AW58&gt;N$140,0,IF('Indicator Data'!AW58&lt;N$139,10,(N$140-'Indicator Data'!AW58)/(N$140-N$139)*10)),1))</f>
        <v>9.6</v>
      </c>
      <c r="O56" s="2">
        <f>IF('Indicator Data'!AX58="No data","x",ROUND(IF('Indicator Data'!AX58&gt;O$140,0,IF('Indicator Data'!AX58&lt;O$139,10,(O$140-'Indicator Data'!AX58)/(O$140-O$139)*10)),1))</f>
        <v>8.1999999999999993</v>
      </c>
      <c r="P56" s="3">
        <f t="shared" si="4"/>
        <v>8.6</v>
      </c>
      <c r="Q56" s="2">
        <f>IF('Indicator Data'!AY58="No data","x",ROUND(IF('Indicator Data'!AY58&gt;Q$140,0,IF('Indicator Data'!AY58&lt;Q$139,10,(Q$140-'Indicator Data'!AY58)/(Q$140-Q$139)*10)),1))</f>
        <v>7.7</v>
      </c>
      <c r="R56" s="2">
        <f>IF('Indicator Data'!AZ58="No data","x",ROUND(IF('Indicator Data'!AZ58&gt;R$140,0,IF('Indicator Data'!AZ58&lt;R$139,10,(R$140-'Indicator Data'!AZ58)/(R$140-R$139)*10)),1))</f>
        <v>5.0999999999999996</v>
      </c>
      <c r="S56" s="3">
        <f t="shared" si="5"/>
        <v>6.4</v>
      </c>
      <c r="T56" s="2">
        <f>IF('Indicator Data'!X58="No data","x",ROUND(IF('Indicator Data'!X58&gt;T$140,0,IF('Indicator Data'!X58&lt;T$139,10,(T$140-'Indicator Data'!X58)/(T$140-T$139)*10)),1))</f>
        <v>10</v>
      </c>
      <c r="U56" s="2">
        <f>IF('Indicator Data'!Y58="No data","x",ROUND(IF('Indicator Data'!Y58&gt;U$140,0,IF('Indicator Data'!Y58&lt;U$139,10,(U$140-'Indicator Data'!Y58)/(U$140-U$139)*10)),1))</f>
        <v>0.8</v>
      </c>
      <c r="V56" s="2">
        <f>IF('Indicator Data'!Z58="No data","x",ROUND(IF('Indicator Data'!Z58&gt;V$140,0,IF('Indicator Data'!Z58&lt;V$139,10,(V$140-'Indicator Data'!Z58)/(V$140-V$139)*10)),1))</f>
        <v>2.8</v>
      </c>
      <c r="W56" s="2">
        <f>IF('Indicator Data'!AE58="No data","x",ROUND(IF('Indicator Data'!AE58&gt;W$140,0,IF('Indicator Data'!AE58&lt;W$139,10,(W$140-'Indicator Data'!AE58)/(W$140-W$139)*10)),1))</f>
        <v>9.9</v>
      </c>
      <c r="X56" s="3">
        <f t="shared" si="6"/>
        <v>5.9</v>
      </c>
      <c r="Y56" s="5">
        <f t="shared" si="7"/>
        <v>7</v>
      </c>
      <c r="Z56" s="80"/>
    </row>
    <row r="57" spans="1:26" s="11" customFormat="1" x14ac:dyDescent="0.25">
      <c r="A57" s="11" t="s">
        <v>374</v>
      </c>
      <c r="B57" s="28" t="s">
        <v>12</v>
      </c>
      <c r="C57" s="28" t="s">
        <v>502</v>
      </c>
      <c r="D57" s="2">
        <f>IF('Indicator Data'!AR59="No data","x",ROUND(IF('Indicator Data'!AR59&gt;D$140,0,IF('Indicator Data'!AR59&lt;D$139,10,(D$140-'Indicator Data'!AR59)/(D$140-D$139)*10)),1))</f>
        <v>5.3</v>
      </c>
      <c r="E57" s="122">
        <f>('Indicator Data'!BE59+'Indicator Data'!BF59+'Indicator Data'!BG59)/'Indicator Data'!BD59*1000000</f>
        <v>0.14351734155502194</v>
      </c>
      <c r="F57" s="2">
        <f t="shared" si="0"/>
        <v>8.6</v>
      </c>
      <c r="G57" s="3">
        <f t="shared" si="1"/>
        <v>7</v>
      </c>
      <c r="H57" s="2">
        <f>IF('Indicator Data'!AT59="No data","x",ROUND(IF('Indicator Data'!AT59&gt;H$140,0,IF('Indicator Data'!AT59&lt;H$139,10,(H$140-'Indicator Data'!AT59)/(H$140-H$139)*10)),1))</f>
        <v>6.6</v>
      </c>
      <c r="I57" s="2">
        <f>IF('Indicator Data'!AS59="No data","x",ROUND(IF('Indicator Data'!AS59&gt;I$140,0,IF('Indicator Data'!AS59&lt;I$139,10,(I$140-'Indicator Data'!AS59)/(I$140-I$139)*10)),1))</f>
        <v>6.3</v>
      </c>
      <c r="J57" s="3">
        <f t="shared" si="2"/>
        <v>6.5</v>
      </c>
      <c r="K57" s="5">
        <f t="shared" si="3"/>
        <v>6.8</v>
      </c>
      <c r="L57" s="2">
        <f>IF('Indicator Data'!AV59="No data","x",ROUND(IF('Indicator Data'!AV59^2&gt;L$140,0,IF('Indicator Data'!AV59^2&lt;L$139,10,(L$140-'Indicator Data'!AV59^2)/(L$140-L$139)*10)),1))</f>
        <v>10</v>
      </c>
      <c r="M57" s="2">
        <f>IF(OR('Indicator Data'!AU59=0,'Indicator Data'!AU59="No data"),"x",ROUND(IF('Indicator Data'!AU59&gt;M$140,0,IF('Indicator Data'!AU59&lt;M$139,10,(M$140-'Indicator Data'!AU59)/(M$140-M$139)*10)),1))</f>
        <v>7.8</v>
      </c>
      <c r="N57" s="2">
        <f>IF('Indicator Data'!AW59="No data","x",ROUND(IF('Indicator Data'!AW59&gt;N$140,0,IF('Indicator Data'!AW59&lt;N$139,10,(N$140-'Indicator Data'!AW59)/(N$140-N$139)*10)),1))</f>
        <v>9.6</v>
      </c>
      <c r="O57" s="2">
        <f>IF('Indicator Data'!AX59="No data","x",ROUND(IF('Indicator Data'!AX59&gt;O$140,0,IF('Indicator Data'!AX59&lt;O$139,10,(O$140-'Indicator Data'!AX59)/(O$140-O$139)*10)),1))</f>
        <v>8.1999999999999993</v>
      </c>
      <c r="P57" s="3">
        <f t="shared" si="4"/>
        <v>8.9</v>
      </c>
      <c r="Q57" s="2">
        <f>IF('Indicator Data'!AY59="No data","x",ROUND(IF('Indicator Data'!AY59&gt;Q$140,0,IF('Indicator Data'!AY59&lt;Q$139,10,(Q$140-'Indicator Data'!AY59)/(Q$140-Q$139)*10)),1))</f>
        <v>8.6999999999999993</v>
      </c>
      <c r="R57" s="2">
        <f>IF('Indicator Data'!AZ59="No data","x",ROUND(IF('Indicator Data'!AZ59&gt;R$140,0,IF('Indicator Data'!AZ59&lt;R$139,10,(R$140-'Indicator Data'!AZ59)/(R$140-R$139)*10)),1))</f>
        <v>5.0999999999999996</v>
      </c>
      <c r="S57" s="3">
        <f t="shared" si="5"/>
        <v>6.9</v>
      </c>
      <c r="T57" s="2">
        <f>IF('Indicator Data'!X59="No data","x",ROUND(IF('Indicator Data'!X59&gt;T$140,0,IF('Indicator Data'!X59&lt;T$139,10,(T$140-'Indicator Data'!X59)/(T$140-T$139)*10)),1))</f>
        <v>10</v>
      </c>
      <c r="U57" s="2">
        <f>IF('Indicator Data'!Y59="No data","x",ROUND(IF('Indicator Data'!Y59&gt;U$140,0,IF('Indicator Data'!Y59&lt;U$139,10,(U$140-'Indicator Data'!Y59)/(U$140-U$139)*10)),1))</f>
        <v>1.5</v>
      </c>
      <c r="V57" s="2">
        <f>IF('Indicator Data'!Z59="No data","x",ROUND(IF('Indicator Data'!Z59&gt;V$140,0,IF('Indicator Data'!Z59&lt;V$139,10,(V$140-'Indicator Data'!Z59)/(V$140-V$139)*10)),1))</f>
        <v>4.4000000000000004</v>
      </c>
      <c r="W57" s="2">
        <f>IF('Indicator Data'!AE59="No data","x",ROUND(IF('Indicator Data'!AE59&gt;W$140,0,IF('Indicator Data'!AE59&lt;W$139,10,(W$140-'Indicator Data'!AE59)/(W$140-W$139)*10)),1))</f>
        <v>9.9</v>
      </c>
      <c r="X57" s="3">
        <f t="shared" si="6"/>
        <v>6.5</v>
      </c>
      <c r="Y57" s="5">
        <f t="shared" si="7"/>
        <v>7.4</v>
      </c>
      <c r="Z57" s="80"/>
    </row>
    <row r="58" spans="1:26" s="11" customFormat="1" x14ac:dyDescent="0.25">
      <c r="A58" s="11" t="s">
        <v>375</v>
      </c>
      <c r="B58" s="28" t="s">
        <v>12</v>
      </c>
      <c r="C58" s="28" t="s">
        <v>503</v>
      </c>
      <c r="D58" s="2">
        <f>IF('Indicator Data'!AR60="No data","x",ROUND(IF('Indicator Data'!AR60&gt;D$140,0,IF('Indicator Data'!AR60&lt;D$139,10,(D$140-'Indicator Data'!AR60)/(D$140-D$139)*10)),1))</f>
        <v>5.3</v>
      </c>
      <c r="E58" s="122">
        <f>('Indicator Data'!BE60+'Indicator Data'!BF60+'Indicator Data'!BG60)/'Indicator Data'!BD60*1000000</f>
        <v>0.14351734155502194</v>
      </c>
      <c r="F58" s="2">
        <f t="shared" si="0"/>
        <v>8.6</v>
      </c>
      <c r="G58" s="3">
        <f t="shared" si="1"/>
        <v>7</v>
      </c>
      <c r="H58" s="2">
        <f>IF('Indicator Data'!AT60="No data","x",ROUND(IF('Indicator Data'!AT60&gt;H$140,0,IF('Indicator Data'!AT60&lt;H$139,10,(H$140-'Indicator Data'!AT60)/(H$140-H$139)*10)),1))</f>
        <v>6.6</v>
      </c>
      <c r="I58" s="2">
        <f>IF('Indicator Data'!AS60="No data","x",ROUND(IF('Indicator Data'!AS60&gt;I$140,0,IF('Indicator Data'!AS60&lt;I$139,10,(I$140-'Indicator Data'!AS60)/(I$140-I$139)*10)),1))</f>
        <v>6.3</v>
      </c>
      <c r="J58" s="3">
        <f t="shared" si="2"/>
        <v>6.5</v>
      </c>
      <c r="K58" s="5">
        <f t="shared" si="3"/>
        <v>6.8</v>
      </c>
      <c r="L58" s="2">
        <f>IF('Indicator Data'!AV60="No data","x",ROUND(IF('Indicator Data'!AV60^2&gt;L$140,0,IF('Indicator Data'!AV60^2&lt;L$139,10,(L$140-'Indicator Data'!AV60^2)/(L$140-L$139)*10)),1))</f>
        <v>10</v>
      </c>
      <c r="M58" s="2">
        <f>IF(OR('Indicator Data'!AU60=0,'Indicator Data'!AU60="No data"),"x",ROUND(IF('Indicator Data'!AU60&gt;M$140,0,IF('Indicator Data'!AU60&lt;M$139,10,(M$140-'Indicator Data'!AU60)/(M$140-M$139)*10)),1))</f>
        <v>8.6999999999999993</v>
      </c>
      <c r="N58" s="2">
        <f>IF('Indicator Data'!AW60="No data","x",ROUND(IF('Indicator Data'!AW60&gt;N$140,0,IF('Indicator Data'!AW60&lt;N$139,10,(N$140-'Indicator Data'!AW60)/(N$140-N$139)*10)),1))</f>
        <v>9.6</v>
      </c>
      <c r="O58" s="2">
        <f>IF('Indicator Data'!AX60="No data","x",ROUND(IF('Indicator Data'!AX60&gt;O$140,0,IF('Indicator Data'!AX60&lt;O$139,10,(O$140-'Indicator Data'!AX60)/(O$140-O$139)*10)),1))</f>
        <v>8.1999999999999993</v>
      </c>
      <c r="P58" s="3">
        <f t="shared" si="4"/>
        <v>9.1</v>
      </c>
      <c r="Q58" s="2">
        <f>IF('Indicator Data'!AY60="No data","x",ROUND(IF('Indicator Data'!AY60&gt;Q$140,0,IF('Indicator Data'!AY60&lt;Q$139,10,(Q$140-'Indicator Data'!AY60)/(Q$140-Q$139)*10)),1))</f>
        <v>10</v>
      </c>
      <c r="R58" s="2">
        <f>IF('Indicator Data'!AZ60="No data","x",ROUND(IF('Indicator Data'!AZ60&gt;R$140,0,IF('Indicator Data'!AZ60&lt;R$139,10,(R$140-'Indicator Data'!AZ60)/(R$140-R$139)*10)),1))</f>
        <v>10</v>
      </c>
      <c r="S58" s="3">
        <f t="shared" si="5"/>
        <v>10</v>
      </c>
      <c r="T58" s="2">
        <f>IF('Indicator Data'!X60="No data","x",ROUND(IF('Indicator Data'!X60&gt;T$140,0,IF('Indicator Data'!X60&lt;T$139,10,(T$140-'Indicator Data'!X60)/(T$140-T$139)*10)),1))</f>
        <v>10</v>
      </c>
      <c r="U58" s="2">
        <f>IF('Indicator Data'!Y60="No data","x",ROUND(IF('Indicator Data'!Y60&gt;U$140,0,IF('Indicator Data'!Y60&lt;U$139,10,(U$140-'Indicator Data'!Y60)/(U$140-U$139)*10)),1))</f>
        <v>0.6</v>
      </c>
      <c r="V58" s="2">
        <f>IF('Indicator Data'!Z60="No data","x",ROUND(IF('Indicator Data'!Z60&gt;V$140,0,IF('Indicator Data'!Z60&lt;V$139,10,(V$140-'Indicator Data'!Z60)/(V$140-V$139)*10)),1))</f>
        <v>2.6</v>
      </c>
      <c r="W58" s="2">
        <f>IF('Indicator Data'!AE60="No data","x",ROUND(IF('Indicator Data'!AE60&gt;W$140,0,IF('Indicator Data'!AE60&lt;W$139,10,(W$140-'Indicator Data'!AE60)/(W$140-W$139)*10)),1))</f>
        <v>9.9</v>
      </c>
      <c r="X58" s="3">
        <f t="shared" si="6"/>
        <v>5.8</v>
      </c>
      <c r="Y58" s="5">
        <f t="shared" si="7"/>
        <v>8.3000000000000007</v>
      </c>
      <c r="Z58" s="80"/>
    </row>
    <row r="59" spans="1:26" s="11" customFormat="1" x14ac:dyDescent="0.25">
      <c r="A59" s="11" t="s">
        <v>376</v>
      </c>
      <c r="B59" s="28" t="s">
        <v>12</v>
      </c>
      <c r="C59" s="28" t="s">
        <v>504</v>
      </c>
      <c r="D59" s="2">
        <f>IF('Indicator Data'!AR61="No data","x",ROUND(IF('Indicator Data'!AR61&gt;D$140,0,IF('Indicator Data'!AR61&lt;D$139,10,(D$140-'Indicator Data'!AR61)/(D$140-D$139)*10)),1))</f>
        <v>5.3</v>
      </c>
      <c r="E59" s="122">
        <f>('Indicator Data'!BE61+'Indicator Data'!BF61+'Indicator Data'!BG61)/'Indicator Data'!BD61*1000000</f>
        <v>0.14351734155502194</v>
      </c>
      <c r="F59" s="2">
        <f t="shared" si="0"/>
        <v>8.6</v>
      </c>
      <c r="G59" s="3">
        <f t="shared" si="1"/>
        <v>7</v>
      </c>
      <c r="H59" s="2">
        <f>IF('Indicator Data'!AT61="No data","x",ROUND(IF('Indicator Data'!AT61&gt;H$140,0,IF('Indicator Data'!AT61&lt;H$139,10,(H$140-'Indicator Data'!AT61)/(H$140-H$139)*10)),1))</f>
        <v>6.6</v>
      </c>
      <c r="I59" s="2">
        <f>IF('Indicator Data'!AS61="No data","x",ROUND(IF('Indicator Data'!AS61&gt;I$140,0,IF('Indicator Data'!AS61&lt;I$139,10,(I$140-'Indicator Data'!AS61)/(I$140-I$139)*10)),1))</f>
        <v>6.3</v>
      </c>
      <c r="J59" s="3">
        <f t="shared" si="2"/>
        <v>6.5</v>
      </c>
      <c r="K59" s="5">
        <f t="shared" si="3"/>
        <v>6.8</v>
      </c>
      <c r="L59" s="2">
        <f>IF('Indicator Data'!AV61="No data","x",ROUND(IF('Indicator Data'!AV61^2&gt;L$140,0,IF('Indicator Data'!AV61^2&lt;L$139,10,(L$140-'Indicator Data'!AV61^2)/(L$140-L$139)*10)),1))</f>
        <v>10</v>
      </c>
      <c r="M59" s="2">
        <f>IF(OR('Indicator Data'!AU61=0,'Indicator Data'!AU61="No data"),"x",ROUND(IF('Indicator Data'!AU61&gt;M$140,0,IF('Indicator Data'!AU61&lt;M$139,10,(M$140-'Indicator Data'!AU61)/(M$140-M$139)*10)),1))</f>
        <v>9.4</v>
      </c>
      <c r="N59" s="2">
        <f>IF('Indicator Data'!AW61="No data","x",ROUND(IF('Indicator Data'!AW61&gt;N$140,0,IF('Indicator Data'!AW61&lt;N$139,10,(N$140-'Indicator Data'!AW61)/(N$140-N$139)*10)),1))</f>
        <v>9.6</v>
      </c>
      <c r="O59" s="2">
        <f>IF('Indicator Data'!AX61="No data","x",ROUND(IF('Indicator Data'!AX61&gt;O$140,0,IF('Indicator Data'!AX61&lt;O$139,10,(O$140-'Indicator Data'!AX61)/(O$140-O$139)*10)),1))</f>
        <v>8.1999999999999993</v>
      </c>
      <c r="P59" s="3">
        <f t="shared" si="4"/>
        <v>9.3000000000000007</v>
      </c>
      <c r="Q59" s="2">
        <f>IF('Indicator Data'!AY61="No data","x",ROUND(IF('Indicator Data'!AY61&gt;Q$140,0,IF('Indicator Data'!AY61&lt;Q$139,10,(Q$140-'Indicator Data'!AY61)/(Q$140-Q$139)*10)),1))</f>
        <v>10</v>
      </c>
      <c r="R59" s="2">
        <f>IF('Indicator Data'!AZ61="No data","x",ROUND(IF('Indicator Data'!AZ61&gt;R$140,0,IF('Indicator Data'!AZ61&lt;R$139,10,(R$140-'Indicator Data'!AZ61)/(R$140-R$139)*10)),1))</f>
        <v>5.4</v>
      </c>
      <c r="S59" s="3">
        <f t="shared" si="5"/>
        <v>7.7</v>
      </c>
      <c r="T59" s="2">
        <f>IF('Indicator Data'!X61="No data","x",ROUND(IF('Indicator Data'!X61&gt;T$140,0,IF('Indicator Data'!X61&lt;T$139,10,(T$140-'Indicator Data'!X61)/(T$140-T$139)*10)),1))</f>
        <v>10</v>
      </c>
      <c r="U59" s="2">
        <f>IF('Indicator Data'!Y61="No data","x",ROUND(IF('Indicator Data'!Y61&gt;U$140,0,IF('Indicator Data'!Y61&lt;U$139,10,(U$140-'Indicator Data'!Y61)/(U$140-U$139)*10)),1))</f>
        <v>0.8</v>
      </c>
      <c r="V59" s="2">
        <f>IF('Indicator Data'!Z61="No data","x",ROUND(IF('Indicator Data'!Z61&gt;V$140,0,IF('Indicator Data'!Z61&lt;V$139,10,(V$140-'Indicator Data'!Z61)/(V$140-V$139)*10)),1))</f>
        <v>2.8</v>
      </c>
      <c r="W59" s="2">
        <f>IF('Indicator Data'!AE61="No data","x",ROUND(IF('Indicator Data'!AE61&gt;W$140,0,IF('Indicator Data'!AE61&lt;W$139,10,(W$140-'Indicator Data'!AE61)/(W$140-W$139)*10)),1))</f>
        <v>9.9</v>
      </c>
      <c r="X59" s="3">
        <f t="shared" si="6"/>
        <v>5.9</v>
      </c>
      <c r="Y59" s="5">
        <f t="shared" si="7"/>
        <v>7.6</v>
      </c>
      <c r="Z59" s="80"/>
    </row>
    <row r="60" spans="1:26" s="11" customFormat="1" x14ac:dyDescent="0.25">
      <c r="A60" s="11" t="s">
        <v>380</v>
      </c>
      <c r="B60" s="28" t="s">
        <v>12</v>
      </c>
      <c r="C60" s="28" t="s">
        <v>508</v>
      </c>
      <c r="D60" s="2">
        <f>IF('Indicator Data'!AR62="No data","x",ROUND(IF('Indicator Data'!AR62&gt;D$140,0,IF('Indicator Data'!AR62&lt;D$139,10,(D$140-'Indicator Data'!AR62)/(D$140-D$139)*10)),1))</f>
        <v>5.3</v>
      </c>
      <c r="E60" s="122">
        <f>('Indicator Data'!BE62+'Indicator Data'!BF62+'Indicator Data'!BG62)/'Indicator Data'!BD62*1000000</f>
        <v>0.14351734155502194</v>
      </c>
      <c r="F60" s="2">
        <f t="shared" si="0"/>
        <v>8.6</v>
      </c>
      <c r="G60" s="3">
        <f t="shared" si="1"/>
        <v>7</v>
      </c>
      <c r="H60" s="2">
        <f>IF('Indicator Data'!AT62="No data","x",ROUND(IF('Indicator Data'!AT62&gt;H$140,0,IF('Indicator Data'!AT62&lt;H$139,10,(H$140-'Indicator Data'!AT62)/(H$140-H$139)*10)),1))</f>
        <v>6.6</v>
      </c>
      <c r="I60" s="2">
        <f>IF('Indicator Data'!AS62="No data","x",ROUND(IF('Indicator Data'!AS62&gt;I$140,0,IF('Indicator Data'!AS62&lt;I$139,10,(I$140-'Indicator Data'!AS62)/(I$140-I$139)*10)),1))</f>
        <v>6.3</v>
      </c>
      <c r="J60" s="3">
        <f t="shared" si="2"/>
        <v>6.5</v>
      </c>
      <c r="K60" s="5">
        <f t="shared" si="3"/>
        <v>6.8</v>
      </c>
      <c r="L60" s="2">
        <f>IF('Indicator Data'!AV62="No data","x",ROUND(IF('Indicator Data'!AV62^2&gt;L$140,0,IF('Indicator Data'!AV62^2&lt;L$139,10,(L$140-'Indicator Data'!AV62^2)/(L$140-L$139)*10)),1))</f>
        <v>10</v>
      </c>
      <c r="M60" s="2">
        <f>IF(OR('Indicator Data'!AU62=0,'Indicator Data'!AU62="No data"),"x",ROUND(IF('Indicator Data'!AU62&gt;M$140,0,IF('Indicator Data'!AU62&lt;M$139,10,(M$140-'Indicator Data'!AU62)/(M$140-M$139)*10)),1))</f>
        <v>2.2999999999999998</v>
      </c>
      <c r="N60" s="2">
        <f>IF('Indicator Data'!AW62="No data","x",ROUND(IF('Indicator Data'!AW62&gt;N$140,0,IF('Indicator Data'!AW62&lt;N$139,10,(N$140-'Indicator Data'!AW62)/(N$140-N$139)*10)),1))</f>
        <v>9.6</v>
      </c>
      <c r="O60" s="2">
        <f>IF('Indicator Data'!AX62="No data","x",ROUND(IF('Indicator Data'!AX62&gt;O$140,0,IF('Indicator Data'!AX62&lt;O$139,10,(O$140-'Indicator Data'!AX62)/(O$140-O$139)*10)),1))</f>
        <v>8.1999999999999993</v>
      </c>
      <c r="P60" s="3">
        <f t="shared" si="4"/>
        <v>7.5</v>
      </c>
      <c r="Q60" s="2">
        <f>IF('Indicator Data'!AY62="No data","x",ROUND(IF('Indicator Data'!AY62&gt;Q$140,0,IF('Indicator Data'!AY62&lt;Q$139,10,(Q$140-'Indicator Data'!AY62)/(Q$140-Q$139)*10)),1))</f>
        <v>7.3</v>
      </c>
      <c r="R60" s="2">
        <f>IF('Indicator Data'!AZ62="No data","x",ROUND(IF('Indicator Data'!AZ62&gt;R$140,0,IF('Indicator Data'!AZ62&lt;R$139,10,(R$140-'Indicator Data'!AZ62)/(R$140-R$139)*10)),1))</f>
        <v>0.6</v>
      </c>
      <c r="S60" s="3">
        <f t="shared" si="5"/>
        <v>4</v>
      </c>
      <c r="T60" s="2">
        <f>IF('Indicator Data'!X62="No data","x",ROUND(IF('Indicator Data'!X62&gt;T$140,0,IF('Indicator Data'!X62&lt;T$139,10,(T$140-'Indicator Data'!X62)/(T$140-T$139)*10)),1))</f>
        <v>10</v>
      </c>
      <c r="U60" s="2">
        <f>IF('Indicator Data'!Y62="No data","x",ROUND(IF('Indicator Data'!Y62&gt;U$140,0,IF('Indicator Data'!Y62&lt;U$139,10,(U$140-'Indicator Data'!Y62)/(U$140-U$139)*10)),1))</f>
        <v>0.4</v>
      </c>
      <c r="V60" s="2">
        <f>IF('Indicator Data'!Z62="No data","x",ROUND(IF('Indicator Data'!Z62&gt;V$140,0,IF('Indicator Data'!Z62&lt;V$139,10,(V$140-'Indicator Data'!Z62)/(V$140-V$139)*10)),1))</f>
        <v>4.0999999999999996</v>
      </c>
      <c r="W60" s="2">
        <f>IF('Indicator Data'!AE62="No data","x",ROUND(IF('Indicator Data'!AE62&gt;W$140,0,IF('Indicator Data'!AE62&lt;W$139,10,(W$140-'Indicator Data'!AE62)/(W$140-W$139)*10)),1))</f>
        <v>9.9</v>
      </c>
      <c r="X60" s="3">
        <f t="shared" si="6"/>
        <v>6.1</v>
      </c>
      <c r="Y60" s="5">
        <f t="shared" si="7"/>
        <v>5.9</v>
      </c>
      <c r="Z60" s="80"/>
    </row>
    <row r="61" spans="1:26" s="11" customFormat="1" x14ac:dyDescent="0.25">
      <c r="A61" s="11" t="s">
        <v>377</v>
      </c>
      <c r="B61" s="28" t="s">
        <v>12</v>
      </c>
      <c r="C61" s="28" t="s">
        <v>505</v>
      </c>
      <c r="D61" s="2">
        <f>IF('Indicator Data'!AR63="No data","x",ROUND(IF('Indicator Data'!AR63&gt;D$140,0,IF('Indicator Data'!AR63&lt;D$139,10,(D$140-'Indicator Data'!AR63)/(D$140-D$139)*10)),1))</f>
        <v>5.3</v>
      </c>
      <c r="E61" s="122">
        <f>('Indicator Data'!BE63+'Indicator Data'!BF63+'Indicator Data'!BG63)/'Indicator Data'!BD63*1000000</f>
        <v>0.14351734155502194</v>
      </c>
      <c r="F61" s="2">
        <f t="shared" si="0"/>
        <v>8.6</v>
      </c>
      <c r="G61" s="3">
        <f t="shared" si="1"/>
        <v>7</v>
      </c>
      <c r="H61" s="2">
        <f>IF('Indicator Data'!AT63="No data","x",ROUND(IF('Indicator Data'!AT63&gt;H$140,0,IF('Indicator Data'!AT63&lt;H$139,10,(H$140-'Indicator Data'!AT63)/(H$140-H$139)*10)),1))</f>
        <v>6.6</v>
      </c>
      <c r="I61" s="2">
        <f>IF('Indicator Data'!AS63="No data","x",ROUND(IF('Indicator Data'!AS63&gt;I$140,0,IF('Indicator Data'!AS63&lt;I$139,10,(I$140-'Indicator Data'!AS63)/(I$140-I$139)*10)),1))</f>
        <v>6.3</v>
      </c>
      <c r="J61" s="3">
        <f t="shared" si="2"/>
        <v>6.5</v>
      </c>
      <c r="K61" s="5">
        <f t="shared" si="3"/>
        <v>6.8</v>
      </c>
      <c r="L61" s="2">
        <f>IF('Indicator Data'!AV63="No data","x",ROUND(IF('Indicator Data'!AV63^2&gt;L$140,0,IF('Indicator Data'!AV63^2&lt;L$139,10,(L$140-'Indicator Data'!AV63^2)/(L$140-L$139)*10)),1))</f>
        <v>10</v>
      </c>
      <c r="M61" s="2">
        <f>IF(OR('Indicator Data'!AU63=0,'Indicator Data'!AU63="No data"),"x",ROUND(IF('Indicator Data'!AU63&gt;M$140,0,IF('Indicator Data'!AU63&lt;M$139,10,(M$140-'Indicator Data'!AU63)/(M$140-M$139)*10)),1))</f>
        <v>8.6999999999999993</v>
      </c>
      <c r="N61" s="2">
        <f>IF('Indicator Data'!AW63="No data","x",ROUND(IF('Indicator Data'!AW63&gt;N$140,0,IF('Indicator Data'!AW63&lt;N$139,10,(N$140-'Indicator Data'!AW63)/(N$140-N$139)*10)),1))</f>
        <v>9.6</v>
      </c>
      <c r="O61" s="2">
        <f>IF('Indicator Data'!AX63="No data","x",ROUND(IF('Indicator Data'!AX63&gt;O$140,0,IF('Indicator Data'!AX63&lt;O$139,10,(O$140-'Indicator Data'!AX63)/(O$140-O$139)*10)),1))</f>
        <v>8.1999999999999993</v>
      </c>
      <c r="P61" s="3">
        <f t="shared" si="4"/>
        <v>9.1</v>
      </c>
      <c r="Q61" s="2">
        <f>IF('Indicator Data'!AY63="No data","x",ROUND(IF('Indicator Data'!AY63&gt;Q$140,0,IF('Indicator Data'!AY63&lt;Q$139,10,(Q$140-'Indicator Data'!AY63)/(Q$140-Q$139)*10)),1))</f>
        <v>10</v>
      </c>
      <c r="R61" s="2">
        <f>IF('Indicator Data'!AZ63="No data","x",ROUND(IF('Indicator Data'!AZ63&gt;R$140,0,IF('Indicator Data'!AZ63&lt;R$139,10,(R$140-'Indicator Data'!AZ63)/(R$140-R$139)*10)),1))</f>
        <v>8.6999999999999993</v>
      </c>
      <c r="S61" s="3">
        <f t="shared" si="5"/>
        <v>9.4</v>
      </c>
      <c r="T61" s="2">
        <f>IF('Indicator Data'!X63="No data","x",ROUND(IF('Indicator Data'!X63&gt;T$140,0,IF('Indicator Data'!X63&lt;T$139,10,(T$140-'Indicator Data'!X63)/(T$140-T$139)*10)),1))</f>
        <v>10</v>
      </c>
      <c r="U61" s="2">
        <f>IF('Indicator Data'!Y63="No data","x",ROUND(IF('Indicator Data'!Y63&gt;U$140,0,IF('Indicator Data'!Y63&lt;U$139,10,(U$140-'Indicator Data'!Y63)/(U$140-U$139)*10)),1))</f>
        <v>0.2</v>
      </c>
      <c r="V61" s="2">
        <f>IF('Indicator Data'!Z63="No data","x",ROUND(IF('Indicator Data'!Z63&gt;V$140,0,IF('Indicator Data'!Z63&lt;V$139,10,(V$140-'Indicator Data'!Z63)/(V$140-V$139)*10)),1))</f>
        <v>1.3</v>
      </c>
      <c r="W61" s="2">
        <f>IF('Indicator Data'!AE63="No data","x",ROUND(IF('Indicator Data'!AE63&gt;W$140,0,IF('Indicator Data'!AE63&lt;W$139,10,(W$140-'Indicator Data'!AE63)/(W$140-W$139)*10)),1))</f>
        <v>9.9</v>
      </c>
      <c r="X61" s="3">
        <f t="shared" si="6"/>
        <v>5.4</v>
      </c>
      <c r="Y61" s="5">
        <f t="shared" si="7"/>
        <v>8</v>
      </c>
      <c r="Z61" s="80"/>
    </row>
    <row r="62" spans="1:26" s="11" customFormat="1" x14ac:dyDescent="0.25">
      <c r="A62" s="11" t="s">
        <v>378</v>
      </c>
      <c r="B62" s="28" t="s">
        <v>12</v>
      </c>
      <c r="C62" s="28" t="s">
        <v>506</v>
      </c>
      <c r="D62" s="2">
        <f>IF('Indicator Data'!AR64="No data","x",ROUND(IF('Indicator Data'!AR64&gt;D$140,0,IF('Indicator Data'!AR64&lt;D$139,10,(D$140-'Indicator Data'!AR64)/(D$140-D$139)*10)),1))</f>
        <v>5.3</v>
      </c>
      <c r="E62" s="122">
        <f>('Indicator Data'!BE64+'Indicator Data'!BF64+'Indicator Data'!BG64)/'Indicator Data'!BD64*1000000</f>
        <v>0.14351734155502194</v>
      </c>
      <c r="F62" s="2">
        <f t="shared" si="0"/>
        <v>8.6</v>
      </c>
      <c r="G62" s="3">
        <f t="shared" si="1"/>
        <v>7</v>
      </c>
      <c r="H62" s="2">
        <f>IF('Indicator Data'!AT64="No data","x",ROUND(IF('Indicator Data'!AT64&gt;H$140,0,IF('Indicator Data'!AT64&lt;H$139,10,(H$140-'Indicator Data'!AT64)/(H$140-H$139)*10)),1))</f>
        <v>6.6</v>
      </c>
      <c r="I62" s="2">
        <f>IF('Indicator Data'!AS64="No data","x",ROUND(IF('Indicator Data'!AS64&gt;I$140,0,IF('Indicator Data'!AS64&lt;I$139,10,(I$140-'Indicator Data'!AS64)/(I$140-I$139)*10)),1))</f>
        <v>6.3</v>
      </c>
      <c r="J62" s="3">
        <f t="shared" si="2"/>
        <v>6.5</v>
      </c>
      <c r="K62" s="5">
        <f t="shared" si="3"/>
        <v>6.8</v>
      </c>
      <c r="L62" s="2">
        <f>IF('Indicator Data'!AV64="No data","x",ROUND(IF('Indicator Data'!AV64^2&gt;L$140,0,IF('Indicator Data'!AV64^2&lt;L$139,10,(L$140-'Indicator Data'!AV64^2)/(L$140-L$139)*10)),1))</f>
        <v>10</v>
      </c>
      <c r="M62" s="2">
        <f>IF(OR('Indicator Data'!AU64=0,'Indicator Data'!AU64="No data"),"x",ROUND(IF('Indicator Data'!AU64&gt;M$140,0,IF('Indicator Data'!AU64&lt;M$139,10,(M$140-'Indicator Data'!AU64)/(M$140-M$139)*10)),1))</f>
        <v>8.9</v>
      </c>
      <c r="N62" s="2">
        <f>IF('Indicator Data'!AW64="No data","x",ROUND(IF('Indicator Data'!AW64&gt;N$140,0,IF('Indicator Data'!AW64&lt;N$139,10,(N$140-'Indicator Data'!AW64)/(N$140-N$139)*10)),1))</f>
        <v>9.6</v>
      </c>
      <c r="O62" s="2">
        <f>IF('Indicator Data'!AX64="No data","x",ROUND(IF('Indicator Data'!AX64&gt;O$140,0,IF('Indicator Data'!AX64&lt;O$139,10,(O$140-'Indicator Data'!AX64)/(O$140-O$139)*10)),1))</f>
        <v>8.1999999999999993</v>
      </c>
      <c r="P62" s="3">
        <f t="shared" si="4"/>
        <v>9.1999999999999993</v>
      </c>
      <c r="Q62" s="2">
        <f>IF('Indicator Data'!AY64="No data","x",ROUND(IF('Indicator Data'!AY64&gt;Q$140,0,IF('Indicator Data'!AY64&lt;Q$139,10,(Q$140-'Indicator Data'!AY64)/(Q$140-Q$139)*10)),1))</f>
        <v>10</v>
      </c>
      <c r="R62" s="2">
        <f>IF('Indicator Data'!AZ64="No data","x",ROUND(IF('Indicator Data'!AZ64&gt;R$140,0,IF('Indicator Data'!AZ64&lt;R$139,10,(R$140-'Indicator Data'!AZ64)/(R$140-R$139)*10)),1))</f>
        <v>5.4</v>
      </c>
      <c r="S62" s="3">
        <f t="shared" si="5"/>
        <v>7.7</v>
      </c>
      <c r="T62" s="2">
        <f>IF('Indicator Data'!X64="No data","x",ROUND(IF('Indicator Data'!X64&gt;T$140,0,IF('Indicator Data'!X64&lt;T$139,10,(T$140-'Indicator Data'!X64)/(T$140-T$139)*10)),1))</f>
        <v>10</v>
      </c>
      <c r="U62" s="2">
        <f>IF('Indicator Data'!Y64="No data","x",ROUND(IF('Indicator Data'!Y64&gt;U$140,0,IF('Indicator Data'!Y64&lt;U$139,10,(U$140-'Indicator Data'!Y64)/(U$140-U$139)*10)),1))</f>
        <v>0</v>
      </c>
      <c r="V62" s="2">
        <f>IF('Indicator Data'!Z64="No data","x",ROUND(IF('Indicator Data'!Z64&gt;V$140,0,IF('Indicator Data'!Z64&lt;V$139,10,(V$140-'Indicator Data'!Z64)/(V$140-V$139)*10)),1))</f>
        <v>0</v>
      </c>
      <c r="W62" s="2">
        <f>IF('Indicator Data'!AE64="No data","x",ROUND(IF('Indicator Data'!AE64&gt;W$140,0,IF('Indicator Data'!AE64&lt;W$139,10,(W$140-'Indicator Data'!AE64)/(W$140-W$139)*10)),1))</f>
        <v>9.9</v>
      </c>
      <c r="X62" s="3">
        <f t="shared" si="6"/>
        <v>5</v>
      </c>
      <c r="Y62" s="5">
        <f t="shared" si="7"/>
        <v>7.3</v>
      </c>
      <c r="Z62" s="80"/>
    </row>
    <row r="63" spans="1:26" s="11" customFormat="1" x14ac:dyDescent="0.25">
      <c r="A63" s="11" t="s">
        <v>379</v>
      </c>
      <c r="B63" s="28" t="s">
        <v>12</v>
      </c>
      <c r="C63" s="28" t="s">
        <v>507</v>
      </c>
      <c r="D63" s="2">
        <f>IF('Indicator Data'!AR65="No data","x",ROUND(IF('Indicator Data'!AR65&gt;D$140,0,IF('Indicator Data'!AR65&lt;D$139,10,(D$140-'Indicator Data'!AR65)/(D$140-D$139)*10)),1))</f>
        <v>5.3</v>
      </c>
      <c r="E63" s="122">
        <f>('Indicator Data'!BE65+'Indicator Data'!BF65+'Indicator Data'!BG65)/'Indicator Data'!BD65*1000000</f>
        <v>0.14351734155502194</v>
      </c>
      <c r="F63" s="2">
        <f t="shared" si="0"/>
        <v>8.6</v>
      </c>
      <c r="G63" s="3">
        <f t="shared" si="1"/>
        <v>7</v>
      </c>
      <c r="H63" s="2">
        <f>IF('Indicator Data'!AT65="No data","x",ROUND(IF('Indicator Data'!AT65&gt;H$140,0,IF('Indicator Data'!AT65&lt;H$139,10,(H$140-'Indicator Data'!AT65)/(H$140-H$139)*10)),1))</f>
        <v>6.6</v>
      </c>
      <c r="I63" s="2">
        <f>IF('Indicator Data'!AS65="No data","x",ROUND(IF('Indicator Data'!AS65&gt;I$140,0,IF('Indicator Data'!AS65&lt;I$139,10,(I$140-'Indicator Data'!AS65)/(I$140-I$139)*10)),1))</f>
        <v>6.3</v>
      </c>
      <c r="J63" s="3">
        <f t="shared" si="2"/>
        <v>6.5</v>
      </c>
      <c r="K63" s="5">
        <f t="shared" si="3"/>
        <v>6.8</v>
      </c>
      <c r="L63" s="2">
        <f>IF('Indicator Data'!AV65="No data","x",ROUND(IF('Indicator Data'!AV65^2&gt;L$140,0,IF('Indicator Data'!AV65^2&lt;L$139,10,(L$140-'Indicator Data'!AV65^2)/(L$140-L$139)*10)),1))</f>
        <v>10</v>
      </c>
      <c r="M63" s="2">
        <f>IF(OR('Indicator Data'!AU65=0,'Indicator Data'!AU65="No data"),"x",ROUND(IF('Indicator Data'!AU65&gt;M$140,0,IF('Indicator Data'!AU65&lt;M$139,10,(M$140-'Indicator Data'!AU65)/(M$140-M$139)*10)),1))</f>
        <v>9.1</v>
      </c>
      <c r="N63" s="2">
        <f>IF('Indicator Data'!AW65="No data","x",ROUND(IF('Indicator Data'!AW65&gt;N$140,0,IF('Indicator Data'!AW65&lt;N$139,10,(N$140-'Indicator Data'!AW65)/(N$140-N$139)*10)),1))</f>
        <v>9.6</v>
      </c>
      <c r="O63" s="2">
        <f>IF('Indicator Data'!AX65="No data","x",ROUND(IF('Indicator Data'!AX65&gt;O$140,0,IF('Indicator Data'!AX65&lt;O$139,10,(O$140-'Indicator Data'!AX65)/(O$140-O$139)*10)),1))</f>
        <v>8.1999999999999993</v>
      </c>
      <c r="P63" s="3">
        <f t="shared" si="4"/>
        <v>9.1999999999999993</v>
      </c>
      <c r="Q63" s="2">
        <f>IF('Indicator Data'!AY65="No data","x",ROUND(IF('Indicator Data'!AY65&gt;Q$140,0,IF('Indicator Data'!AY65&lt;Q$139,10,(Q$140-'Indicator Data'!AY65)/(Q$140-Q$139)*10)),1))</f>
        <v>9.9</v>
      </c>
      <c r="R63" s="2">
        <f>IF('Indicator Data'!AZ65="No data","x",ROUND(IF('Indicator Data'!AZ65&gt;R$140,0,IF('Indicator Data'!AZ65&lt;R$139,10,(R$140-'Indicator Data'!AZ65)/(R$140-R$139)*10)),1))</f>
        <v>6.5</v>
      </c>
      <c r="S63" s="3">
        <f t="shared" si="5"/>
        <v>8.1999999999999993</v>
      </c>
      <c r="T63" s="2">
        <f>IF('Indicator Data'!X65="No data","x",ROUND(IF('Indicator Data'!X65&gt;T$140,0,IF('Indicator Data'!X65&lt;T$139,10,(T$140-'Indicator Data'!X65)/(T$140-T$139)*10)),1))</f>
        <v>10</v>
      </c>
      <c r="U63" s="2">
        <f>IF('Indicator Data'!Y65="No data","x",ROUND(IF('Indicator Data'!Y65&gt;U$140,0,IF('Indicator Data'!Y65&lt;U$139,10,(U$140-'Indicator Data'!Y65)/(U$140-U$139)*10)),1))</f>
        <v>0.3</v>
      </c>
      <c r="V63" s="2">
        <f>IF('Indicator Data'!Z65="No data","x",ROUND(IF('Indicator Data'!Z65&gt;V$140,0,IF('Indicator Data'!Z65&lt;V$139,10,(V$140-'Indicator Data'!Z65)/(V$140-V$139)*10)),1))</f>
        <v>1.3</v>
      </c>
      <c r="W63" s="2">
        <f>IF('Indicator Data'!AE65="No data","x",ROUND(IF('Indicator Data'!AE65&gt;W$140,0,IF('Indicator Data'!AE65&lt;W$139,10,(W$140-'Indicator Data'!AE65)/(W$140-W$139)*10)),1))</f>
        <v>9.9</v>
      </c>
      <c r="X63" s="3">
        <f t="shared" si="6"/>
        <v>5.4</v>
      </c>
      <c r="Y63" s="5">
        <f t="shared" si="7"/>
        <v>7.6</v>
      </c>
      <c r="Z63" s="80"/>
    </row>
    <row r="64" spans="1:26" s="11" customFormat="1" x14ac:dyDescent="0.25">
      <c r="A64" s="11" t="s">
        <v>381</v>
      </c>
      <c r="B64" s="28" t="s">
        <v>14</v>
      </c>
      <c r="C64" s="28" t="s">
        <v>509</v>
      </c>
      <c r="D64" s="2">
        <f>IF('Indicator Data'!AR66="No data","x",ROUND(IF('Indicator Data'!AR66&gt;D$140,0,IF('Indicator Data'!AR66&lt;D$139,10,(D$140-'Indicator Data'!AR66)/(D$140-D$139)*10)),1))</f>
        <v>2.8</v>
      </c>
      <c r="E64" s="122">
        <f>('Indicator Data'!BE66+'Indicator Data'!BF66+'Indicator Data'!BG66)/'Indicator Data'!BD66*1000000</f>
        <v>1.8969984458694449E-2</v>
      </c>
      <c r="F64" s="2">
        <f t="shared" si="0"/>
        <v>9.8000000000000007</v>
      </c>
      <c r="G64" s="3">
        <f t="shared" si="1"/>
        <v>6.3</v>
      </c>
      <c r="H64" s="2">
        <f>IF('Indicator Data'!AT66="No data","x",ROUND(IF('Indicator Data'!AT66&gt;H$140,0,IF('Indicator Data'!AT66&lt;H$139,10,(H$140-'Indicator Data'!AT66)/(H$140-H$139)*10)),1))</f>
        <v>7.3</v>
      </c>
      <c r="I64" s="2">
        <f>IF('Indicator Data'!AS66="No data","x",ROUND(IF('Indicator Data'!AS66&gt;I$140,0,IF('Indicator Data'!AS66&lt;I$139,10,(I$140-'Indicator Data'!AS66)/(I$140-I$139)*10)),1))</f>
        <v>6.9</v>
      </c>
      <c r="J64" s="3">
        <f t="shared" si="2"/>
        <v>7.1</v>
      </c>
      <c r="K64" s="5">
        <f t="shared" si="3"/>
        <v>6.7</v>
      </c>
      <c r="L64" s="2">
        <f>IF('Indicator Data'!AV66="No data","x",ROUND(IF('Indicator Data'!AV66^2&gt;L$140,0,IF('Indicator Data'!AV66^2&lt;L$139,10,(L$140-'Indicator Data'!AV66^2)/(L$140-L$139)*10)),1))</f>
        <v>1.5</v>
      </c>
      <c r="M64" s="2">
        <f>IF(OR('Indicator Data'!AU66=0,'Indicator Data'!AU66="No data"),"x",ROUND(IF('Indicator Data'!AU66&gt;M$140,0,IF('Indicator Data'!AU66&lt;M$139,10,(M$140-'Indicator Data'!AU66)/(M$140-M$139)*10)),1))</f>
        <v>2</v>
      </c>
      <c r="N64" s="2">
        <f>IF('Indicator Data'!AW66="No data","x",ROUND(IF('Indicator Data'!AW66&gt;N$140,0,IF('Indicator Data'!AW66&lt;N$139,10,(N$140-'Indicator Data'!AW66)/(N$140-N$139)*10)),1))</f>
        <v>7.4</v>
      </c>
      <c r="O64" s="2">
        <f>IF('Indicator Data'!AX66="No data","x",ROUND(IF('Indicator Data'!AX66&gt;O$140,0,IF('Indicator Data'!AX66&lt;O$139,10,(O$140-'Indicator Data'!AX66)/(O$140-O$139)*10)),1))</f>
        <v>6.4</v>
      </c>
      <c r="P64" s="3">
        <f t="shared" si="4"/>
        <v>4.3</v>
      </c>
      <c r="Q64" s="2">
        <f>IF('Indicator Data'!AY66="No data","x",ROUND(IF('Indicator Data'!AY66&gt;Q$140,0,IF('Indicator Data'!AY66&lt;Q$139,10,(Q$140-'Indicator Data'!AY66)/(Q$140-Q$139)*10)),1))</f>
        <v>5.2</v>
      </c>
      <c r="R64" s="2">
        <f>IF('Indicator Data'!AZ66="No data","x",ROUND(IF('Indicator Data'!AZ66&gt;R$140,0,IF('Indicator Data'!AZ66&lt;R$139,10,(R$140-'Indicator Data'!AZ66)/(R$140-R$139)*10)),1))</f>
        <v>3.3</v>
      </c>
      <c r="S64" s="3">
        <f t="shared" si="5"/>
        <v>4.3</v>
      </c>
      <c r="T64" s="2">
        <f>IF('Indicator Data'!X66="No data","x",ROUND(IF('Indicator Data'!X66&gt;T$140,0,IF('Indicator Data'!X66&lt;T$139,10,(T$140-'Indicator Data'!X66)/(T$140-T$139)*10)),1))</f>
        <v>9</v>
      </c>
      <c r="U64" s="2">
        <f>IF('Indicator Data'!Y66="No data","x",ROUND(IF('Indicator Data'!Y66&gt;U$140,0,IF('Indicator Data'!Y66&lt;U$139,10,(U$140-'Indicator Data'!Y66)/(U$140-U$139)*10)),1))</f>
        <v>1.5</v>
      </c>
      <c r="V64" s="2">
        <f>IF('Indicator Data'!Z66="No data","x",ROUND(IF('Indicator Data'!Z66&gt;V$140,0,IF('Indicator Data'!Z66&lt;V$139,10,(V$140-'Indicator Data'!Z66)/(V$140-V$139)*10)),1))</f>
        <v>5.2</v>
      </c>
      <c r="W64" s="2">
        <f>IF('Indicator Data'!AE66="No data","x",ROUND(IF('Indicator Data'!AE66&gt;W$140,0,IF('Indicator Data'!AE66&lt;W$139,10,(W$140-'Indicator Data'!AE66)/(W$140-W$139)*10)),1))</f>
        <v>9.4</v>
      </c>
      <c r="X64" s="3">
        <f t="shared" si="6"/>
        <v>6.3</v>
      </c>
      <c r="Y64" s="5">
        <f t="shared" si="7"/>
        <v>5</v>
      </c>
      <c r="Z64" s="80"/>
    </row>
    <row r="65" spans="1:26" s="11" customFormat="1" x14ac:dyDescent="0.25">
      <c r="A65" s="11" t="s">
        <v>382</v>
      </c>
      <c r="B65" s="28" t="s">
        <v>14</v>
      </c>
      <c r="C65" s="28" t="s">
        <v>510</v>
      </c>
      <c r="D65" s="2">
        <f>IF('Indicator Data'!AR67="No data","x",ROUND(IF('Indicator Data'!AR67&gt;D$140,0,IF('Indicator Data'!AR67&lt;D$139,10,(D$140-'Indicator Data'!AR67)/(D$140-D$139)*10)),1))</f>
        <v>2.8</v>
      </c>
      <c r="E65" s="122">
        <f>('Indicator Data'!BE67+'Indicator Data'!BF67+'Indicator Data'!BG67)/'Indicator Data'!BD67*1000000</f>
        <v>1.8969984458694449E-2</v>
      </c>
      <c r="F65" s="2">
        <f t="shared" si="0"/>
        <v>9.8000000000000007</v>
      </c>
      <c r="G65" s="3">
        <f t="shared" si="1"/>
        <v>6.3</v>
      </c>
      <c r="H65" s="2">
        <f>IF('Indicator Data'!AT67="No data","x",ROUND(IF('Indicator Data'!AT67&gt;H$140,0,IF('Indicator Data'!AT67&lt;H$139,10,(H$140-'Indicator Data'!AT67)/(H$140-H$139)*10)),1))</f>
        <v>7.3</v>
      </c>
      <c r="I65" s="2">
        <f>IF('Indicator Data'!AS67="No data","x",ROUND(IF('Indicator Data'!AS67&gt;I$140,0,IF('Indicator Data'!AS67&lt;I$139,10,(I$140-'Indicator Data'!AS67)/(I$140-I$139)*10)),1))</f>
        <v>6.9</v>
      </c>
      <c r="J65" s="3">
        <f t="shared" si="2"/>
        <v>7.1</v>
      </c>
      <c r="K65" s="5">
        <f t="shared" si="3"/>
        <v>6.7</v>
      </c>
      <c r="L65" s="2">
        <f>IF('Indicator Data'!AV67="No data","x",ROUND(IF('Indicator Data'!AV67^2&gt;L$140,0,IF('Indicator Data'!AV67^2&lt;L$139,10,(L$140-'Indicator Data'!AV67^2)/(L$140-L$139)*10)),1))</f>
        <v>7</v>
      </c>
      <c r="M65" s="2">
        <f>IF(OR('Indicator Data'!AU67=0,'Indicator Data'!AU67="No data"),"x",ROUND(IF('Indicator Data'!AU67&gt;M$140,0,IF('Indicator Data'!AU67&lt;M$139,10,(M$140-'Indicator Data'!AU67)/(M$140-M$139)*10)),1))</f>
        <v>6.7</v>
      </c>
      <c r="N65" s="2">
        <f>IF('Indicator Data'!AW67="No data","x",ROUND(IF('Indicator Data'!AW67&gt;N$140,0,IF('Indicator Data'!AW67&lt;N$139,10,(N$140-'Indicator Data'!AW67)/(N$140-N$139)*10)),1))</f>
        <v>7.4</v>
      </c>
      <c r="O65" s="2">
        <f>IF('Indicator Data'!AX67="No data","x",ROUND(IF('Indicator Data'!AX67&gt;O$140,0,IF('Indicator Data'!AX67&lt;O$139,10,(O$140-'Indicator Data'!AX67)/(O$140-O$139)*10)),1))</f>
        <v>6.4</v>
      </c>
      <c r="P65" s="3">
        <f t="shared" si="4"/>
        <v>6.9</v>
      </c>
      <c r="Q65" s="2">
        <f>IF('Indicator Data'!AY67="No data","x",ROUND(IF('Indicator Data'!AY67&gt;Q$140,0,IF('Indicator Data'!AY67&lt;Q$139,10,(Q$140-'Indicator Data'!AY67)/(Q$140-Q$139)*10)),1))</f>
        <v>6.8</v>
      </c>
      <c r="R65" s="2">
        <f>IF('Indicator Data'!AZ67="No data","x",ROUND(IF('Indicator Data'!AZ67&gt;R$140,0,IF('Indicator Data'!AZ67&lt;R$139,10,(R$140-'Indicator Data'!AZ67)/(R$140-R$139)*10)),1))</f>
        <v>9.1999999999999993</v>
      </c>
      <c r="S65" s="3">
        <f t="shared" si="5"/>
        <v>8</v>
      </c>
      <c r="T65" s="2">
        <f>IF('Indicator Data'!X67="No data","x",ROUND(IF('Indicator Data'!X67&gt;T$140,0,IF('Indicator Data'!X67&lt;T$139,10,(T$140-'Indicator Data'!X67)/(T$140-T$139)*10)),1))</f>
        <v>9</v>
      </c>
      <c r="U65" s="2">
        <f>IF('Indicator Data'!Y67="No data","x",ROUND(IF('Indicator Data'!Y67&gt;U$140,0,IF('Indicator Data'!Y67&lt;U$139,10,(U$140-'Indicator Data'!Y67)/(U$140-U$139)*10)),1))</f>
        <v>3</v>
      </c>
      <c r="V65" s="2">
        <f>IF('Indicator Data'!Z67="No data","x",ROUND(IF('Indicator Data'!Z67&gt;V$140,0,IF('Indicator Data'!Z67&lt;V$139,10,(V$140-'Indicator Data'!Z67)/(V$140-V$139)*10)),1))</f>
        <v>8.6999999999999993</v>
      </c>
      <c r="W65" s="2">
        <f>IF('Indicator Data'!AE67="No data","x",ROUND(IF('Indicator Data'!AE67&gt;W$140,0,IF('Indicator Data'!AE67&lt;W$139,10,(W$140-'Indicator Data'!AE67)/(W$140-W$139)*10)),1))</f>
        <v>9.4</v>
      </c>
      <c r="X65" s="3">
        <f t="shared" si="6"/>
        <v>7.5</v>
      </c>
      <c r="Y65" s="5">
        <f t="shared" si="7"/>
        <v>7.5</v>
      </c>
      <c r="Z65" s="80"/>
    </row>
    <row r="66" spans="1:26" s="11" customFormat="1" x14ac:dyDescent="0.25">
      <c r="A66" s="11" t="s">
        <v>383</v>
      </c>
      <c r="B66" s="28" t="s">
        <v>14</v>
      </c>
      <c r="C66" s="28" t="s">
        <v>511</v>
      </c>
      <c r="D66" s="2">
        <f>IF('Indicator Data'!AR68="No data","x",ROUND(IF('Indicator Data'!AR68&gt;D$140,0,IF('Indicator Data'!AR68&lt;D$139,10,(D$140-'Indicator Data'!AR68)/(D$140-D$139)*10)),1))</f>
        <v>2.8</v>
      </c>
      <c r="E66" s="122">
        <f>('Indicator Data'!BE68+'Indicator Data'!BF68+'Indicator Data'!BG68)/'Indicator Data'!BD68*1000000</f>
        <v>1.8969984458694449E-2</v>
      </c>
      <c r="F66" s="2">
        <f t="shared" si="0"/>
        <v>9.8000000000000007</v>
      </c>
      <c r="G66" s="3">
        <f t="shared" si="1"/>
        <v>6.3</v>
      </c>
      <c r="H66" s="2">
        <f>IF('Indicator Data'!AT68="No data","x",ROUND(IF('Indicator Data'!AT68&gt;H$140,0,IF('Indicator Data'!AT68&lt;H$139,10,(H$140-'Indicator Data'!AT68)/(H$140-H$139)*10)),1))</f>
        <v>7.3</v>
      </c>
      <c r="I66" s="2">
        <f>IF('Indicator Data'!AS68="No data","x",ROUND(IF('Indicator Data'!AS68&gt;I$140,0,IF('Indicator Data'!AS68&lt;I$139,10,(I$140-'Indicator Data'!AS68)/(I$140-I$139)*10)),1))</f>
        <v>6.9</v>
      </c>
      <c r="J66" s="3">
        <f t="shared" si="2"/>
        <v>7.1</v>
      </c>
      <c r="K66" s="5">
        <f t="shared" si="3"/>
        <v>6.7</v>
      </c>
      <c r="L66" s="2">
        <f>IF('Indicator Data'!AV68="No data","x",ROUND(IF('Indicator Data'!AV68^2&gt;L$140,0,IF('Indicator Data'!AV68^2&lt;L$139,10,(L$140-'Indicator Data'!AV68^2)/(L$140-L$139)*10)),1))</f>
        <v>2.8</v>
      </c>
      <c r="M66" s="2">
        <f>IF(OR('Indicator Data'!AU68=0,'Indicator Data'!AU68="No data"),"x",ROUND(IF('Indicator Data'!AU68&gt;M$140,0,IF('Indicator Data'!AU68&lt;M$139,10,(M$140-'Indicator Data'!AU68)/(M$140-M$139)*10)),1))</f>
        <v>2.5</v>
      </c>
      <c r="N66" s="2">
        <f>IF('Indicator Data'!AW68="No data","x",ROUND(IF('Indicator Data'!AW68&gt;N$140,0,IF('Indicator Data'!AW68&lt;N$139,10,(N$140-'Indicator Data'!AW68)/(N$140-N$139)*10)),1))</f>
        <v>7.4</v>
      </c>
      <c r="O66" s="2">
        <f>IF('Indicator Data'!AX68="No data","x",ROUND(IF('Indicator Data'!AX68&gt;O$140,0,IF('Indicator Data'!AX68&lt;O$139,10,(O$140-'Indicator Data'!AX68)/(O$140-O$139)*10)),1))</f>
        <v>6.4</v>
      </c>
      <c r="P66" s="3">
        <f t="shared" si="4"/>
        <v>4.8</v>
      </c>
      <c r="Q66" s="2">
        <f>IF('Indicator Data'!AY68="No data","x",ROUND(IF('Indicator Data'!AY68&gt;Q$140,0,IF('Indicator Data'!AY68&lt;Q$139,10,(Q$140-'Indicator Data'!AY68)/(Q$140-Q$139)*10)),1))</f>
        <v>6</v>
      </c>
      <c r="R66" s="2">
        <f>IF('Indicator Data'!AZ68="No data","x",ROUND(IF('Indicator Data'!AZ68&gt;R$140,0,IF('Indicator Data'!AZ68&lt;R$139,10,(R$140-'Indicator Data'!AZ68)/(R$140-R$139)*10)),1))</f>
        <v>3.9</v>
      </c>
      <c r="S66" s="3">
        <f t="shared" si="5"/>
        <v>5</v>
      </c>
      <c r="T66" s="2">
        <f>IF('Indicator Data'!X68="No data","x",ROUND(IF('Indicator Data'!X68&gt;T$140,0,IF('Indicator Data'!X68&lt;T$139,10,(T$140-'Indicator Data'!X68)/(T$140-T$139)*10)),1))</f>
        <v>9</v>
      </c>
      <c r="U66" s="2">
        <f>IF('Indicator Data'!Y68="No data","x",ROUND(IF('Indicator Data'!Y68&gt;U$140,0,IF('Indicator Data'!Y68&lt;U$139,10,(U$140-'Indicator Data'!Y68)/(U$140-U$139)*10)),1))</f>
        <v>2.9</v>
      </c>
      <c r="V66" s="2">
        <f>IF('Indicator Data'!Z68="No data","x",ROUND(IF('Indicator Data'!Z68&gt;V$140,0,IF('Indicator Data'!Z68&lt;V$139,10,(V$140-'Indicator Data'!Z68)/(V$140-V$139)*10)),1))</f>
        <v>9.1</v>
      </c>
      <c r="W66" s="2">
        <f>IF('Indicator Data'!AE68="No data","x",ROUND(IF('Indicator Data'!AE68&gt;W$140,0,IF('Indicator Data'!AE68&lt;W$139,10,(W$140-'Indicator Data'!AE68)/(W$140-W$139)*10)),1))</f>
        <v>9.4</v>
      </c>
      <c r="X66" s="3">
        <f t="shared" si="6"/>
        <v>7.6</v>
      </c>
      <c r="Y66" s="5">
        <f t="shared" si="7"/>
        <v>5.8</v>
      </c>
      <c r="Z66" s="80"/>
    </row>
    <row r="67" spans="1:26" s="11" customFormat="1" x14ac:dyDescent="0.25">
      <c r="A67" s="11" t="s">
        <v>384</v>
      </c>
      <c r="B67" s="28" t="s">
        <v>14</v>
      </c>
      <c r="C67" s="28" t="s">
        <v>512</v>
      </c>
      <c r="D67" s="2">
        <f>IF('Indicator Data'!AR69="No data","x",ROUND(IF('Indicator Data'!AR69&gt;D$140,0,IF('Indicator Data'!AR69&lt;D$139,10,(D$140-'Indicator Data'!AR69)/(D$140-D$139)*10)),1))</f>
        <v>2.8</v>
      </c>
      <c r="E67" s="122">
        <f>('Indicator Data'!BE69+'Indicator Data'!BF69+'Indicator Data'!BG69)/'Indicator Data'!BD69*1000000</f>
        <v>1.8969984458694449E-2</v>
      </c>
      <c r="F67" s="2">
        <f t="shared" si="0"/>
        <v>9.8000000000000007</v>
      </c>
      <c r="G67" s="3">
        <f t="shared" si="1"/>
        <v>6.3</v>
      </c>
      <c r="H67" s="2">
        <f>IF('Indicator Data'!AT69="No data","x",ROUND(IF('Indicator Data'!AT69&gt;H$140,0,IF('Indicator Data'!AT69&lt;H$139,10,(H$140-'Indicator Data'!AT69)/(H$140-H$139)*10)),1))</f>
        <v>7.3</v>
      </c>
      <c r="I67" s="2">
        <f>IF('Indicator Data'!AS69="No data","x",ROUND(IF('Indicator Data'!AS69&gt;I$140,0,IF('Indicator Data'!AS69&lt;I$139,10,(I$140-'Indicator Data'!AS69)/(I$140-I$139)*10)),1))</f>
        <v>6.9</v>
      </c>
      <c r="J67" s="3">
        <f t="shared" si="2"/>
        <v>7.1</v>
      </c>
      <c r="K67" s="5">
        <f t="shared" si="3"/>
        <v>6.7</v>
      </c>
      <c r="L67" s="2">
        <f>IF('Indicator Data'!AV69="No data","x",ROUND(IF('Indicator Data'!AV69^2&gt;L$140,0,IF('Indicator Data'!AV69^2&lt;L$139,10,(L$140-'Indicator Data'!AV69^2)/(L$140-L$139)*10)),1))</f>
        <v>1.8</v>
      </c>
      <c r="M67" s="2">
        <f>IF(OR('Indicator Data'!AU69=0,'Indicator Data'!AU69="No data"),"x",ROUND(IF('Indicator Data'!AU69&gt;M$140,0,IF('Indicator Data'!AU69&lt;M$139,10,(M$140-'Indicator Data'!AU69)/(M$140-M$139)*10)),1))</f>
        <v>2.9</v>
      </c>
      <c r="N67" s="2">
        <f>IF('Indicator Data'!AW69="No data","x",ROUND(IF('Indicator Data'!AW69&gt;N$140,0,IF('Indicator Data'!AW69&lt;N$139,10,(N$140-'Indicator Data'!AW69)/(N$140-N$139)*10)),1))</f>
        <v>7.4</v>
      </c>
      <c r="O67" s="2">
        <f>IF('Indicator Data'!AX69="No data","x",ROUND(IF('Indicator Data'!AX69&gt;O$140,0,IF('Indicator Data'!AX69&lt;O$139,10,(O$140-'Indicator Data'!AX69)/(O$140-O$139)*10)),1))</f>
        <v>6.4</v>
      </c>
      <c r="P67" s="3">
        <f t="shared" si="4"/>
        <v>4.5999999999999996</v>
      </c>
      <c r="Q67" s="2">
        <f>IF('Indicator Data'!AY69="No data","x",ROUND(IF('Indicator Data'!AY69&gt;Q$140,0,IF('Indicator Data'!AY69&lt;Q$139,10,(Q$140-'Indicator Data'!AY69)/(Q$140-Q$139)*10)),1))</f>
        <v>4.8</v>
      </c>
      <c r="R67" s="2">
        <f>IF('Indicator Data'!AZ69="No data","x",ROUND(IF('Indicator Data'!AZ69&gt;R$140,0,IF('Indicator Data'!AZ69&lt;R$139,10,(R$140-'Indicator Data'!AZ69)/(R$140-R$139)*10)),1))</f>
        <v>3.1</v>
      </c>
      <c r="S67" s="3">
        <f t="shared" si="5"/>
        <v>4</v>
      </c>
      <c r="T67" s="2">
        <f>IF('Indicator Data'!X69="No data","x",ROUND(IF('Indicator Data'!X69&gt;T$140,0,IF('Indicator Data'!X69&lt;T$139,10,(T$140-'Indicator Data'!X69)/(T$140-T$139)*10)),1))</f>
        <v>9</v>
      </c>
      <c r="U67" s="2">
        <f>IF('Indicator Data'!Y69="No data","x",ROUND(IF('Indicator Data'!Y69&gt;U$140,0,IF('Indicator Data'!Y69&lt;U$139,10,(U$140-'Indicator Data'!Y69)/(U$140-U$139)*10)),1))</f>
        <v>1.3</v>
      </c>
      <c r="V67" s="2">
        <f>IF('Indicator Data'!Z69="No data","x",ROUND(IF('Indicator Data'!Z69&gt;V$140,0,IF('Indicator Data'!Z69&lt;V$139,10,(V$140-'Indicator Data'!Z69)/(V$140-V$139)*10)),1))</f>
        <v>4.7</v>
      </c>
      <c r="W67" s="2">
        <f>IF('Indicator Data'!AE69="No data","x",ROUND(IF('Indicator Data'!AE69&gt;W$140,0,IF('Indicator Data'!AE69&lt;W$139,10,(W$140-'Indicator Data'!AE69)/(W$140-W$139)*10)),1))</f>
        <v>9.4</v>
      </c>
      <c r="X67" s="3">
        <f t="shared" si="6"/>
        <v>6.1</v>
      </c>
      <c r="Y67" s="5">
        <f t="shared" si="7"/>
        <v>4.9000000000000004</v>
      </c>
      <c r="Z67" s="80"/>
    </row>
    <row r="68" spans="1:26" s="11" customFormat="1" x14ac:dyDescent="0.25">
      <c r="A68" s="11" t="s">
        <v>385</v>
      </c>
      <c r="B68" s="28" t="s">
        <v>14</v>
      </c>
      <c r="C68" s="28" t="s">
        <v>513</v>
      </c>
      <c r="D68" s="2">
        <f>IF('Indicator Data'!AR70="No data","x",ROUND(IF('Indicator Data'!AR70&gt;D$140,0,IF('Indicator Data'!AR70&lt;D$139,10,(D$140-'Indicator Data'!AR70)/(D$140-D$139)*10)),1))</f>
        <v>2.8</v>
      </c>
      <c r="E68" s="122">
        <f>('Indicator Data'!BE70+'Indicator Data'!BF70+'Indicator Data'!BG70)/'Indicator Data'!BD70*1000000</f>
        <v>1.8969984458694449E-2</v>
      </c>
      <c r="F68" s="2">
        <f t="shared" ref="F68:F119" si="8">ROUND(IF(E68&gt;F$140,0,IF(E68&lt;F$139,10,(F$140-E68)/(F$140-F$139)*10)),1)</f>
        <v>9.8000000000000007</v>
      </c>
      <c r="G68" s="3">
        <f t="shared" ref="G68:G119" si="9">ROUND(AVERAGE(D68,F68),1)</f>
        <v>6.3</v>
      </c>
      <c r="H68" s="2">
        <f>IF('Indicator Data'!AT70="No data","x",ROUND(IF('Indicator Data'!AT70&gt;H$140,0,IF('Indicator Data'!AT70&lt;H$139,10,(H$140-'Indicator Data'!AT70)/(H$140-H$139)*10)),1))</f>
        <v>7.3</v>
      </c>
      <c r="I68" s="2">
        <f>IF('Indicator Data'!AS70="No data","x",ROUND(IF('Indicator Data'!AS70&gt;I$140,0,IF('Indicator Data'!AS70&lt;I$139,10,(I$140-'Indicator Data'!AS70)/(I$140-I$139)*10)),1))</f>
        <v>6.9</v>
      </c>
      <c r="J68" s="3">
        <f t="shared" ref="J68:J119" si="10">IF(AND(H68="x",I68="x"),"x",ROUND(AVERAGE(H68,I68),1))</f>
        <v>7.1</v>
      </c>
      <c r="K68" s="5">
        <f t="shared" ref="K68:K119" si="11">ROUND(AVERAGE(G68,J68),1)</f>
        <v>6.7</v>
      </c>
      <c r="L68" s="2">
        <f>IF('Indicator Data'!AV70="No data","x",ROUND(IF('Indicator Data'!AV70^2&gt;L$140,0,IF('Indicator Data'!AV70^2&lt;L$139,10,(L$140-'Indicator Data'!AV70^2)/(L$140-L$139)*10)),1))</f>
        <v>10</v>
      </c>
      <c r="M68" s="2">
        <f>IF(OR('Indicator Data'!AU70=0,'Indicator Data'!AU70="No data"),"x",ROUND(IF('Indicator Data'!AU70&gt;M$140,0,IF('Indicator Data'!AU70&lt;M$139,10,(M$140-'Indicator Data'!AU70)/(M$140-M$139)*10)),1))</f>
        <v>7.1</v>
      </c>
      <c r="N68" s="2">
        <f>IF('Indicator Data'!AW70="No data","x",ROUND(IF('Indicator Data'!AW70&gt;N$140,0,IF('Indicator Data'!AW70&lt;N$139,10,(N$140-'Indicator Data'!AW70)/(N$140-N$139)*10)),1))</f>
        <v>7.4</v>
      </c>
      <c r="O68" s="2">
        <f>IF('Indicator Data'!AX70="No data","x",ROUND(IF('Indicator Data'!AX70&gt;O$140,0,IF('Indicator Data'!AX70&lt;O$139,10,(O$140-'Indicator Data'!AX70)/(O$140-O$139)*10)),1))</f>
        <v>6.4</v>
      </c>
      <c r="P68" s="3">
        <f t="shared" ref="P68:P119" si="12">IF(AND(L68="x",M68="x",N68="x",O68="x"),"x",ROUND(AVERAGE(L68,M68,N68,O68),1))</f>
        <v>7.7</v>
      </c>
      <c r="Q68" s="2">
        <f>IF('Indicator Data'!AY70="No data","x",ROUND(IF('Indicator Data'!AY70&gt;Q$140,0,IF('Indicator Data'!AY70&lt;Q$139,10,(Q$140-'Indicator Data'!AY70)/(Q$140-Q$139)*10)),1))</f>
        <v>6.9</v>
      </c>
      <c r="R68" s="2">
        <f>IF('Indicator Data'!AZ70="No data","x",ROUND(IF('Indicator Data'!AZ70&gt;R$140,0,IF('Indicator Data'!AZ70&lt;R$139,10,(R$140-'Indicator Data'!AZ70)/(R$140-R$139)*10)),1))</f>
        <v>8</v>
      </c>
      <c r="S68" s="3">
        <f t="shared" ref="S68:S119" si="13">IF(AND(Q68="x",R68="x"),"x",ROUND(AVERAGE(R68,Q68),1))</f>
        <v>7.5</v>
      </c>
      <c r="T68" s="2">
        <f>IF('Indicator Data'!X70="No data","x",ROUND(IF('Indicator Data'!X70&gt;T$140,0,IF('Indicator Data'!X70&lt;T$139,10,(T$140-'Indicator Data'!X70)/(T$140-T$139)*10)),1))</f>
        <v>9</v>
      </c>
      <c r="U68" s="2">
        <f>IF('Indicator Data'!Y70="No data","x",ROUND(IF('Indicator Data'!Y70&gt;U$140,0,IF('Indicator Data'!Y70&lt;U$139,10,(U$140-'Indicator Data'!Y70)/(U$140-U$139)*10)),1))</f>
        <v>6.7</v>
      </c>
      <c r="V68" s="2">
        <f>IF('Indicator Data'!Z70="No data","x",ROUND(IF('Indicator Data'!Z70&gt;V$140,0,IF('Indicator Data'!Z70&lt;V$139,10,(V$140-'Indicator Data'!Z70)/(V$140-V$139)*10)),1))</f>
        <v>10</v>
      </c>
      <c r="W68" s="2">
        <f>IF('Indicator Data'!AE70="No data","x",ROUND(IF('Indicator Data'!AE70&gt;W$140,0,IF('Indicator Data'!AE70&lt;W$139,10,(W$140-'Indicator Data'!AE70)/(W$140-W$139)*10)),1))</f>
        <v>9.4</v>
      </c>
      <c r="X68" s="3">
        <f t="shared" ref="X68:X119" si="14">IF(AND(T68="x",V68="x",W68="x"),"x",ROUND(AVERAGE(T68,V68,W68,U68),1))</f>
        <v>8.8000000000000007</v>
      </c>
      <c r="Y68" s="5">
        <f t="shared" ref="Y68:Y119" si="15">ROUND(AVERAGE(S68,P68,X68),1)</f>
        <v>8</v>
      </c>
      <c r="Z68" s="80"/>
    </row>
    <row r="69" spans="1:26" s="11" customFormat="1" x14ac:dyDescent="0.25">
      <c r="A69" s="11" t="s">
        <v>388</v>
      </c>
      <c r="B69" s="28" t="s">
        <v>14</v>
      </c>
      <c r="C69" s="28" t="s">
        <v>516</v>
      </c>
      <c r="D69" s="2">
        <f>IF('Indicator Data'!AR71="No data","x",ROUND(IF('Indicator Data'!AR71&gt;D$140,0,IF('Indicator Data'!AR71&lt;D$139,10,(D$140-'Indicator Data'!AR71)/(D$140-D$139)*10)),1))</f>
        <v>2.8</v>
      </c>
      <c r="E69" s="122">
        <f>('Indicator Data'!BE71+'Indicator Data'!BF71+'Indicator Data'!BG71)/'Indicator Data'!BD71*1000000</f>
        <v>1.8969984458694449E-2</v>
      </c>
      <c r="F69" s="2">
        <f t="shared" si="8"/>
        <v>9.8000000000000007</v>
      </c>
      <c r="G69" s="3">
        <f t="shared" si="9"/>
        <v>6.3</v>
      </c>
      <c r="H69" s="2">
        <f>IF('Indicator Data'!AT71="No data","x",ROUND(IF('Indicator Data'!AT71&gt;H$140,0,IF('Indicator Data'!AT71&lt;H$139,10,(H$140-'Indicator Data'!AT71)/(H$140-H$139)*10)),1))</f>
        <v>7.3</v>
      </c>
      <c r="I69" s="2">
        <f>IF('Indicator Data'!AS71="No data","x",ROUND(IF('Indicator Data'!AS71&gt;I$140,0,IF('Indicator Data'!AS71&lt;I$139,10,(I$140-'Indicator Data'!AS71)/(I$140-I$139)*10)),1))</f>
        <v>6.9</v>
      </c>
      <c r="J69" s="3">
        <f t="shared" si="10"/>
        <v>7.1</v>
      </c>
      <c r="K69" s="5">
        <f t="shared" si="11"/>
        <v>6.7</v>
      </c>
      <c r="L69" s="2">
        <f>IF('Indicator Data'!AV71="No data","x",ROUND(IF('Indicator Data'!AV71^2&gt;L$140,0,IF('Indicator Data'!AV71^2&lt;L$139,10,(L$140-'Indicator Data'!AV71^2)/(L$140-L$139)*10)),1))</f>
        <v>3.4</v>
      </c>
      <c r="M69" s="2">
        <f>IF(OR('Indicator Data'!AU71=0,'Indicator Data'!AU71="No data"),"x",ROUND(IF('Indicator Data'!AU71&gt;M$140,0,IF('Indicator Data'!AU71&lt;M$139,10,(M$140-'Indicator Data'!AU71)/(M$140-M$139)*10)),1))</f>
        <v>5.3</v>
      </c>
      <c r="N69" s="2">
        <f>IF('Indicator Data'!AW71="No data","x",ROUND(IF('Indicator Data'!AW71&gt;N$140,0,IF('Indicator Data'!AW71&lt;N$139,10,(N$140-'Indicator Data'!AW71)/(N$140-N$139)*10)),1))</f>
        <v>7.4</v>
      </c>
      <c r="O69" s="2">
        <f>IF('Indicator Data'!AX71="No data","x",ROUND(IF('Indicator Data'!AX71&gt;O$140,0,IF('Indicator Data'!AX71&lt;O$139,10,(O$140-'Indicator Data'!AX71)/(O$140-O$139)*10)),1))</f>
        <v>6.4</v>
      </c>
      <c r="P69" s="3">
        <f t="shared" si="12"/>
        <v>5.6</v>
      </c>
      <c r="Q69" s="2">
        <f>IF('Indicator Data'!AY71="No data","x",ROUND(IF('Indicator Data'!AY71&gt;Q$140,0,IF('Indicator Data'!AY71&lt;Q$139,10,(Q$140-'Indicator Data'!AY71)/(Q$140-Q$139)*10)),1))</f>
        <v>8.8000000000000007</v>
      </c>
      <c r="R69" s="2">
        <f>IF('Indicator Data'!AZ71="No data","x",ROUND(IF('Indicator Data'!AZ71&gt;R$140,0,IF('Indicator Data'!AZ71&lt;R$139,10,(R$140-'Indicator Data'!AZ71)/(R$140-R$139)*10)),1))</f>
        <v>7.9</v>
      </c>
      <c r="S69" s="3">
        <f t="shared" si="13"/>
        <v>8.4</v>
      </c>
      <c r="T69" s="2">
        <f>IF('Indicator Data'!X71="No data","x",ROUND(IF('Indicator Data'!X71&gt;T$140,0,IF('Indicator Data'!X71&lt;T$139,10,(T$140-'Indicator Data'!X71)/(T$140-T$139)*10)),1))</f>
        <v>9</v>
      </c>
      <c r="U69" s="2">
        <f>IF('Indicator Data'!Y71="No data","x",ROUND(IF('Indicator Data'!Y71&gt;U$140,0,IF('Indicator Data'!Y71&lt;U$139,10,(U$140-'Indicator Data'!Y71)/(U$140-U$139)*10)),1))</f>
        <v>4.0999999999999996</v>
      </c>
      <c r="V69" s="2">
        <f>IF('Indicator Data'!Z71="No data","x",ROUND(IF('Indicator Data'!Z71&gt;V$140,0,IF('Indicator Data'!Z71&lt;V$139,10,(V$140-'Indicator Data'!Z71)/(V$140-V$139)*10)),1))</f>
        <v>7.1</v>
      </c>
      <c r="W69" s="2">
        <f>IF('Indicator Data'!AE71="No data","x",ROUND(IF('Indicator Data'!AE71&gt;W$140,0,IF('Indicator Data'!AE71&lt;W$139,10,(W$140-'Indicator Data'!AE71)/(W$140-W$139)*10)),1))</f>
        <v>9.4</v>
      </c>
      <c r="X69" s="3">
        <f t="shared" si="14"/>
        <v>7.4</v>
      </c>
      <c r="Y69" s="5">
        <f t="shared" si="15"/>
        <v>7.1</v>
      </c>
      <c r="Z69" s="80"/>
    </row>
    <row r="70" spans="1:26" s="11" customFormat="1" x14ac:dyDescent="0.25">
      <c r="A70" s="11" t="s">
        <v>386</v>
      </c>
      <c r="B70" s="28" t="s">
        <v>14</v>
      </c>
      <c r="C70" s="28" t="s">
        <v>514</v>
      </c>
      <c r="D70" s="2">
        <f>IF('Indicator Data'!AR72="No data","x",ROUND(IF('Indicator Data'!AR72&gt;D$140,0,IF('Indicator Data'!AR72&lt;D$139,10,(D$140-'Indicator Data'!AR72)/(D$140-D$139)*10)),1))</f>
        <v>2.8</v>
      </c>
      <c r="E70" s="122">
        <f>('Indicator Data'!BE72+'Indicator Data'!BF72+'Indicator Data'!BG72)/'Indicator Data'!BD72*1000000</f>
        <v>1.8969984458694449E-2</v>
      </c>
      <c r="F70" s="2">
        <f t="shared" si="8"/>
        <v>9.8000000000000007</v>
      </c>
      <c r="G70" s="3">
        <f t="shared" si="9"/>
        <v>6.3</v>
      </c>
      <c r="H70" s="2">
        <f>IF('Indicator Data'!AT72="No data","x",ROUND(IF('Indicator Data'!AT72&gt;H$140,0,IF('Indicator Data'!AT72&lt;H$139,10,(H$140-'Indicator Data'!AT72)/(H$140-H$139)*10)),1))</f>
        <v>7.3</v>
      </c>
      <c r="I70" s="2">
        <f>IF('Indicator Data'!AS72="No data","x",ROUND(IF('Indicator Data'!AS72&gt;I$140,0,IF('Indicator Data'!AS72&lt;I$139,10,(I$140-'Indicator Data'!AS72)/(I$140-I$139)*10)),1))</f>
        <v>6.9</v>
      </c>
      <c r="J70" s="3">
        <f t="shared" si="10"/>
        <v>7.1</v>
      </c>
      <c r="K70" s="5">
        <f t="shared" si="11"/>
        <v>6.7</v>
      </c>
      <c r="L70" s="2">
        <f>IF('Indicator Data'!AV72="No data","x",ROUND(IF('Indicator Data'!AV72^2&gt;L$140,0,IF('Indicator Data'!AV72^2&lt;L$139,10,(L$140-'Indicator Data'!AV72^2)/(L$140-L$139)*10)),1))</f>
        <v>6.2</v>
      </c>
      <c r="M70" s="2">
        <f>IF(OR('Indicator Data'!AU72=0,'Indicator Data'!AU72="No data"),"x",ROUND(IF('Indicator Data'!AU72&gt;M$140,0,IF('Indicator Data'!AU72&lt;M$139,10,(M$140-'Indicator Data'!AU72)/(M$140-M$139)*10)),1))</f>
        <v>6.6</v>
      </c>
      <c r="N70" s="2">
        <f>IF('Indicator Data'!AW72="No data","x",ROUND(IF('Indicator Data'!AW72&gt;N$140,0,IF('Indicator Data'!AW72&lt;N$139,10,(N$140-'Indicator Data'!AW72)/(N$140-N$139)*10)),1))</f>
        <v>7.4</v>
      </c>
      <c r="O70" s="2">
        <f>IF('Indicator Data'!AX72="No data","x",ROUND(IF('Indicator Data'!AX72&gt;O$140,0,IF('Indicator Data'!AX72&lt;O$139,10,(O$140-'Indicator Data'!AX72)/(O$140-O$139)*10)),1))</f>
        <v>6.4</v>
      </c>
      <c r="P70" s="3">
        <f t="shared" si="12"/>
        <v>6.7</v>
      </c>
      <c r="Q70" s="2">
        <f>IF('Indicator Data'!AY72="No data","x",ROUND(IF('Indicator Data'!AY72&gt;Q$140,0,IF('Indicator Data'!AY72&lt;Q$139,10,(Q$140-'Indicator Data'!AY72)/(Q$140-Q$139)*10)),1))</f>
        <v>8.6</v>
      </c>
      <c r="R70" s="2">
        <f>IF('Indicator Data'!AZ72="No data","x",ROUND(IF('Indicator Data'!AZ72&gt;R$140,0,IF('Indicator Data'!AZ72&lt;R$139,10,(R$140-'Indicator Data'!AZ72)/(R$140-R$139)*10)),1))</f>
        <v>7.1</v>
      </c>
      <c r="S70" s="3">
        <f t="shared" si="13"/>
        <v>7.9</v>
      </c>
      <c r="T70" s="2">
        <f>IF('Indicator Data'!X72="No data","x",ROUND(IF('Indicator Data'!X72&gt;T$140,0,IF('Indicator Data'!X72&lt;T$139,10,(T$140-'Indicator Data'!X72)/(T$140-T$139)*10)),1))</f>
        <v>9</v>
      </c>
      <c r="U70" s="2">
        <f>IF('Indicator Data'!Y72="No data","x",ROUND(IF('Indicator Data'!Y72&gt;U$140,0,IF('Indicator Data'!Y72&lt;U$139,10,(U$140-'Indicator Data'!Y72)/(U$140-U$139)*10)),1))</f>
        <v>3.6</v>
      </c>
      <c r="V70" s="2">
        <f>IF('Indicator Data'!Z72="No data","x",ROUND(IF('Indicator Data'!Z72&gt;V$140,0,IF('Indicator Data'!Z72&lt;V$139,10,(V$140-'Indicator Data'!Z72)/(V$140-V$139)*10)),1))</f>
        <v>8.9</v>
      </c>
      <c r="W70" s="2">
        <f>IF('Indicator Data'!AE72="No data","x",ROUND(IF('Indicator Data'!AE72&gt;W$140,0,IF('Indicator Data'!AE72&lt;W$139,10,(W$140-'Indicator Data'!AE72)/(W$140-W$139)*10)),1))</f>
        <v>9.4</v>
      </c>
      <c r="X70" s="3">
        <f t="shared" si="14"/>
        <v>7.7</v>
      </c>
      <c r="Y70" s="5">
        <f t="shared" si="15"/>
        <v>7.4</v>
      </c>
      <c r="Z70" s="80"/>
    </row>
    <row r="71" spans="1:26" s="11" customFormat="1" x14ac:dyDescent="0.25">
      <c r="A71" s="11" t="s">
        <v>387</v>
      </c>
      <c r="B71" s="28" t="s">
        <v>14</v>
      </c>
      <c r="C71" s="28" t="s">
        <v>515</v>
      </c>
      <c r="D71" s="2">
        <f>IF('Indicator Data'!AR73="No data","x",ROUND(IF('Indicator Data'!AR73&gt;D$140,0,IF('Indicator Data'!AR73&lt;D$139,10,(D$140-'Indicator Data'!AR73)/(D$140-D$139)*10)),1))</f>
        <v>2.8</v>
      </c>
      <c r="E71" s="122">
        <f>('Indicator Data'!BE73+'Indicator Data'!BF73+'Indicator Data'!BG73)/'Indicator Data'!BD73*1000000</f>
        <v>1.8969984458694449E-2</v>
      </c>
      <c r="F71" s="2">
        <f t="shared" si="8"/>
        <v>9.8000000000000007</v>
      </c>
      <c r="G71" s="3">
        <f t="shared" si="9"/>
        <v>6.3</v>
      </c>
      <c r="H71" s="2">
        <f>IF('Indicator Data'!AT73="No data","x",ROUND(IF('Indicator Data'!AT73&gt;H$140,0,IF('Indicator Data'!AT73&lt;H$139,10,(H$140-'Indicator Data'!AT73)/(H$140-H$139)*10)),1))</f>
        <v>7.3</v>
      </c>
      <c r="I71" s="2">
        <f>IF('Indicator Data'!AS73="No data","x",ROUND(IF('Indicator Data'!AS73&gt;I$140,0,IF('Indicator Data'!AS73&lt;I$139,10,(I$140-'Indicator Data'!AS73)/(I$140-I$139)*10)),1))</f>
        <v>6.9</v>
      </c>
      <c r="J71" s="3">
        <f t="shared" si="10"/>
        <v>7.1</v>
      </c>
      <c r="K71" s="5">
        <f t="shared" si="11"/>
        <v>6.7</v>
      </c>
      <c r="L71" s="2">
        <f>IF('Indicator Data'!AV73="No data","x",ROUND(IF('Indicator Data'!AV73^2&gt;L$140,0,IF('Indicator Data'!AV73^2&lt;L$139,10,(L$140-'Indicator Data'!AV73^2)/(L$140-L$139)*10)),1))</f>
        <v>10</v>
      </c>
      <c r="M71" s="2">
        <f>IF(OR('Indicator Data'!AU73=0,'Indicator Data'!AU73="No data"),"x",ROUND(IF('Indicator Data'!AU73&gt;M$140,0,IF('Indicator Data'!AU73&lt;M$139,10,(M$140-'Indicator Data'!AU73)/(M$140-M$139)*10)),1))</f>
        <v>3.7</v>
      </c>
      <c r="N71" s="2">
        <f>IF('Indicator Data'!AW73="No data","x",ROUND(IF('Indicator Data'!AW73&gt;N$140,0,IF('Indicator Data'!AW73&lt;N$139,10,(N$140-'Indicator Data'!AW73)/(N$140-N$139)*10)),1))</f>
        <v>7.4</v>
      </c>
      <c r="O71" s="2">
        <f>IF('Indicator Data'!AX73="No data","x",ROUND(IF('Indicator Data'!AX73&gt;O$140,0,IF('Indicator Data'!AX73&lt;O$139,10,(O$140-'Indicator Data'!AX73)/(O$140-O$139)*10)),1))</f>
        <v>6.4</v>
      </c>
      <c r="P71" s="3">
        <f t="shared" si="12"/>
        <v>6.9</v>
      </c>
      <c r="Q71" s="2">
        <f>IF('Indicator Data'!AY73="No data","x",ROUND(IF('Indicator Data'!AY73&gt;Q$140,0,IF('Indicator Data'!AY73&lt;Q$139,10,(Q$140-'Indicator Data'!AY73)/(Q$140-Q$139)*10)),1))</f>
        <v>5.3</v>
      </c>
      <c r="R71" s="2">
        <f>IF('Indicator Data'!AZ73="No data","x",ROUND(IF('Indicator Data'!AZ73&gt;R$140,0,IF('Indicator Data'!AZ73&lt;R$139,10,(R$140-'Indicator Data'!AZ73)/(R$140-R$139)*10)),1))</f>
        <v>10</v>
      </c>
      <c r="S71" s="3">
        <f t="shared" si="13"/>
        <v>7.7</v>
      </c>
      <c r="T71" s="2">
        <f>IF('Indicator Data'!X73="No data","x",ROUND(IF('Indicator Data'!X73&gt;T$140,0,IF('Indicator Data'!X73&lt;T$139,10,(T$140-'Indicator Data'!X73)/(T$140-T$139)*10)),1))</f>
        <v>9</v>
      </c>
      <c r="U71" s="2">
        <f>IF('Indicator Data'!Y73="No data","x",ROUND(IF('Indicator Data'!Y73&gt;U$140,0,IF('Indicator Data'!Y73&lt;U$139,10,(U$140-'Indicator Data'!Y73)/(U$140-U$139)*10)),1))</f>
        <v>6</v>
      </c>
      <c r="V71" s="2">
        <f>IF('Indicator Data'!Z73="No data","x",ROUND(IF('Indicator Data'!Z73&gt;V$140,0,IF('Indicator Data'!Z73&lt;V$139,10,(V$140-'Indicator Data'!Z73)/(V$140-V$139)*10)),1))</f>
        <v>10</v>
      </c>
      <c r="W71" s="2">
        <f>IF('Indicator Data'!AE73="No data","x",ROUND(IF('Indicator Data'!AE73&gt;W$140,0,IF('Indicator Data'!AE73&lt;W$139,10,(W$140-'Indicator Data'!AE73)/(W$140-W$139)*10)),1))</f>
        <v>9.4</v>
      </c>
      <c r="X71" s="3">
        <f t="shared" si="14"/>
        <v>8.6</v>
      </c>
      <c r="Y71" s="5">
        <f t="shared" si="15"/>
        <v>7.7</v>
      </c>
      <c r="Z71" s="80"/>
    </row>
    <row r="72" spans="1:26" s="11" customFormat="1" x14ac:dyDescent="0.25">
      <c r="A72" s="11" t="s">
        <v>389</v>
      </c>
      <c r="B72" s="28" t="s">
        <v>14</v>
      </c>
      <c r="C72" s="28" t="s">
        <v>517</v>
      </c>
      <c r="D72" s="2">
        <f>IF('Indicator Data'!AR74="No data","x",ROUND(IF('Indicator Data'!AR74&gt;D$140,0,IF('Indicator Data'!AR74&lt;D$139,10,(D$140-'Indicator Data'!AR74)/(D$140-D$139)*10)),1))</f>
        <v>2.8</v>
      </c>
      <c r="E72" s="122">
        <f>('Indicator Data'!BE74+'Indicator Data'!BF74+'Indicator Data'!BG74)/'Indicator Data'!BD74*1000000</f>
        <v>1.8969984458694449E-2</v>
      </c>
      <c r="F72" s="2">
        <f t="shared" si="8"/>
        <v>9.8000000000000007</v>
      </c>
      <c r="G72" s="3">
        <f t="shared" si="9"/>
        <v>6.3</v>
      </c>
      <c r="H72" s="2">
        <f>IF('Indicator Data'!AT74="No data","x",ROUND(IF('Indicator Data'!AT74&gt;H$140,0,IF('Indicator Data'!AT74&lt;H$139,10,(H$140-'Indicator Data'!AT74)/(H$140-H$139)*10)),1))</f>
        <v>7.3</v>
      </c>
      <c r="I72" s="2">
        <f>IF('Indicator Data'!AS74="No data","x",ROUND(IF('Indicator Data'!AS74&gt;I$140,0,IF('Indicator Data'!AS74&lt;I$139,10,(I$140-'Indicator Data'!AS74)/(I$140-I$139)*10)),1))</f>
        <v>6.9</v>
      </c>
      <c r="J72" s="3">
        <f t="shared" si="10"/>
        <v>7.1</v>
      </c>
      <c r="K72" s="5">
        <f t="shared" si="11"/>
        <v>6.7</v>
      </c>
      <c r="L72" s="2">
        <f>IF('Indicator Data'!AV74="No data","x",ROUND(IF('Indicator Data'!AV74^2&gt;L$140,0,IF('Indicator Data'!AV74^2&lt;L$139,10,(L$140-'Indicator Data'!AV74^2)/(L$140-L$139)*10)),1))</f>
        <v>4.2</v>
      </c>
      <c r="M72" s="2">
        <f>IF(OR('Indicator Data'!AU74=0,'Indicator Data'!AU74="No data"),"x",ROUND(IF('Indicator Data'!AU74&gt;M$140,0,IF('Indicator Data'!AU74&lt;M$139,10,(M$140-'Indicator Data'!AU74)/(M$140-M$139)*10)),1))</f>
        <v>6.2</v>
      </c>
      <c r="N72" s="2">
        <f>IF('Indicator Data'!AW74="No data","x",ROUND(IF('Indicator Data'!AW74&gt;N$140,0,IF('Indicator Data'!AW74&lt;N$139,10,(N$140-'Indicator Data'!AW74)/(N$140-N$139)*10)),1))</f>
        <v>7.4</v>
      </c>
      <c r="O72" s="2">
        <f>IF('Indicator Data'!AX74="No data","x",ROUND(IF('Indicator Data'!AX74&gt;O$140,0,IF('Indicator Data'!AX74&lt;O$139,10,(O$140-'Indicator Data'!AX74)/(O$140-O$139)*10)),1))</f>
        <v>6.4</v>
      </c>
      <c r="P72" s="3">
        <f t="shared" si="12"/>
        <v>6.1</v>
      </c>
      <c r="Q72" s="2">
        <f>IF('Indicator Data'!AY74="No data","x",ROUND(IF('Indicator Data'!AY74&gt;Q$140,0,IF('Indicator Data'!AY74&lt;Q$139,10,(Q$140-'Indicator Data'!AY74)/(Q$140-Q$139)*10)),1))</f>
        <v>8.3000000000000007</v>
      </c>
      <c r="R72" s="2">
        <f>IF('Indicator Data'!AZ74="No data","x",ROUND(IF('Indicator Data'!AZ74&gt;R$140,0,IF('Indicator Data'!AZ74&lt;R$139,10,(R$140-'Indicator Data'!AZ74)/(R$140-R$139)*10)),1))</f>
        <v>9.1999999999999993</v>
      </c>
      <c r="S72" s="3">
        <f t="shared" si="13"/>
        <v>8.8000000000000007</v>
      </c>
      <c r="T72" s="2">
        <f>IF('Indicator Data'!X74="No data","x",ROUND(IF('Indicator Data'!X74&gt;T$140,0,IF('Indicator Data'!X74&lt;T$139,10,(T$140-'Indicator Data'!X74)/(T$140-T$139)*10)),1))</f>
        <v>9</v>
      </c>
      <c r="U72" s="2">
        <f>IF('Indicator Data'!Y74="No data","x",ROUND(IF('Indicator Data'!Y74&gt;U$140,0,IF('Indicator Data'!Y74&lt;U$139,10,(U$140-'Indicator Data'!Y74)/(U$140-U$139)*10)),1))</f>
        <v>2.4</v>
      </c>
      <c r="V72" s="2">
        <f>IF('Indicator Data'!Z74="No data","x",ROUND(IF('Indicator Data'!Z74&gt;V$140,0,IF('Indicator Data'!Z74&lt;V$139,10,(V$140-'Indicator Data'!Z74)/(V$140-V$139)*10)),1))</f>
        <v>8.9</v>
      </c>
      <c r="W72" s="2">
        <f>IF('Indicator Data'!AE74="No data","x",ROUND(IF('Indicator Data'!AE74&gt;W$140,0,IF('Indicator Data'!AE74&lt;W$139,10,(W$140-'Indicator Data'!AE74)/(W$140-W$139)*10)),1))</f>
        <v>9.4</v>
      </c>
      <c r="X72" s="3">
        <f t="shared" si="14"/>
        <v>7.4</v>
      </c>
      <c r="Y72" s="5">
        <f t="shared" si="15"/>
        <v>7.4</v>
      </c>
      <c r="Z72" s="80"/>
    </row>
    <row r="73" spans="1:26" s="11" customFormat="1" x14ac:dyDescent="0.25">
      <c r="A73" s="11" t="s">
        <v>390</v>
      </c>
      <c r="B73" s="28" t="s">
        <v>14</v>
      </c>
      <c r="C73" s="28" t="s">
        <v>518</v>
      </c>
      <c r="D73" s="2">
        <f>IF('Indicator Data'!AR75="No data","x",ROUND(IF('Indicator Data'!AR75&gt;D$140,0,IF('Indicator Data'!AR75&lt;D$139,10,(D$140-'Indicator Data'!AR75)/(D$140-D$139)*10)),1))</f>
        <v>2.8</v>
      </c>
      <c r="E73" s="122">
        <f>('Indicator Data'!BE75+'Indicator Data'!BF75+'Indicator Data'!BG75)/'Indicator Data'!BD75*1000000</f>
        <v>1.8969984458694449E-2</v>
      </c>
      <c r="F73" s="2">
        <f t="shared" si="8"/>
        <v>9.8000000000000007</v>
      </c>
      <c r="G73" s="3">
        <f t="shared" si="9"/>
        <v>6.3</v>
      </c>
      <c r="H73" s="2">
        <f>IF('Indicator Data'!AT75="No data","x",ROUND(IF('Indicator Data'!AT75&gt;H$140,0,IF('Indicator Data'!AT75&lt;H$139,10,(H$140-'Indicator Data'!AT75)/(H$140-H$139)*10)),1))</f>
        <v>7.3</v>
      </c>
      <c r="I73" s="2">
        <f>IF('Indicator Data'!AS75="No data","x",ROUND(IF('Indicator Data'!AS75&gt;I$140,0,IF('Indicator Data'!AS75&lt;I$139,10,(I$140-'Indicator Data'!AS75)/(I$140-I$139)*10)),1))</f>
        <v>6.9</v>
      </c>
      <c r="J73" s="3">
        <f t="shared" si="10"/>
        <v>7.1</v>
      </c>
      <c r="K73" s="5">
        <f t="shared" si="11"/>
        <v>6.7</v>
      </c>
      <c r="L73" s="2">
        <f>IF('Indicator Data'!AV75="No data","x",ROUND(IF('Indicator Data'!AV75^2&gt;L$140,0,IF('Indicator Data'!AV75^2&lt;L$139,10,(L$140-'Indicator Data'!AV75^2)/(L$140-L$139)*10)),1))</f>
        <v>3.5</v>
      </c>
      <c r="M73" s="2">
        <f>IF(OR('Indicator Data'!AU75=0,'Indicator Data'!AU75="No data"),"x",ROUND(IF('Indicator Data'!AU75&gt;M$140,0,IF('Indicator Data'!AU75&lt;M$139,10,(M$140-'Indicator Data'!AU75)/(M$140-M$139)*10)),1))</f>
        <v>2.8</v>
      </c>
      <c r="N73" s="2">
        <f>IF('Indicator Data'!AW75="No data","x",ROUND(IF('Indicator Data'!AW75&gt;N$140,0,IF('Indicator Data'!AW75&lt;N$139,10,(N$140-'Indicator Data'!AW75)/(N$140-N$139)*10)),1))</f>
        <v>7.4</v>
      </c>
      <c r="O73" s="2">
        <f>IF('Indicator Data'!AX75="No data","x",ROUND(IF('Indicator Data'!AX75&gt;O$140,0,IF('Indicator Data'!AX75&lt;O$139,10,(O$140-'Indicator Data'!AX75)/(O$140-O$139)*10)),1))</f>
        <v>6.4</v>
      </c>
      <c r="P73" s="3">
        <f t="shared" si="12"/>
        <v>5</v>
      </c>
      <c r="Q73" s="2">
        <f>IF('Indicator Data'!AY75="No data","x",ROUND(IF('Indicator Data'!AY75&gt;Q$140,0,IF('Indicator Data'!AY75&lt;Q$139,10,(Q$140-'Indicator Data'!AY75)/(Q$140-Q$139)*10)),1))</f>
        <v>6.9</v>
      </c>
      <c r="R73" s="2">
        <f>IF('Indicator Data'!AZ75="No data","x",ROUND(IF('Indicator Data'!AZ75&gt;R$140,0,IF('Indicator Data'!AZ75&lt;R$139,10,(R$140-'Indicator Data'!AZ75)/(R$140-R$139)*10)),1))</f>
        <v>4.0999999999999996</v>
      </c>
      <c r="S73" s="3">
        <f t="shared" si="13"/>
        <v>5.5</v>
      </c>
      <c r="T73" s="2">
        <f>IF('Indicator Data'!X75="No data","x",ROUND(IF('Indicator Data'!X75&gt;T$140,0,IF('Indicator Data'!X75&lt;T$139,10,(T$140-'Indicator Data'!X75)/(T$140-T$139)*10)),1))</f>
        <v>9</v>
      </c>
      <c r="U73" s="2">
        <f>IF('Indicator Data'!Y75="No data","x",ROUND(IF('Indicator Data'!Y75&gt;U$140,0,IF('Indicator Data'!Y75&lt;U$139,10,(U$140-'Indicator Data'!Y75)/(U$140-U$139)*10)),1))</f>
        <v>2.6</v>
      </c>
      <c r="V73" s="2">
        <f>IF('Indicator Data'!Z75="No data","x",ROUND(IF('Indicator Data'!Z75&gt;V$140,0,IF('Indicator Data'!Z75&lt;V$139,10,(V$140-'Indicator Data'!Z75)/(V$140-V$139)*10)),1))</f>
        <v>6.6</v>
      </c>
      <c r="W73" s="2">
        <f>IF('Indicator Data'!AE75="No data","x",ROUND(IF('Indicator Data'!AE75&gt;W$140,0,IF('Indicator Data'!AE75&lt;W$139,10,(W$140-'Indicator Data'!AE75)/(W$140-W$139)*10)),1))</f>
        <v>9.4</v>
      </c>
      <c r="X73" s="3">
        <f t="shared" si="14"/>
        <v>6.9</v>
      </c>
      <c r="Y73" s="5">
        <f t="shared" si="15"/>
        <v>5.8</v>
      </c>
      <c r="Z73" s="80"/>
    </row>
    <row r="74" spans="1:26" s="11" customFormat="1" x14ac:dyDescent="0.25">
      <c r="A74" s="11" t="s">
        <v>391</v>
      </c>
      <c r="B74" s="28" t="s">
        <v>14</v>
      </c>
      <c r="C74" s="28" t="s">
        <v>519</v>
      </c>
      <c r="D74" s="2">
        <f>IF('Indicator Data'!AR76="No data","x",ROUND(IF('Indicator Data'!AR76&gt;D$140,0,IF('Indicator Data'!AR76&lt;D$139,10,(D$140-'Indicator Data'!AR76)/(D$140-D$139)*10)),1))</f>
        <v>2.8</v>
      </c>
      <c r="E74" s="122">
        <f>('Indicator Data'!BE76+'Indicator Data'!BF76+'Indicator Data'!BG76)/'Indicator Data'!BD76*1000000</f>
        <v>1.8969984458694449E-2</v>
      </c>
      <c r="F74" s="2">
        <f t="shared" si="8"/>
        <v>9.8000000000000007</v>
      </c>
      <c r="G74" s="3">
        <f t="shared" si="9"/>
        <v>6.3</v>
      </c>
      <c r="H74" s="2">
        <f>IF('Indicator Data'!AT76="No data","x",ROUND(IF('Indicator Data'!AT76&gt;H$140,0,IF('Indicator Data'!AT76&lt;H$139,10,(H$140-'Indicator Data'!AT76)/(H$140-H$139)*10)),1))</f>
        <v>7.3</v>
      </c>
      <c r="I74" s="2">
        <f>IF('Indicator Data'!AS76="No data","x",ROUND(IF('Indicator Data'!AS76&gt;I$140,0,IF('Indicator Data'!AS76&lt;I$139,10,(I$140-'Indicator Data'!AS76)/(I$140-I$139)*10)),1))</f>
        <v>6.9</v>
      </c>
      <c r="J74" s="3">
        <f t="shared" si="10"/>
        <v>7.1</v>
      </c>
      <c r="K74" s="5">
        <f t="shared" si="11"/>
        <v>6.7</v>
      </c>
      <c r="L74" s="2">
        <f>IF('Indicator Data'!AV76="No data","x",ROUND(IF('Indicator Data'!AV76^2&gt;L$140,0,IF('Indicator Data'!AV76^2&lt;L$139,10,(L$140-'Indicator Data'!AV76^2)/(L$140-L$139)*10)),1))</f>
        <v>5</v>
      </c>
      <c r="M74" s="2">
        <f>IF(OR('Indicator Data'!AU76=0,'Indicator Data'!AU76="No data"),"x",ROUND(IF('Indicator Data'!AU76&gt;M$140,0,IF('Indicator Data'!AU76&lt;M$139,10,(M$140-'Indicator Data'!AU76)/(M$140-M$139)*10)),1))</f>
        <v>6.9</v>
      </c>
      <c r="N74" s="2">
        <f>IF('Indicator Data'!AW76="No data","x",ROUND(IF('Indicator Data'!AW76&gt;N$140,0,IF('Indicator Data'!AW76&lt;N$139,10,(N$140-'Indicator Data'!AW76)/(N$140-N$139)*10)),1))</f>
        <v>7.4</v>
      </c>
      <c r="O74" s="2">
        <f>IF('Indicator Data'!AX76="No data","x",ROUND(IF('Indicator Data'!AX76&gt;O$140,0,IF('Indicator Data'!AX76&lt;O$139,10,(O$140-'Indicator Data'!AX76)/(O$140-O$139)*10)),1))</f>
        <v>6.4</v>
      </c>
      <c r="P74" s="3">
        <f t="shared" si="12"/>
        <v>6.4</v>
      </c>
      <c r="Q74" s="2">
        <f>IF('Indicator Data'!AY76="No data","x",ROUND(IF('Indicator Data'!AY76&gt;Q$140,0,IF('Indicator Data'!AY76&lt;Q$139,10,(Q$140-'Indicator Data'!AY76)/(Q$140-Q$139)*10)),1))</f>
        <v>9.8000000000000007</v>
      </c>
      <c r="R74" s="2">
        <f>IF('Indicator Data'!AZ76="No data","x",ROUND(IF('Indicator Data'!AZ76&gt;R$140,0,IF('Indicator Data'!AZ76&lt;R$139,10,(R$140-'Indicator Data'!AZ76)/(R$140-R$139)*10)),1))</f>
        <v>4.7</v>
      </c>
      <c r="S74" s="3">
        <f t="shared" si="13"/>
        <v>7.3</v>
      </c>
      <c r="T74" s="2">
        <f>IF('Indicator Data'!X76="No data","x",ROUND(IF('Indicator Data'!X76&gt;T$140,0,IF('Indicator Data'!X76&lt;T$139,10,(T$140-'Indicator Data'!X76)/(T$140-T$139)*10)),1))</f>
        <v>9</v>
      </c>
      <c r="U74" s="2">
        <f>IF('Indicator Data'!Y76="No data","x",ROUND(IF('Indicator Data'!Y76&gt;U$140,0,IF('Indicator Data'!Y76&lt;U$139,10,(U$140-'Indicator Data'!Y76)/(U$140-U$139)*10)),1))</f>
        <v>1.2</v>
      </c>
      <c r="V74" s="2">
        <f>IF('Indicator Data'!Z76="No data","x",ROUND(IF('Indicator Data'!Z76&gt;V$140,0,IF('Indicator Data'!Z76&lt;V$139,10,(V$140-'Indicator Data'!Z76)/(V$140-V$139)*10)),1))</f>
        <v>8.9</v>
      </c>
      <c r="W74" s="2">
        <f>IF('Indicator Data'!AE76="No data","x",ROUND(IF('Indicator Data'!AE76&gt;W$140,0,IF('Indicator Data'!AE76&lt;W$139,10,(W$140-'Indicator Data'!AE76)/(W$140-W$139)*10)),1))</f>
        <v>9.4</v>
      </c>
      <c r="X74" s="3">
        <f t="shared" si="14"/>
        <v>7.1</v>
      </c>
      <c r="Y74" s="5">
        <f t="shared" si="15"/>
        <v>6.9</v>
      </c>
      <c r="Z74" s="80"/>
    </row>
    <row r="75" spans="1:26" s="11" customFormat="1" x14ac:dyDescent="0.25">
      <c r="A75" s="11" t="s">
        <v>392</v>
      </c>
      <c r="B75" s="28" t="s">
        <v>14</v>
      </c>
      <c r="C75" s="28" t="s">
        <v>520</v>
      </c>
      <c r="D75" s="2">
        <f>IF('Indicator Data'!AR77="No data","x",ROUND(IF('Indicator Data'!AR77&gt;D$140,0,IF('Indicator Data'!AR77&lt;D$139,10,(D$140-'Indicator Data'!AR77)/(D$140-D$139)*10)),1))</f>
        <v>2.8</v>
      </c>
      <c r="E75" s="122">
        <f>('Indicator Data'!BE77+'Indicator Data'!BF77+'Indicator Data'!BG77)/'Indicator Data'!BD77*1000000</f>
        <v>1.8969984458694449E-2</v>
      </c>
      <c r="F75" s="2">
        <f t="shared" si="8"/>
        <v>9.8000000000000007</v>
      </c>
      <c r="G75" s="3">
        <f t="shared" si="9"/>
        <v>6.3</v>
      </c>
      <c r="H75" s="2">
        <f>IF('Indicator Data'!AT77="No data","x",ROUND(IF('Indicator Data'!AT77&gt;H$140,0,IF('Indicator Data'!AT77&lt;H$139,10,(H$140-'Indicator Data'!AT77)/(H$140-H$139)*10)),1))</f>
        <v>7.3</v>
      </c>
      <c r="I75" s="2">
        <f>IF('Indicator Data'!AS77="No data","x",ROUND(IF('Indicator Data'!AS77&gt;I$140,0,IF('Indicator Data'!AS77&lt;I$139,10,(I$140-'Indicator Data'!AS77)/(I$140-I$139)*10)),1))</f>
        <v>6.9</v>
      </c>
      <c r="J75" s="3">
        <f t="shared" si="10"/>
        <v>7.1</v>
      </c>
      <c r="K75" s="5">
        <f t="shared" si="11"/>
        <v>6.7</v>
      </c>
      <c r="L75" s="2">
        <f>IF('Indicator Data'!AV77="No data","x",ROUND(IF('Indicator Data'!AV77^2&gt;L$140,0,IF('Indicator Data'!AV77^2&lt;L$139,10,(L$140-'Indicator Data'!AV77^2)/(L$140-L$139)*10)),1))</f>
        <v>2.7</v>
      </c>
      <c r="M75" s="2">
        <f>IF(OR('Indicator Data'!AU77=0,'Indicator Data'!AU77="No data"),"x",ROUND(IF('Indicator Data'!AU77&gt;M$140,0,IF('Indicator Data'!AU77&lt;M$139,10,(M$140-'Indicator Data'!AU77)/(M$140-M$139)*10)),1))</f>
        <v>1.5</v>
      </c>
      <c r="N75" s="2">
        <f>IF('Indicator Data'!AW77="No data","x",ROUND(IF('Indicator Data'!AW77&gt;N$140,0,IF('Indicator Data'!AW77&lt;N$139,10,(N$140-'Indicator Data'!AW77)/(N$140-N$139)*10)),1))</f>
        <v>7.4</v>
      </c>
      <c r="O75" s="2">
        <f>IF('Indicator Data'!AX77="No data","x",ROUND(IF('Indicator Data'!AX77&gt;O$140,0,IF('Indicator Data'!AX77&lt;O$139,10,(O$140-'Indicator Data'!AX77)/(O$140-O$139)*10)),1))</f>
        <v>6.4</v>
      </c>
      <c r="P75" s="3">
        <f t="shared" si="12"/>
        <v>4.5</v>
      </c>
      <c r="Q75" s="2">
        <f>IF('Indicator Data'!AY77="No data","x",ROUND(IF('Indicator Data'!AY77&gt;Q$140,0,IF('Indicator Data'!AY77&lt;Q$139,10,(Q$140-'Indicator Data'!AY77)/(Q$140-Q$139)*10)),1))</f>
        <v>5.4</v>
      </c>
      <c r="R75" s="2">
        <f>IF('Indicator Data'!AZ77="No data","x",ROUND(IF('Indicator Data'!AZ77&gt;R$140,0,IF('Indicator Data'!AZ77&lt;R$139,10,(R$140-'Indicator Data'!AZ77)/(R$140-R$139)*10)),1))</f>
        <v>2.4</v>
      </c>
      <c r="S75" s="3">
        <f t="shared" si="13"/>
        <v>3.9</v>
      </c>
      <c r="T75" s="2">
        <f>IF('Indicator Data'!X77="No data","x",ROUND(IF('Indicator Data'!X77&gt;T$140,0,IF('Indicator Data'!X77&lt;T$139,10,(T$140-'Indicator Data'!X77)/(T$140-T$139)*10)),1))</f>
        <v>9</v>
      </c>
      <c r="U75" s="2">
        <f>IF('Indicator Data'!Y77="No data","x",ROUND(IF('Indicator Data'!Y77&gt;U$140,0,IF('Indicator Data'!Y77&lt;U$139,10,(U$140-'Indicator Data'!Y77)/(U$140-U$139)*10)),1))</f>
        <v>1.4</v>
      </c>
      <c r="V75" s="2">
        <f>IF('Indicator Data'!Z77="No data","x",ROUND(IF('Indicator Data'!Z77&gt;V$140,0,IF('Indicator Data'!Z77&lt;V$139,10,(V$140-'Indicator Data'!Z77)/(V$140-V$139)*10)),1))</f>
        <v>4.7</v>
      </c>
      <c r="W75" s="2">
        <f>IF('Indicator Data'!AE77="No data","x",ROUND(IF('Indicator Data'!AE77&gt;W$140,0,IF('Indicator Data'!AE77&lt;W$139,10,(W$140-'Indicator Data'!AE77)/(W$140-W$139)*10)),1))</f>
        <v>9.4</v>
      </c>
      <c r="X75" s="3">
        <f t="shared" si="14"/>
        <v>6.1</v>
      </c>
      <c r="Y75" s="5">
        <f t="shared" si="15"/>
        <v>4.8</v>
      </c>
      <c r="Z75" s="80"/>
    </row>
    <row r="76" spans="1:26" s="11" customFormat="1" x14ac:dyDescent="0.25">
      <c r="A76" s="11" t="s">
        <v>393</v>
      </c>
      <c r="B76" s="28" t="s">
        <v>14</v>
      </c>
      <c r="C76" s="28" t="s">
        <v>521</v>
      </c>
      <c r="D76" s="2">
        <f>IF('Indicator Data'!AR78="No data","x",ROUND(IF('Indicator Data'!AR78&gt;D$140,0,IF('Indicator Data'!AR78&lt;D$139,10,(D$140-'Indicator Data'!AR78)/(D$140-D$139)*10)),1))</f>
        <v>2.8</v>
      </c>
      <c r="E76" s="122">
        <f>('Indicator Data'!BE78+'Indicator Data'!BF78+'Indicator Data'!BG78)/'Indicator Data'!BD78*1000000</f>
        <v>1.8969984458694449E-2</v>
      </c>
      <c r="F76" s="2">
        <f t="shared" si="8"/>
        <v>9.8000000000000007</v>
      </c>
      <c r="G76" s="3">
        <f t="shared" si="9"/>
        <v>6.3</v>
      </c>
      <c r="H76" s="2">
        <f>IF('Indicator Data'!AT78="No data","x",ROUND(IF('Indicator Data'!AT78&gt;H$140,0,IF('Indicator Data'!AT78&lt;H$139,10,(H$140-'Indicator Data'!AT78)/(H$140-H$139)*10)),1))</f>
        <v>7.3</v>
      </c>
      <c r="I76" s="2">
        <f>IF('Indicator Data'!AS78="No data","x",ROUND(IF('Indicator Data'!AS78&gt;I$140,0,IF('Indicator Data'!AS78&lt;I$139,10,(I$140-'Indicator Data'!AS78)/(I$140-I$139)*10)),1))</f>
        <v>6.9</v>
      </c>
      <c r="J76" s="3">
        <f t="shared" si="10"/>
        <v>7.1</v>
      </c>
      <c r="K76" s="5">
        <f t="shared" si="11"/>
        <v>6.7</v>
      </c>
      <c r="L76" s="2">
        <f>IF('Indicator Data'!AV78="No data","x",ROUND(IF('Indicator Data'!AV78^2&gt;L$140,0,IF('Indicator Data'!AV78^2&lt;L$139,10,(L$140-'Indicator Data'!AV78^2)/(L$140-L$139)*10)),1))</f>
        <v>1.4</v>
      </c>
      <c r="M76" s="2">
        <f>IF(OR('Indicator Data'!AU78=0,'Indicator Data'!AU78="No data"),"x",ROUND(IF('Indicator Data'!AU78&gt;M$140,0,IF('Indicator Data'!AU78&lt;M$139,10,(M$140-'Indicator Data'!AU78)/(M$140-M$139)*10)),1))</f>
        <v>3</v>
      </c>
      <c r="N76" s="2">
        <f>IF('Indicator Data'!AW78="No data","x",ROUND(IF('Indicator Data'!AW78&gt;N$140,0,IF('Indicator Data'!AW78&lt;N$139,10,(N$140-'Indicator Data'!AW78)/(N$140-N$139)*10)),1))</f>
        <v>7.4</v>
      </c>
      <c r="O76" s="2">
        <f>IF('Indicator Data'!AX78="No data","x",ROUND(IF('Indicator Data'!AX78&gt;O$140,0,IF('Indicator Data'!AX78&lt;O$139,10,(O$140-'Indicator Data'!AX78)/(O$140-O$139)*10)),1))</f>
        <v>6.4</v>
      </c>
      <c r="P76" s="3">
        <f t="shared" si="12"/>
        <v>4.5999999999999996</v>
      </c>
      <c r="Q76" s="2">
        <f>IF('Indicator Data'!AY78="No data","x",ROUND(IF('Indicator Data'!AY78&gt;Q$140,0,IF('Indicator Data'!AY78&lt;Q$139,10,(Q$140-'Indicator Data'!AY78)/(Q$140-Q$139)*10)),1))</f>
        <v>8.3000000000000007</v>
      </c>
      <c r="R76" s="2">
        <f>IF('Indicator Data'!AZ78="No data","x",ROUND(IF('Indicator Data'!AZ78&gt;R$140,0,IF('Indicator Data'!AZ78&lt;R$139,10,(R$140-'Indicator Data'!AZ78)/(R$140-R$139)*10)),1))</f>
        <v>3.1</v>
      </c>
      <c r="S76" s="3">
        <f t="shared" si="13"/>
        <v>5.7</v>
      </c>
      <c r="T76" s="2">
        <f>IF('Indicator Data'!X78="No data","x",ROUND(IF('Indicator Data'!X78&gt;T$140,0,IF('Indicator Data'!X78&lt;T$139,10,(T$140-'Indicator Data'!X78)/(T$140-T$139)*10)),1))</f>
        <v>9</v>
      </c>
      <c r="U76" s="2">
        <f>IF('Indicator Data'!Y78="No data","x",ROUND(IF('Indicator Data'!Y78&gt;U$140,0,IF('Indicator Data'!Y78&lt;U$139,10,(U$140-'Indicator Data'!Y78)/(U$140-U$139)*10)),1))</f>
        <v>0.8</v>
      </c>
      <c r="V76" s="2">
        <f>IF('Indicator Data'!Z78="No data","x",ROUND(IF('Indicator Data'!Z78&gt;V$140,0,IF('Indicator Data'!Z78&lt;V$139,10,(V$140-'Indicator Data'!Z78)/(V$140-V$139)*10)),1))</f>
        <v>3.2</v>
      </c>
      <c r="W76" s="2">
        <f>IF('Indicator Data'!AE78="No data","x",ROUND(IF('Indicator Data'!AE78&gt;W$140,0,IF('Indicator Data'!AE78&lt;W$139,10,(W$140-'Indicator Data'!AE78)/(W$140-W$139)*10)),1))</f>
        <v>9.4</v>
      </c>
      <c r="X76" s="3">
        <f t="shared" si="14"/>
        <v>5.6</v>
      </c>
      <c r="Y76" s="5">
        <f t="shared" si="15"/>
        <v>5.3</v>
      </c>
      <c r="Z76" s="80"/>
    </row>
    <row r="77" spans="1:26" s="11" customFormat="1" x14ac:dyDescent="0.25">
      <c r="A77" s="11" t="s">
        <v>394</v>
      </c>
      <c r="B77" s="28" t="s">
        <v>14</v>
      </c>
      <c r="C77" s="28" t="s">
        <v>522</v>
      </c>
      <c r="D77" s="2">
        <f>IF('Indicator Data'!AR79="No data","x",ROUND(IF('Indicator Data'!AR79&gt;D$140,0,IF('Indicator Data'!AR79&lt;D$139,10,(D$140-'Indicator Data'!AR79)/(D$140-D$139)*10)),1))</f>
        <v>2.8</v>
      </c>
      <c r="E77" s="122">
        <f>('Indicator Data'!BE79+'Indicator Data'!BF79+'Indicator Data'!BG79)/'Indicator Data'!BD79*1000000</f>
        <v>1.8969984458694449E-2</v>
      </c>
      <c r="F77" s="2">
        <f t="shared" si="8"/>
        <v>9.8000000000000007</v>
      </c>
      <c r="G77" s="3">
        <f t="shared" si="9"/>
        <v>6.3</v>
      </c>
      <c r="H77" s="2">
        <f>IF('Indicator Data'!AT79="No data","x",ROUND(IF('Indicator Data'!AT79&gt;H$140,0,IF('Indicator Data'!AT79&lt;H$139,10,(H$140-'Indicator Data'!AT79)/(H$140-H$139)*10)),1))</f>
        <v>7.3</v>
      </c>
      <c r="I77" s="2">
        <f>IF('Indicator Data'!AS79="No data","x",ROUND(IF('Indicator Data'!AS79&gt;I$140,0,IF('Indicator Data'!AS79&lt;I$139,10,(I$140-'Indicator Data'!AS79)/(I$140-I$139)*10)),1))</f>
        <v>6.9</v>
      </c>
      <c r="J77" s="3">
        <f t="shared" si="10"/>
        <v>7.1</v>
      </c>
      <c r="K77" s="5">
        <f t="shared" si="11"/>
        <v>6.7</v>
      </c>
      <c r="L77" s="2">
        <f>IF('Indicator Data'!AV79="No data","x",ROUND(IF('Indicator Data'!AV79^2&gt;L$140,0,IF('Indicator Data'!AV79^2&lt;L$139,10,(L$140-'Indicator Data'!AV79^2)/(L$140-L$139)*10)),1))</f>
        <v>3.4</v>
      </c>
      <c r="M77" s="2">
        <f>IF(OR('Indicator Data'!AU79=0,'Indicator Data'!AU79="No data"),"x",ROUND(IF('Indicator Data'!AU79&gt;M$140,0,IF('Indicator Data'!AU79&lt;M$139,10,(M$140-'Indicator Data'!AU79)/(M$140-M$139)*10)),1))</f>
        <v>3</v>
      </c>
      <c r="N77" s="2">
        <f>IF('Indicator Data'!AW79="No data","x",ROUND(IF('Indicator Data'!AW79&gt;N$140,0,IF('Indicator Data'!AW79&lt;N$139,10,(N$140-'Indicator Data'!AW79)/(N$140-N$139)*10)),1))</f>
        <v>7.4</v>
      </c>
      <c r="O77" s="2">
        <f>IF('Indicator Data'!AX79="No data","x",ROUND(IF('Indicator Data'!AX79&gt;O$140,0,IF('Indicator Data'!AX79&lt;O$139,10,(O$140-'Indicator Data'!AX79)/(O$140-O$139)*10)),1))</f>
        <v>6.4</v>
      </c>
      <c r="P77" s="3">
        <f t="shared" si="12"/>
        <v>5.0999999999999996</v>
      </c>
      <c r="Q77" s="2">
        <f>IF('Indicator Data'!AY79="No data","x",ROUND(IF('Indicator Data'!AY79&gt;Q$140,0,IF('Indicator Data'!AY79&lt;Q$139,10,(Q$140-'Indicator Data'!AY79)/(Q$140-Q$139)*10)),1))</f>
        <v>7.5</v>
      </c>
      <c r="R77" s="2">
        <f>IF('Indicator Data'!AZ79="No data","x",ROUND(IF('Indicator Data'!AZ79&gt;R$140,0,IF('Indicator Data'!AZ79&lt;R$139,10,(R$140-'Indicator Data'!AZ79)/(R$140-R$139)*10)),1))</f>
        <v>8.1999999999999993</v>
      </c>
      <c r="S77" s="3">
        <f t="shared" si="13"/>
        <v>7.9</v>
      </c>
      <c r="T77" s="2">
        <f>IF('Indicator Data'!X79="No data","x",ROUND(IF('Indicator Data'!X79&gt;T$140,0,IF('Indicator Data'!X79&lt;T$139,10,(T$140-'Indicator Data'!X79)/(T$140-T$139)*10)),1))</f>
        <v>9</v>
      </c>
      <c r="U77" s="2">
        <f>IF('Indicator Data'!Y79="No data","x",ROUND(IF('Indicator Data'!Y79&gt;U$140,0,IF('Indicator Data'!Y79&lt;U$139,10,(U$140-'Indicator Data'!Y79)/(U$140-U$139)*10)),1))</f>
        <v>1.4</v>
      </c>
      <c r="V77" s="2">
        <f>IF('Indicator Data'!Z79="No data","x",ROUND(IF('Indicator Data'!Z79&gt;V$140,0,IF('Indicator Data'!Z79&lt;V$139,10,(V$140-'Indicator Data'!Z79)/(V$140-V$139)*10)),1))</f>
        <v>5.0999999999999996</v>
      </c>
      <c r="W77" s="2">
        <f>IF('Indicator Data'!AE79="No data","x",ROUND(IF('Indicator Data'!AE79&gt;W$140,0,IF('Indicator Data'!AE79&lt;W$139,10,(W$140-'Indicator Data'!AE79)/(W$140-W$139)*10)),1))</f>
        <v>9.4</v>
      </c>
      <c r="X77" s="3">
        <f t="shared" si="14"/>
        <v>6.2</v>
      </c>
      <c r="Y77" s="5">
        <f t="shared" si="15"/>
        <v>6.4</v>
      </c>
      <c r="Z77" s="80"/>
    </row>
    <row r="78" spans="1:26" s="11" customFormat="1" x14ac:dyDescent="0.25">
      <c r="A78" s="11" t="s">
        <v>395</v>
      </c>
      <c r="B78" s="28" t="s">
        <v>14</v>
      </c>
      <c r="C78" s="28" t="s">
        <v>523</v>
      </c>
      <c r="D78" s="2">
        <f>IF('Indicator Data'!AR80="No data","x",ROUND(IF('Indicator Data'!AR80&gt;D$140,0,IF('Indicator Data'!AR80&lt;D$139,10,(D$140-'Indicator Data'!AR80)/(D$140-D$139)*10)),1))</f>
        <v>2.8</v>
      </c>
      <c r="E78" s="122">
        <f>('Indicator Data'!BE80+'Indicator Data'!BF80+'Indicator Data'!BG80)/'Indicator Data'!BD80*1000000</f>
        <v>1.8969984458694449E-2</v>
      </c>
      <c r="F78" s="2">
        <f t="shared" si="8"/>
        <v>9.8000000000000007</v>
      </c>
      <c r="G78" s="3">
        <f t="shared" si="9"/>
        <v>6.3</v>
      </c>
      <c r="H78" s="2">
        <f>IF('Indicator Data'!AT80="No data","x",ROUND(IF('Indicator Data'!AT80&gt;H$140,0,IF('Indicator Data'!AT80&lt;H$139,10,(H$140-'Indicator Data'!AT80)/(H$140-H$139)*10)),1))</f>
        <v>7.3</v>
      </c>
      <c r="I78" s="2">
        <f>IF('Indicator Data'!AS80="No data","x",ROUND(IF('Indicator Data'!AS80&gt;I$140,0,IF('Indicator Data'!AS80&lt;I$139,10,(I$140-'Indicator Data'!AS80)/(I$140-I$139)*10)),1))</f>
        <v>6.9</v>
      </c>
      <c r="J78" s="3">
        <f t="shared" si="10"/>
        <v>7.1</v>
      </c>
      <c r="K78" s="5">
        <f t="shared" si="11"/>
        <v>6.7</v>
      </c>
      <c r="L78" s="2">
        <f>IF('Indicator Data'!AV80="No data","x",ROUND(IF('Indicator Data'!AV80^2&gt;L$140,0,IF('Indicator Data'!AV80^2&lt;L$139,10,(L$140-'Indicator Data'!AV80^2)/(L$140-L$139)*10)),1))</f>
        <v>3.4</v>
      </c>
      <c r="M78" s="2">
        <f>IF(OR('Indicator Data'!AU80=0,'Indicator Data'!AU80="No data"),"x",ROUND(IF('Indicator Data'!AU80&gt;M$140,0,IF('Indicator Data'!AU80&lt;M$139,10,(M$140-'Indicator Data'!AU80)/(M$140-M$139)*10)),1))</f>
        <v>2.2000000000000002</v>
      </c>
      <c r="N78" s="2">
        <f>IF('Indicator Data'!AW80="No data","x",ROUND(IF('Indicator Data'!AW80&gt;N$140,0,IF('Indicator Data'!AW80&lt;N$139,10,(N$140-'Indicator Data'!AW80)/(N$140-N$139)*10)),1))</f>
        <v>7.4</v>
      </c>
      <c r="O78" s="2">
        <f>IF('Indicator Data'!AX80="No data","x",ROUND(IF('Indicator Data'!AX80&gt;O$140,0,IF('Indicator Data'!AX80&lt;O$139,10,(O$140-'Indicator Data'!AX80)/(O$140-O$139)*10)),1))</f>
        <v>6.4</v>
      </c>
      <c r="P78" s="3">
        <f t="shared" si="12"/>
        <v>4.9000000000000004</v>
      </c>
      <c r="Q78" s="2">
        <f>IF('Indicator Data'!AY80="No data","x",ROUND(IF('Indicator Data'!AY80&gt;Q$140,0,IF('Indicator Data'!AY80&lt;Q$139,10,(Q$140-'Indicator Data'!AY80)/(Q$140-Q$139)*10)),1))</f>
        <v>6.6</v>
      </c>
      <c r="R78" s="2">
        <f>IF('Indicator Data'!AZ80="No data","x",ROUND(IF('Indicator Data'!AZ80&gt;R$140,0,IF('Indicator Data'!AZ80&lt;R$139,10,(R$140-'Indicator Data'!AZ80)/(R$140-R$139)*10)),1))</f>
        <v>4.9000000000000004</v>
      </c>
      <c r="S78" s="3">
        <f t="shared" si="13"/>
        <v>5.8</v>
      </c>
      <c r="T78" s="2">
        <f>IF('Indicator Data'!X80="No data","x",ROUND(IF('Indicator Data'!X80&gt;T$140,0,IF('Indicator Data'!X80&lt;T$139,10,(T$140-'Indicator Data'!X80)/(T$140-T$139)*10)),1))</f>
        <v>9</v>
      </c>
      <c r="U78" s="2">
        <f>IF('Indicator Data'!Y80="No data","x",ROUND(IF('Indicator Data'!Y80&gt;U$140,0,IF('Indicator Data'!Y80&lt;U$139,10,(U$140-'Indicator Data'!Y80)/(U$140-U$139)*10)),1))</f>
        <v>2.2999999999999998</v>
      </c>
      <c r="V78" s="2">
        <f>IF('Indicator Data'!Z80="No data","x",ROUND(IF('Indicator Data'!Z80&gt;V$140,0,IF('Indicator Data'!Z80&lt;V$139,10,(V$140-'Indicator Data'!Z80)/(V$140-V$139)*10)),1))</f>
        <v>6.4</v>
      </c>
      <c r="W78" s="2">
        <f>IF('Indicator Data'!AE80="No data","x",ROUND(IF('Indicator Data'!AE80&gt;W$140,0,IF('Indicator Data'!AE80&lt;W$139,10,(W$140-'Indicator Data'!AE80)/(W$140-W$139)*10)),1))</f>
        <v>9.4</v>
      </c>
      <c r="X78" s="3">
        <f t="shared" si="14"/>
        <v>6.8</v>
      </c>
      <c r="Y78" s="5">
        <f t="shared" si="15"/>
        <v>5.8</v>
      </c>
      <c r="Z78" s="80"/>
    </row>
    <row r="79" spans="1:26" s="11" customFormat="1" x14ac:dyDescent="0.25">
      <c r="A79" s="11" t="s">
        <v>396</v>
      </c>
      <c r="B79" s="28" t="s">
        <v>14</v>
      </c>
      <c r="C79" s="28" t="s">
        <v>524</v>
      </c>
      <c r="D79" s="2">
        <f>IF('Indicator Data'!AR81="No data","x",ROUND(IF('Indicator Data'!AR81&gt;D$140,0,IF('Indicator Data'!AR81&lt;D$139,10,(D$140-'Indicator Data'!AR81)/(D$140-D$139)*10)),1))</f>
        <v>2.8</v>
      </c>
      <c r="E79" s="122">
        <f>('Indicator Data'!BE81+'Indicator Data'!BF81+'Indicator Data'!BG81)/'Indicator Data'!BD81*1000000</f>
        <v>1.8969984458694449E-2</v>
      </c>
      <c r="F79" s="2">
        <f t="shared" si="8"/>
        <v>9.8000000000000007</v>
      </c>
      <c r="G79" s="3">
        <f t="shared" si="9"/>
        <v>6.3</v>
      </c>
      <c r="H79" s="2">
        <f>IF('Indicator Data'!AT81="No data","x",ROUND(IF('Indicator Data'!AT81&gt;H$140,0,IF('Indicator Data'!AT81&lt;H$139,10,(H$140-'Indicator Data'!AT81)/(H$140-H$139)*10)),1))</f>
        <v>7.3</v>
      </c>
      <c r="I79" s="2">
        <f>IF('Indicator Data'!AS81="No data","x",ROUND(IF('Indicator Data'!AS81&gt;I$140,0,IF('Indicator Data'!AS81&lt;I$139,10,(I$140-'Indicator Data'!AS81)/(I$140-I$139)*10)),1))</f>
        <v>6.9</v>
      </c>
      <c r="J79" s="3">
        <f t="shared" si="10"/>
        <v>7.1</v>
      </c>
      <c r="K79" s="5">
        <f t="shared" si="11"/>
        <v>6.7</v>
      </c>
      <c r="L79" s="2">
        <f>IF('Indicator Data'!AV81="No data","x",ROUND(IF('Indicator Data'!AV81^2&gt;L$140,0,IF('Indicator Data'!AV81^2&lt;L$139,10,(L$140-'Indicator Data'!AV81^2)/(L$140-L$139)*10)),1))</f>
        <v>8.9</v>
      </c>
      <c r="M79" s="2">
        <f>IF(OR('Indicator Data'!AU81=0,'Indicator Data'!AU81="No data"),"x",ROUND(IF('Indicator Data'!AU81&gt;M$140,0,IF('Indicator Data'!AU81&lt;M$139,10,(M$140-'Indicator Data'!AU81)/(M$140-M$139)*10)),1))</f>
        <v>5.9</v>
      </c>
      <c r="N79" s="2">
        <f>IF('Indicator Data'!AW81="No data","x",ROUND(IF('Indicator Data'!AW81&gt;N$140,0,IF('Indicator Data'!AW81&lt;N$139,10,(N$140-'Indicator Data'!AW81)/(N$140-N$139)*10)),1))</f>
        <v>7.4</v>
      </c>
      <c r="O79" s="2">
        <f>IF('Indicator Data'!AX81="No data","x",ROUND(IF('Indicator Data'!AX81&gt;O$140,0,IF('Indicator Data'!AX81&lt;O$139,10,(O$140-'Indicator Data'!AX81)/(O$140-O$139)*10)),1))</f>
        <v>6.4</v>
      </c>
      <c r="P79" s="3">
        <f t="shared" si="12"/>
        <v>7.2</v>
      </c>
      <c r="Q79" s="2">
        <f>IF('Indicator Data'!AY81="No data","x",ROUND(IF('Indicator Data'!AY81&gt;Q$140,0,IF('Indicator Data'!AY81&lt;Q$139,10,(Q$140-'Indicator Data'!AY81)/(Q$140-Q$139)*10)),1))</f>
        <v>6.3</v>
      </c>
      <c r="R79" s="2">
        <f>IF('Indicator Data'!AZ81="No data","x",ROUND(IF('Indicator Data'!AZ81&gt;R$140,0,IF('Indicator Data'!AZ81&lt;R$139,10,(R$140-'Indicator Data'!AZ81)/(R$140-R$139)*10)),1))</f>
        <v>10</v>
      </c>
      <c r="S79" s="3">
        <f t="shared" si="13"/>
        <v>8.1999999999999993</v>
      </c>
      <c r="T79" s="2">
        <f>IF('Indicator Data'!X81="No data","x",ROUND(IF('Indicator Data'!X81&gt;T$140,0,IF('Indicator Data'!X81&lt;T$139,10,(T$140-'Indicator Data'!X81)/(T$140-T$139)*10)),1))</f>
        <v>9</v>
      </c>
      <c r="U79" s="2">
        <f>IF('Indicator Data'!Y81="No data","x",ROUND(IF('Indicator Data'!Y81&gt;U$140,0,IF('Indicator Data'!Y81&lt;U$139,10,(U$140-'Indicator Data'!Y81)/(U$140-U$139)*10)),1))</f>
        <v>7.6</v>
      </c>
      <c r="V79" s="2">
        <f>IF('Indicator Data'!Z81="No data","x",ROUND(IF('Indicator Data'!Z81&gt;V$140,0,IF('Indicator Data'!Z81&lt;V$139,10,(V$140-'Indicator Data'!Z81)/(V$140-V$139)*10)),1))</f>
        <v>10</v>
      </c>
      <c r="W79" s="2">
        <f>IF('Indicator Data'!AE81="No data","x",ROUND(IF('Indicator Data'!AE81&gt;W$140,0,IF('Indicator Data'!AE81&lt;W$139,10,(W$140-'Indicator Data'!AE81)/(W$140-W$139)*10)),1))</f>
        <v>9.4</v>
      </c>
      <c r="X79" s="3">
        <f t="shared" si="14"/>
        <v>9</v>
      </c>
      <c r="Y79" s="5">
        <f t="shared" si="15"/>
        <v>8.1</v>
      </c>
      <c r="Z79" s="80"/>
    </row>
    <row r="80" spans="1:26" s="11" customFormat="1" x14ac:dyDescent="0.25">
      <c r="A80" s="11" t="s">
        <v>397</v>
      </c>
      <c r="B80" s="28" t="s">
        <v>14</v>
      </c>
      <c r="C80" s="28" t="s">
        <v>525</v>
      </c>
      <c r="D80" s="2">
        <f>IF('Indicator Data'!AR82="No data","x",ROUND(IF('Indicator Data'!AR82&gt;D$140,0,IF('Indicator Data'!AR82&lt;D$139,10,(D$140-'Indicator Data'!AR82)/(D$140-D$139)*10)),1))</f>
        <v>2.8</v>
      </c>
      <c r="E80" s="122">
        <f>('Indicator Data'!BE82+'Indicator Data'!BF82+'Indicator Data'!BG82)/'Indicator Data'!BD82*1000000</f>
        <v>1.8969984458694449E-2</v>
      </c>
      <c r="F80" s="2">
        <f t="shared" si="8"/>
        <v>9.8000000000000007</v>
      </c>
      <c r="G80" s="3">
        <f t="shared" si="9"/>
        <v>6.3</v>
      </c>
      <c r="H80" s="2">
        <f>IF('Indicator Data'!AT82="No data","x",ROUND(IF('Indicator Data'!AT82&gt;H$140,0,IF('Indicator Data'!AT82&lt;H$139,10,(H$140-'Indicator Data'!AT82)/(H$140-H$139)*10)),1))</f>
        <v>7.3</v>
      </c>
      <c r="I80" s="2">
        <f>IF('Indicator Data'!AS82="No data","x",ROUND(IF('Indicator Data'!AS82&gt;I$140,0,IF('Indicator Data'!AS82&lt;I$139,10,(I$140-'Indicator Data'!AS82)/(I$140-I$139)*10)),1))</f>
        <v>6.9</v>
      </c>
      <c r="J80" s="3">
        <f t="shared" si="10"/>
        <v>7.1</v>
      </c>
      <c r="K80" s="5">
        <f t="shared" si="11"/>
        <v>6.7</v>
      </c>
      <c r="L80" s="2">
        <f>IF('Indicator Data'!AV82="No data","x",ROUND(IF('Indicator Data'!AV82^2&gt;L$140,0,IF('Indicator Data'!AV82^2&lt;L$139,10,(L$140-'Indicator Data'!AV82^2)/(L$140-L$139)*10)),1))</f>
        <v>1.3</v>
      </c>
      <c r="M80" s="2">
        <f>IF(OR('Indicator Data'!AU82=0,'Indicator Data'!AU82="No data"),"x",ROUND(IF('Indicator Data'!AU82&gt;M$140,0,IF('Indicator Data'!AU82&lt;M$139,10,(M$140-'Indicator Data'!AU82)/(M$140-M$139)*10)),1))</f>
        <v>2.6</v>
      </c>
      <c r="N80" s="2">
        <f>IF('Indicator Data'!AW82="No data","x",ROUND(IF('Indicator Data'!AW82&gt;N$140,0,IF('Indicator Data'!AW82&lt;N$139,10,(N$140-'Indicator Data'!AW82)/(N$140-N$139)*10)),1))</f>
        <v>7.4</v>
      </c>
      <c r="O80" s="2">
        <f>IF('Indicator Data'!AX82="No data","x",ROUND(IF('Indicator Data'!AX82&gt;O$140,0,IF('Indicator Data'!AX82&lt;O$139,10,(O$140-'Indicator Data'!AX82)/(O$140-O$139)*10)),1))</f>
        <v>6.4</v>
      </c>
      <c r="P80" s="3">
        <f t="shared" si="12"/>
        <v>4.4000000000000004</v>
      </c>
      <c r="Q80" s="2">
        <f>IF('Indicator Data'!AY82="No data","x",ROUND(IF('Indicator Data'!AY82&gt;Q$140,0,IF('Indicator Data'!AY82&lt;Q$139,10,(Q$140-'Indicator Data'!AY82)/(Q$140-Q$139)*10)),1))</f>
        <v>4.7</v>
      </c>
      <c r="R80" s="2">
        <f>IF('Indicator Data'!AZ82="No data","x",ROUND(IF('Indicator Data'!AZ82&gt;R$140,0,IF('Indicator Data'!AZ82&lt;R$139,10,(R$140-'Indicator Data'!AZ82)/(R$140-R$139)*10)),1))</f>
        <v>1.6</v>
      </c>
      <c r="S80" s="3">
        <f t="shared" si="13"/>
        <v>3.2</v>
      </c>
      <c r="T80" s="2">
        <f>IF('Indicator Data'!X82="No data","x",ROUND(IF('Indicator Data'!X82&gt;T$140,0,IF('Indicator Data'!X82&lt;T$139,10,(T$140-'Indicator Data'!X82)/(T$140-T$139)*10)),1))</f>
        <v>9</v>
      </c>
      <c r="U80" s="2">
        <f>IF('Indicator Data'!Y82="No data","x",ROUND(IF('Indicator Data'!Y82&gt;U$140,0,IF('Indicator Data'!Y82&lt;U$139,10,(U$140-'Indicator Data'!Y82)/(U$140-U$139)*10)),1))</f>
        <v>1.7</v>
      </c>
      <c r="V80" s="2">
        <f>IF('Indicator Data'!Z82="No data","x",ROUND(IF('Indicator Data'!Z82&gt;V$140,0,IF('Indicator Data'!Z82&lt;V$139,10,(V$140-'Indicator Data'!Z82)/(V$140-V$139)*10)),1))</f>
        <v>7.1</v>
      </c>
      <c r="W80" s="2">
        <f>IF('Indicator Data'!AE82="No data","x",ROUND(IF('Indicator Data'!AE82&gt;W$140,0,IF('Indicator Data'!AE82&lt;W$139,10,(W$140-'Indicator Data'!AE82)/(W$140-W$139)*10)),1))</f>
        <v>9.4</v>
      </c>
      <c r="X80" s="3">
        <f t="shared" si="14"/>
        <v>6.8</v>
      </c>
      <c r="Y80" s="5">
        <f t="shared" si="15"/>
        <v>4.8</v>
      </c>
      <c r="Z80" s="80"/>
    </row>
    <row r="81" spans="1:26" s="11" customFormat="1" x14ac:dyDescent="0.25">
      <c r="A81" s="11" t="s">
        <v>398</v>
      </c>
      <c r="B81" s="28" t="s">
        <v>14</v>
      </c>
      <c r="C81" s="28" t="s">
        <v>526</v>
      </c>
      <c r="D81" s="2">
        <f>IF('Indicator Data'!AR83="No data","x",ROUND(IF('Indicator Data'!AR83&gt;D$140,0,IF('Indicator Data'!AR83&lt;D$139,10,(D$140-'Indicator Data'!AR83)/(D$140-D$139)*10)),1))</f>
        <v>2.8</v>
      </c>
      <c r="E81" s="122">
        <f>('Indicator Data'!BE83+'Indicator Data'!BF83+'Indicator Data'!BG83)/'Indicator Data'!BD83*1000000</f>
        <v>1.8969984458694449E-2</v>
      </c>
      <c r="F81" s="2">
        <f t="shared" si="8"/>
        <v>9.8000000000000007</v>
      </c>
      <c r="G81" s="3">
        <f t="shared" si="9"/>
        <v>6.3</v>
      </c>
      <c r="H81" s="2">
        <f>IF('Indicator Data'!AT83="No data","x",ROUND(IF('Indicator Data'!AT83&gt;H$140,0,IF('Indicator Data'!AT83&lt;H$139,10,(H$140-'Indicator Data'!AT83)/(H$140-H$139)*10)),1))</f>
        <v>7.3</v>
      </c>
      <c r="I81" s="2">
        <f>IF('Indicator Data'!AS83="No data","x",ROUND(IF('Indicator Data'!AS83&gt;I$140,0,IF('Indicator Data'!AS83&lt;I$139,10,(I$140-'Indicator Data'!AS83)/(I$140-I$139)*10)),1))</f>
        <v>6.9</v>
      </c>
      <c r="J81" s="3">
        <f t="shared" si="10"/>
        <v>7.1</v>
      </c>
      <c r="K81" s="5">
        <f t="shared" si="11"/>
        <v>6.7</v>
      </c>
      <c r="L81" s="2">
        <f>IF('Indicator Data'!AV83="No data","x",ROUND(IF('Indicator Data'!AV83^2&gt;L$140,0,IF('Indicator Data'!AV83^2&lt;L$139,10,(L$140-'Indicator Data'!AV83^2)/(L$140-L$139)*10)),1))</f>
        <v>10</v>
      </c>
      <c r="M81" s="2">
        <f>IF(OR('Indicator Data'!AU83=0,'Indicator Data'!AU83="No data"),"x",ROUND(IF('Indicator Data'!AU83&gt;M$140,0,IF('Indicator Data'!AU83&lt;M$139,10,(M$140-'Indicator Data'!AU83)/(M$140-M$139)*10)),1))</f>
        <v>7.4</v>
      </c>
      <c r="N81" s="2">
        <f>IF('Indicator Data'!AW83="No data","x",ROUND(IF('Indicator Data'!AW83&gt;N$140,0,IF('Indicator Data'!AW83&lt;N$139,10,(N$140-'Indicator Data'!AW83)/(N$140-N$139)*10)),1))</f>
        <v>7.4</v>
      </c>
      <c r="O81" s="2">
        <f>IF('Indicator Data'!AX83="No data","x",ROUND(IF('Indicator Data'!AX83&gt;O$140,0,IF('Indicator Data'!AX83&lt;O$139,10,(O$140-'Indicator Data'!AX83)/(O$140-O$139)*10)),1))</f>
        <v>6.4</v>
      </c>
      <c r="P81" s="3">
        <f t="shared" si="12"/>
        <v>7.8</v>
      </c>
      <c r="Q81" s="2">
        <f>IF('Indicator Data'!AY83="No data","x",ROUND(IF('Indicator Data'!AY83&gt;Q$140,0,IF('Indicator Data'!AY83&lt;Q$139,10,(Q$140-'Indicator Data'!AY83)/(Q$140-Q$139)*10)),1))</f>
        <v>7.5</v>
      </c>
      <c r="R81" s="2">
        <f>IF('Indicator Data'!AZ83="No data","x",ROUND(IF('Indicator Data'!AZ83&gt;R$140,0,IF('Indicator Data'!AZ83&lt;R$139,10,(R$140-'Indicator Data'!AZ83)/(R$140-R$139)*10)),1))</f>
        <v>4.0999999999999996</v>
      </c>
      <c r="S81" s="3">
        <f t="shared" si="13"/>
        <v>5.8</v>
      </c>
      <c r="T81" s="2">
        <f>IF('Indicator Data'!X83="No data","x",ROUND(IF('Indicator Data'!X83&gt;T$140,0,IF('Indicator Data'!X83&lt;T$139,10,(T$140-'Indicator Data'!X83)/(T$140-T$139)*10)),1))</f>
        <v>9</v>
      </c>
      <c r="U81" s="2">
        <f>IF('Indicator Data'!Y83="No data","x",ROUND(IF('Indicator Data'!Y83&gt;U$140,0,IF('Indicator Data'!Y83&lt;U$139,10,(U$140-'Indicator Data'!Y83)/(U$140-U$139)*10)),1))</f>
        <v>5.9</v>
      </c>
      <c r="V81" s="2">
        <f>IF('Indicator Data'!Z83="No data","x",ROUND(IF('Indicator Data'!Z83&gt;V$140,0,IF('Indicator Data'!Z83&lt;V$139,10,(V$140-'Indicator Data'!Z83)/(V$140-V$139)*10)),1))</f>
        <v>10</v>
      </c>
      <c r="W81" s="2">
        <f>IF('Indicator Data'!AE83="No data","x",ROUND(IF('Indicator Data'!AE83&gt;W$140,0,IF('Indicator Data'!AE83&lt;W$139,10,(W$140-'Indicator Data'!AE83)/(W$140-W$139)*10)),1))</f>
        <v>9.4</v>
      </c>
      <c r="X81" s="3">
        <f t="shared" si="14"/>
        <v>8.6</v>
      </c>
      <c r="Y81" s="5">
        <f t="shared" si="15"/>
        <v>7.4</v>
      </c>
      <c r="Z81" s="80"/>
    </row>
    <row r="82" spans="1:26" s="11" customFormat="1" x14ac:dyDescent="0.25">
      <c r="A82" s="11" t="s">
        <v>399</v>
      </c>
      <c r="B82" s="28" t="s">
        <v>14</v>
      </c>
      <c r="C82" s="28" t="s">
        <v>527</v>
      </c>
      <c r="D82" s="2">
        <f>IF('Indicator Data'!AR84="No data","x",ROUND(IF('Indicator Data'!AR84&gt;D$140,0,IF('Indicator Data'!AR84&lt;D$139,10,(D$140-'Indicator Data'!AR84)/(D$140-D$139)*10)),1))</f>
        <v>2.8</v>
      </c>
      <c r="E82" s="122">
        <f>('Indicator Data'!BE84+'Indicator Data'!BF84+'Indicator Data'!BG84)/'Indicator Data'!BD84*1000000</f>
        <v>1.8969984458694449E-2</v>
      </c>
      <c r="F82" s="2">
        <f t="shared" si="8"/>
        <v>9.8000000000000007</v>
      </c>
      <c r="G82" s="3">
        <f t="shared" si="9"/>
        <v>6.3</v>
      </c>
      <c r="H82" s="2">
        <f>IF('Indicator Data'!AT84="No data","x",ROUND(IF('Indicator Data'!AT84&gt;H$140,0,IF('Indicator Data'!AT84&lt;H$139,10,(H$140-'Indicator Data'!AT84)/(H$140-H$139)*10)),1))</f>
        <v>7.3</v>
      </c>
      <c r="I82" s="2">
        <f>IF('Indicator Data'!AS84="No data","x",ROUND(IF('Indicator Data'!AS84&gt;I$140,0,IF('Indicator Data'!AS84&lt;I$139,10,(I$140-'Indicator Data'!AS84)/(I$140-I$139)*10)),1))</f>
        <v>6.9</v>
      </c>
      <c r="J82" s="3">
        <f t="shared" si="10"/>
        <v>7.1</v>
      </c>
      <c r="K82" s="5">
        <f t="shared" si="11"/>
        <v>6.7</v>
      </c>
      <c r="L82" s="2">
        <f>IF('Indicator Data'!AV84="No data","x",ROUND(IF('Indicator Data'!AV84^2&gt;L$140,0,IF('Indicator Data'!AV84^2&lt;L$139,10,(L$140-'Indicator Data'!AV84^2)/(L$140-L$139)*10)),1))</f>
        <v>7</v>
      </c>
      <c r="M82" s="2">
        <f>IF(OR('Indicator Data'!AU84=0,'Indicator Data'!AU84="No data"),"x",ROUND(IF('Indicator Data'!AU84&gt;M$140,0,IF('Indicator Data'!AU84&lt;M$139,10,(M$140-'Indicator Data'!AU84)/(M$140-M$139)*10)),1))</f>
        <v>3.5</v>
      </c>
      <c r="N82" s="2">
        <f>IF('Indicator Data'!AW84="No data","x",ROUND(IF('Indicator Data'!AW84&gt;N$140,0,IF('Indicator Data'!AW84&lt;N$139,10,(N$140-'Indicator Data'!AW84)/(N$140-N$139)*10)),1))</f>
        <v>7.4</v>
      </c>
      <c r="O82" s="2">
        <f>IF('Indicator Data'!AX84="No data","x",ROUND(IF('Indicator Data'!AX84&gt;O$140,0,IF('Indicator Data'!AX84&lt;O$139,10,(O$140-'Indicator Data'!AX84)/(O$140-O$139)*10)),1))</f>
        <v>6.4</v>
      </c>
      <c r="P82" s="3">
        <f t="shared" si="12"/>
        <v>6.1</v>
      </c>
      <c r="Q82" s="2">
        <f>IF('Indicator Data'!AY84="No data","x",ROUND(IF('Indicator Data'!AY84&gt;Q$140,0,IF('Indicator Data'!AY84&lt;Q$139,10,(Q$140-'Indicator Data'!AY84)/(Q$140-Q$139)*10)),1))</f>
        <v>7.8</v>
      </c>
      <c r="R82" s="2">
        <f>IF('Indicator Data'!AZ84="No data","x",ROUND(IF('Indicator Data'!AZ84&gt;R$140,0,IF('Indicator Data'!AZ84&lt;R$139,10,(R$140-'Indicator Data'!AZ84)/(R$140-R$139)*10)),1))</f>
        <v>7.8</v>
      </c>
      <c r="S82" s="3">
        <f t="shared" si="13"/>
        <v>7.8</v>
      </c>
      <c r="T82" s="2">
        <f>IF('Indicator Data'!X84="No data","x",ROUND(IF('Indicator Data'!X84&gt;T$140,0,IF('Indicator Data'!X84&lt;T$139,10,(T$140-'Indicator Data'!X84)/(T$140-T$139)*10)),1))</f>
        <v>9</v>
      </c>
      <c r="U82" s="2">
        <f>IF('Indicator Data'!Y84="No data","x",ROUND(IF('Indicator Data'!Y84&gt;U$140,0,IF('Indicator Data'!Y84&lt;U$139,10,(U$140-'Indicator Data'!Y84)/(U$140-U$139)*10)),1))</f>
        <v>6.4</v>
      </c>
      <c r="V82" s="2">
        <f>IF('Indicator Data'!Z84="No data","x",ROUND(IF('Indicator Data'!Z84&gt;V$140,0,IF('Indicator Data'!Z84&lt;V$139,10,(V$140-'Indicator Data'!Z84)/(V$140-V$139)*10)),1))</f>
        <v>10</v>
      </c>
      <c r="W82" s="2">
        <f>IF('Indicator Data'!AE84="No data","x",ROUND(IF('Indicator Data'!AE84&gt;W$140,0,IF('Indicator Data'!AE84&lt;W$139,10,(W$140-'Indicator Data'!AE84)/(W$140-W$139)*10)),1))</f>
        <v>9.4</v>
      </c>
      <c r="X82" s="3">
        <f t="shared" si="14"/>
        <v>8.6999999999999993</v>
      </c>
      <c r="Y82" s="5">
        <f t="shared" si="15"/>
        <v>7.5</v>
      </c>
      <c r="Z82" s="80"/>
    </row>
    <row r="83" spans="1:26" s="11" customFormat="1" x14ac:dyDescent="0.25">
      <c r="A83" s="11" t="s">
        <v>401</v>
      </c>
      <c r="B83" s="28" t="s">
        <v>14</v>
      </c>
      <c r="C83" s="28" t="s">
        <v>529</v>
      </c>
      <c r="D83" s="2">
        <f>IF('Indicator Data'!AR85="No data","x",ROUND(IF('Indicator Data'!AR85&gt;D$140,0,IF('Indicator Data'!AR85&lt;D$139,10,(D$140-'Indicator Data'!AR85)/(D$140-D$139)*10)),1))</f>
        <v>2.8</v>
      </c>
      <c r="E83" s="122">
        <f>('Indicator Data'!BE85+'Indicator Data'!BF85+'Indicator Data'!BG85)/'Indicator Data'!BD85*1000000</f>
        <v>1.8969984458694449E-2</v>
      </c>
      <c r="F83" s="2">
        <f t="shared" si="8"/>
        <v>9.8000000000000007</v>
      </c>
      <c r="G83" s="3">
        <f t="shared" si="9"/>
        <v>6.3</v>
      </c>
      <c r="H83" s="2">
        <f>IF('Indicator Data'!AT85="No data","x",ROUND(IF('Indicator Data'!AT85&gt;H$140,0,IF('Indicator Data'!AT85&lt;H$139,10,(H$140-'Indicator Data'!AT85)/(H$140-H$139)*10)),1))</f>
        <v>7.3</v>
      </c>
      <c r="I83" s="2">
        <f>IF('Indicator Data'!AS85="No data","x",ROUND(IF('Indicator Data'!AS85&gt;I$140,0,IF('Indicator Data'!AS85&lt;I$139,10,(I$140-'Indicator Data'!AS85)/(I$140-I$139)*10)),1))</f>
        <v>6.9</v>
      </c>
      <c r="J83" s="3">
        <f t="shared" si="10"/>
        <v>7.1</v>
      </c>
      <c r="K83" s="5">
        <f t="shared" si="11"/>
        <v>6.7</v>
      </c>
      <c r="L83" s="2">
        <f>IF('Indicator Data'!AV85="No data","x",ROUND(IF('Indicator Data'!AV85^2&gt;L$140,0,IF('Indicator Data'!AV85^2&lt;L$139,10,(L$140-'Indicator Data'!AV85^2)/(L$140-L$139)*10)),1))</f>
        <v>8.3000000000000007</v>
      </c>
      <c r="M83" s="2">
        <f>IF(OR('Indicator Data'!AU85=0,'Indicator Data'!AU85="No data"),"x",ROUND(IF('Indicator Data'!AU85&gt;M$140,0,IF('Indicator Data'!AU85&lt;M$139,10,(M$140-'Indicator Data'!AU85)/(M$140-M$139)*10)),1))</f>
        <v>5.3</v>
      </c>
      <c r="N83" s="2">
        <f>IF('Indicator Data'!AW85="No data","x",ROUND(IF('Indicator Data'!AW85&gt;N$140,0,IF('Indicator Data'!AW85&lt;N$139,10,(N$140-'Indicator Data'!AW85)/(N$140-N$139)*10)),1))</f>
        <v>7.4</v>
      </c>
      <c r="O83" s="2">
        <f>IF('Indicator Data'!AX85="No data","x",ROUND(IF('Indicator Data'!AX85&gt;O$140,0,IF('Indicator Data'!AX85&lt;O$139,10,(O$140-'Indicator Data'!AX85)/(O$140-O$139)*10)),1))</f>
        <v>6.4</v>
      </c>
      <c r="P83" s="3">
        <f t="shared" si="12"/>
        <v>6.9</v>
      </c>
      <c r="Q83" s="2">
        <f>IF('Indicator Data'!AY85="No data","x",ROUND(IF('Indicator Data'!AY85&gt;Q$140,0,IF('Indicator Data'!AY85&lt;Q$139,10,(Q$140-'Indicator Data'!AY85)/(Q$140-Q$139)*10)),1))</f>
        <v>5</v>
      </c>
      <c r="R83" s="2">
        <f>IF('Indicator Data'!AZ85="No data","x",ROUND(IF('Indicator Data'!AZ85&gt;R$140,0,IF('Indicator Data'!AZ85&lt;R$139,10,(R$140-'Indicator Data'!AZ85)/(R$140-R$139)*10)),1))</f>
        <v>8.4</v>
      </c>
      <c r="S83" s="3">
        <f t="shared" si="13"/>
        <v>6.7</v>
      </c>
      <c r="T83" s="2">
        <f>IF('Indicator Data'!X85="No data","x",ROUND(IF('Indicator Data'!X85&gt;T$140,0,IF('Indicator Data'!X85&lt;T$139,10,(T$140-'Indicator Data'!X85)/(T$140-T$139)*10)),1))</f>
        <v>9</v>
      </c>
      <c r="U83" s="2">
        <f>IF('Indicator Data'!Y85="No data","x",ROUND(IF('Indicator Data'!Y85&gt;U$140,0,IF('Indicator Data'!Y85&lt;U$139,10,(U$140-'Indicator Data'!Y85)/(U$140-U$139)*10)),1))</f>
        <v>5.2</v>
      </c>
      <c r="V83" s="2">
        <f>IF('Indicator Data'!Z85="No data","x",ROUND(IF('Indicator Data'!Z85&gt;V$140,0,IF('Indicator Data'!Z85&lt;V$139,10,(V$140-'Indicator Data'!Z85)/(V$140-V$139)*10)),1))</f>
        <v>10</v>
      </c>
      <c r="W83" s="2">
        <f>IF('Indicator Data'!AE85="No data","x",ROUND(IF('Indicator Data'!AE85&gt;W$140,0,IF('Indicator Data'!AE85&lt;W$139,10,(W$140-'Indicator Data'!AE85)/(W$140-W$139)*10)),1))</f>
        <v>9.4</v>
      </c>
      <c r="X83" s="3">
        <f t="shared" si="14"/>
        <v>8.4</v>
      </c>
      <c r="Y83" s="5">
        <f t="shared" si="15"/>
        <v>7.3</v>
      </c>
      <c r="Z83" s="80"/>
    </row>
    <row r="84" spans="1:26" s="11" customFormat="1" x14ac:dyDescent="0.25">
      <c r="A84" s="11" t="s">
        <v>403</v>
      </c>
      <c r="B84" s="28" t="s">
        <v>14</v>
      </c>
      <c r="C84" s="28" t="s">
        <v>531</v>
      </c>
      <c r="D84" s="2">
        <f>IF('Indicator Data'!AR86="No data","x",ROUND(IF('Indicator Data'!AR86&gt;D$140,0,IF('Indicator Data'!AR86&lt;D$139,10,(D$140-'Indicator Data'!AR86)/(D$140-D$139)*10)),1))</f>
        <v>2.8</v>
      </c>
      <c r="E84" s="122">
        <f>('Indicator Data'!BE86+'Indicator Data'!BF86+'Indicator Data'!BG86)/'Indicator Data'!BD86*1000000</f>
        <v>1.8969984458694449E-2</v>
      </c>
      <c r="F84" s="2">
        <f t="shared" si="8"/>
        <v>9.8000000000000007</v>
      </c>
      <c r="G84" s="3">
        <f t="shared" si="9"/>
        <v>6.3</v>
      </c>
      <c r="H84" s="2">
        <f>IF('Indicator Data'!AT86="No data","x",ROUND(IF('Indicator Data'!AT86&gt;H$140,0,IF('Indicator Data'!AT86&lt;H$139,10,(H$140-'Indicator Data'!AT86)/(H$140-H$139)*10)),1))</f>
        <v>7.3</v>
      </c>
      <c r="I84" s="2">
        <f>IF('Indicator Data'!AS86="No data","x",ROUND(IF('Indicator Data'!AS86&gt;I$140,0,IF('Indicator Data'!AS86&lt;I$139,10,(I$140-'Indicator Data'!AS86)/(I$140-I$139)*10)),1))</f>
        <v>6.9</v>
      </c>
      <c r="J84" s="3">
        <f t="shared" si="10"/>
        <v>7.1</v>
      </c>
      <c r="K84" s="5">
        <f t="shared" si="11"/>
        <v>6.7</v>
      </c>
      <c r="L84" s="2">
        <f>IF('Indicator Data'!AV86="No data","x",ROUND(IF('Indicator Data'!AV86^2&gt;L$140,0,IF('Indicator Data'!AV86^2&lt;L$139,10,(L$140-'Indicator Data'!AV86^2)/(L$140-L$139)*10)),1))</f>
        <v>10</v>
      </c>
      <c r="M84" s="2">
        <f>IF(OR('Indicator Data'!AU86=0,'Indicator Data'!AU86="No data"),"x",ROUND(IF('Indicator Data'!AU86&gt;M$140,0,IF('Indicator Data'!AU86&lt;M$139,10,(M$140-'Indicator Data'!AU86)/(M$140-M$139)*10)),1))</f>
        <v>7</v>
      </c>
      <c r="N84" s="2">
        <f>IF('Indicator Data'!AW86="No data","x",ROUND(IF('Indicator Data'!AW86&gt;N$140,0,IF('Indicator Data'!AW86&lt;N$139,10,(N$140-'Indicator Data'!AW86)/(N$140-N$139)*10)),1))</f>
        <v>7.4</v>
      </c>
      <c r="O84" s="2">
        <f>IF('Indicator Data'!AX86="No data","x",ROUND(IF('Indicator Data'!AX86&gt;O$140,0,IF('Indicator Data'!AX86&lt;O$139,10,(O$140-'Indicator Data'!AX86)/(O$140-O$139)*10)),1))</f>
        <v>6.4</v>
      </c>
      <c r="P84" s="3">
        <f t="shared" si="12"/>
        <v>7.7</v>
      </c>
      <c r="Q84" s="2">
        <f>IF('Indicator Data'!AY86="No data","x",ROUND(IF('Indicator Data'!AY86&gt;Q$140,0,IF('Indicator Data'!AY86&lt;Q$139,10,(Q$140-'Indicator Data'!AY86)/(Q$140-Q$139)*10)),1))</f>
        <v>8</v>
      </c>
      <c r="R84" s="2">
        <f>IF('Indicator Data'!AZ86="No data","x",ROUND(IF('Indicator Data'!AZ86&gt;R$140,0,IF('Indicator Data'!AZ86&lt;R$139,10,(R$140-'Indicator Data'!AZ86)/(R$140-R$139)*10)),1))</f>
        <v>7.8</v>
      </c>
      <c r="S84" s="3">
        <f t="shared" si="13"/>
        <v>7.9</v>
      </c>
      <c r="T84" s="2">
        <f>IF('Indicator Data'!X86="No data","x",ROUND(IF('Indicator Data'!X86&gt;T$140,0,IF('Indicator Data'!X86&lt;T$139,10,(T$140-'Indicator Data'!X86)/(T$140-T$139)*10)),1))</f>
        <v>9</v>
      </c>
      <c r="U84" s="2">
        <f>IF('Indicator Data'!Y86="No data","x",ROUND(IF('Indicator Data'!Y86&gt;U$140,0,IF('Indicator Data'!Y86&lt;U$139,10,(U$140-'Indicator Data'!Y86)/(U$140-U$139)*10)),1))</f>
        <v>6.9</v>
      </c>
      <c r="V84" s="2">
        <f>IF('Indicator Data'!Z86="No data","x",ROUND(IF('Indicator Data'!Z86&gt;V$140,0,IF('Indicator Data'!Z86&lt;V$139,10,(V$140-'Indicator Data'!Z86)/(V$140-V$139)*10)),1))</f>
        <v>10</v>
      </c>
      <c r="W84" s="2">
        <f>IF('Indicator Data'!AE86="No data","x",ROUND(IF('Indicator Data'!AE86&gt;W$140,0,IF('Indicator Data'!AE86&lt;W$139,10,(W$140-'Indicator Data'!AE86)/(W$140-W$139)*10)),1))</f>
        <v>9.4</v>
      </c>
      <c r="X84" s="3">
        <f t="shared" si="14"/>
        <v>8.8000000000000007</v>
      </c>
      <c r="Y84" s="5">
        <f t="shared" si="15"/>
        <v>8.1</v>
      </c>
      <c r="Z84" s="80"/>
    </row>
    <row r="85" spans="1:26" s="11" customFormat="1" x14ac:dyDescent="0.25">
      <c r="A85" s="11" t="s">
        <v>400</v>
      </c>
      <c r="B85" s="28" t="s">
        <v>14</v>
      </c>
      <c r="C85" s="28" t="s">
        <v>528</v>
      </c>
      <c r="D85" s="2">
        <f>IF('Indicator Data'!AR87="No data","x",ROUND(IF('Indicator Data'!AR87&gt;D$140,0,IF('Indicator Data'!AR87&lt;D$139,10,(D$140-'Indicator Data'!AR87)/(D$140-D$139)*10)),1))</f>
        <v>2.8</v>
      </c>
      <c r="E85" s="122">
        <f>('Indicator Data'!BE87+'Indicator Data'!BF87+'Indicator Data'!BG87)/'Indicator Data'!BD87*1000000</f>
        <v>1.8969984458694449E-2</v>
      </c>
      <c r="F85" s="2">
        <f t="shared" si="8"/>
        <v>9.8000000000000007</v>
      </c>
      <c r="G85" s="3">
        <f t="shared" si="9"/>
        <v>6.3</v>
      </c>
      <c r="H85" s="2">
        <f>IF('Indicator Data'!AT87="No data","x",ROUND(IF('Indicator Data'!AT87&gt;H$140,0,IF('Indicator Data'!AT87&lt;H$139,10,(H$140-'Indicator Data'!AT87)/(H$140-H$139)*10)),1))</f>
        <v>7.3</v>
      </c>
      <c r="I85" s="2">
        <f>IF('Indicator Data'!AS87="No data","x",ROUND(IF('Indicator Data'!AS87&gt;I$140,0,IF('Indicator Data'!AS87&lt;I$139,10,(I$140-'Indicator Data'!AS87)/(I$140-I$139)*10)),1))</f>
        <v>6.9</v>
      </c>
      <c r="J85" s="3">
        <f t="shared" si="10"/>
        <v>7.1</v>
      </c>
      <c r="K85" s="5">
        <f t="shared" si="11"/>
        <v>6.7</v>
      </c>
      <c r="L85" s="2">
        <f>IF('Indicator Data'!AV87="No data","x",ROUND(IF('Indicator Data'!AV87^2&gt;L$140,0,IF('Indicator Data'!AV87^2&lt;L$139,10,(L$140-'Indicator Data'!AV87^2)/(L$140-L$139)*10)),1))</f>
        <v>10</v>
      </c>
      <c r="M85" s="2">
        <f>IF(OR('Indicator Data'!AU87=0,'Indicator Data'!AU87="No data"),"x",ROUND(IF('Indicator Data'!AU87&gt;M$140,0,IF('Indicator Data'!AU87&lt;M$139,10,(M$140-'Indicator Data'!AU87)/(M$140-M$139)*10)),1))</f>
        <v>5.9</v>
      </c>
      <c r="N85" s="2">
        <f>IF('Indicator Data'!AW87="No data","x",ROUND(IF('Indicator Data'!AW87&gt;N$140,0,IF('Indicator Data'!AW87&lt;N$139,10,(N$140-'Indicator Data'!AW87)/(N$140-N$139)*10)),1))</f>
        <v>7.4</v>
      </c>
      <c r="O85" s="2">
        <f>IF('Indicator Data'!AX87="No data","x",ROUND(IF('Indicator Data'!AX87&gt;O$140,0,IF('Indicator Data'!AX87&lt;O$139,10,(O$140-'Indicator Data'!AX87)/(O$140-O$139)*10)),1))</f>
        <v>6.4</v>
      </c>
      <c r="P85" s="3">
        <f t="shared" si="12"/>
        <v>7.4</v>
      </c>
      <c r="Q85" s="2">
        <f>IF('Indicator Data'!AY87="No data","x",ROUND(IF('Indicator Data'!AY87&gt;Q$140,0,IF('Indicator Data'!AY87&lt;Q$139,10,(Q$140-'Indicator Data'!AY87)/(Q$140-Q$139)*10)),1))</f>
        <v>7.7</v>
      </c>
      <c r="R85" s="2">
        <f>IF('Indicator Data'!AZ87="No data","x",ROUND(IF('Indicator Data'!AZ87&gt;R$140,0,IF('Indicator Data'!AZ87&lt;R$139,10,(R$140-'Indicator Data'!AZ87)/(R$140-R$139)*10)),1))</f>
        <v>8.9</v>
      </c>
      <c r="S85" s="3">
        <f t="shared" si="13"/>
        <v>8.3000000000000007</v>
      </c>
      <c r="T85" s="2">
        <f>IF('Indicator Data'!X87="No data","x",ROUND(IF('Indicator Data'!X87&gt;T$140,0,IF('Indicator Data'!X87&lt;T$139,10,(T$140-'Indicator Data'!X87)/(T$140-T$139)*10)),1))</f>
        <v>9</v>
      </c>
      <c r="U85" s="2">
        <f>IF('Indicator Data'!Y87="No data","x",ROUND(IF('Indicator Data'!Y87&gt;U$140,0,IF('Indicator Data'!Y87&lt;U$139,10,(U$140-'Indicator Data'!Y87)/(U$140-U$139)*10)),1))</f>
        <v>8.9</v>
      </c>
      <c r="V85" s="2">
        <f>IF('Indicator Data'!Z87="No data","x",ROUND(IF('Indicator Data'!Z87&gt;V$140,0,IF('Indicator Data'!Z87&lt;V$139,10,(V$140-'Indicator Data'!Z87)/(V$140-V$139)*10)),1))</f>
        <v>10</v>
      </c>
      <c r="W85" s="2">
        <f>IF('Indicator Data'!AE87="No data","x",ROUND(IF('Indicator Data'!AE87&gt;W$140,0,IF('Indicator Data'!AE87&lt;W$139,10,(W$140-'Indicator Data'!AE87)/(W$140-W$139)*10)),1))</f>
        <v>9.4</v>
      </c>
      <c r="X85" s="3">
        <f t="shared" si="14"/>
        <v>9.3000000000000007</v>
      </c>
      <c r="Y85" s="5">
        <f t="shared" si="15"/>
        <v>8.3000000000000007</v>
      </c>
      <c r="Z85" s="80"/>
    </row>
    <row r="86" spans="1:26" s="11" customFormat="1" x14ac:dyDescent="0.25">
      <c r="A86" s="11" t="s">
        <v>402</v>
      </c>
      <c r="B86" s="28" t="s">
        <v>14</v>
      </c>
      <c r="C86" s="28" t="s">
        <v>530</v>
      </c>
      <c r="D86" s="2">
        <f>IF('Indicator Data'!AR88="No data","x",ROUND(IF('Indicator Data'!AR88&gt;D$140,0,IF('Indicator Data'!AR88&lt;D$139,10,(D$140-'Indicator Data'!AR88)/(D$140-D$139)*10)),1))</f>
        <v>2.8</v>
      </c>
      <c r="E86" s="122">
        <f>('Indicator Data'!BE88+'Indicator Data'!BF88+'Indicator Data'!BG88)/'Indicator Data'!BD88*1000000</f>
        <v>1.8969984458694449E-2</v>
      </c>
      <c r="F86" s="2">
        <f t="shared" si="8"/>
        <v>9.8000000000000007</v>
      </c>
      <c r="G86" s="3">
        <f t="shared" si="9"/>
        <v>6.3</v>
      </c>
      <c r="H86" s="2">
        <f>IF('Indicator Data'!AT88="No data","x",ROUND(IF('Indicator Data'!AT88&gt;H$140,0,IF('Indicator Data'!AT88&lt;H$139,10,(H$140-'Indicator Data'!AT88)/(H$140-H$139)*10)),1))</f>
        <v>7.3</v>
      </c>
      <c r="I86" s="2">
        <f>IF('Indicator Data'!AS88="No data","x",ROUND(IF('Indicator Data'!AS88&gt;I$140,0,IF('Indicator Data'!AS88&lt;I$139,10,(I$140-'Indicator Data'!AS88)/(I$140-I$139)*10)),1))</f>
        <v>6.9</v>
      </c>
      <c r="J86" s="3">
        <f t="shared" si="10"/>
        <v>7.1</v>
      </c>
      <c r="K86" s="5">
        <f t="shared" si="11"/>
        <v>6.7</v>
      </c>
      <c r="L86" s="2">
        <f>IF('Indicator Data'!AV88="No data","x",ROUND(IF('Indicator Data'!AV88^2&gt;L$140,0,IF('Indicator Data'!AV88^2&lt;L$139,10,(L$140-'Indicator Data'!AV88^2)/(L$140-L$139)*10)),1))</f>
        <v>4.3</v>
      </c>
      <c r="M86" s="2">
        <f>IF(OR('Indicator Data'!AU88=0,'Indicator Data'!AU88="No data"),"x",ROUND(IF('Indicator Data'!AU88&gt;M$140,0,IF('Indicator Data'!AU88&lt;M$139,10,(M$140-'Indicator Data'!AU88)/(M$140-M$139)*10)),1))</f>
        <v>5</v>
      </c>
      <c r="N86" s="2">
        <f>IF('Indicator Data'!AW88="No data","x",ROUND(IF('Indicator Data'!AW88&gt;N$140,0,IF('Indicator Data'!AW88&lt;N$139,10,(N$140-'Indicator Data'!AW88)/(N$140-N$139)*10)),1))</f>
        <v>7.4</v>
      </c>
      <c r="O86" s="2">
        <f>IF('Indicator Data'!AX88="No data","x",ROUND(IF('Indicator Data'!AX88&gt;O$140,0,IF('Indicator Data'!AX88&lt;O$139,10,(O$140-'Indicator Data'!AX88)/(O$140-O$139)*10)),1))</f>
        <v>6.4</v>
      </c>
      <c r="P86" s="3">
        <f t="shared" si="12"/>
        <v>5.8</v>
      </c>
      <c r="Q86" s="2">
        <f>IF('Indicator Data'!AY88="No data","x",ROUND(IF('Indicator Data'!AY88&gt;Q$140,0,IF('Indicator Data'!AY88&lt;Q$139,10,(Q$140-'Indicator Data'!AY88)/(Q$140-Q$139)*10)),1))</f>
        <v>8.6999999999999993</v>
      </c>
      <c r="R86" s="2">
        <f>IF('Indicator Data'!AZ88="No data","x",ROUND(IF('Indicator Data'!AZ88&gt;R$140,0,IF('Indicator Data'!AZ88&lt;R$139,10,(R$140-'Indicator Data'!AZ88)/(R$140-R$139)*10)),1))</f>
        <v>6</v>
      </c>
      <c r="S86" s="3">
        <f t="shared" si="13"/>
        <v>7.4</v>
      </c>
      <c r="T86" s="2">
        <f>IF('Indicator Data'!X88="No data","x",ROUND(IF('Indicator Data'!X88&gt;T$140,0,IF('Indicator Data'!X88&lt;T$139,10,(T$140-'Indicator Data'!X88)/(T$140-T$139)*10)),1))</f>
        <v>9</v>
      </c>
      <c r="U86" s="2">
        <f>IF('Indicator Data'!Y88="No data","x",ROUND(IF('Indicator Data'!Y88&gt;U$140,0,IF('Indicator Data'!Y88&lt;U$139,10,(U$140-'Indicator Data'!Y88)/(U$140-U$139)*10)),1))</f>
        <v>3.6</v>
      </c>
      <c r="V86" s="2">
        <f>IF('Indicator Data'!Z88="No data","x",ROUND(IF('Indicator Data'!Z88&gt;V$140,0,IF('Indicator Data'!Z88&lt;V$139,10,(V$140-'Indicator Data'!Z88)/(V$140-V$139)*10)),1))</f>
        <v>10</v>
      </c>
      <c r="W86" s="2">
        <f>IF('Indicator Data'!AE88="No data","x",ROUND(IF('Indicator Data'!AE88&gt;W$140,0,IF('Indicator Data'!AE88&lt;W$139,10,(W$140-'Indicator Data'!AE88)/(W$140-W$139)*10)),1))</f>
        <v>9.4</v>
      </c>
      <c r="X86" s="3">
        <f t="shared" si="14"/>
        <v>8</v>
      </c>
      <c r="Y86" s="5">
        <f t="shared" si="15"/>
        <v>7.1</v>
      </c>
      <c r="Z86" s="80"/>
    </row>
    <row r="87" spans="1:26" s="11" customFormat="1" x14ac:dyDescent="0.25">
      <c r="A87" s="11" t="s">
        <v>404</v>
      </c>
      <c r="B87" s="28" t="s">
        <v>14</v>
      </c>
      <c r="C87" s="28" t="s">
        <v>532</v>
      </c>
      <c r="D87" s="2">
        <f>IF('Indicator Data'!AR89="No data","x",ROUND(IF('Indicator Data'!AR89&gt;D$140,0,IF('Indicator Data'!AR89&lt;D$139,10,(D$140-'Indicator Data'!AR89)/(D$140-D$139)*10)),1))</f>
        <v>2.8</v>
      </c>
      <c r="E87" s="122">
        <f>('Indicator Data'!BE89+'Indicator Data'!BF89+'Indicator Data'!BG89)/'Indicator Data'!BD89*1000000</f>
        <v>1.8969984458694449E-2</v>
      </c>
      <c r="F87" s="2">
        <f t="shared" si="8"/>
        <v>9.8000000000000007</v>
      </c>
      <c r="G87" s="3">
        <f t="shared" si="9"/>
        <v>6.3</v>
      </c>
      <c r="H87" s="2">
        <f>IF('Indicator Data'!AT89="No data","x",ROUND(IF('Indicator Data'!AT89&gt;H$140,0,IF('Indicator Data'!AT89&lt;H$139,10,(H$140-'Indicator Data'!AT89)/(H$140-H$139)*10)),1))</f>
        <v>7.3</v>
      </c>
      <c r="I87" s="2">
        <f>IF('Indicator Data'!AS89="No data","x",ROUND(IF('Indicator Data'!AS89&gt;I$140,0,IF('Indicator Data'!AS89&lt;I$139,10,(I$140-'Indicator Data'!AS89)/(I$140-I$139)*10)),1))</f>
        <v>6.9</v>
      </c>
      <c r="J87" s="3">
        <f t="shared" si="10"/>
        <v>7.1</v>
      </c>
      <c r="K87" s="5">
        <f t="shared" si="11"/>
        <v>6.7</v>
      </c>
      <c r="L87" s="2">
        <f>IF('Indicator Data'!AV89="No data","x",ROUND(IF('Indicator Data'!AV89^2&gt;L$140,0,IF('Indicator Data'!AV89^2&lt;L$139,10,(L$140-'Indicator Data'!AV89^2)/(L$140-L$139)*10)),1))</f>
        <v>4.9000000000000004</v>
      </c>
      <c r="M87" s="2">
        <f>IF(OR('Indicator Data'!AU89=0,'Indicator Data'!AU89="No data"),"x",ROUND(IF('Indicator Data'!AU89&gt;M$140,0,IF('Indicator Data'!AU89&lt;M$139,10,(M$140-'Indicator Data'!AU89)/(M$140-M$139)*10)),1))</f>
        <v>2.8</v>
      </c>
      <c r="N87" s="2">
        <f>IF('Indicator Data'!AW89="No data","x",ROUND(IF('Indicator Data'!AW89&gt;N$140,0,IF('Indicator Data'!AW89&lt;N$139,10,(N$140-'Indicator Data'!AW89)/(N$140-N$139)*10)),1))</f>
        <v>7.4</v>
      </c>
      <c r="O87" s="2">
        <f>IF('Indicator Data'!AX89="No data","x",ROUND(IF('Indicator Data'!AX89&gt;O$140,0,IF('Indicator Data'!AX89&lt;O$139,10,(O$140-'Indicator Data'!AX89)/(O$140-O$139)*10)),1))</f>
        <v>6.4</v>
      </c>
      <c r="P87" s="3">
        <f t="shared" si="12"/>
        <v>5.4</v>
      </c>
      <c r="Q87" s="2">
        <f>IF('Indicator Data'!AY89="No data","x",ROUND(IF('Indicator Data'!AY89&gt;Q$140,0,IF('Indicator Data'!AY89&lt;Q$139,10,(Q$140-'Indicator Data'!AY89)/(Q$140-Q$139)*10)),1))</f>
        <v>8.6</v>
      </c>
      <c r="R87" s="2">
        <f>IF('Indicator Data'!AZ89="No data","x",ROUND(IF('Indicator Data'!AZ89&gt;R$140,0,IF('Indicator Data'!AZ89&lt;R$139,10,(R$140-'Indicator Data'!AZ89)/(R$140-R$139)*10)),1))</f>
        <v>2.8</v>
      </c>
      <c r="S87" s="3">
        <f t="shared" si="13"/>
        <v>5.7</v>
      </c>
      <c r="T87" s="2">
        <f>IF('Indicator Data'!X89="No data","x",ROUND(IF('Indicator Data'!X89&gt;T$140,0,IF('Indicator Data'!X89&lt;T$139,10,(T$140-'Indicator Data'!X89)/(T$140-T$139)*10)),1))</f>
        <v>9</v>
      </c>
      <c r="U87" s="2">
        <f>IF('Indicator Data'!Y89="No data","x",ROUND(IF('Indicator Data'!Y89&gt;U$140,0,IF('Indicator Data'!Y89&lt;U$139,10,(U$140-'Indicator Data'!Y89)/(U$140-U$139)*10)),1))</f>
        <v>4.7</v>
      </c>
      <c r="V87" s="2">
        <f>IF('Indicator Data'!Z89="No data","x",ROUND(IF('Indicator Data'!Z89&gt;V$140,0,IF('Indicator Data'!Z89&lt;V$139,10,(V$140-'Indicator Data'!Z89)/(V$140-V$139)*10)),1))</f>
        <v>10</v>
      </c>
      <c r="W87" s="2">
        <f>IF('Indicator Data'!AE89="No data","x",ROUND(IF('Indicator Data'!AE89&gt;W$140,0,IF('Indicator Data'!AE89&lt;W$139,10,(W$140-'Indicator Data'!AE89)/(W$140-W$139)*10)),1))</f>
        <v>9.4</v>
      </c>
      <c r="X87" s="3">
        <f t="shared" si="14"/>
        <v>8.3000000000000007</v>
      </c>
      <c r="Y87" s="5">
        <f t="shared" si="15"/>
        <v>6.5</v>
      </c>
      <c r="Z87" s="80"/>
    </row>
    <row r="88" spans="1:26" s="11" customFormat="1" x14ac:dyDescent="0.25">
      <c r="A88" s="11" t="s">
        <v>405</v>
      </c>
      <c r="B88" s="28" t="s">
        <v>14</v>
      </c>
      <c r="C88" s="28" t="s">
        <v>533</v>
      </c>
      <c r="D88" s="2">
        <f>IF('Indicator Data'!AR90="No data","x",ROUND(IF('Indicator Data'!AR90&gt;D$140,0,IF('Indicator Data'!AR90&lt;D$139,10,(D$140-'Indicator Data'!AR90)/(D$140-D$139)*10)),1))</f>
        <v>2.8</v>
      </c>
      <c r="E88" s="122">
        <f>('Indicator Data'!BE90+'Indicator Data'!BF90+'Indicator Data'!BG90)/'Indicator Data'!BD90*1000000</f>
        <v>1.8969984458694449E-2</v>
      </c>
      <c r="F88" s="2">
        <f t="shared" si="8"/>
        <v>9.8000000000000007</v>
      </c>
      <c r="G88" s="3">
        <f t="shared" si="9"/>
        <v>6.3</v>
      </c>
      <c r="H88" s="2">
        <f>IF('Indicator Data'!AT90="No data","x",ROUND(IF('Indicator Data'!AT90&gt;H$140,0,IF('Indicator Data'!AT90&lt;H$139,10,(H$140-'Indicator Data'!AT90)/(H$140-H$139)*10)),1))</f>
        <v>7.3</v>
      </c>
      <c r="I88" s="2">
        <f>IF('Indicator Data'!AS90="No data","x",ROUND(IF('Indicator Data'!AS90&gt;I$140,0,IF('Indicator Data'!AS90&lt;I$139,10,(I$140-'Indicator Data'!AS90)/(I$140-I$139)*10)),1))</f>
        <v>6.9</v>
      </c>
      <c r="J88" s="3">
        <f t="shared" si="10"/>
        <v>7.1</v>
      </c>
      <c r="K88" s="5">
        <f t="shared" si="11"/>
        <v>6.7</v>
      </c>
      <c r="L88" s="2">
        <f>IF('Indicator Data'!AV90="No data","x",ROUND(IF('Indicator Data'!AV90^2&gt;L$140,0,IF('Indicator Data'!AV90^2&lt;L$139,10,(L$140-'Indicator Data'!AV90^2)/(L$140-L$139)*10)),1))</f>
        <v>1.9</v>
      </c>
      <c r="M88" s="2">
        <f>IF(OR('Indicator Data'!AU90=0,'Indicator Data'!AU90="No data"),"x",ROUND(IF('Indicator Data'!AU90&gt;M$140,0,IF('Indicator Data'!AU90&lt;M$139,10,(M$140-'Indicator Data'!AU90)/(M$140-M$139)*10)),1))</f>
        <v>0.1</v>
      </c>
      <c r="N88" s="2">
        <f>IF('Indicator Data'!AW90="No data","x",ROUND(IF('Indicator Data'!AW90&gt;N$140,0,IF('Indicator Data'!AW90&lt;N$139,10,(N$140-'Indicator Data'!AW90)/(N$140-N$139)*10)),1))</f>
        <v>7.4</v>
      </c>
      <c r="O88" s="2">
        <f>IF('Indicator Data'!AX90="No data","x",ROUND(IF('Indicator Data'!AX90&gt;O$140,0,IF('Indicator Data'!AX90&lt;O$139,10,(O$140-'Indicator Data'!AX90)/(O$140-O$139)*10)),1))</f>
        <v>6.4</v>
      </c>
      <c r="P88" s="3">
        <f t="shared" si="12"/>
        <v>4</v>
      </c>
      <c r="Q88" s="2">
        <f>IF('Indicator Data'!AY90="No data","x",ROUND(IF('Indicator Data'!AY90&gt;Q$140,0,IF('Indicator Data'!AY90&lt;Q$139,10,(Q$140-'Indicator Data'!AY90)/(Q$140-Q$139)*10)),1))</f>
        <v>6.2</v>
      </c>
      <c r="R88" s="2">
        <f>IF('Indicator Data'!AZ90="No data","x",ROUND(IF('Indicator Data'!AZ90&gt;R$140,0,IF('Indicator Data'!AZ90&lt;R$139,10,(R$140-'Indicator Data'!AZ90)/(R$140-R$139)*10)),1))</f>
        <v>1.3</v>
      </c>
      <c r="S88" s="3">
        <f t="shared" si="13"/>
        <v>3.8</v>
      </c>
      <c r="T88" s="2">
        <f>IF('Indicator Data'!X90="No data","x",ROUND(IF('Indicator Data'!X90&gt;T$140,0,IF('Indicator Data'!X90&lt;T$139,10,(T$140-'Indicator Data'!X90)/(T$140-T$139)*10)),1))</f>
        <v>9</v>
      </c>
      <c r="U88" s="2">
        <f>IF('Indicator Data'!Y90="No data","x",ROUND(IF('Indicator Data'!Y90&gt;U$140,0,IF('Indicator Data'!Y90&lt;U$139,10,(U$140-'Indicator Data'!Y90)/(U$140-U$139)*10)),1))</f>
        <v>0.7</v>
      </c>
      <c r="V88" s="2">
        <f>IF('Indicator Data'!Z90="No data","x",ROUND(IF('Indicator Data'!Z90&gt;V$140,0,IF('Indicator Data'!Z90&lt;V$139,10,(V$140-'Indicator Data'!Z90)/(V$140-V$139)*10)),1))</f>
        <v>2.4</v>
      </c>
      <c r="W88" s="2">
        <f>IF('Indicator Data'!AE90="No data","x",ROUND(IF('Indicator Data'!AE90&gt;W$140,0,IF('Indicator Data'!AE90&lt;W$139,10,(W$140-'Indicator Data'!AE90)/(W$140-W$139)*10)),1))</f>
        <v>9.4</v>
      </c>
      <c r="X88" s="3">
        <f t="shared" si="14"/>
        <v>5.4</v>
      </c>
      <c r="Y88" s="5">
        <f t="shared" si="15"/>
        <v>4.4000000000000004</v>
      </c>
      <c r="Z88" s="80"/>
    </row>
    <row r="89" spans="1:26" s="11" customFormat="1" x14ac:dyDescent="0.25">
      <c r="A89" s="11" t="s">
        <v>406</v>
      </c>
      <c r="B89" s="28" t="s">
        <v>14</v>
      </c>
      <c r="C89" s="28" t="s">
        <v>534</v>
      </c>
      <c r="D89" s="2">
        <f>IF('Indicator Data'!AR91="No data","x",ROUND(IF('Indicator Data'!AR91&gt;D$140,0,IF('Indicator Data'!AR91&lt;D$139,10,(D$140-'Indicator Data'!AR91)/(D$140-D$139)*10)),1))</f>
        <v>2.8</v>
      </c>
      <c r="E89" s="122">
        <f>('Indicator Data'!BE91+'Indicator Data'!BF91+'Indicator Data'!BG91)/'Indicator Data'!BD91*1000000</f>
        <v>1.8969984458694449E-2</v>
      </c>
      <c r="F89" s="2">
        <f t="shared" si="8"/>
        <v>9.8000000000000007</v>
      </c>
      <c r="G89" s="3">
        <f t="shared" si="9"/>
        <v>6.3</v>
      </c>
      <c r="H89" s="2">
        <f>IF('Indicator Data'!AT91="No data","x",ROUND(IF('Indicator Data'!AT91&gt;H$140,0,IF('Indicator Data'!AT91&lt;H$139,10,(H$140-'Indicator Data'!AT91)/(H$140-H$139)*10)),1))</f>
        <v>7.3</v>
      </c>
      <c r="I89" s="2">
        <f>IF('Indicator Data'!AS91="No data","x",ROUND(IF('Indicator Data'!AS91&gt;I$140,0,IF('Indicator Data'!AS91&lt;I$139,10,(I$140-'Indicator Data'!AS91)/(I$140-I$139)*10)),1))</f>
        <v>6.9</v>
      </c>
      <c r="J89" s="3">
        <f t="shared" si="10"/>
        <v>7.1</v>
      </c>
      <c r="K89" s="5">
        <f t="shared" si="11"/>
        <v>6.7</v>
      </c>
      <c r="L89" s="2">
        <f>IF('Indicator Data'!AV91="No data","x",ROUND(IF('Indicator Data'!AV91^2&gt;L$140,0,IF('Indicator Data'!AV91^2&lt;L$139,10,(L$140-'Indicator Data'!AV91^2)/(L$140-L$139)*10)),1))</f>
        <v>6.1</v>
      </c>
      <c r="M89" s="2">
        <f>IF(OR('Indicator Data'!AU91=0,'Indicator Data'!AU91="No data"),"x",ROUND(IF('Indicator Data'!AU91&gt;M$140,0,IF('Indicator Data'!AU91&lt;M$139,10,(M$140-'Indicator Data'!AU91)/(M$140-M$139)*10)),1))</f>
        <v>6.9</v>
      </c>
      <c r="N89" s="2">
        <f>IF('Indicator Data'!AW91="No data","x",ROUND(IF('Indicator Data'!AW91&gt;N$140,0,IF('Indicator Data'!AW91&lt;N$139,10,(N$140-'Indicator Data'!AW91)/(N$140-N$139)*10)),1))</f>
        <v>7.4</v>
      </c>
      <c r="O89" s="2">
        <f>IF('Indicator Data'!AX91="No data","x",ROUND(IF('Indicator Data'!AX91&gt;O$140,0,IF('Indicator Data'!AX91&lt;O$139,10,(O$140-'Indicator Data'!AX91)/(O$140-O$139)*10)),1))</f>
        <v>6.4</v>
      </c>
      <c r="P89" s="3">
        <f t="shared" si="12"/>
        <v>6.7</v>
      </c>
      <c r="Q89" s="2">
        <f>IF('Indicator Data'!AY91="No data","x",ROUND(IF('Indicator Data'!AY91&gt;Q$140,0,IF('Indicator Data'!AY91&lt;Q$139,10,(Q$140-'Indicator Data'!AY91)/(Q$140-Q$139)*10)),1))</f>
        <v>8.1</v>
      </c>
      <c r="R89" s="2">
        <f>IF('Indicator Data'!AZ91="No data","x",ROUND(IF('Indicator Data'!AZ91&gt;R$140,0,IF('Indicator Data'!AZ91&lt;R$139,10,(R$140-'Indicator Data'!AZ91)/(R$140-R$139)*10)),1))</f>
        <v>9</v>
      </c>
      <c r="S89" s="3">
        <f t="shared" si="13"/>
        <v>8.6</v>
      </c>
      <c r="T89" s="2">
        <f>IF('Indicator Data'!X91="No data","x",ROUND(IF('Indicator Data'!X91&gt;T$140,0,IF('Indicator Data'!X91&lt;T$139,10,(T$140-'Indicator Data'!X91)/(T$140-T$139)*10)),1))</f>
        <v>9</v>
      </c>
      <c r="U89" s="2">
        <f>IF('Indicator Data'!Y91="No data","x",ROUND(IF('Indicator Data'!Y91&gt;U$140,0,IF('Indicator Data'!Y91&lt;U$139,10,(U$140-'Indicator Data'!Y91)/(U$140-U$139)*10)),1))</f>
        <v>3.4</v>
      </c>
      <c r="V89" s="2">
        <f>IF('Indicator Data'!Z91="No data","x",ROUND(IF('Indicator Data'!Z91&gt;V$140,0,IF('Indicator Data'!Z91&lt;V$139,10,(V$140-'Indicator Data'!Z91)/(V$140-V$139)*10)),1))</f>
        <v>8.6</v>
      </c>
      <c r="W89" s="2">
        <f>IF('Indicator Data'!AE91="No data","x",ROUND(IF('Indicator Data'!AE91&gt;W$140,0,IF('Indicator Data'!AE91&lt;W$139,10,(W$140-'Indicator Data'!AE91)/(W$140-W$139)*10)),1))</f>
        <v>9.4</v>
      </c>
      <c r="X89" s="3">
        <f t="shared" si="14"/>
        <v>7.6</v>
      </c>
      <c r="Y89" s="5">
        <f t="shared" si="15"/>
        <v>7.6</v>
      </c>
      <c r="Z89" s="80"/>
    </row>
    <row r="90" spans="1:26" s="11" customFormat="1" x14ac:dyDescent="0.25">
      <c r="A90" s="11" t="s">
        <v>13</v>
      </c>
      <c r="B90" s="28" t="s">
        <v>14</v>
      </c>
      <c r="C90" s="28" t="s">
        <v>535</v>
      </c>
      <c r="D90" s="2">
        <f>IF('Indicator Data'!AR92="No data","x",ROUND(IF('Indicator Data'!AR92&gt;D$140,0,IF('Indicator Data'!AR92&lt;D$139,10,(D$140-'Indicator Data'!AR92)/(D$140-D$139)*10)),1))</f>
        <v>2.8</v>
      </c>
      <c r="E90" s="122">
        <f>('Indicator Data'!BE92+'Indicator Data'!BF92+'Indicator Data'!BG92)/'Indicator Data'!BD92*1000000</f>
        <v>1.8969984458694449E-2</v>
      </c>
      <c r="F90" s="2">
        <f t="shared" si="8"/>
        <v>9.8000000000000007</v>
      </c>
      <c r="G90" s="3">
        <f t="shared" si="9"/>
        <v>6.3</v>
      </c>
      <c r="H90" s="2">
        <f>IF('Indicator Data'!AT92="No data","x",ROUND(IF('Indicator Data'!AT92&gt;H$140,0,IF('Indicator Data'!AT92&lt;H$139,10,(H$140-'Indicator Data'!AT92)/(H$140-H$139)*10)),1))</f>
        <v>7.3</v>
      </c>
      <c r="I90" s="2">
        <f>IF('Indicator Data'!AS92="No data","x",ROUND(IF('Indicator Data'!AS92&gt;I$140,0,IF('Indicator Data'!AS92&lt;I$139,10,(I$140-'Indicator Data'!AS92)/(I$140-I$139)*10)),1))</f>
        <v>6.9</v>
      </c>
      <c r="J90" s="3">
        <f t="shared" si="10"/>
        <v>7.1</v>
      </c>
      <c r="K90" s="5">
        <f t="shared" si="11"/>
        <v>6.7</v>
      </c>
      <c r="L90" s="2">
        <f>IF('Indicator Data'!AV92="No data","x",ROUND(IF('Indicator Data'!AV92^2&gt;L$140,0,IF('Indicator Data'!AV92^2&lt;L$139,10,(L$140-'Indicator Data'!AV92^2)/(L$140-L$139)*10)),1))</f>
        <v>9.1999999999999993</v>
      </c>
      <c r="M90" s="2">
        <f>IF(OR('Indicator Data'!AU92=0,'Indicator Data'!AU92="No data"),"x",ROUND(IF('Indicator Data'!AU92&gt;M$140,0,IF('Indicator Data'!AU92&lt;M$139,10,(M$140-'Indicator Data'!AU92)/(M$140-M$139)*10)),1))</f>
        <v>4.5</v>
      </c>
      <c r="N90" s="2">
        <f>IF('Indicator Data'!AW92="No data","x",ROUND(IF('Indicator Data'!AW92&gt;N$140,0,IF('Indicator Data'!AW92&lt;N$139,10,(N$140-'Indicator Data'!AW92)/(N$140-N$139)*10)),1))</f>
        <v>7.4</v>
      </c>
      <c r="O90" s="2">
        <f>IF('Indicator Data'!AX92="No data","x",ROUND(IF('Indicator Data'!AX92&gt;O$140,0,IF('Indicator Data'!AX92&lt;O$139,10,(O$140-'Indicator Data'!AX92)/(O$140-O$139)*10)),1))</f>
        <v>6.4</v>
      </c>
      <c r="P90" s="3">
        <f t="shared" si="12"/>
        <v>6.9</v>
      </c>
      <c r="Q90" s="2">
        <f>IF('Indicator Data'!AY92="No data","x",ROUND(IF('Indicator Data'!AY92&gt;Q$140,0,IF('Indicator Data'!AY92&lt;Q$139,10,(Q$140-'Indicator Data'!AY92)/(Q$140-Q$139)*10)),1))</f>
        <v>7.4</v>
      </c>
      <c r="R90" s="2">
        <f>IF('Indicator Data'!AZ92="No data","x",ROUND(IF('Indicator Data'!AZ92&gt;R$140,0,IF('Indicator Data'!AZ92&lt;R$139,10,(R$140-'Indicator Data'!AZ92)/(R$140-R$139)*10)),1))</f>
        <v>9.4</v>
      </c>
      <c r="S90" s="3">
        <f t="shared" si="13"/>
        <v>8.4</v>
      </c>
      <c r="T90" s="2">
        <f>IF('Indicator Data'!X92="No data","x",ROUND(IF('Indicator Data'!X92&gt;T$140,0,IF('Indicator Data'!X92&lt;T$139,10,(T$140-'Indicator Data'!X92)/(T$140-T$139)*10)),1))</f>
        <v>9</v>
      </c>
      <c r="U90" s="2">
        <f>IF('Indicator Data'!Y92="No data","x",ROUND(IF('Indicator Data'!Y92&gt;U$140,0,IF('Indicator Data'!Y92&lt;U$139,10,(U$140-'Indicator Data'!Y92)/(U$140-U$139)*10)),1))</f>
        <v>5.9</v>
      </c>
      <c r="V90" s="2">
        <f>IF('Indicator Data'!Z92="No data","x",ROUND(IF('Indicator Data'!Z92&gt;V$140,0,IF('Indicator Data'!Z92&lt;V$139,10,(V$140-'Indicator Data'!Z92)/(V$140-V$139)*10)),1))</f>
        <v>10</v>
      </c>
      <c r="W90" s="2">
        <f>IF('Indicator Data'!AE92="No data","x",ROUND(IF('Indicator Data'!AE92&gt;W$140,0,IF('Indicator Data'!AE92&lt;W$139,10,(W$140-'Indicator Data'!AE92)/(W$140-W$139)*10)),1))</f>
        <v>9.4</v>
      </c>
      <c r="X90" s="3">
        <f t="shared" si="14"/>
        <v>8.6</v>
      </c>
      <c r="Y90" s="5">
        <f t="shared" si="15"/>
        <v>8</v>
      </c>
      <c r="Z90" s="80"/>
    </row>
    <row r="91" spans="1:26" s="11" customFormat="1" x14ac:dyDescent="0.25">
      <c r="A91" s="11" t="s">
        <v>407</v>
      </c>
      <c r="B91" s="28" t="s">
        <v>14</v>
      </c>
      <c r="C91" s="28" t="s">
        <v>536</v>
      </c>
      <c r="D91" s="2">
        <f>IF('Indicator Data'!AR93="No data","x",ROUND(IF('Indicator Data'!AR93&gt;D$140,0,IF('Indicator Data'!AR93&lt;D$139,10,(D$140-'Indicator Data'!AR93)/(D$140-D$139)*10)),1))</f>
        <v>2.8</v>
      </c>
      <c r="E91" s="122">
        <f>('Indicator Data'!BE93+'Indicator Data'!BF93+'Indicator Data'!BG93)/'Indicator Data'!BD93*1000000</f>
        <v>1.8969984458694449E-2</v>
      </c>
      <c r="F91" s="2">
        <f t="shared" si="8"/>
        <v>9.8000000000000007</v>
      </c>
      <c r="G91" s="3">
        <f t="shared" si="9"/>
        <v>6.3</v>
      </c>
      <c r="H91" s="2">
        <f>IF('Indicator Data'!AT93="No data","x",ROUND(IF('Indicator Data'!AT93&gt;H$140,0,IF('Indicator Data'!AT93&lt;H$139,10,(H$140-'Indicator Data'!AT93)/(H$140-H$139)*10)),1))</f>
        <v>7.3</v>
      </c>
      <c r="I91" s="2">
        <f>IF('Indicator Data'!AS93="No data","x",ROUND(IF('Indicator Data'!AS93&gt;I$140,0,IF('Indicator Data'!AS93&lt;I$139,10,(I$140-'Indicator Data'!AS93)/(I$140-I$139)*10)),1))</f>
        <v>6.9</v>
      </c>
      <c r="J91" s="3">
        <f t="shared" si="10"/>
        <v>7.1</v>
      </c>
      <c r="K91" s="5">
        <f t="shared" si="11"/>
        <v>6.7</v>
      </c>
      <c r="L91" s="2">
        <f>IF('Indicator Data'!AV93="No data","x",ROUND(IF('Indicator Data'!AV93^2&gt;L$140,0,IF('Indicator Data'!AV93^2&lt;L$139,10,(L$140-'Indicator Data'!AV93^2)/(L$140-L$139)*10)),1))</f>
        <v>4.8</v>
      </c>
      <c r="M91" s="2">
        <f>IF(OR('Indicator Data'!AU93=0,'Indicator Data'!AU93="No data"),"x",ROUND(IF('Indicator Data'!AU93&gt;M$140,0,IF('Indicator Data'!AU93&lt;M$139,10,(M$140-'Indicator Data'!AU93)/(M$140-M$139)*10)),1))</f>
        <v>2.4</v>
      </c>
      <c r="N91" s="2">
        <f>IF('Indicator Data'!AW93="No data","x",ROUND(IF('Indicator Data'!AW93&gt;N$140,0,IF('Indicator Data'!AW93&lt;N$139,10,(N$140-'Indicator Data'!AW93)/(N$140-N$139)*10)),1))</f>
        <v>7.4</v>
      </c>
      <c r="O91" s="2">
        <f>IF('Indicator Data'!AX93="No data","x",ROUND(IF('Indicator Data'!AX93&gt;O$140,0,IF('Indicator Data'!AX93&lt;O$139,10,(O$140-'Indicator Data'!AX93)/(O$140-O$139)*10)),1))</f>
        <v>6.4</v>
      </c>
      <c r="P91" s="3">
        <f t="shared" si="12"/>
        <v>5.3</v>
      </c>
      <c r="Q91" s="2">
        <f>IF('Indicator Data'!AY93="No data","x",ROUND(IF('Indicator Data'!AY93&gt;Q$140,0,IF('Indicator Data'!AY93&lt;Q$139,10,(Q$140-'Indicator Data'!AY93)/(Q$140-Q$139)*10)),1))</f>
        <v>7.6</v>
      </c>
      <c r="R91" s="2">
        <f>IF('Indicator Data'!AZ93="No data","x",ROUND(IF('Indicator Data'!AZ93&gt;R$140,0,IF('Indicator Data'!AZ93&lt;R$139,10,(R$140-'Indicator Data'!AZ93)/(R$140-R$139)*10)),1))</f>
        <v>2.2999999999999998</v>
      </c>
      <c r="S91" s="3">
        <f t="shared" si="13"/>
        <v>5</v>
      </c>
      <c r="T91" s="2">
        <f>IF('Indicator Data'!X93="No data","x",ROUND(IF('Indicator Data'!X93&gt;T$140,0,IF('Indicator Data'!X93&lt;T$139,10,(T$140-'Indicator Data'!X93)/(T$140-T$139)*10)),1))</f>
        <v>9</v>
      </c>
      <c r="U91" s="2">
        <f>IF('Indicator Data'!Y93="No data","x",ROUND(IF('Indicator Data'!Y93&gt;U$140,0,IF('Indicator Data'!Y93&lt;U$139,10,(U$140-'Indicator Data'!Y93)/(U$140-U$139)*10)),1))</f>
        <v>4.2</v>
      </c>
      <c r="V91" s="2">
        <f>IF('Indicator Data'!Z93="No data","x",ROUND(IF('Indicator Data'!Z93&gt;V$140,0,IF('Indicator Data'!Z93&lt;V$139,10,(V$140-'Indicator Data'!Z93)/(V$140-V$139)*10)),1))</f>
        <v>10</v>
      </c>
      <c r="W91" s="2">
        <f>IF('Indicator Data'!AE93="No data","x",ROUND(IF('Indicator Data'!AE93&gt;W$140,0,IF('Indicator Data'!AE93&lt;W$139,10,(W$140-'Indicator Data'!AE93)/(W$140-W$139)*10)),1))</f>
        <v>9.4</v>
      </c>
      <c r="X91" s="3">
        <f t="shared" si="14"/>
        <v>8.1999999999999993</v>
      </c>
      <c r="Y91" s="5">
        <f t="shared" si="15"/>
        <v>6.2</v>
      </c>
      <c r="Z91" s="80"/>
    </row>
    <row r="92" spans="1:26" s="11" customFormat="1" x14ac:dyDescent="0.25">
      <c r="A92" s="11" t="s">
        <v>408</v>
      </c>
      <c r="B92" s="28" t="s">
        <v>14</v>
      </c>
      <c r="C92" s="28" t="s">
        <v>537</v>
      </c>
      <c r="D92" s="2">
        <f>IF('Indicator Data'!AR94="No data","x",ROUND(IF('Indicator Data'!AR94&gt;D$140,0,IF('Indicator Data'!AR94&lt;D$139,10,(D$140-'Indicator Data'!AR94)/(D$140-D$139)*10)),1))</f>
        <v>2.8</v>
      </c>
      <c r="E92" s="122">
        <f>('Indicator Data'!BE94+'Indicator Data'!BF94+'Indicator Data'!BG94)/'Indicator Data'!BD94*1000000</f>
        <v>1.8969984458694449E-2</v>
      </c>
      <c r="F92" s="2">
        <f t="shared" si="8"/>
        <v>9.8000000000000007</v>
      </c>
      <c r="G92" s="3">
        <f t="shared" si="9"/>
        <v>6.3</v>
      </c>
      <c r="H92" s="2">
        <f>IF('Indicator Data'!AT94="No data","x",ROUND(IF('Indicator Data'!AT94&gt;H$140,0,IF('Indicator Data'!AT94&lt;H$139,10,(H$140-'Indicator Data'!AT94)/(H$140-H$139)*10)),1))</f>
        <v>7.3</v>
      </c>
      <c r="I92" s="2">
        <f>IF('Indicator Data'!AS94="No data","x",ROUND(IF('Indicator Data'!AS94&gt;I$140,0,IF('Indicator Data'!AS94&lt;I$139,10,(I$140-'Indicator Data'!AS94)/(I$140-I$139)*10)),1))</f>
        <v>6.9</v>
      </c>
      <c r="J92" s="3">
        <f t="shared" si="10"/>
        <v>7.1</v>
      </c>
      <c r="K92" s="5">
        <f t="shared" si="11"/>
        <v>6.7</v>
      </c>
      <c r="L92" s="2">
        <f>IF('Indicator Data'!AV94="No data","x",ROUND(IF('Indicator Data'!AV94^2&gt;L$140,0,IF('Indicator Data'!AV94^2&lt;L$139,10,(L$140-'Indicator Data'!AV94^2)/(L$140-L$139)*10)),1))</f>
        <v>3.6</v>
      </c>
      <c r="M92" s="2">
        <f>IF(OR('Indicator Data'!AU94=0,'Indicator Data'!AU94="No data"),"x",ROUND(IF('Indicator Data'!AU94&gt;M$140,0,IF('Indicator Data'!AU94&lt;M$139,10,(M$140-'Indicator Data'!AU94)/(M$140-M$139)*10)),1))</f>
        <v>4.2</v>
      </c>
      <c r="N92" s="2">
        <f>IF('Indicator Data'!AW94="No data","x",ROUND(IF('Indicator Data'!AW94&gt;N$140,0,IF('Indicator Data'!AW94&lt;N$139,10,(N$140-'Indicator Data'!AW94)/(N$140-N$139)*10)),1))</f>
        <v>7.4</v>
      </c>
      <c r="O92" s="2">
        <f>IF('Indicator Data'!AX94="No data","x",ROUND(IF('Indicator Data'!AX94&gt;O$140,0,IF('Indicator Data'!AX94&lt;O$139,10,(O$140-'Indicator Data'!AX94)/(O$140-O$139)*10)),1))</f>
        <v>6.4</v>
      </c>
      <c r="P92" s="3">
        <f t="shared" si="12"/>
        <v>5.4</v>
      </c>
      <c r="Q92" s="2">
        <f>IF('Indicator Data'!AY94="No data","x",ROUND(IF('Indicator Data'!AY94&gt;Q$140,0,IF('Indicator Data'!AY94&lt;Q$139,10,(Q$140-'Indicator Data'!AY94)/(Q$140-Q$139)*10)),1))</f>
        <v>8.6999999999999993</v>
      </c>
      <c r="R92" s="2">
        <f>IF('Indicator Data'!AZ94="No data","x",ROUND(IF('Indicator Data'!AZ94&gt;R$140,0,IF('Indicator Data'!AZ94&lt;R$139,10,(R$140-'Indicator Data'!AZ94)/(R$140-R$139)*10)),1))</f>
        <v>4.0999999999999996</v>
      </c>
      <c r="S92" s="3">
        <f t="shared" si="13"/>
        <v>6.4</v>
      </c>
      <c r="T92" s="2">
        <f>IF('Indicator Data'!X94="No data","x",ROUND(IF('Indicator Data'!X94&gt;T$140,0,IF('Indicator Data'!X94&lt;T$139,10,(T$140-'Indicator Data'!X94)/(T$140-T$139)*10)),1))</f>
        <v>9</v>
      </c>
      <c r="U92" s="2">
        <f>IF('Indicator Data'!Y94="No data","x",ROUND(IF('Indicator Data'!Y94&gt;U$140,0,IF('Indicator Data'!Y94&lt;U$139,10,(U$140-'Indicator Data'!Y94)/(U$140-U$139)*10)),1))</f>
        <v>2.2999999999999998</v>
      </c>
      <c r="V92" s="2">
        <f>IF('Indicator Data'!Z94="No data","x",ROUND(IF('Indicator Data'!Z94&gt;V$140,0,IF('Indicator Data'!Z94&lt;V$139,10,(V$140-'Indicator Data'!Z94)/(V$140-V$139)*10)),1))</f>
        <v>6.5</v>
      </c>
      <c r="W92" s="2">
        <f>IF('Indicator Data'!AE94="No data","x",ROUND(IF('Indicator Data'!AE94&gt;W$140,0,IF('Indicator Data'!AE94&lt;W$139,10,(W$140-'Indicator Data'!AE94)/(W$140-W$139)*10)),1))</f>
        <v>9.4</v>
      </c>
      <c r="X92" s="3">
        <f t="shared" si="14"/>
        <v>6.8</v>
      </c>
      <c r="Y92" s="5">
        <f t="shared" si="15"/>
        <v>6.2</v>
      </c>
      <c r="Z92" s="80"/>
    </row>
    <row r="93" spans="1:26" s="11" customFormat="1" x14ac:dyDescent="0.25">
      <c r="A93" s="11" t="s">
        <v>409</v>
      </c>
      <c r="B93" s="28" t="s">
        <v>14</v>
      </c>
      <c r="C93" s="28" t="s">
        <v>538</v>
      </c>
      <c r="D93" s="2">
        <f>IF('Indicator Data'!AR95="No data","x",ROUND(IF('Indicator Data'!AR95&gt;D$140,0,IF('Indicator Data'!AR95&lt;D$139,10,(D$140-'Indicator Data'!AR95)/(D$140-D$139)*10)),1))</f>
        <v>2.8</v>
      </c>
      <c r="E93" s="122">
        <f>('Indicator Data'!BE95+'Indicator Data'!BF95+'Indicator Data'!BG95)/'Indicator Data'!BD95*1000000</f>
        <v>1.8969984458694449E-2</v>
      </c>
      <c r="F93" s="2">
        <f t="shared" si="8"/>
        <v>9.8000000000000007</v>
      </c>
      <c r="G93" s="3">
        <f t="shared" si="9"/>
        <v>6.3</v>
      </c>
      <c r="H93" s="2">
        <f>IF('Indicator Data'!AT95="No data","x",ROUND(IF('Indicator Data'!AT95&gt;H$140,0,IF('Indicator Data'!AT95&lt;H$139,10,(H$140-'Indicator Data'!AT95)/(H$140-H$139)*10)),1))</f>
        <v>7.3</v>
      </c>
      <c r="I93" s="2">
        <f>IF('Indicator Data'!AS95="No data","x",ROUND(IF('Indicator Data'!AS95&gt;I$140,0,IF('Indicator Data'!AS95&lt;I$139,10,(I$140-'Indicator Data'!AS95)/(I$140-I$139)*10)),1))</f>
        <v>6.9</v>
      </c>
      <c r="J93" s="3">
        <f t="shared" si="10"/>
        <v>7.1</v>
      </c>
      <c r="K93" s="5">
        <f t="shared" si="11"/>
        <v>6.7</v>
      </c>
      <c r="L93" s="2">
        <f>IF('Indicator Data'!AV95="No data","x",ROUND(IF('Indicator Data'!AV95^2&gt;L$140,0,IF('Indicator Data'!AV95^2&lt;L$139,10,(L$140-'Indicator Data'!AV95^2)/(L$140-L$139)*10)),1))</f>
        <v>1.5</v>
      </c>
      <c r="M93" s="2">
        <f>IF(OR('Indicator Data'!AU95=0,'Indicator Data'!AU95="No data"),"x",ROUND(IF('Indicator Data'!AU95&gt;M$140,0,IF('Indicator Data'!AU95&lt;M$139,10,(M$140-'Indicator Data'!AU95)/(M$140-M$139)*10)),1))</f>
        <v>2.6</v>
      </c>
      <c r="N93" s="2">
        <f>IF('Indicator Data'!AW95="No data","x",ROUND(IF('Indicator Data'!AW95&gt;N$140,0,IF('Indicator Data'!AW95&lt;N$139,10,(N$140-'Indicator Data'!AW95)/(N$140-N$139)*10)),1))</f>
        <v>7.4</v>
      </c>
      <c r="O93" s="2">
        <f>IF('Indicator Data'!AX95="No data","x",ROUND(IF('Indicator Data'!AX95&gt;O$140,0,IF('Indicator Data'!AX95&lt;O$139,10,(O$140-'Indicator Data'!AX95)/(O$140-O$139)*10)),1))</f>
        <v>6.4</v>
      </c>
      <c r="P93" s="3">
        <f t="shared" si="12"/>
        <v>4.5</v>
      </c>
      <c r="Q93" s="2">
        <f>IF('Indicator Data'!AY95="No data","x",ROUND(IF('Indicator Data'!AY95&gt;Q$140,0,IF('Indicator Data'!AY95&lt;Q$139,10,(Q$140-'Indicator Data'!AY95)/(Q$140-Q$139)*10)),1))</f>
        <v>8.4</v>
      </c>
      <c r="R93" s="2">
        <f>IF('Indicator Data'!AZ95="No data","x",ROUND(IF('Indicator Data'!AZ95&gt;R$140,0,IF('Indicator Data'!AZ95&lt;R$139,10,(R$140-'Indicator Data'!AZ95)/(R$140-R$139)*10)),1))</f>
        <v>2.2999999999999998</v>
      </c>
      <c r="S93" s="3">
        <f t="shared" si="13"/>
        <v>5.4</v>
      </c>
      <c r="T93" s="2">
        <f>IF('Indicator Data'!X95="No data","x",ROUND(IF('Indicator Data'!X95&gt;T$140,0,IF('Indicator Data'!X95&lt;T$139,10,(T$140-'Indicator Data'!X95)/(T$140-T$139)*10)),1))</f>
        <v>9</v>
      </c>
      <c r="U93" s="2">
        <f>IF('Indicator Data'!Y95="No data","x",ROUND(IF('Indicator Data'!Y95&gt;U$140,0,IF('Indicator Data'!Y95&lt;U$139,10,(U$140-'Indicator Data'!Y95)/(U$140-U$139)*10)),1))</f>
        <v>1.5</v>
      </c>
      <c r="V93" s="2">
        <f>IF('Indicator Data'!Z95="No data","x",ROUND(IF('Indicator Data'!Z95&gt;V$140,0,IF('Indicator Data'!Z95&lt;V$139,10,(V$140-'Indicator Data'!Z95)/(V$140-V$139)*10)),1))</f>
        <v>5.7</v>
      </c>
      <c r="W93" s="2">
        <f>IF('Indicator Data'!AE95="No data","x",ROUND(IF('Indicator Data'!AE95&gt;W$140,0,IF('Indicator Data'!AE95&lt;W$139,10,(W$140-'Indicator Data'!AE95)/(W$140-W$139)*10)),1))</f>
        <v>9.4</v>
      </c>
      <c r="X93" s="3">
        <f t="shared" si="14"/>
        <v>6.4</v>
      </c>
      <c r="Y93" s="5">
        <f t="shared" si="15"/>
        <v>5.4</v>
      </c>
      <c r="Z93" s="80"/>
    </row>
    <row r="94" spans="1:26" s="11" customFormat="1" x14ac:dyDescent="0.25">
      <c r="A94" s="11" t="s">
        <v>410</v>
      </c>
      <c r="B94" s="28" t="s">
        <v>14</v>
      </c>
      <c r="C94" s="28" t="s">
        <v>539</v>
      </c>
      <c r="D94" s="2">
        <f>IF('Indicator Data'!AR96="No data","x",ROUND(IF('Indicator Data'!AR96&gt;D$140,0,IF('Indicator Data'!AR96&lt;D$139,10,(D$140-'Indicator Data'!AR96)/(D$140-D$139)*10)),1))</f>
        <v>2.8</v>
      </c>
      <c r="E94" s="122">
        <f>('Indicator Data'!BE96+'Indicator Data'!BF96+'Indicator Data'!BG96)/'Indicator Data'!BD96*1000000</f>
        <v>1.8969984458694449E-2</v>
      </c>
      <c r="F94" s="2">
        <f t="shared" si="8"/>
        <v>9.8000000000000007</v>
      </c>
      <c r="G94" s="3">
        <f t="shared" si="9"/>
        <v>6.3</v>
      </c>
      <c r="H94" s="2">
        <f>IF('Indicator Data'!AT96="No data","x",ROUND(IF('Indicator Data'!AT96&gt;H$140,0,IF('Indicator Data'!AT96&lt;H$139,10,(H$140-'Indicator Data'!AT96)/(H$140-H$139)*10)),1))</f>
        <v>7.3</v>
      </c>
      <c r="I94" s="2">
        <f>IF('Indicator Data'!AS96="No data","x",ROUND(IF('Indicator Data'!AS96&gt;I$140,0,IF('Indicator Data'!AS96&lt;I$139,10,(I$140-'Indicator Data'!AS96)/(I$140-I$139)*10)),1))</f>
        <v>6.9</v>
      </c>
      <c r="J94" s="3">
        <f t="shared" si="10"/>
        <v>7.1</v>
      </c>
      <c r="K94" s="5">
        <f t="shared" si="11"/>
        <v>6.7</v>
      </c>
      <c r="L94" s="2">
        <f>IF('Indicator Data'!AV96="No data","x",ROUND(IF('Indicator Data'!AV96^2&gt;L$140,0,IF('Indicator Data'!AV96^2&lt;L$139,10,(L$140-'Indicator Data'!AV96^2)/(L$140-L$139)*10)),1))</f>
        <v>4.9000000000000004</v>
      </c>
      <c r="M94" s="2">
        <f>IF(OR('Indicator Data'!AU96=0,'Indicator Data'!AU96="No data"),"x",ROUND(IF('Indicator Data'!AU96&gt;M$140,0,IF('Indicator Data'!AU96&lt;M$139,10,(M$140-'Indicator Data'!AU96)/(M$140-M$139)*10)),1))</f>
        <v>3.1</v>
      </c>
      <c r="N94" s="2">
        <f>IF('Indicator Data'!AW96="No data","x",ROUND(IF('Indicator Data'!AW96&gt;N$140,0,IF('Indicator Data'!AW96&lt;N$139,10,(N$140-'Indicator Data'!AW96)/(N$140-N$139)*10)),1))</f>
        <v>7.4</v>
      </c>
      <c r="O94" s="2">
        <f>IF('Indicator Data'!AX96="No data","x",ROUND(IF('Indicator Data'!AX96&gt;O$140,0,IF('Indicator Data'!AX96&lt;O$139,10,(O$140-'Indicator Data'!AX96)/(O$140-O$139)*10)),1))</f>
        <v>6.4</v>
      </c>
      <c r="P94" s="3">
        <f t="shared" si="12"/>
        <v>5.5</v>
      </c>
      <c r="Q94" s="2">
        <f>IF('Indicator Data'!AY96="No data","x",ROUND(IF('Indicator Data'!AY96&gt;Q$140,0,IF('Indicator Data'!AY96&lt;Q$139,10,(Q$140-'Indicator Data'!AY96)/(Q$140-Q$139)*10)),1))</f>
        <v>8.6999999999999993</v>
      </c>
      <c r="R94" s="2">
        <f>IF('Indicator Data'!AZ96="No data","x",ROUND(IF('Indicator Data'!AZ96&gt;R$140,0,IF('Indicator Data'!AZ96&lt;R$139,10,(R$140-'Indicator Data'!AZ96)/(R$140-R$139)*10)),1))</f>
        <v>3.4</v>
      </c>
      <c r="S94" s="3">
        <f t="shared" si="13"/>
        <v>6.1</v>
      </c>
      <c r="T94" s="2">
        <f>IF('Indicator Data'!X96="No data","x",ROUND(IF('Indicator Data'!X96&gt;T$140,0,IF('Indicator Data'!X96&lt;T$139,10,(T$140-'Indicator Data'!X96)/(T$140-T$139)*10)),1))</f>
        <v>9</v>
      </c>
      <c r="U94" s="2">
        <f>IF('Indicator Data'!Y96="No data","x",ROUND(IF('Indicator Data'!Y96&gt;U$140,0,IF('Indicator Data'!Y96&lt;U$139,10,(U$140-'Indicator Data'!Y96)/(U$140-U$139)*10)),1))</f>
        <v>4</v>
      </c>
      <c r="V94" s="2">
        <f>IF('Indicator Data'!Z96="No data","x",ROUND(IF('Indicator Data'!Z96&gt;V$140,0,IF('Indicator Data'!Z96&lt;V$139,10,(V$140-'Indicator Data'!Z96)/(V$140-V$139)*10)),1))</f>
        <v>9.6</v>
      </c>
      <c r="W94" s="2">
        <f>IF('Indicator Data'!AE96="No data","x",ROUND(IF('Indicator Data'!AE96&gt;W$140,0,IF('Indicator Data'!AE96&lt;W$139,10,(W$140-'Indicator Data'!AE96)/(W$140-W$139)*10)),1))</f>
        <v>9.4</v>
      </c>
      <c r="X94" s="3">
        <f t="shared" si="14"/>
        <v>8</v>
      </c>
      <c r="Y94" s="5">
        <f t="shared" si="15"/>
        <v>6.5</v>
      </c>
      <c r="Z94" s="80"/>
    </row>
    <row r="95" spans="1:26" s="11" customFormat="1" x14ac:dyDescent="0.25">
      <c r="A95" s="11" t="s">
        <v>411</v>
      </c>
      <c r="B95" s="28" t="s">
        <v>14</v>
      </c>
      <c r="C95" s="28" t="s">
        <v>540</v>
      </c>
      <c r="D95" s="2">
        <f>IF('Indicator Data'!AR97="No data","x",ROUND(IF('Indicator Data'!AR97&gt;D$140,0,IF('Indicator Data'!AR97&lt;D$139,10,(D$140-'Indicator Data'!AR97)/(D$140-D$139)*10)),1))</f>
        <v>2.8</v>
      </c>
      <c r="E95" s="122">
        <f>('Indicator Data'!BE97+'Indicator Data'!BF97+'Indicator Data'!BG97)/'Indicator Data'!BD97*1000000</f>
        <v>1.8969984458694449E-2</v>
      </c>
      <c r="F95" s="2">
        <f t="shared" si="8"/>
        <v>9.8000000000000007</v>
      </c>
      <c r="G95" s="3">
        <f t="shared" si="9"/>
        <v>6.3</v>
      </c>
      <c r="H95" s="2">
        <f>IF('Indicator Data'!AT97="No data","x",ROUND(IF('Indicator Data'!AT97&gt;H$140,0,IF('Indicator Data'!AT97&lt;H$139,10,(H$140-'Indicator Data'!AT97)/(H$140-H$139)*10)),1))</f>
        <v>7.3</v>
      </c>
      <c r="I95" s="2">
        <f>IF('Indicator Data'!AS97="No data","x",ROUND(IF('Indicator Data'!AS97&gt;I$140,0,IF('Indicator Data'!AS97&lt;I$139,10,(I$140-'Indicator Data'!AS97)/(I$140-I$139)*10)),1))</f>
        <v>6.9</v>
      </c>
      <c r="J95" s="3">
        <f t="shared" si="10"/>
        <v>7.1</v>
      </c>
      <c r="K95" s="5">
        <f t="shared" si="11"/>
        <v>6.7</v>
      </c>
      <c r="L95" s="2">
        <f>IF('Indicator Data'!AV97="No data","x",ROUND(IF('Indicator Data'!AV97^2&gt;L$140,0,IF('Indicator Data'!AV97^2&lt;L$139,10,(L$140-'Indicator Data'!AV97^2)/(L$140-L$139)*10)),1))</f>
        <v>5.5</v>
      </c>
      <c r="M95" s="2">
        <f>IF(OR('Indicator Data'!AU97=0,'Indicator Data'!AU97="No data"),"x",ROUND(IF('Indicator Data'!AU97&gt;M$140,0,IF('Indicator Data'!AU97&lt;M$139,10,(M$140-'Indicator Data'!AU97)/(M$140-M$139)*10)),1))</f>
        <v>6</v>
      </c>
      <c r="N95" s="2">
        <f>IF('Indicator Data'!AW97="No data","x",ROUND(IF('Indicator Data'!AW97&gt;N$140,0,IF('Indicator Data'!AW97&lt;N$139,10,(N$140-'Indicator Data'!AW97)/(N$140-N$139)*10)),1))</f>
        <v>7.4</v>
      </c>
      <c r="O95" s="2">
        <f>IF('Indicator Data'!AX97="No data","x",ROUND(IF('Indicator Data'!AX97&gt;O$140,0,IF('Indicator Data'!AX97&lt;O$139,10,(O$140-'Indicator Data'!AX97)/(O$140-O$139)*10)),1))</f>
        <v>6.4</v>
      </c>
      <c r="P95" s="3">
        <f t="shared" si="12"/>
        <v>6.3</v>
      </c>
      <c r="Q95" s="2">
        <f>IF('Indicator Data'!AY97="No data","x",ROUND(IF('Indicator Data'!AY97&gt;Q$140,0,IF('Indicator Data'!AY97&lt;Q$139,10,(Q$140-'Indicator Data'!AY97)/(Q$140-Q$139)*10)),1))</f>
        <v>8.1</v>
      </c>
      <c r="R95" s="2">
        <f>IF('Indicator Data'!AZ97="No data","x",ROUND(IF('Indicator Data'!AZ97&gt;R$140,0,IF('Indicator Data'!AZ97&lt;R$139,10,(R$140-'Indicator Data'!AZ97)/(R$140-R$139)*10)),1))</f>
        <v>10</v>
      </c>
      <c r="S95" s="3">
        <f t="shared" si="13"/>
        <v>9.1</v>
      </c>
      <c r="T95" s="2">
        <f>IF('Indicator Data'!X97="No data","x",ROUND(IF('Indicator Data'!X97&gt;T$140,0,IF('Indicator Data'!X97&lt;T$139,10,(T$140-'Indicator Data'!X97)/(T$140-T$139)*10)),1))</f>
        <v>9</v>
      </c>
      <c r="U95" s="2">
        <f>IF('Indicator Data'!Y97="No data","x",ROUND(IF('Indicator Data'!Y97&gt;U$140,0,IF('Indicator Data'!Y97&lt;U$139,10,(U$140-'Indicator Data'!Y97)/(U$140-U$139)*10)),1))</f>
        <v>2.2999999999999998</v>
      </c>
      <c r="V95" s="2">
        <f>IF('Indicator Data'!Z97="No data","x",ROUND(IF('Indicator Data'!Z97&gt;V$140,0,IF('Indicator Data'!Z97&lt;V$139,10,(V$140-'Indicator Data'!Z97)/(V$140-V$139)*10)),1))</f>
        <v>9.1</v>
      </c>
      <c r="W95" s="2">
        <f>IF('Indicator Data'!AE97="No data","x",ROUND(IF('Indicator Data'!AE97&gt;W$140,0,IF('Indicator Data'!AE97&lt;W$139,10,(W$140-'Indicator Data'!AE97)/(W$140-W$139)*10)),1))</f>
        <v>9.4</v>
      </c>
      <c r="X95" s="3">
        <f t="shared" si="14"/>
        <v>7.5</v>
      </c>
      <c r="Y95" s="5">
        <f t="shared" si="15"/>
        <v>7.6</v>
      </c>
      <c r="Z95" s="80"/>
    </row>
    <row r="96" spans="1:26" s="11" customFormat="1" x14ac:dyDescent="0.25">
      <c r="A96" s="11" t="s">
        <v>412</v>
      </c>
      <c r="B96" s="28" t="s">
        <v>14</v>
      </c>
      <c r="C96" s="28" t="s">
        <v>541</v>
      </c>
      <c r="D96" s="2">
        <f>IF('Indicator Data'!AR98="No data","x",ROUND(IF('Indicator Data'!AR98&gt;D$140,0,IF('Indicator Data'!AR98&lt;D$139,10,(D$140-'Indicator Data'!AR98)/(D$140-D$139)*10)),1))</f>
        <v>2.8</v>
      </c>
      <c r="E96" s="122">
        <f>('Indicator Data'!BE98+'Indicator Data'!BF98+'Indicator Data'!BG98)/'Indicator Data'!BD98*1000000</f>
        <v>1.8969984458694449E-2</v>
      </c>
      <c r="F96" s="2">
        <f t="shared" si="8"/>
        <v>9.8000000000000007</v>
      </c>
      <c r="G96" s="3">
        <f t="shared" si="9"/>
        <v>6.3</v>
      </c>
      <c r="H96" s="2">
        <f>IF('Indicator Data'!AT98="No data","x",ROUND(IF('Indicator Data'!AT98&gt;H$140,0,IF('Indicator Data'!AT98&lt;H$139,10,(H$140-'Indicator Data'!AT98)/(H$140-H$139)*10)),1))</f>
        <v>7.3</v>
      </c>
      <c r="I96" s="2">
        <f>IF('Indicator Data'!AS98="No data","x",ROUND(IF('Indicator Data'!AS98&gt;I$140,0,IF('Indicator Data'!AS98&lt;I$139,10,(I$140-'Indicator Data'!AS98)/(I$140-I$139)*10)),1))</f>
        <v>6.9</v>
      </c>
      <c r="J96" s="3">
        <f t="shared" si="10"/>
        <v>7.1</v>
      </c>
      <c r="K96" s="5">
        <f t="shared" si="11"/>
        <v>6.7</v>
      </c>
      <c r="L96" s="2">
        <f>IF('Indicator Data'!AV98="No data","x",ROUND(IF('Indicator Data'!AV98^2&gt;L$140,0,IF('Indicator Data'!AV98^2&lt;L$139,10,(L$140-'Indicator Data'!AV98^2)/(L$140-L$139)*10)),1))</f>
        <v>2.2999999999999998</v>
      </c>
      <c r="M96" s="2">
        <f>IF(OR('Indicator Data'!AU98=0,'Indicator Data'!AU98="No data"),"x",ROUND(IF('Indicator Data'!AU98&gt;M$140,0,IF('Indicator Data'!AU98&lt;M$139,10,(M$140-'Indicator Data'!AU98)/(M$140-M$139)*10)),1))</f>
        <v>1.9</v>
      </c>
      <c r="N96" s="2">
        <f>IF('Indicator Data'!AW98="No data","x",ROUND(IF('Indicator Data'!AW98&gt;N$140,0,IF('Indicator Data'!AW98&lt;N$139,10,(N$140-'Indicator Data'!AW98)/(N$140-N$139)*10)),1))</f>
        <v>7.4</v>
      </c>
      <c r="O96" s="2">
        <f>IF('Indicator Data'!AX98="No data","x",ROUND(IF('Indicator Data'!AX98&gt;O$140,0,IF('Indicator Data'!AX98&lt;O$139,10,(O$140-'Indicator Data'!AX98)/(O$140-O$139)*10)),1))</f>
        <v>6.4</v>
      </c>
      <c r="P96" s="3">
        <f t="shared" si="12"/>
        <v>4.5</v>
      </c>
      <c r="Q96" s="2">
        <f>IF('Indicator Data'!AY98="No data","x",ROUND(IF('Indicator Data'!AY98&gt;Q$140,0,IF('Indicator Data'!AY98&lt;Q$139,10,(Q$140-'Indicator Data'!AY98)/(Q$140-Q$139)*10)),1))</f>
        <v>6.8</v>
      </c>
      <c r="R96" s="2">
        <f>IF('Indicator Data'!AZ98="No data","x",ROUND(IF('Indicator Data'!AZ98&gt;R$140,0,IF('Indicator Data'!AZ98&lt;R$139,10,(R$140-'Indicator Data'!AZ98)/(R$140-R$139)*10)),1))</f>
        <v>3.3</v>
      </c>
      <c r="S96" s="3">
        <f t="shared" si="13"/>
        <v>5.0999999999999996</v>
      </c>
      <c r="T96" s="2">
        <f>IF('Indicator Data'!X98="No data","x",ROUND(IF('Indicator Data'!X98&gt;T$140,0,IF('Indicator Data'!X98&lt;T$139,10,(T$140-'Indicator Data'!X98)/(T$140-T$139)*10)),1))</f>
        <v>9</v>
      </c>
      <c r="U96" s="2">
        <f>IF('Indicator Data'!Y98="No data","x",ROUND(IF('Indicator Data'!Y98&gt;U$140,0,IF('Indicator Data'!Y98&lt;U$139,10,(U$140-'Indicator Data'!Y98)/(U$140-U$139)*10)),1))</f>
        <v>2.2000000000000002</v>
      </c>
      <c r="V96" s="2">
        <f>IF('Indicator Data'!Z98="No data","x",ROUND(IF('Indicator Data'!Z98&gt;V$140,0,IF('Indicator Data'!Z98&lt;V$139,10,(V$140-'Indicator Data'!Z98)/(V$140-V$139)*10)),1))</f>
        <v>6.7</v>
      </c>
      <c r="W96" s="2">
        <f>IF('Indicator Data'!AE98="No data","x",ROUND(IF('Indicator Data'!AE98&gt;W$140,0,IF('Indicator Data'!AE98&lt;W$139,10,(W$140-'Indicator Data'!AE98)/(W$140-W$139)*10)),1))</f>
        <v>9.4</v>
      </c>
      <c r="X96" s="3">
        <f t="shared" si="14"/>
        <v>6.8</v>
      </c>
      <c r="Y96" s="5">
        <f t="shared" si="15"/>
        <v>5.5</v>
      </c>
      <c r="Z96" s="80"/>
    </row>
    <row r="97" spans="1:26" s="11" customFormat="1" x14ac:dyDescent="0.25">
      <c r="A97" s="11" t="s">
        <v>413</v>
      </c>
      <c r="B97" s="28" t="s">
        <v>14</v>
      </c>
      <c r="C97" s="28" t="s">
        <v>542</v>
      </c>
      <c r="D97" s="2">
        <f>IF('Indicator Data'!AR99="No data","x",ROUND(IF('Indicator Data'!AR99&gt;D$140,0,IF('Indicator Data'!AR99&lt;D$139,10,(D$140-'Indicator Data'!AR99)/(D$140-D$139)*10)),1))</f>
        <v>2.8</v>
      </c>
      <c r="E97" s="122">
        <f>('Indicator Data'!BE99+'Indicator Data'!BF99+'Indicator Data'!BG99)/'Indicator Data'!BD99*1000000</f>
        <v>1.8969984458694449E-2</v>
      </c>
      <c r="F97" s="2">
        <f t="shared" si="8"/>
        <v>9.8000000000000007</v>
      </c>
      <c r="G97" s="3">
        <f t="shared" si="9"/>
        <v>6.3</v>
      </c>
      <c r="H97" s="2">
        <f>IF('Indicator Data'!AT99="No data","x",ROUND(IF('Indicator Data'!AT99&gt;H$140,0,IF('Indicator Data'!AT99&lt;H$139,10,(H$140-'Indicator Data'!AT99)/(H$140-H$139)*10)),1))</f>
        <v>7.3</v>
      </c>
      <c r="I97" s="2">
        <f>IF('Indicator Data'!AS99="No data","x",ROUND(IF('Indicator Data'!AS99&gt;I$140,0,IF('Indicator Data'!AS99&lt;I$139,10,(I$140-'Indicator Data'!AS99)/(I$140-I$139)*10)),1))</f>
        <v>6.9</v>
      </c>
      <c r="J97" s="3">
        <f t="shared" si="10"/>
        <v>7.1</v>
      </c>
      <c r="K97" s="5">
        <f t="shared" si="11"/>
        <v>6.7</v>
      </c>
      <c r="L97" s="2">
        <f>IF('Indicator Data'!AV99="No data","x",ROUND(IF('Indicator Data'!AV99^2&gt;L$140,0,IF('Indicator Data'!AV99^2&lt;L$139,10,(L$140-'Indicator Data'!AV99^2)/(L$140-L$139)*10)),1))</f>
        <v>10</v>
      </c>
      <c r="M97" s="2">
        <f>IF(OR('Indicator Data'!AU99=0,'Indicator Data'!AU99="No data"),"x",ROUND(IF('Indicator Data'!AU99&gt;M$140,0,IF('Indicator Data'!AU99&lt;M$139,10,(M$140-'Indicator Data'!AU99)/(M$140-M$139)*10)),1))</f>
        <v>6.3</v>
      </c>
      <c r="N97" s="2">
        <f>IF('Indicator Data'!AW99="No data","x",ROUND(IF('Indicator Data'!AW99&gt;N$140,0,IF('Indicator Data'!AW99&lt;N$139,10,(N$140-'Indicator Data'!AW99)/(N$140-N$139)*10)),1))</f>
        <v>7.4</v>
      </c>
      <c r="O97" s="2">
        <f>IF('Indicator Data'!AX99="No data","x",ROUND(IF('Indicator Data'!AX99&gt;O$140,0,IF('Indicator Data'!AX99&lt;O$139,10,(O$140-'Indicator Data'!AX99)/(O$140-O$139)*10)),1))</f>
        <v>6.4</v>
      </c>
      <c r="P97" s="3">
        <f t="shared" si="12"/>
        <v>7.5</v>
      </c>
      <c r="Q97" s="2">
        <f>IF('Indicator Data'!AY99="No data","x",ROUND(IF('Indicator Data'!AY99&gt;Q$140,0,IF('Indicator Data'!AY99&lt;Q$139,10,(Q$140-'Indicator Data'!AY99)/(Q$140-Q$139)*10)),1))</f>
        <v>6.6</v>
      </c>
      <c r="R97" s="2">
        <f>IF('Indicator Data'!AZ99="No data","x",ROUND(IF('Indicator Data'!AZ99&gt;R$140,0,IF('Indicator Data'!AZ99&lt;R$139,10,(R$140-'Indicator Data'!AZ99)/(R$140-R$139)*10)),1))</f>
        <v>10</v>
      </c>
      <c r="S97" s="3">
        <f t="shared" si="13"/>
        <v>8.3000000000000007</v>
      </c>
      <c r="T97" s="2">
        <f>IF('Indicator Data'!X99="No data","x",ROUND(IF('Indicator Data'!X99&gt;T$140,0,IF('Indicator Data'!X99&lt;T$139,10,(T$140-'Indicator Data'!X99)/(T$140-T$139)*10)),1))</f>
        <v>9</v>
      </c>
      <c r="U97" s="2">
        <f>IF('Indicator Data'!Y99="No data","x",ROUND(IF('Indicator Data'!Y99&gt;U$140,0,IF('Indicator Data'!Y99&lt;U$139,10,(U$140-'Indicator Data'!Y99)/(U$140-U$139)*10)),1))</f>
        <v>9.3000000000000007</v>
      </c>
      <c r="V97" s="2">
        <f>IF('Indicator Data'!Z99="No data","x",ROUND(IF('Indicator Data'!Z99&gt;V$140,0,IF('Indicator Data'!Z99&lt;V$139,10,(V$140-'Indicator Data'!Z99)/(V$140-V$139)*10)),1))</f>
        <v>10</v>
      </c>
      <c r="W97" s="2">
        <f>IF('Indicator Data'!AE99="No data","x",ROUND(IF('Indicator Data'!AE99&gt;W$140,0,IF('Indicator Data'!AE99&lt;W$139,10,(W$140-'Indicator Data'!AE99)/(W$140-W$139)*10)),1))</f>
        <v>9.4</v>
      </c>
      <c r="X97" s="3">
        <f t="shared" si="14"/>
        <v>9.4</v>
      </c>
      <c r="Y97" s="5">
        <f t="shared" si="15"/>
        <v>8.4</v>
      </c>
      <c r="Z97" s="80"/>
    </row>
    <row r="98" spans="1:26" s="11" customFormat="1" x14ac:dyDescent="0.25">
      <c r="A98" s="11" t="s">
        <v>414</v>
      </c>
      <c r="B98" s="28" t="s">
        <v>14</v>
      </c>
      <c r="C98" s="28" t="s">
        <v>543</v>
      </c>
      <c r="D98" s="2">
        <f>IF('Indicator Data'!AR100="No data","x",ROUND(IF('Indicator Data'!AR100&gt;D$140,0,IF('Indicator Data'!AR100&lt;D$139,10,(D$140-'Indicator Data'!AR100)/(D$140-D$139)*10)),1))</f>
        <v>2.8</v>
      </c>
      <c r="E98" s="122">
        <f>('Indicator Data'!BE100+'Indicator Data'!BF100+'Indicator Data'!BG100)/'Indicator Data'!BD100*1000000</f>
        <v>1.8969984458694449E-2</v>
      </c>
      <c r="F98" s="2">
        <f t="shared" si="8"/>
        <v>9.8000000000000007</v>
      </c>
      <c r="G98" s="3">
        <f t="shared" si="9"/>
        <v>6.3</v>
      </c>
      <c r="H98" s="2">
        <f>IF('Indicator Data'!AT100="No data","x",ROUND(IF('Indicator Data'!AT100&gt;H$140,0,IF('Indicator Data'!AT100&lt;H$139,10,(H$140-'Indicator Data'!AT100)/(H$140-H$139)*10)),1))</f>
        <v>7.3</v>
      </c>
      <c r="I98" s="2">
        <f>IF('Indicator Data'!AS100="No data","x",ROUND(IF('Indicator Data'!AS100&gt;I$140,0,IF('Indicator Data'!AS100&lt;I$139,10,(I$140-'Indicator Data'!AS100)/(I$140-I$139)*10)),1))</f>
        <v>6.9</v>
      </c>
      <c r="J98" s="3">
        <f t="shared" si="10"/>
        <v>7.1</v>
      </c>
      <c r="K98" s="5">
        <f t="shared" si="11"/>
        <v>6.7</v>
      </c>
      <c r="L98" s="2">
        <f>IF('Indicator Data'!AV100="No data","x",ROUND(IF('Indicator Data'!AV100^2&gt;L$140,0,IF('Indicator Data'!AV100^2&lt;L$139,10,(L$140-'Indicator Data'!AV100^2)/(L$140-L$139)*10)),1))</f>
        <v>8.5</v>
      </c>
      <c r="M98" s="2">
        <f>IF(OR('Indicator Data'!AU100=0,'Indicator Data'!AU100="No data"),"x",ROUND(IF('Indicator Data'!AU100&gt;M$140,0,IF('Indicator Data'!AU100&lt;M$139,10,(M$140-'Indicator Data'!AU100)/(M$140-M$139)*10)),1))</f>
        <v>8.1999999999999993</v>
      </c>
      <c r="N98" s="2">
        <f>IF('Indicator Data'!AW100="No data","x",ROUND(IF('Indicator Data'!AW100&gt;N$140,0,IF('Indicator Data'!AW100&lt;N$139,10,(N$140-'Indicator Data'!AW100)/(N$140-N$139)*10)),1))</f>
        <v>7.4</v>
      </c>
      <c r="O98" s="2">
        <f>IF('Indicator Data'!AX100="No data","x",ROUND(IF('Indicator Data'!AX100&gt;O$140,0,IF('Indicator Data'!AX100&lt;O$139,10,(O$140-'Indicator Data'!AX100)/(O$140-O$139)*10)),1))</f>
        <v>6.4</v>
      </c>
      <c r="P98" s="3">
        <f t="shared" si="12"/>
        <v>7.6</v>
      </c>
      <c r="Q98" s="2">
        <f>IF('Indicator Data'!AY100="No data","x",ROUND(IF('Indicator Data'!AY100&gt;Q$140,0,IF('Indicator Data'!AY100&lt;Q$139,10,(Q$140-'Indicator Data'!AY100)/(Q$140-Q$139)*10)),1))</f>
        <v>7.7</v>
      </c>
      <c r="R98" s="2">
        <f>IF('Indicator Data'!AZ100="No data","x",ROUND(IF('Indicator Data'!AZ100&gt;R$140,0,IF('Indicator Data'!AZ100&lt;R$139,10,(R$140-'Indicator Data'!AZ100)/(R$140-R$139)*10)),1))</f>
        <v>10</v>
      </c>
      <c r="S98" s="3">
        <f t="shared" si="13"/>
        <v>8.9</v>
      </c>
      <c r="T98" s="2">
        <f>IF('Indicator Data'!X100="No data","x",ROUND(IF('Indicator Data'!X100&gt;T$140,0,IF('Indicator Data'!X100&lt;T$139,10,(T$140-'Indicator Data'!X100)/(T$140-T$139)*10)),1))</f>
        <v>9</v>
      </c>
      <c r="U98" s="2">
        <f>IF('Indicator Data'!Y100="No data","x",ROUND(IF('Indicator Data'!Y100&gt;U$140,0,IF('Indicator Data'!Y100&lt;U$139,10,(U$140-'Indicator Data'!Y100)/(U$140-U$139)*10)),1))</f>
        <v>5</v>
      </c>
      <c r="V98" s="2">
        <f>IF('Indicator Data'!Z100="No data","x",ROUND(IF('Indicator Data'!Z100&gt;V$140,0,IF('Indicator Data'!Z100&lt;V$139,10,(V$140-'Indicator Data'!Z100)/(V$140-V$139)*10)),1))</f>
        <v>10</v>
      </c>
      <c r="W98" s="2">
        <f>IF('Indicator Data'!AE100="No data","x",ROUND(IF('Indicator Data'!AE100&gt;W$140,0,IF('Indicator Data'!AE100&lt;W$139,10,(W$140-'Indicator Data'!AE100)/(W$140-W$139)*10)),1))</f>
        <v>9.4</v>
      </c>
      <c r="X98" s="3">
        <f t="shared" si="14"/>
        <v>8.4</v>
      </c>
      <c r="Y98" s="5">
        <f t="shared" si="15"/>
        <v>8.3000000000000007</v>
      </c>
      <c r="Z98" s="80"/>
    </row>
    <row r="99" spans="1:26" s="11" customFormat="1" x14ac:dyDescent="0.25">
      <c r="A99" s="11" t="s">
        <v>415</v>
      </c>
      <c r="B99" s="28" t="s">
        <v>14</v>
      </c>
      <c r="C99" s="28" t="s">
        <v>544</v>
      </c>
      <c r="D99" s="2">
        <f>IF('Indicator Data'!AR101="No data","x",ROUND(IF('Indicator Data'!AR101&gt;D$140,0,IF('Indicator Data'!AR101&lt;D$139,10,(D$140-'Indicator Data'!AR101)/(D$140-D$139)*10)),1))</f>
        <v>2.8</v>
      </c>
      <c r="E99" s="122">
        <f>('Indicator Data'!BE101+'Indicator Data'!BF101+'Indicator Data'!BG101)/'Indicator Data'!BD101*1000000</f>
        <v>1.8969984458694449E-2</v>
      </c>
      <c r="F99" s="2">
        <f t="shared" si="8"/>
        <v>9.8000000000000007</v>
      </c>
      <c r="G99" s="3">
        <f t="shared" si="9"/>
        <v>6.3</v>
      </c>
      <c r="H99" s="2">
        <f>IF('Indicator Data'!AT101="No data","x",ROUND(IF('Indicator Data'!AT101&gt;H$140,0,IF('Indicator Data'!AT101&lt;H$139,10,(H$140-'Indicator Data'!AT101)/(H$140-H$139)*10)),1))</f>
        <v>7.3</v>
      </c>
      <c r="I99" s="2">
        <f>IF('Indicator Data'!AS101="No data","x",ROUND(IF('Indicator Data'!AS101&gt;I$140,0,IF('Indicator Data'!AS101&lt;I$139,10,(I$140-'Indicator Data'!AS101)/(I$140-I$139)*10)),1))</f>
        <v>6.9</v>
      </c>
      <c r="J99" s="3">
        <f t="shared" si="10"/>
        <v>7.1</v>
      </c>
      <c r="K99" s="5">
        <f t="shared" si="11"/>
        <v>6.7</v>
      </c>
      <c r="L99" s="2">
        <f>IF('Indicator Data'!AV101="No data","x",ROUND(IF('Indicator Data'!AV101^2&gt;L$140,0,IF('Indicator Data'!AV101^2&lt;L$139,10,(L$140-'Indicator Data'!AV101^2)/(L$140-L$139)*10)),1))</f>
        <v>10</v>
      </c>
      <c r="M99" s="2">
        <f>IF(OR('Indicator Data'!AU101=0,'Indicator Data'!AU101="No data"),"x",ROUND(IF('Indicator Data'!AU101&gt;M$140,0,IF('Indicator Data'!AU101&lt;M$139,10,(M$140-'Indicator Data'!AU101)/(M$140-M$139)*10)),1))</f>
        <v>7.2</v>
      </c>
      <c r="N99" s="2">
        <f>IF('Indicator Data'!AW101="No data","x",ROUND(IF('Indicator Data'!AW101&gt;N$140,0,IF('Indicator Data'!AW101&lt;N$139,10,(N$140-'Indicator Data'!AW101)/(N$140-N$139)*10)),1))</f>
        <v>7.4</v>
      </c>
      <c r="O99" s="2">
        <f>IF('Indicator Data'!AX101="No data","x",ROUND(IF('Indicator Data'!AX101&gt;O$140,0,IF('Indicator Data'!AX101&lt;O$139,10,(O$140-'Indicator Data'!AX101)/(O$140-O$139)*10)),1))</f>
        <v>6.4</v>
      </c>
      <c r="P99" s="3">
        <f t="shared" si="12"/>
        <v>7.8</v>
      </c>
      <c r="Q99" s="2">
        <f>IF('Indicator Data'!AY101="No data","x",ROUND(IF('Indicator Data'!AY101&gt;Q$140,0,IF('Indicator Data'!AY101&lt;Q$139,10,(Q$140-'Indicator Data'!AY101)/(Q$140-Q$139)*10)),1))</f>
        <v>8.8000000000000007</v>
      </c>
      <c r="R99" s="2">
        <f>IF('Indicator Data'!AZ101="No data","x",ROUND(IF('Indicator Data'!AZ101&gt;R$140,0,IF('Indicator Data'!AZ101&lt;R$139,10,(R$140-'Indicator Data'!AZ101)/(R$140-R$139)*10)),1))</f>
        <v>7.4</v>
      </c>
      <c r="S99" s="3">
        <f t="shared" si="13"/>
        <v>8.1</v>
      </c>
      <c r="T99" s="2">
        <f>IF('Indicator Data'!X101="No data","x",ROUND(IF('Indicator Data'!X101&gt;T$140,0,IF('Indicator Data'!X101&lt;T$139,10,(T$140-'Indicator Data'!X101)/(T$140-T$139)*10)),1))</f>
        <v>9</v>
      </c>
      <c r="U99" s="2">
        <f>IF('Indicator Data'!Y101="No data","x",ROUND(IF('Indicator Data'!Y101&gt;U$140,0,IF('Indicator Data'!Y101&lt;U$139,10,(U$140-'Indicator Data'!Y101)/(U$140-U$139)*10)),1))</f>
        <v>6.7</v>
      </c>
      <c r="V99" s="2">
        <f>IF('Indicator Data'!Z101="No data","x",ROUND(IF('Indicator Data'!Z101&gt;V$140,0,IF('Indicator Data'!Z101&lt;V$139,10,(V$140-'Indicator Data'!Z101)/(V$140-V$139)*10)),1))</f>
        <v>10</v>
      </c>
      <c r="W99" s="2">
        <f>IF('Indicator Data'!AE101="No data","x",ROUND(IF('Indicator Data'!AE101&gt;W$140,0,IF('Indicator Data'!AE101&lt;W$139,10,(W$140-'Indicator Data'!AE101)/(W$140-W$139)*10)),1))</f>
        <v>9.4</v>
      </c>
      <c r="X99" s="3">
        <f t="shared" si="14"/>
        <v>8.8000000000000007</v>
      </c>
      <c r="Y99" s="5">
        <f t="shared" si="15"/>
        <v>8.1999999999999993</v>
      </c>
      <c r="Z99" s="80"/>
    </row>
    <row r="100" spans="1:26" s="11" customFormat="1" x14ac:dyDescent="0.25">
      <c r="A100" s="11" t="s">
        <v>416</v>
      </c>
      <c r="B100" s="28" t="s">
        <v>14</v>
      </c>
      <c r="C100" s="28" t="s">
        <v>545</v>
      </c>
      <c r="D100" s="2">
        <f>IF('Indicator Data'!AR102="No data","x",ROUND(IF('Indicator Data'!AR102&gt;D$140,0,IF('Indicator Data'!AR102&lt;D$139,10,(D$140-'Indicator Data'!AR102)/(D$140-D$139)*10)),1))</f>
        <v>2.8</v>
      </c>
      <c r="E100" s="122">
        <f>('Indicator Data'!BE102+'Indicator Data'!BF102+'Indicator Data'!BG102)/'Indicator Data'!BD102*1000000</f>
        <v>1.8969984458694449E-2</v>
      </c>
      <c r="F100" s="2">
        <f t="shared" si="8"/>
        <v>9.8000000000000007</v>
      </c>
      <c r="G100" s="3">
        <f t="shared" si="9"/>
        <v>6.3</v>
      </c>
      <c r="H100" s="2">
        <f>IF('Indicator Data'!AT102="No data","x",ROUND(IF('Indicator Data'!AT102&gt;H$140,0,IF('Indicator Data'!AT102&lt;H$139,10,(H$140-'Indicator Data'!AT102)/(H$140-H$139)*10)),1))</f>
        <v>7.3</v>
      </c>
      <c r="I100" s="2">
        <f>IF('Indicator Data'!AS102="No data","x",ROUND(IF('Indicator Data'!AS102&gt;I$140,0,IF('Indicator Data'!AS102&lt;I$139,10,(I$140-'Indicator Data'!AS102)/(I$140-I$139)*10)),1))</f>
        <v>6.9</v>
      </c>
      <c r="J100" s="3">
        <f t="shared" si="10"/>
        <v>7.1</v>
      </c>
      <c r="K100" s="5">
        <f t="shared" si="11"/>
        <v>6.7</v>
      </c>
      <c r="L100" s="2">
        <f>IF('Indicator Data'!AV102="No data","x",ROUND(IF('Indicator Data'!AV102^2&gt;L$140,0,IF('Indicator Data'!AV102^2&lt;L$139,10,(L$140-'Indicator Data'!AV102^2)/(L$140-L$139)*10)),1))</f>
        <v>10</v>
      </c>
      <c r="M100" s="2">
        <f>IF(OR('Indicator Data'!AU102=0,'Indicator Data'!AU102="No data"),"x",ROUND(IF('Indicator Data'!AU102&gt;M$140,0,IF('Indicator Data'!AU102&lt;M$139,10,(M$140-'Indicator Data'!AU102)/(M$140-M$139)*10)),1))</f>
        <v>7.2</v>
      </c>
      <c r="N100" s="2">
        <f>IF('Indicator Data'!AW102="No data","x",ROUND(IF('Indicator Data'!AW102&gt;N$140,0,IF('Indicator Data'!AW102&lt;N$139,10,(N$140-'Indicator Data'!AW102)/(N$140-N$139)*10)),1))</f>
        <v>7.4</v>
      </c>
      <c r="O100" s="2">
        <f>IF('Indicator Data'!AX102="No data","x",ROUND(IF('Indicator Data'!AX102&gt;O$140,0,IF('Indicator Data'!AX102&lt;O$139,10,(O$140-'Indicator Data'!AX102)/(O$140-O$139)*10)),1))</f>
        <v>6.4</v>
      </c>
      <c r="P100" s="3">
        <f t="shared" si="12"/>
        <v>7.8</v>
      </c>
      <c r="Q100" s="2">
        <f>IF('Indicator Data'!AY102="No data","x",ROUND(IF('Indicator Data'!AY102&gt;Q$140,0,IF('Indicator Data'!AY102&lt;Q$139,10,(Q$140-'Indicator Data'!AY102)/(Q$140-Q$139)*10)),1))</f>
        <v>6.5</v>
      </c>
      <c r="R100" s="2">
        <f>IF('Indicator Data'!AZ102="No data","x",ROUND(IF('Indicator Data'!AZ102&gt;R$140,0,IF('Indicator Data'!AZ102&lt;R$139,10,(R$140-'Indicator Data'!AZ102)/(R$140-R$139)*10)),1))</f>
        <v>9.6999999999999993</v>
      </c>
      <c r="S100" s="3">
        <f t="shared" si="13"/>
        <v>8.1</v>
      </c>
      <c r="T100" s="2">
        <f>IF('Indicator Data'!X102="No data","x",ROUND(IF('Indicator Data'!X102&gt;T$140,0,IF('Indicator Data'!X102&lt;T$139,10,(T$140-'Indicator Data'!X102)/(T$140-T$139)*10)),1))</f>
        <v>9</v>
      </c>
      <c r="U100" s="2">
        <f>IF('Indicator Data'!Y102="No data","x",ROUND(IF('Indicator Data'!Y102&gt;U$140,0,IF('Indicator Data'!Y102&lt;U$139,10,(U$140-'Indicator Data'!Y102)/(U$140-U$139)*10)),1))</f>
        <v>9.6</v>
      </c>
      <c r="V100" s="2">
        <f>IF('Indicator Data'!Z102="No data","x",ROUND(IF('Indicator Data'!Z102&gt;V$140,0,IF('Indicator Data'!Z102&lt;V$139,10,(V$140-'Indicator Data'!Z102)/(V$140-V$139)*10)),1))</f>
        <v>10</v>
      </c>
      <c r="W100" s="2">
        <f>IF('Indicator Data'!AE102="No data","x",ROUND(IF('Indicator Data'!AE102&gt;W$140,0,IF('Indicator Data'!AE102&lt;W$139,10,(W$140-'Indicator Data'!AE102)/(W$140-W$139)*10)),1))</f>
        <v>9.4</v>
      </c>
      <c r="X100" s="3">
        <f t="shared" si="14"/>
        <v>9.5</v>
      </c>
      <c r="Y100" s="5">
        <f t="shared" si="15"/>
        <v>8.5</v>
      </c>
      <c r="Z100" s="80"/>
    </row>
    <row r="101" spans="1:26" s="11" customFormat="1" x14ac:dyDescent="0.25">
      <c r="A101" s="11" t="s">
        <v>418</v>
      </c>
      <c r="B101" s="28" t="s">
        <v>16</v>
      </c>
      <c r="C101" s="28" t="s">
        <v>547</v>
      </c>
      <c r="D101" s="2">
        <f>IF('Indicator Data'!AR103="No data","x",ROUND(IF('Indicator Data'!AR103&gt;D$140,0,IF('Indicator Data'!AR103&lt;D$139,10,(D$140-'Indicator Data'!AR103)/(D$140-D$139)*10)),1))</f>
        <v>4.7</v>
      </c>
      <c r="E101" s="122">
        <f>('Indicator Data'!BE103+'Indicator Data'!BF103+'Indicator Data'!BG103)/'Indicator Data'!BD103*1000000</f>
        <v>0.13474480141977066</v>
      </c>
      <c r="F101" s="2">
        <f t="shared" si="8"/>
        <v>8.6999999999999993</v>
      </c>
      <c r="G101" s="3">
        <f t="shared" si="9"/>
        <v>6.7</v>
      </c>
      <c r="H101" s="2">
        <f>IF('Indicator Data'!AT103="No data","x",ROUND(IF('Indicator Data'!AT103&gt;H$140,0,IF('Indicator Data'!AT103&lt;H$139,10,(H$140-'Indicator Data'!AT103)/(H$140-H$139)*10)),1))</f>
        <v>5.5</v>
      </c>
      <c r="I101" s="2">
        <f>IF('Indicator Data'!AS103="No data","x",ROUND(IF('Indicator Data'!AS103&gt;I$140,0,IF('Indicator Data'!AS103&lt;I$139,10,(I$140-'Indicator Data'!AS103)/(I$140-I$139)*10)),1))</f>
        <v>5.6</v>
      </c>
      <c r="J101" s="3">
        <f t="shared" si="10"/>
        <v>5.6</v>
      </c>
      <c r="K101" s="5">
        <f t="shared" si="11"/>
        <v>6.2</v>
      </c>
      <c r="L101" s="2">
        <f>IF('Indicator Data'!AV103="No data","x",ROUND(IF('Indicator Data'!AV103^2&gt;L$140,0,IF('Indicator Data'!AV103^2&lt;L$139,10,(L$140-'Indicator Data'!AV103^2)/(L$140-L$139)*10)),1))</f>
        <v>5.5</v>
      </c>
      <c r="M101" s="2">
        <f>IF(OR('Indicator Data'!AU103=0,'Indicator Data'!AU103="No data"),"x",ROUND(IF('Indicator Data'!AU103&gt;M$140,0,IF('Indicator Data'!AU103&lt;M$139,10,(M$140-'Indicator Data'!AU103)/(M$140-M$139)*10)),1))</f>
        <v>0.3</v>
      </c>
      <c r="N101" s="2">
        <f>IF('Indicator Data'!AW103="No data","x",ROUND(IF('Indicator Data'!AW103&gt;N$140,0,IF('Indicator Data'!AW103&lt;N$139,10,(N$140-'Indicator Data'!AW103)/(N$140-N$139)*10)),1))</f>
        <v>7.4</v>
      </c>
      <c r="O101" s="2">
        <f>IF('Indicator Data'!AX103="No data","x",ROUND(IF('Indicator Data'!AX103&gt;O$140,0,IF('Indicator Data'!AX103&lt;O$139,10,(O$140-'Indicator Data'!AX103)/(O$140-O$139)*10)),1))</f>
        <v>5.2</v>
      </c>
      <c r="P101" s="3">
        <f t="shared" si="12"/>
        <v>4.5999999999999996</v>
      </c>
      <c r="Q101" s="2">
        <f>IF('Indicator Data'!AY103="No data","x",ROUND(IF('Indicator Data'!AY103&gt;Q$140,0,IF('Indicator Data'!AY103&lt;Q$139,10,(Q$140-'Indicator Data'!AY103)/(Q$140-Q$139)*10)),1))</f>
        <v>3.3</v>
      </c>
      <c r="R101" s="2">
        <f>IF('Indicator Data'!AZ103="No data","x",ROUND(IF('Indicator Data'!AZ103&gt;R$140,0,IF('Indicator Data'!AZ103&lt;R$139,10,(R$140-'Indicator Data'!AZ103)/(R$140-R$139)*10)),1))</f>
        <v>0.1</v>
      </c>
      <c r="S101" s="3">
        <f t="shared" si="13"/>
        <v>1.7</v>
      </c>
      <c r="T101" s="2">
        <f>IF('Indicator Data'!X103="No data","x",ROUND(IF('Indicator Data'!X103&gt;T$140,0,IF('Indicator Data'!X103&lt;T$139,10,(T$140-'Indicator Data'!X103)/(T$140-T$139)*10)),1))</f>
        <v>9.9</v>
      </c>
      <c r="U101" s="2">
        <f>IF('Indicator Data'!Y103="No data","x",ROUND(IF('Indicator Data'!Y103&gt;U$140,0,IF('Indicator Data'!Y103&lt;U$139,10,(U$140-'Indicator Data'!Y103)/(U$140-U$139)*10)),1))</f>
        <v>0.1</v>
      </c>
      <c r="V101" s="2">
        <f>IF('Indicator Data'!Z103="No data","x",ROUND(IF('Indicator Data'!Z103&gt;V$140,0,IF('Indicator Data'!Z103&lt;V$139,10,(V$140-'Indicator Data'!Z103)/(V$140-V$139)*10)),1))</f>
        <v>0.5</v>
      </c>
      <c r="W101" s="2">
        <f>IF('Indicator Data'!AE103="No data","x",ROUND(IF('Indicator Data'!AE103&gt;W$140,0,IF('Indicator Data'!AE103&lt;W$139,10,(W$140-'Indicator Data'!AE103)/(W$140-W$139)*10)),1))</f>
        <v>9.8000000000000007</v>
      </c>
      <c r="X101" s="3">
        <f t="shared" si="14"/>
        <v>5.0999999999999996</v>
      </c>
      <c r="Y101" s="5">
        <f t="shared" si="15"/>
        <v>3.8</v>
      </c>
      <c r="Z101" s="80"/>
    </row>
    <row r="102" spans="1:26" s="11" customFormat="1" x14ac:dyDescent="0.25">
      <c r="A102" s="11" t="s">
        <v>417</v>
      </c>
      <c r="B102" s="28" t="s">
        <v>16</v>
      </c>
      <c r="C102" s="28" t="s">
        <v>546</v>
      </c>
      <c r="D102" s="2">
        <f>IF('Indicator Data'!AR104="No data","x",ROUND(IF('Indicator Data'!AR104&gt;D$140,0,IF('Indicator Data'!AR104&lt;D$139,10,(D$140-'Indicator Data'!AR104)/(D$140-D$139)*10)),1))</f>
        <v>4.7</v>
      </c>
      <c r="E102" s="122">
        <f>('Indicator Data'!BE104+'Indicator Data'!BF104+'Indicator Data'!BG104)/'Indicator Data'!BD104*1000000</f>
        <v>0.13474480141977066</v>
      </c>
      <c r="F102" s="2">
        <f t="shared" si="8"/>
        <v>8.6999999999999993</v>
      </c>
      <c r="G102" s="3">
        <f t="shared" si="9"/>
        <v>6.7</v>
      </c>
      <c r="H102" s="2">
        <f>IF('Indicator Data'!AT104="No data","x",ROUND(IF('Indicator Data'!AT104&gt;H$140,0,IF('Indicator Data'!AT104&lt;H$139,10,(H$140-'Indicator Data'!AT104)/(H$140-H$139)*10)),1))</f>
        <v>5.5</v>
      </c>
      <c r="I102" s="2">
        <f>IF('Indicator Data'!AS104="No data","x",ROUND(IF('Indicator Data'!AS104&gt;I$140,0,IF('Indicator Data'!AS104&lt;I$139,10,(I$140-'Indicator Data'!AS104)/(I$140-I$139)*10)),1))</f>
        <v>5.6</v>
      </c>
      <c r="J102" s="3">
        <f t="shared" si="10"/>
        <v>5.6</v>
      </c>
      <c r="K102" s="5">
        <f t="shared" si="11"/>
        <v>6.2</v>
      </c>
      <c r="L102" s="2">
        <f>IF('Indicator Data'!AV104="No data","x",ROUND(IF('Indicator Data'!AV104^2&gt;L$140,0,IF('Indicator Data'!AV104^2&lt;L$139,10,(L$140-'Indicator Data'!AV104^2)/(L$140-L$139)*10)),1))</f>
        <v>9.9</v>
      </c>
      <c r="M102" s="2">
        <f>IF(OR('Indicator Data'!AU104=0,'Indicator Data'!AU104="No data"),"x",ROUND(IF('Indicator Data'!AU104&gt;M$140,0,IF('Indicator Data'!AU104&lt;M$139,10,(M$140-'Indicator Data'!AU104)/(M$140-M$139)*10)),1))</f>
        <v>4.3</v>
      </c>
      <c r="N102" s="2">
        <f>IF('Indicator Data'!AW104="No data","x",ROUND(IF('Indicator Data'!AW104&gt;N$140,0,IF('Indicator Data'!AW104&lt;N$139,10,(N$140-'Indicator Data'!AW104)/(N$140-N$139)*10)),1))</f>
        <v>7.4</v>
      </c>
      <c r="O102" s="2">
        <f>IF('Indicator Data'!AX104="No data","x",ROUND(IF('Indicator Data'!AX104&gt;O$140,0,IF('Indicator Data'!AX104&lt;O$139,10,(O$140-'Indicator Data'!AX104)/(O$140-O$139)*10)),1))</f>
        <v>5.2</v>
      </c>
      <c r="P102" s="3">
        <f t="shared" si="12"/>
        <v>6.7</v>
      </c>
      <c r="Q102" s="2">
        <f>IF('Indicator Data'!AY104="No data","x",ROUND(IF('Indicator Data'!AY104&gt;Q$140,0,IF('Indicator Data'!AY104&lt;Q$139,10,(Q$140-'Indicator Data'!AY104)/(Q$140-Q$139)*10)),1))</f>
        <v>3.2</v>
      </c>
      <c r="R102" s="2">
        <f>IF('Indicator Data'!AZ104="No data","x",ROUND(IF('Indicator Data'!AZ104&gt;R$140,0,IF('Indicator Data'!AZ104&lt;R$139,10,(R$140-'Indicator Data'!AZ104)/(R$140-R$139)*10)),1))</f>
        <v>7.1</v>
      </c>
      <c r="S102" s="3">
        <f t="shared" si="13"/>
        <v>5.2</v>
      </c>
      <c r="T102" s="2">
        <f>IF('Indicator Data'!X104="No data","x",ROUND(IF('Indicator Data'!X104&gt;T$140,0,IF('Indicator Data'!X104&lt;T$139,10,(T$140-'Indicator Data'!X104)/(T$140-T$139)*10)),1))</f>
        <v>9.9</v>
      </c>
      <c r="U102" s="2">
        <f>IF('Indicator Data'!Y104="No data","x",ROUND(IF('Indicator Data'!Y104&gt;U$140,0,IF('Indicator Data'!Y104&lt;U$139,10,(U$140-'Indicator Data'!Y104)/(U$140-U$139)*10)),1))</f>
        <v>1</v>
      </c>
      <c r="V102" s="2">
        <f>IF('Indicator Data'!Z104="No data","x",ROUND(IF('Indicator Data'!Z104&gt;V$140,0,IF('Indicator Data'!Z104&lt;V$139,10,(V$140-'Indicator Data'!Z104)/(V$140-V$139)*10)),1))</f>
        <v>3.3</v>
      </c>
      <c r="W102" s="2">
        <f>IF('Indicator Data'!AE104="No data","x",ROUND(IF('Indicator Data'!AE104&gt;W$140,0,IF('Indicator Data'!AE104&lt;W$139,10,(W$140-'Indicator Data'!AE104)/(W$140-W$139)*10)),1))</f>
        <v>9.8000000000000007</v>
      </c>
      <c r="X102" s="3">
        <f t="shared" si="14"/>
        <v>6</v>
      </c>
      <c r="Y102" s="5">
        <f t="shared" si="15"/>
        <v>6</v>
      </c>
      <c r="Z102" s="80"/>
    </row>
    <row r="103" spans="1:26" s="11" customFormat="1" x14ac:dyDescent="0.25">
      <c r="A103" s="11" t="s">
        <v>419</v>
      </c>
      <c r="B103" s="28" t="s">
        <v>16</v>
      </c>
      <c r="C103" s="28" t="s">
        <v>548</v>
      </c>
      <c r="D103" s="2">
        <f>IF('Indicator Data'!AR105="No data","x",ROUND(IF('Indicator Data'!AR105&gt;D$140,0,IF('Indicator Data'!AR105&lt;D$139,10,(D$140-'Indicator Data'!AR105)/(D$140-D$139)*10)),1))</f>
        <v>4.7</v>
      </c>
      <c r="E103" s="122">
        <f>('Indicator Data'!BE105+'Indicator Data'!BF105+'Indicator Data'!BG105)/'Indicator Data'!BD105*1000000</f>
        <v>0.13474480141977066</v>
      </c>
      <c r="F103" s="2">
        <f t="shared" si="8"/>
        <v>8.6999999999999993</v>
      </c>
      <c r="G103" s="3">
        <f t="shared" si="9"/>
        <v>6.7</v>
      </c>
      <c r="H103" s="2">
        <f>IF('Indicator Data'!AT105="No data","x",ROUND(IF('Indicator Data'!AT105&gt;H$140,0,IF('Indicator Data'!AT105&lt;H$139,10,(H$140-'Indicator Data'!AT105)/(H$140-H$139)*10)),1))</f>
        <v>5.5</v>
      </c>
      <c r="I103" s="2">
        <f>IF('Indicator Data'!AS105="No data","x",ROUND(IF('Indicator Data'!AS105&gt;I$140,0,IF('Indicator Data'!AS105&lt;I$139,10,(I$140-'Indicator Data'!AS105)/(I$140-I$139)*10)),1))</f>
        <v>5.6</v>
      </c>
      <c r="J103" s="3">
        <f t="shared" si="10"/>
        <v>5.6</v>
      </c>
      <c r="K103" s="5">
        <f t="shared" si="11"/>
        <v>6.2</v>
      </c>
      <c r="L103" s="2">
        <f>IF('Indicator Data'!AV105="No data","x",ROUND(IF('Indicator Data'!AV105^2&gt;L$140,0,IF('Indicator Data'!AV105^2&lt;L$139,10,(L$140-'Indicator Data'!AV105^2)/(L$140-L$139)*10)),1))</f>
        <v>7.8</v>
      </c>
      <c r="M103" s="2">
        <f>IF(OR('Indicator Data'!AU105=0,'Indicator Data'!AU105="No data"),"x",ROUND(IF('Indicator Data'!AU105&gt;M$140,0,IF('Indicator Data'!AU105&lt;M$139,10,(M$140-'Indicator Data'!AU105)/(M$140-M$139)*10)),1))</f>
        <v>5</v>
      </c>
      <c r="N103" s="2">
        <f>IF('Indicator Data'!AW105="No data","x",ROUND(IF('Indicator Data'!AW105&gt;N$140,0,IF('Indicator Data'!AW105&lt;N$139,10,(N$140-'Indicator Data'!AW105)/(N$140-N$139)*10)),1))</f>
        <v>7.4</v>
      </c>
      <c r="O103" s="2">
        <f>IF('Indicator Data'!AX105="No data","x",ROUND(IF('Indicator Data'!AX105&gt;O$140,0,IF('Indicator Data'!AX105&lt;O$139,10,(O$140-'Indicator Data'!AX105)/(O$140-O$139)*10)),1))</f>
        <v>5.2</v>
      </c>
      <c r="P103" s="3">
        <f t="shared" si="12"/>
        <v>6.4</v>
      </c>
      <c r="Q103" s="2">
        <f>IF('Indicator Data'!AY105="No data","x",ROUND(IF('Indicator Data'!AY105&gt;Q$140,0,IF('Indicator Data'!AY105&lt;Q$139,10,(Q$140-'Indicator Data'!AY105)/(Q$140-Q$139)*10)),1))</f>
        <v>5.9</v>
      </c>
      <c r="R103" s="2">
        <f>IF('Indicator Data'!AZ105="No data","x",ROUND(IF('Indicator Data'!AZ105&gt;R$140,0,IF('Indicator Data'!AZ105&lt;R$139,10,(R$140-'Indicator Data'!AZ105)/(R$140-R$139)*10)),1))</f>
        <v>8</v>
      </c>
      <c r="S103" s="3">
        <f t="shared" si="13"/>
        <v>7</v>
      </c>
      <c r="T103" s="2">
        <f>IF('Indicator Data'!X105="No data","x",ROUND(IF('Indicator Data'!X105&gt;T$140,0,IF('Indicator Data'!X105&lt;T$139,10,(T$140-'Indicator Data'!X105)/(T$140-T$139)*10)),1))</f>
        <v>9.9</v>
      </c>
      <c r="U103" s="2">
        <f>IF('Indicator Data'!Y105="No data","x",ROUND(IF('Indicator Data'!Y105&gt;U$140,0,IF('Indicator Data'!Y105&lt;U$139,10,(U$140-'Indicator Data'!Y105)/(U$140-U$139)*10)),1))</f>
        <v>0.4</v>
      </c>
      <c r="V103" s="2">
        <f>IF('Indicator Data'!Z105="No data","x",ROUND(IF('Indicator Data'!Z105&gt;V$140,0,IF('Indicator Data'!Z105&lt;V$139,10,(V$140-'Indicator Data'!Z105)/(V$140-V$139)*10)),1))</f>
        <v>2.2000000000000002</v>
      </c>
      <c r="W103" s="2">
        <f>IF('Indicator Data'!AE105="No data","x",ROUND(IF('Indicator Data'!AE105&gt;W$140,0,IF('Indicator Data'!AE105&lt;W$139,10,(W$140-'Indicator Data'!AE105)/(W$140-W$139)*10)),1))</f>
        <v>9.8000000000000007</v>
      </c>
      <c r="X103" s="3">
        <f t="shared" si="14"/>
        <v>5.6</v>
      </c>
      <c r="Y103" s="5">
        <f t="shared" si="15"/>
        <v>6.3</v>
      </c>
      <c r="Z103" s="80"/>
    </row>
    <row r="104" spans="1:26" s="11" customFormat="1" x14ac:dyDescent="0.25">
      <c r="A104" s="11" t="s">
        <v>420</v>
      </c>
      <c r="B104" s="28" t="s">
        <v>16</v>
      </c>
      <c r="C104" s="28" t="s">
        <v>549</v>
      </c>
      <c r="D104" s="2">
        <f>IF('Indicator Data'!AR106="No data","x",ROUND(IF('Indicator Data'!AR106&gt;D$140,0,IF('Indicator Data'!AR106&lt;D$139,10,(D$140-'Indicator Data'!AR106)/(D$140-D$139)*10)),1))</f>
        <v>4.7</v>
      </c>
      <c r="E104" s="122">
        <f>('Indicator Data'!BE106+'Indicator Data'!BF106+'Indicator Data'!BG106)/'Indicator Data'!BD106*1000000</f>
        <v>0.13474480141977066</v>
      </c>
      <c r="F104" s="2">
        <f t="shared" si="8"/>
        <v>8.6999999999999993</v>
      </c>
      <c r="G104" s="3">
        <f t="shared" si="9"/>
        <v>6.7</v>
      </c>
      <c r="H104" s="2">
        <f>IF('Indicator Data'!AT106="No data","x",ROUND(IF('Indicator Data'!AT106&gt;H$140,0,IF('Indicator Data'!AT106&lt;H$139,10,(H$140-'Indicator Data'!AT106)/(H$140-H$139)*10)),1))</f>
        <v>5.5</v>
      </c>
      <c r="I104" s="2">
        <f>IF('Indicator Data'!AS106="No data","x",ROUND(IF('Indicator Data'!AS106&gt;I$140,0,IF('Indicator Data'!AS106&lt;I$139,10,(I$140-'Indicator Data'!AS106)/(I$140-I$139)*10)),1))</f>
        <v>5.6</v>
      </c>
      <c r="J104" s="3">
        <f t="shared" si="10"/>
        <v>5.6</v>
      </c>
      <c r="K104" s="5">
        <f t="shared" si="11"/>
        <v>6.2</v>
      </c>
      <c r="L104" s="2">
        <f>IF('Indicator Data'!AV106="No data","x",ROUND(IF('Indicator Data'!AV106^2&gt;L$140,0,IF('Indicator Data'!AV106^2&lt;L$139,10,(L$140-'Indicator Data'!AV106^2)/(L$140-L$139)*10)),1))</f>
        <v>10</v>
      </c>
      <c r="M104" s="2">
        <f>IF(OR('Indicator Data'!AU106=0,'Indicator Data'!AU106="No data"),"x",ROUND(IF('Indicator Data'!AU106&gt;M$140,0,IF('Indicator Data'!AU106&lt;M$139,10,(M$140-'Indicator Data'!AU106)/(M$140-M$139)*10)),1))</f>
        <v>8.1999999999999993</v>
      </c>
      <c r="N104" s="2">
        <f>IF('Indicator Data'!AW106="No data","x",ROUND(IF('Indicator Data'!AW106&gt;N$140,0,IF('Indicator Data'!AW106&lt;N$139,10,(N$140-'Indicator Data'!AW106)/(N$140-N$139)*10)),1))</f>
        <v>7.4</v>
      </c>
      <c r="O104" s="2">
        <f>IF('Indicator Data'!AX106="No data","x",ROUND(IF('Indicator Data'!AX106&gt;O$140,0,IF('Indicator Data'!AX106&lt;O$139,10,(O$140-'Indicator Data'!AX106)/(O$140-O$139)*10)),1))</f>
        <v>5.2</v>
      </c>
      <c r="P104" s="3">
        <f t="shared" si="12"/>
        <v>7.7</v>
      </c>
      <c r="Q104" s="2">
        <f>IF('Indicator Data'!AY106="No data","x",ROUND(IF('Indicator Data'!AY106&gt;Q$140,0,IF('Indicator Data'!AY106&lt;Q$139,10,(Q$140-'Indicator Data'!AY106)/(Q$140-Q$139)*10)),1))</f>
        <v>8.6999999999999993</v>
      </c>
      <c r="R104" s="2">
        <f>IF('Indicator Data'!AZ106="No data","x",ROUND(IF('Indicator Data'!AZ106&gt;R$140,0,IF('Indicator Data'!AZ106&lt;R$139,10,(R$140-'Indicator Data'!AZ106)/(R$140-R$139)*10)),1))</f>
        <v>1.2</v>
      </c>
      <c r="S104" s="3">
        <f t="shared" si="13"/>
        <v>5</v>
      </c>
      <c r="T104" s="2">
        <f>IF('Indicator Data'!X106="No data","x",ROUND(IF('Indicator Data'!X106&gt;T$140,0,IF('Indicator Data'!X106&lt;T$139,10,(T$140-'Indicator Data'!X106)/(T$140-T$139)*10)),1))</f>
        <v>9.9</v>
      </c>
      <c r="U104" s="2">
        <f>IF('Indicator Data'!Y106="No data","x",ROUND(IF('Indicator Data'!Y106&gt;U$140,0,IF('Indicator Data'!Y106&lt;U$139,10,(U$140-'Indicator Data'!Y106)/(U$140-U$139)*10)),1))</f>
        <v>0.5</v>
      </c>
      <c r="V104" s="2">
        <f>IF('Indicator Data'!Z106="No data","x",ROUND(IF('Indicator Data'!Z106&gt;V$140,0,IF('Indicator Data'!Z106&lt;V$139,10,(V$140-'Indicator Data'!Z106)/(V$140-V$139)*10)),1))</f>
        <v>2.6</v>
      </c>
      <c r="W104" s="2">
        <f>IF('Indicator Data'!AE106="No data","x",ROUND(IF('Indicator Data'!AE106&gt;W$140,0,IF('Indicator Data'!AE106&lt;W$139,10,(W$140-'Indicator Data'!AE106)/(W$140-W$139)*10)),1))</f>
        <v>9.8000000000000007</v>
      </c>
      <c r="X104" s="3">
        <f t="shared" si="14"/>
        <v>5.7</v>
      </c>
      <c r="Y104" s="5">
        <f t="shared" si="15"/>
        <v>6.1</v>
      </c>
      <c r="Z104" s="80"/>
    </row>
    <row r="105" spans="1:26" s="11" customFormat="1" x14ac:dyDescent="0.25">
      <c r="A105" s="11" t="s">
        <v>423</v>
      </c>
      <c r="B105" s="28" t="s">
        <v>16</v>
      </c>
      <c r="C105" s="28" t="s">
        <v>552</v>
      </c>
      <c r="D105" s="2">
        <f>IF('Indicator Data'!AR107="No data","x",ROUND(IF('Indicator Data'!AR107&gt;D$140,0,IF('Indicator Data'!AR107&lt;D$139,10,(D$140-'Indicator Data'!AR107)/(D$140-D$139)*10)),1))</f>
        <v>4.7</v>
      </c>
      <c r="E105" s="122">
        <f>('Indicator Data'!BE107+'Indicator Data'!BF107+'Indicator Data'!BG107)/'Indicator Data'!BD107*1000000</f>
        <v>0.13474480141977066</v>
      </c>
      <c r="F105" s="2">
        <f t="shared" si="8"/>
        <v>8.6999999999999993</v>
      </c>
      <c r="G105" s="3">
        <f t="shared" si="9"/>
        <v>6.7</v>
      </c>
      <c r="H105" s="2">
        <f>IF('Indicator Data'!AT107="No data","x",ROUND(IF('Indicator Data'!AT107&gt;H$140,0,IF('Indicator Data'!AT107&lt;H$139,10,(H$140-'Indicator Data'!AT107)/(H$140-H$139)*10)),1))</f>
        <v>5.5</v>
      </c>
      <c r="I105" s="2">
        <f>IF('Indicator Data'!AS107="No data","x",ROUND(IF('Indicator Data'!AS107&gt;I$140,0,IF('Indicator Data'!AS107&lt;I$139,10,(I$140-'Indicator Data'!AS107)/(I$140-I$139)*10)),1))</f>
        <v>5.6</v>
      </c>
      <c r="J105" s="3">
        <f t="shared" si="10"/>
        <v>5.6</v>
      </c>
      <c r="K105" s="5">
        <f t="shared" si="11"/>
        <v>6.2</v>
      </c>
      <c r="L105" s="2">
        <f>IF('Indicator Data'!AV107="No data","x",ROUND(IF('Indicator Data'!AV107^2&gt;L$140,0,IF('Indicator Data'!AV107^2&lt;L$139,10,(L$140-'Indicator Data'!AV107^2)/(L$140-L$139)*10)),1))</f>
        <v>8.3000000000000007</v>
      </c>
      <c r="M105" s="2">
        <f>IF(OR('Indicator Data'!AU107=0,'Indicator Data'!AU107="No data"),"x",ROUND(IF('Indicator Data'!AU107&gt;M$140,0,IF('Indicator Data'!AU107&lt;M$139,10,(M$140-'Indicator Data'!AU107)/(M$140-M$139)*10)),1))</f>
        <v>5.2</v>
      </c>
      <c r="N105" s="2">
        <f>IF('Indicator Data'!AW107="No data","x",ROUND(IF('Indicator Data'!AW107&gt;N$140,0,IF('Indicator Data'!AW107&lt;N$139,10,(N$140-'Indicator Data'!AW107)/(N$140-N$139)*10)),1))</f>
        <v>7.4</v>
      </c>
      <c r="O105" s="2">
        <f>IF('Indicator Data'!AX107="No data","x",ROUND(IF('Indicator Data'!AX107&gt;O$140,0,IF('Indicator Data'!AX107&lt;O$139,10,(O$140-'Indicator Data'!AX107)/(O$140-O$139)*10)),1))</f>
        <v>5.2</v>
      </c>
      <c r="P105" s="3">
        <f t="shared" si="12"/>
        <v>6.5</v>
      </c>
      <c r="Q105" s="2">
        <f>IF('Indicator Data'!AY107="No data","x",ROUND(IF('Indicator Data'!AY107&gt;Q$140,0,IF('Indicator Data'!AY107&lt;Q$139,10,(Q$140-'Indicator Data'!AY107)/(Q$140-Q$139)*10)),1))</f>
        <v>5.8</v>
      </c>
      <c r="R105" s="2">
        <f>IF('Indicator Data'!AZ107="No data","x",ROUND(IF('Indicator Data'!AZ107&gt;R$140,0,IF('Indicator Data'!AZ107&lt;R$139,10,(R$140-'Indicator Data'!AZ107)/(R$140-R$139)*10)),1))</f>
        <v>2.7</v>
      </c>
      <c r="S105" s="3">
        <f t="shared" si="13"/>
        <v>4.3</v>
      </c>
      <c r="T105" s="2">
        <f>IF('Indicator Data'!X107="No data","x",ROUND(IF('Indicator Data'!X107&gt;T$140,0,IF('Indicator Data'!X107&lt;T$139,10,(T$140-'Indicator Data'!X107)/(T$140-T$139)*10)),1))</f>
        <v>9.9</v>
      </c>
      <c r="U105" s="2">
        <f>IF('Indicator Data'!Y107="No data","x",ROUND(IF('Indicator Data'!Y107&gt;U$140,0,IF('Indicator Data'!Y107&lt;U$139,10,(U$140-'Indicator Data'!Y107)/(U$140-U$139)*10)),1))</f>
        <v>0.5</v>
      </c>
      <c r="V105" s="2">
        <f>IF('Indicator Data'!Z107="No data","x",ROUND(IF('Indicator Data'!Z107&gt;V$140,0,IF('Indicator Data'!Z107&lt;V$139,10,(V$140-'Indicator Data'!Z107)/(V$140-V$139)*10)),1))</f>
        <v>2.5</v>
      </c>
      <c r="W105" s="2">
        <f>IF('Indicator Data'!AE107="No data","x",ROUND(IF('Indicator Data'!AE107&gt;W$140,0,IF('Indicator Data'!AE107&lt;W$139,10,(W$140-'Indicator Data'!AE107)/(W$140-W$139)*10)),1))</f>
        <v>9.8000000000000007</v>
      </c>
      <c r="X105" s="3">
        <f t="shared" si="14"/>
        <v>5.7</v>
      </c>
      <c r="Y105" s="5">
        <f t="shared" si="15"/>
        <v>5.5</v>
      </c>
      <c r="Z105" s="80"/>
    </row>
    <row r="106" spans="1:26" s="11" customFormat="1" x14ac:dyDescent="0.25">
      <c r="A106" s="11" t="s">
        <v>422</v>
      </c>
      <c r="B106" s="28" t="s">
        <v>16</v>
      </c>
      <c r="C106" s="28" t="s">
        <v>551</v>
      </c>
      <c r="D106" s="2">
        <f>IF('Indicator Data'!AR108="No data","x",ROUND(IF('Indicator Data'!AR108&gt;D$140,0,IF('Indicator Data'!AR108&lt;D$139,10,(D$140-'Indicator Data'!AR108)/(D$140-D$139)*10)),1))</f>
        <v>4.7</v>
      </c>
      <c r="E106" s="122">
        <f>('Indicator Data'!BE108+'Indicator Data'!BF108+'Indicator Data'!BG108)/'Indicator Data'!BD108*1000000</f>
        <v>0.13474480141977066</v>
      </c>
      <c r="F106" s="2">
        <f t="shared" si="8"/>
        <v>8.6999999999999993</v>
      </c>
      <c r="G106" s="3">
        <f t="shared" si="9"/>
        <v>6.7</v>
      </c>
      <c r="H106" s="2">
        <f>IF('Indicator Data'!AT108="No data","x",ROUND(IF('Indicator Data'!AT108&gt;H$140,0,IF('Indicator Data'!AT108&lt;H$139,10,(H$140-'Indicator Data'!AT108)/(H$140-H$139)*10)),1))</f>
        <v>5.5</v>
      </c>
      <c r="I106" s="2">
        <f>IF('Indicator Data'!AS108="No data","x",ROUND(IF('Indicator Data'!AS108&gt;I$140,0,IF('Indicator Data'!AS108&lt;I$139,10,(I$140-'Indicator Data'!AS108)/(I$140-I$139)*10)),1))</f>
        <v>5.6</v>
      </c>
      <c r="J106" s="3">
        <f t="shared" si="10"/>
        <v>5.6</v>
      </c>
      <c r="K106" s="5">
        <f t="shared" si="11"/>
        <v>6.2</v>
      </c>
      <c r="L106" s="2">
        <f>IF('Indicator Data'!AV108="No data","x",ROUND(IF('Indicator Data'!AV108^2&gt;L$140,0,IF('Indicator Data'!AV108^2&lt;L$139,10,(L$140-'Indicator Data'!AV108^2)/(L$140-L$139)*10)),1))</f>
        <v>9.5</v>
      </c>
      <c r="M106" s="2">
        <f>IF(OR('Indicator Data'!AU108=0,'Indicator Data'!AU108="No data"),"x",ROUND(IF('Indicator Data'!AU108&gt;M$140,0,IF('Indicator Data'!AU108&lt;M$139,10,(M$140-'Indicator Data'!AU108)/(M$140-M$139)*10)),1))</f>
        <v>7</v>
      </c>
      <c r="N106" s="2">
        <f>IF('Indicator Data'!AW108="No data","x",ROUND(IF('Indicator Data'!AW108&gt;N$140,0,IF('Indicator Data'!AW108&lt;N$139,10,(N$140-'Indicator Data'!AW108)/(N$140-N$139)*10)),1))</f>
        <v>7.4</v>
      </c>
      <c r="O106" s="2">
        <f>IF('Indicator Data'!AX108="No data","x",ROUND(IF('Indicator Data'!AX108&gt;O$140,0,IF('Indicator Data'!AX108&lt;O$139,10,(O$140-'Indicator Data'!AX108)/(O$140-O$139)*10)),1))</f>
        <v>5.2</v>
      </c>
      <c r="P106" s="3">
        <f t="shared" si="12"/>
        <v>7.3</v>
      </c>
      <c r="Q106" s="2">
        <f>IF('Indicator Data'!AY108="No data","x",ROUND(IF('Indicator Data'!AY108&gt;Q$140,0,IF('Indicator Data'!AY108&lt;Q$139,10,(Q$140-'Indicator Data'!AY108)/(Q$140-Q$139)*10)),1))</f>
        <v>8.8000000000000007</v>
      </c>
      <c r="R106" s="2">
        <f>IF('Indicator Data'!AZ108="No data","x",ROUND(IF('Indicator Data'!AZ108&gt;R$140,0,IF('Indicator Data'!AZ108&lt;R$139,10,(R$140-'Indicator Data'!AZ108)/(R$140-R$139)*10)),1))</f>
        <v>3.9</v>
      </c>
      <c r="S106" s="3">
        <f t="shared" si="13"/>
        <v>6.4</v>
      </c>
      <c r="T106" s="2">
        <f>IF('Indicator Data'!X108="No data","x",ROUND(IF('Indicator Data'!X108&gt;T$140,0,IF('Indicator Data'!X108&lt;T$139,10,(T$140-'Indicator Data'!X108)/(T$140-T$139)*10)),1))</f>
        <v>9.9</v>
      </c>
      <c r="U106" s="2">
        <f>IF('Indicator Data'!Y108="No data","x",ROUND(IF('Indicator Data'!Y108&gt;U$140,0,IF('Indicator Data'!Y108&lt;U$139,10,(U$140-'Indicator Data'!Y108)/(U$140-U$139)*10)),1))</f>
        <v>3.8</v>
      </c>
      <c r="V106" s="2">
        <f>IF('Indicator Data'!Z108="No data","x",ROUND(IF('Indicator Data'!Z108&gt;V$140,0,IF('Indicator Data'!Z108&lt;V$139,10,(V$140-'Indicator Data'!Z108)/(V$140-V$139)*10)),1))</f>
        <v>10</v>
      </c>
      <c r="W106" s="2">
        <f>IF('Indicator Data'!AE108="No data","x",ROUND(IF('Indicator Data'!AE108&gt;W$140,0,IF('Indicator Data'!AE108&lt;W$139,10,(W$140-'Indicator Data'!AE108)/(W$140-W$139)*10)),1))</f>
        <v>9.8000000000000007</v>
      </c>
      <c r="X106" s="3">
        <f t="shared" si="14"/>
        <v>8.4</v>
      </c>
      <c r="Y106" s="5">
        <f t="shared" si="15"/>
        <v>7.4</v>
      </c>
      <c r="Z106" s="80"/>
    </row>
    <row r="107" spans="1:26" s="11" customFormat="1" x14ac:dyDescent="0.25">
      <c r="A107" s="11" t="s">
        <v>421</v>
      </c>
      <c r="B107" s="28" t="s">
        <v>16</v>
      </c>
      <c r="C107" s="28" t="s">
        <v>550</v>
      </c>
      <c r="D107" s="2">
        <f>IF('Indicator Data'!AR109="No data","x",ROUND(IF('Indicator Data'!AR109&gt;D$140,0,IF('Indicator Data'!AR109&lt;D$139,10,(D$140-'Indicator Data'!AR109)/(D$140-D$139)*10)),1))</f>
        <v>4.7</v>
      </c>
      <c r="E107" s="122">
        <f>('Indicator Data'!BE109+'Indicator Data'!BF109+'Indicator Data'!BG109)/'Indicator Data'!BD109*1000000</f>
        <v>0.13474480141977066</v>
      </c>
      <c r="F107" s="2">
        <f t="shared" si="8"/>
        <v>8.6999999999999993</v>
      </c>
      <c r="G107" s="3">
        <f t="shared" si="9"/>
        <v>6.7</v>
      </c>
      <c r="H107" s="2">
        <f>IF('Indicator Data'!AT109="No data","x",ROUND(IF('Indicator Data'!AT109&gt;H$140,0,IF('Indicator Data'!AT109&lt;H$139,10,(H$140-'Indicator Data'!AT109)/(H$140-H$139)*10)),1))</f>
        <v>5.5</v>
      </c>
      <c r="I107" s="2">
        <f>IF('Indicator Data'!AS109="No data","x",ROUND(IF('Indicator Data'!AS109&gt;I$140,0,IF('Indicator Data'!AS109&lt;I$139,10,(I$140-'Indicator Data'!AS109)/(I$140-I$139)*10)),1))</f>
        <v>5.6</v>
      </c>
      <c r="J107" s="3">
        <f t="shared" si="10"/>
        <v>5.6</v>
      </c>
      <c r="K107" s="5">
        <f t="shared" si="11"/>
        <v>6.2</v>
      </c>
      <c r="L107" s="2">
        <f>IF('Indicator Data'!AV109="No data","x",ROUND(IF('Indicator Data'!AV109^2&gt;L$140,0,IF('Indicator Data'!AV109^2&lt;L$139,10,(L$140-'Indicator Data'!AV109^2)/(L$140-L$139)*10)),1))</f>
        <v>9.8000000000000007</v>
      </c>
      <c r="M107" s="2">
        <f>IF(OR('Indicator Data'!AU109=0,'Indicator Data'!AU109="No data"),"x",ROUND(IF('Indicator Data'!AU109&gt;M$140,0,IF('Indicator Data'!AU109&lt;M$139,10,(M$140-'Indicator Data'!AU109)/(M$140-M$139)*10)),1))</f>
        <v>7.8</v>
      </c>
      <c r="N107" s="2">
        <f>IF('Indicator Data'!AW109="No data","x",ROUND(IF('Indicator Data'!AW109&gt;N$140,0,IF('Indicator Data'!AW109&lt;N$139,10,(N$140-'Indicator Data'!AW109)/(N$140-N$139)*10)),1))</f>
        <v>7.4</v>
      </c>
      <c r="O107" s="2">
        <f>IF('Indicator Data'!AX109="No data","x",ROUND(IF('Indicator Data'!AX109&gt;O$140,0,IF('Indicator Data'!AX109&lt;O$139,10,(O$140-'Indicator Data'!AX109)/(O$140-O$139)*10)),1))</f>
        <v>5.2</v>
      </c>
      <c r="P107" s="3">
        <f t="shared" si="12"/>
        <v>7.6</v>
      </c>
      <c r="Q107" s="2">
        <f>IF('Indicator Data'!AY109="No data","x",ROUND(IF('Indicator Data'!AY109&gt;Q$140,0,IF('Indicator Data'!AY109&lt;Q$139,10,(Q$140-'Indicator Data'!AY109)/(Q$140-Q$139)*10)),1))</f>
        <v>9.3000000000000007</v>
      </c>
      <c r="R107" s="2">
        <f>IF('Indicator Data'!AZ109="No data","x",ROUND(IF('Indicator Data'!AZ109&gt;R$140,0,IF('Indicator Data'!AZ109&lt;R$139,10,(R$140-'Indicator Data'!AZ109)/(R$140-R$139)*10)),1))</f>
        <v>10</v>
      </c>
      <c r="S107" s="3">
        <f t="shared" si="13"/>
        <v>9.6999999999999993</v>
      </c>
      <c r="T107" s="2">
        <f>IF('Indicator Data'!X109="No data","x",ROUND(IF('Indicator Data'!X109&gt;T$140,0,IF('Indicator Data'!X109&lt;T$139,10,(T$140-'Indicator Data'!X109)/(T$140-T$139)*10)),1))</f>
        <v>9.9</v>
      </c>
      <c r="U107" s="2">
        <f>IF('Indicator Data'!Y109="No data","x",ROUND(IF('Indicator Data'!Y109&gt;U$140,0,IF('Indicator Data'!Y109&lt;U$139,10,(U$140-'Indicator Data'!Y109)/(U$140-U$139)*10)),1))</f>
        <v>0.5</v>
      </c>
      <c r="V107" s="2">
        <f>IF('Indicator Data'!Z109="No data","x",ROUND(IF('Indicator Data'!Z109&gt;V$140,0,IF('Indicator Data'!Z109&lt;V$139,10,(V$140-'Indicator Data'!Z109)/(V$140-V$139)*10)),1))</f>
        <v>3.4</v>
      </c>
      <c r="W107" s="2">
        <f>IF('Indicator Data'!AE109="No data","x",ROUND(IF('Indicator Data'!AE109&gt;W$140,0,IF('Indicator Data'!AE109&lt;W$139,10,(W$140-'Indicator Data'!AE109)/(W$140-W$139)*10)),1))</f>
        <v>9.8000000000000007</v>
      </c>
      <c r="X107" s="3">
        <f t="shared" si="14"/>
        <v>5.9</v>
      </c>
      <c r="Y107" s="5">
        <f t="shared" si="15"/>
        <v>7.7</v>
      </c>
      <c r="Z107" s="80"/>
    </row>
    <row r="108" spans="1:26" s="11" customFormat="1" x14ac:dyDescent="0.25">
      <c r="A108" s="11" t="s">
        <v>424</v>
      </c>
      <c r="B108" s="28" t="s">
        <v>16</v>
      </c>
      <c r="C108" s="28" t="s">
        <v>553</v>
      </c>
      <c r="D108" s="2">
        <f>IF('Indicator Data'!AR110="No data","x",ROUND(IF('Indicator Data'!AR110&gt;D$140,0,IF('Indicator Data'!AR110&lt;D$139,10,(D$140-'Indicator Data'!AR110)/(D$140-D$139)*10)),1))</f>
        <v>4.7</v>
      </c>
      <c r="E108" s="122">
        <f>('Indicator Data'!BE110+'Indicator Data'!BF110+'Indicator Data'!BG110)/'Indicator Data'!BD110*1000000</f>
        <v>0.13474480141977066</v>
      </c>
      <c r="F108" s="2">
        <f t="shared" si="8"/>
        <v>8.6999999999999993</v>
      </c>
      <c r="G108" s="3">
        <f t="shared" si="9"/>
        <v>6.7</v>
      </c>
      <c r="H108" s="2">
        <f>IF('Indicator Data'!AT110="No data","x",ROUND(IF('Indicator Data'!AT110&gt;H$140,0,IF('Indicator Data'!AT110&lt;H$139,10,(H$140-'Indicator Data'!AT110)/(H$140-H$139)*10)),1))</f>
        <v>5.5</v>
      </c>
      <c r="I108" s="2">
        <f>IF('Indicator Data'!AS110="No data","x",ROUND(IF('Indicator Data'!AS110&gt;I$140,0,IF('Indicator Data'!AS110&lt;I$139,10,(I$140-'Indicator Data'!AS110)/(I$140-I$139)*10)),1))</f>
        <v>5.6</v>
      </c>
      <c r="J108" s="3">
        <f t="shared" si="10"/>
        <v>5.6</v>
      </c>
      <c r="K108" s="5">
        <f t="shared" si="11"/>
        <v>6.2</v>
      </c>
      <c r="L108" s="2">
        <f>IF('Indicator Data'!AV110="No data","x",ROUND(IF('Indicator Data'!AV110^2&gt;L$140,0,IF('Indicator Data'!AV110^2&lt;L$139,10,(L$140-'Indicator Data'!AV110^2)/(L$140-L$139)*10)),1))</f>
        <v>9.5</v>
      </c>
      <c r="M108" s="2">
        <f>IF(OR('Indicator Data'!AU110=0,'Indicator Data'!AU110="No data"),"x",ROUND(IF('Indicator Data'!AU110&gt;M$140,0,IF('Indicator Data'!AU110&lt;M$139,10,(M$140-'Indicator Data'!AU110)/(M$140-M$139)*10)),1))</f>
        <v>5.8</v>
      </c>
      <c r="N108" s="2">
        <f>IF('Indicator Data'!AW110="No data","x",ROUND(IF('Indicator Data'!AW110&gt;N$140,0,IF('Indicator Data'!AW110&lt;N$139,10,(N$140-'Indicator Data'!AW110)/(N$140-N$139)*10)),1))</f>
        <v>7.4</v>
      </c>
      <c r="O108" s="2">
        <f>IF('Indicator Data'!AX110="No data","x",ROUND(IF('Indicator Data'!AX110&gt;O$140,0,IF('Indicator Data'!AX110&lt;O$139,10,(O$140-'Indicator Data'!AX110)/(O$140-O$139)*10)),1))</f>
        <v>5.2</v>
      </c>
      <c r="P108" s="3">
        <f t="shared" si="12"/>
        <v>7</v>
      </c>
      <c r="Q108" s="2">
        <f>IF('Indicator Data'!AY110="No data","x",ROUND(IF('Indicator Data'!AY110&gt;Q$140,0,IF('Indicator Data'!AY110&lt;Q$139,10,(Q$140-'Indicator Data'!AY110)/(Q$140-Q$139)*10)),1))</f>
        <v>4.4000000000000004</v>
      </c>
      <c r="R108" s="2">
        <f>IF('Indicator Data'!AZ110="No data","x",ROUND(IF('Indicator Data'!AZ110&gt;R$140,0,IF('Indicator Data'!AZ110&lt;R$139,10,(R$140-'Indicator Data'!AZ110)/(R$140-R$139)*10)),1))</f>
        <v>0.5</v>
      </c>
      <c r="S108" s="3">
        <f t="shared" si="13"/>
        <v>2.5</v>
      </c>
      <c r="T108" s="2">
        <f>IF('Indicator Data'!X110="No data","x",ROUND(IF('Indicator Data'!X110&gt;T$140,0,IF('Indicator Data'!X110&lt;T$139,10,(T$140-'Indicator Data'!X110)/(T$140-T$139)*10)),1))</f>
        <v>9.9</v>
      </c>
      <c r="U108" s="2">
        <f>IF('Indicator Data'!Y110="No data","x",ROUND(IF('Indicator Data'!Y110&gt;U$140,0,IF('Indicator Data'!Y110&lt;U$139,10,(U$140-'Indicator Data'!Y110)/(U$140-U$139)*10)),1))</f>
        <v>0.9</v>
      </c>
      <c r="V108" s="2">
        <f>IF('Indicator Data'!Z110="No data","x",ROUND(IF('Indicator Data'!Z110&gt;V$140,0,IF('Indicator Data'!Z110&lt;V$139,10,(V$140-'Indicator Data'!Z110)/(V$140-V$139)*10)),1))</f>
        <v>4.5</v>
      </c>
      <c r="W108" s="2">
        <f>IF('Indicator Data'!AE110="No data","x",ROUND(IF('Indicator Data'!AE110&gt;W$140,0,IF('Indicator Data'!AE110&lt;W$139,10,(W$140-'Indicator Data'!AE110)/(W$140-W$139)*10)),1))</f>
        <v>9.8000000000000007</v>
      </c>
      <c r="X108" s="3">
        <f t="shared" si="14"/>
        <v>6.3</v>
      </c>
      <c r="Y108" s="5">
        <f t="shared" si="15"/>
        <v>5.3</v>
      </c>
      <c r="Z108" s="80"/>
    </row>
    <row r="109" spans="1:26" s="11" customFormat="1" x14ac:dyDescent="0.25">
      <c r="A109" s="11" t="s">
        <v>425</v>
      </c>
      <c r="B109" s="28" t="s">
        <v>16</v>
      </c>
      <c r="C109" s="28" t="s">
        <v>554</v>
      </c>
      <c r="D109" s="2">
        <f>IF('Indicator Data'!AR111="No data","x",ROUND(IF('Indicator Data'!AR111&gt;D$140,0,IF('Indicator Data'!AR111&lt;D$139,10,(D$140-'Indicator Data'!AR111)/(D$140-D$139)*10)),1))</f>
        <v>4.7</v>
      </c>
      <c r="E109" s="122">
        <f>('Indicator Data'!BE111+'Indicator Data'!BF111+'Indicator Data'!BG111)/'Indicator Data'!BD111*1000000</f>
        <v>0.13474480141977066</v>
      </c>
      <c r="F109" s="2">
        <f t="shared" si="8"/>
        <v>8.6999999999999993</v>
      </c>
      <c r="G109" s="3">
        <f t="shared" si="9"/>
        <v>6.7</v>
      </c>
      <c r="H109" s="2">
        <f>IF('Indicator Data'!AT111="No data","x",ROUND(IF('Indicator Data'!AT111&gt;H$140,0,IF('Indicator Data'!AT111&lt;H$139,10,(H$140-'Indicator Data'!AT111)/(H$140-H$139)*10)),1))</f>
        <v>5.5</v>
      </c>
      <c r="I109" s="2">
        <f>IF('Indicator Data'!AS111="No data","x",ROUND(IF('Indicator Data'!AS111&gt;I$140,0,IF('Indicator Data'!AS111&lt;I$139,10,(I$140-'Indicator Data'!AS111)/(I$140-I$139)*10)),1))</f>
        <v>5.6</v>
      </c>
      <c r="J109" s="3">
        <f t="shared" si="10"/>
        <v>5.6</v>
      </c>
      <c r="K109" s="5">
        <f t="shared" si="11"/>
        <v>6.2</v>
      </c>
      <c r="L109" s="2">
        <f>IF('Indicator Data'!AV111="No data","x",ROUND(IF('Indicator Data'!AV111^2&gt;L$140,0,IF('Indicator Data'!AV111^2&lt;L$139,10,(L$140-'Indicator Data'!AV111^2)/(L$140-L$139)*10)),1))</f>
        <v>9.6999999999999993</v>
      </c>
      <c r="M109" s="2">
        <f>IF(OR('Indicator Data'!AU111=0,'Indicator Data'!AU111="No data"),"x",ROUND(IF('Indicator Data'!AU111&gt;M$140,0,IF('Indicator Data'!AU111&lt;M$139,10,(M$140-'Indicator Data'!AU111)/(M$140-M$139)*10)),1))</f>
        <v>5.6</v>
      </c>
      <c r="N109" s="2">
        <f>IF('Indicator Data'!AW111="No data","x",ROUND(IF('Indicator Data'!AW111&gt;N$140,0,IF('Indicator Data'!AW111&lt;N$139,10,(N$140-'Indicator Data'!AW111)/(N$140-N$139)*10)),1))</f>
        <v>7.4</v>
      </c>
      <c r="O109" s="2">
        <f>IF('Indicator Data'!AX111="No data","x",ROUND(IF('Indicator Data'!AX111&gt;O$140,0,IF('Indicator Data'!AX111&lt;O$139,10,(O$140-'Indicator Data'!AX111)/(O$140-O$139)*10)),1))</f>
        <v>5.2</v>
      </c>
      <c r="P109" s="3">
        <f t="shared" si="12"/>
        <v>7</v>
      </c>
      <c r="Q109" s="2">
        <f>IF('Indicator Data'!AY111="No data","x",ROUND(IF('Indicator Data'!AY111&gt;Q$140,0,IF('Indicator Data'!AY111&lt;Q$139,10,(Q$140-'Indicator Data'!AY111)/(Q$140-Q$139)*10)),1))</f>
        <v>7.5</v>
      </c>
      <c r="R109" s="2">
        <f>IF('Indicator Data'!AZ111="No data","x",ROUND(IF('Indicator Data'!AZ111&gt;R$140,0,IF('Indicator Data'!AZ111&lt;R$139,10,(R$140-'Indicator Data'!AZ111)/(R$140-R$139)*10)),1))</f>
        <v>3.1</v>
      </c>
      <c r="S109" s="3">
        <f t="shared" si="13"/>
        <v>5.3</v>
      </c>
      <c r="T109" s="2">
        <f>IF('Indicator Data'!X111="No data","x",ROUND(IF('Indicator Data'!X111&gt;T$140,0,IF('Indicator Data'!X111&lt;T$139,10,(T$140-'Indicator Data'!X111)/(T$140-T$139)*10)),1))</f>
        <v>9.9</v>
      </c>
      <c r="U109" s="2">
        <f>IF('Indicator Data'!Y111="No data","x",ROUND(IF('Indicator Data'!Y111&gt;U$140,0,IF('Indicator Data'!Y111&lt;U$139,10,(U$140-'Indicator Data'!Y111)/(U$140-U$139)*10)),1))</f>
        <v>1</v>
      </c>
      <c r="V109" s="2">
        <f>IF('Indicator Data'!Z111="No data","x",ROUND(IF('Indicator Data'!Z111&gt;V$140,0,IF('Indicator Data'!Z111&lt;V$139,10,(V$140-'Indicator Data'!Z111)/(V$140-V$139)*10)),1))</f>
        <v>5</v>
      </c>
      <c r="W109" s="2">
        <f>IF('Indicator Data'!AE111="No data","x",ROUND(IF('Indicator Data'!AE111&gt;W$140,0,IF('Indicator Data'!AE111&lt;W$139,10,(W$140-'Indicator Data'!AE111)/(W$140-W$139)*10)),1))</f>
        <v>9.8000000000000007</v>
      </c>
      <c r="X109" s="3">
        <f t="shared" si="14"/>
        <v>6.4</v>
      </c>
      <c r="Y109" s="5">
        <f t="shared" si="15"/>
        <v>6.2</v>
      </c>
      <c r="Z109" s="80"/>
    </row>
    <row r="110" spans="1:26" s="11" customFormat="1" x14ac:dyDescent="0.25">
      <c r="A110" s="11" t="s">
        <v>427</v>
      </c>
      <c r="B110" s="28" t="s">
        <v>16</v>
      </c>
      <c r="C110" s="28" t="s">
        <v>556</v>
      </c>
      <c r="D110" s="2">
        <f>IF('Indicator Data'!AR112="No data","x",ROUND(IF('Indicator Data'!AR112&gt;D$140,0,IF('Indicator Data'!AR112&lt;D$139,10,(D$140-'Indicator Data'!AR112)/(D$140-D$139)*10)),1))</f>
        <v>4.7</v>
      </c>
      <c r="E110" s="122">
        <f>('Indicator Data'!BE112+'Indicator Data'!BF112+'Indicator Data'!BG112)/'Indicator Data'!BD112*1000000</f>
        <v>0.13474480141977066</v>
      </c>
      <c r="F110" s="2">
        <f t="shared" si="8"/>
        <v>8.6999999999999993</v>
      </c>
      <c r="G110" s="3">
        <f t="shared" si="9"/>
        <v>6.7</v>
      </c>
      <c r="H110" s="2">
        <f>IF('Indicator Data'!AT112="No data","x",ROUND(IF('Indicator Data'!AT112&gt;H$140,0,IF('Indicator Data'!AT112&lt;H$139,10,(H$140-'Indicator Data'!AT112)/(H$140-H$139)*10)),1))</f>
        <v>5.5</v>
      </c>
      <c r="I110" s="2">
        <f>IF('Indicator Data'!AS112="No data","x",ROUND(IF('Indicator Data'!AS112&gt;I$140,0,IF('Indicator Data'!AS112&lt;I$139,10,(I$140-'Indicator Data'!AS112)/(I$140-I$139)*10)),1))</f>
        <v>5.6</v>
      </c>
      <c r="J110" s="3">
        <f t="shared" si="10"/>
        <v>5.6</v>
      </c>
      <c r="K110" s="5">
        <f t="shared" si="11"/>
        <v>6.2</v>
      </c>
      <c r="L110" s="2">
        <f>IF('Indicator Data'!AV112="No data","x",ROUND(IF('Indicator Data'!AV112^2&gt;L$140,0,IF('Indicator Data'!AV112^2&lt;L$139,10,(L$140-'Indicator Data'!AV112^2)/(L$140-L$139)*10)),1))</f>
        <v>8.1999999999999993</v>
      </c>
      <c r="M110" s="2">
        <f>IF(OR('Indicator Data'!AU112=0,'Indicator Data'!AU112="No data"),"x",ROUND(IF('Indicator Data'!AU112&gt;M$140,0,IF('Indicator Data'!AU112&lt;M$139,10,(M$140-'Indicator Data'!AU112)/(M$140-M$139)*10)),1))</f>
        <v>4.4000000000000004</v>
      </c>
      <c r="N110" s="2">
        <f>IF('Indicator Data'!AW112="No data","x",ROUND(IF('Indicator Data'!AW112&gt;N$140,0,IF('Indicator Data'!AW112&lt;N$139,10,(N$140-'Indicator Data'!AW112)/(N$140-N$139)*10)),1))</f>
        <v>7.4</v>
      </c>
      <c r="O110" s="2">
        <f>IF('Indicator Data'!AX112="No data","x",ROUND(IF('Indicator Data'!AX112&gt;O$140,0,IF('Indicator Data'!AX112&lt;O$139,10,(O$140-'Indicator Data'!AX112)/(O$140-O$139)*10)),1))</f>
        <v>5.2</v>
      </c>
      <c r="P110" s="3">
        <f t="shared" si="12"/>
        <v>6.3</v>
      </c>
      <c r="Q110" s="2">
        <f>IF('Indicator Data'!AY112="No data","x",ROUND(IF('Indicator Data'!AY112&gt;Q$140,0,IF('Indicator Data'!AY112&lt;Q$139,10,(Q$140-'Indicator Data'!AY112)/(Q$140-Q$139)*10)),1))</f>
        <v>5.2</v>
      </c>
      <c r="R110" s="2">
        <f>IF('Indicator Data'!AZ112="No data","x",ROUND(IF('Indicator Data'!AZ112&gt;R$140,0,IF('Indicator Data'!AZ112&lt;R$139,10,(R$140-'Indicator Data'!AZ112)/(R$140-R$139)*10)),1))</f>
        <v>2.6</v>
      </c>
      <c r="S110" s="3">
        <f t="shared" si="13"/>
        <v>3.9</v>
      </c>
      <c r="T110" s="2">
        <f>IF('Indicator Data'!X112="No data","x",ROUND(IF('Indicator Data'!X112&gt;T$140,0,IF('Indicator Data'!X112&lt;T$139,10,(T$140-'Indicator Data'!X112)/(T$140-T$139)*10)),1))</f>
        <v>9.9</v>
      </c>
      <c r="U110" s="2">
        <f>IF('Indicator Data'!Y112="No data","x",ROUND(IF('Indicator Data'!Y112&gt;U$140,0,IF('Indicator Data'!Y112&lt;U$139,10,(U$140-'Indicator Data'!Y112)/(U$140-U$139)*10)),1))</f>
        <v>0.2</v>
      </c>
      <c r="V110" s="2">
        <f>IF('Indicator Data'!Z112="No data","x",ROUND(IF('Indicator Data'!Z112&gt;V$140,0,IF('Indicator Data'!Z112&lt;V$139,10,(V$140-'Indicator Data'!Z112)/(V$140-V$139)*10)),1))</f>
        <v>1.1000000000000001</v>
      </c>
      <c r="W110" s="2">
        <f>IF('Indicator Data'!AE112="No data","x",ROUND(IF('Indicator Data'!AE112&gt;W$140,0,IF('Indicator Data'!AE112&lt;W$139,10,(W$140-'Indicator Data'!AE112)/(W$140-W$139)*10)),1))</f>
        <v>9.8000000000000007</v>
      </c>
      <c r="X110" s="3">
        <f t="shared" si="14"/>
        <v>5.3</v>
      </c>
      <c r="Y110" s="5">
        <f t="shared" si="15"/>
        <v>5.2</v>
      </c>
      <c r="Z110" s="80"/>
    </row>
    <row r="111" spans="1:26" s="11" customFormat="1" x14ac:dyDescent="0.25">
      <c r="A111" s="11" t="s">
        <v>426</v>
      </c>
      <c r="B111" s="28" t="s">
        <v>16</v>
      </c>
      <c r="C111" s="28" t="s">
        <v>555</v>
      </c>
      <c r="D111" s="2">
        <f>IF('Indicator Data'!AR113="No data","x",ROUND(IF('Indicator Data'!AR113&gt;D$140,0,IF('Indicator Data'!AR113&lt;D$139,10,(D$140-'Indicator Data'!AR113)/(D$140-D$139)*10)),1))</f>
        <v>4.7</v>
      </c>
      <c r="E111" s="122">
        <f>('Indicator Data'!BE113+'Indicator Data'!BF113+'Indicator Data'!BG113)/'Indicator Data'!BD113*1000000</f>
        <v>0.13474480141977066</v>
      </c>
      <c r="F111" s="2">
        <f t="shared" si="8"/>
        <v>8.6999999999999993</v>
      </c>
      <c r="G111" s="3">
        <f t="shared" si="9"/>
        <v>6.7</v>
      </c>
      <c r="H111" s="2">
        <f>IF('Indicator Data'!AT113="No data","x",ROUND(IF('Indicator Data'!AT113&gt;H$140,0,IF('Indicator Data'!AT113&lt;H$139,10,(H$140-'Indicator Data'!AT113)/(H$140-H$139)*10)),1))</f>
        <v>5.5</v>
      </c>
      <c r="I111" s="2">
        <f>IF('Indicator Data'!AS113="No data","x",ROUND(IF('Indicator Data'!AS113&gt;I$140,0,IF('Indicator Data'!AS113&lt;I$139,10,(I$140-'Indicator Data'!AS113)/(I$140-I$139)*10)),1))</f>
        <v>5.6</v>
      </c>
      <c r="J111" s="3">
        <f t="shared" si="10"/>
        <v>5.6</v>
      </c>
      <c r="K111" s="5">
        <f t="shared" si="11"/>
        <v>6.2</v>
      </c>
      <c r="L111" s="2">
        <f>IF('Indicator Data'!AV113="No data","x",ROUND(IF('Indicator Data'!AV113^2&gt;L$140,0,IF('Indicator Data'!AV113^2&lt;L$139,10,(L$140-'Indicator Data'!AV113^2)/(L$140-L$139)*10)),1))</f>
        <v>8.8000000000000007</v>
      </c>
      <c r="M111" s="2">
        <f>IF(OR('Indicator Data'!AU113=0,'Indicator Data'!AU113="No data"),"x",ROUND(IF('Indicator Data'!AU113&gt;M$140,0,IF('Indicator Data'!AU113&lt;M$139,10,(M$140-'Indicator Data'!AU113)/(M$140-M$139)*10)),1))</f>
        <v>7</v>
      </c>
      <c r="N111" s="2">
        <f>IF('Indicator Data'!AW113="No data","x",ROUND(IF('Indicator Data'!AW113&gt;N$140,0,IF('Indicator Data'!AW113&lt;N$139,10,(N$140-'Indicator Data'!AW113)/(N$140-N$139)*10)),1))</f>
        <v>7.4</v>
      </c>
      <c r="O111" s="2">
        <f>IF('Indicator Data'!AX113="No data","x",ROUND(IF('Indicator Data'!AX113&gt;O$140,0,IF('Indicator Data'!AX113&lt;O$139,10,(O$140-'Indicator Data'!AX113)/(O$140-O$139)*10)),1))</f>
        <v>5.2</v>
      </c>
      <c r="P111" s="3">
        <f t="shared" si="12"/>
        <v>7.1</v>
      </c>
      <c r="Q111" s="2">
        <f>IF('Indicator Data'!AY113="No data","x",ROUND(IF('Indicator Data'!AY113&gt;Q$140,0,IF('Indicator Data'!AY113&lt;Q$139,10,(Q$140-'Indicator Data'!AY113)/(Q$140-Q$139)*10)),1))</f>
        <v>4.8</v>
      </c>
      <c r="R111" s="2">
        <f>IF('Indicator Data'!AZ113="No data","x",ROUND(IF('Indicator Data'!AZ113&gt;R$140,0,IF('Indicator Data'!AZ113&lt;R$139,10,(R$140-'Indicator Data'!AZ113)/(R$140-R$139)*10)),1))</f>
        <v>10</v>
      </c>
      <c r="S111" s="3">
        <f t="shared" si="13"/>
        <v>7.4</v>
      </c>
      <c r="T111" s="2">
        <f>IF('Indicator Data'!X113="No data","x",ROUND(IF('Indicator Data'!X113&gt;T$140,0,IF('Indicator Data'!X113&lt;T$139,10,(T$140-'Indicator Data'!X113)/(T$140-T$139)*10)),1))</f>
        <v>9.9</v>
      </c>
      <c r="U111" s="2">
        <f>IF('Indicator Data'!Y113="No data","x",ROUND(IF('Indicator Data'!Y113&gt;U$140,0,IF('Indicator Data'!Y113&lt;U$139,10,(U$140-'Indicator Data'!Y113)/(U$140-U$139)*10)),1))</f>
        <v>0.7</v>
      </c>
      <c r="V111" s="2">
        <f>IF('Indicator Data'!Z113="No data","x",ROUND(IF('Indicator Data'!Z113&gt;V$140,0,IF('Indicator Data'!Z113&lt;V$139,10,(V$140-'Indicator Data'!Z113)/(V$140-V$139)*10)),1))</f>
        <v>2.2999999999999998</v>
      </c>
      <c r="W111" s="2">
        <f>IF('Indicator Data'!AE113="No data","x",ROUND(IF('Indicator Data'!AE113&gt;W$140,0,IF('Indicator Data'!AE113&lt;W$139,10,(W$140-'Indicator Data'!AE113)/(W$140-W$139)*10)),1))</f>
        <v>9.8000000000000007</v>
      </c>
      <c r="X111" s="3">
        <f t="shared" si="14"/>
        <v>5.7</v>
      </c>
      <c r="Y111" s="5">
        <f t="shared" si="15"/>
        <v>6.7</v>
      </c>
      <c r="Z111" s="80"/>
    </row>
    <row r="112" spans="1:26" s="11" customFormat="1" x14ac:dyDescent="0.25">
      <c r="A112" s="11" t="s">
        <v>428</v>
      </c>
      <c r="B112" s="28" t="s">
        <v>16</v>
      </c>
      <c r="C112" s="28" t="s">
        <v>557</v>
      </c>
      <c r="D112" s="2">
        <f>IF('Indicator Data'!AR114="No data","x",ROUND(IF('Indicator Data'!AR114&gt;D$140,0,IF('Indicator Data'!AR114&lt;D$139,10,(D$140-'Indicator Data'!AR114)/(D$140-D$139)*10)),1))</f>
        <v>4.7</v>
      </c>
      <c r="E112" s="122">
        <f>('Indicator Data'!BE114+'Indicator Data'!BF114+'Indicator Data'!BG114)/'Indicator Data'!BD114*1000000</f>
        <v>0.13474480141977066</v>
      </c>
      <c r="F112" s="2">
        <f t="shared" si="8"/>
        <v>8.6999999999999993</v>
      </c>
      <c r="G112" s="3">
        <f t="shared" si="9"/>
        <v>6.7</v>
      </c>
      <c r="H112" s="2">
        <f>IF('Indicator Data'!AT114="No data","x",ROUND(IF('Indicator Data'!AT114&gt;H$140,0,IF('Indicator Data'!AT114&lt;H$139,10,(H$140-'Indicator Data'!AT114)/(H$140-H$139)*10)),1))</f>
        <v>5.5</v>
      </c>
      <c r="I112" s="2">
        <f>IF('Indicator Data'!AS114="No data","x",ROUND(IF('Indicator Data'!AS114&gt;I$140,0,IF('Indicator Data'!AS114&lt;I$139,10,(I$140-'Indicator Data'!AS114)/(I$140-I$139)*10)),1))</f>
        <v>5.6</v>
      </c>
      <c r="J112" s="3">
        <f t="shared" si="10"/>
        <v>5.6</v>
      </c>
      <c r="K112" s="5">
        <f t="shared" si="11"/>
        <v>6.2</v>
      </c>
      <c r="L112" s="2">
        <f>IF('Indicator Data'!AV114="No data","x",ROUND(IF('Indicator Data'!AV114^2&gt;L$140,0,IF('Indicator Data'!AV114^2&lt;L$139,10,(L$140-'Indicator Data'!AV114^2)/(L$140-L$139)*10)),1))</f>
        <v>10</v>
      </c>
      <c r="M112" s="2">
        <f>IF(OR('Indicator Data'!AU114=0,'Indicator Data'!AU114="No data"),"x",ROUND(IF('Indicator Data'!AU114&gt;M$140,0,IF('Indicator Data'!AU114&lt;M$139,10,(M$140-'Indicator Data'!AU114)/(M$140-M$139)*10)),1))</f>
        <v>6.6</v>
      </c>
      <c r="N112" s="2">
        <f>IF('Indicator Data'!AW114="No data","x",ROUND(IF('Indicator Data'!AW114&gt;N$140,0,IF('Indicator Data'!AW114&lt;N$139,10,(N$140-'Indicator Data'!AW114)/(N$140-N$139)*10)),1))</f>
        <v>7.4</v>
      </c>
      <c r="O112" s="2">
        <f>IF('Indicator Data'!AX114="No data","x",ROUND(IF('Indicator Data'!AX114&gt;O$140,0,IF('Indicator Data'!AX114&lt;O$139,10,(O$140-'Indicator Data'!AX114)/(O$140-O$139)*10)),1))</f>
        <v>5.2</v>
      </c>
      <c r="P112" s="3">
        <f t="shared" si="12"/>
        <v>7.3</v>
      </c>
      <c r="Q112" s="2">
        <f>IF('Indicator Data'!AY114="No data","x",ROUND(IF('Indicator Data'!AY114&gt;Q$140,0,IF('Indicator Data'!AY114&lt;Q$139,10,(Q$140-'Indicator Data'!AY114)/(Q$140-Q$139)*10)),1))</f>
        <v>9.1999999999999993</v>
      </c>
      <c r="R112" s="2">
        <f>IF('Indicator Data'!AZ114="No data","x",ROUND(IF('Indicator Data'!AZ114&gt;R$140,0,IF('Indicator Data'!AZ114&lt;R$139,10,(R$140-'Indicator Data'!AZ114)/(R$140-R$139)*10)),1))</f>
        <v>9.1</v>
      </c>
      <c r="S112" s="3">
        <f t="shared" si="13"/>
        <v>9.1999999999999993</v>
      </c>
      <c r="T112" s="2">
        <f>IF('Indicator Data'!X114="No data","x",ROUND(IF('Indicator Data'!X114&gt;T$140,0,IF('Indicator Data'!X114&lt;T$139,10,(T$140-'Indicator Data'!X114)/(T$140-T$139)*10)),1))</f>
        <v>9.9</v>
      </c>
      <c r="U112" s="2">
        <f>IF('Indicator Data'!Y114="No data","x",ROUND(IF('Indicator Data'!Y114&gt;U$140,0,IF('Indicator Data'!Y114&lt;U$139,10,(U$140-'Indicator Data'!Y114)/(U$140-U$139)*10)),1))</f>
        <v>2.4</v>
      </c>
      <c r="V112" s="2">
        <f>IF('Indicator Data'!Z114="No data","x",ROUND(IF('Indicator Data'!Z114&gt;V$140,0,IF('Indicator Data'!Z114&lt;V$139,10,(V$140-'Indicator Data'!Z114)/(V$140-V$139)*10)),1))</f>
        <v>8.6</v>
      </c>
      <c r="W112" s="2">
        <f>IF('Indicator Data'!AE114="No data","x",ROUND(IF('Indicator Data'!AE114&gt;W$140,0,IF('Indicator Data'!AE114&lt;W$139,10,(W$140-'Indicator Data'!AE114)/(W$140-W$139)*10)),1))</f>
        <v>9.8000000000000007</v>
      </c>
      <c r="X112" s="3">
        <f t="shared" si="14"/>
        <v>7.7</v>
      </c>
      <c r="Y112" s="5">
        <f t="shared" si="15"/>
        <v>8.1</v>
      </c>
      <c r="Z112" s="80"/>
    </row>
    <row r="113" spans="1:26" s="11" customFormat="1" x14ac:dyDescent="0.25">
      <c r="A113" s="11" t="s">
        <v>429</v>
      </c>
      <c r="B113" s="28" t="s">
        <v>16</v>
      </c>
      <c r="C113" s="28" t="s">
        <v>558</v>
      </c>
      <c r="D113" s="2">
        <f>IF('Indicator Data'!AR115="No data","x",ROUND(IF('Indicator Data'!AR115&gt;D$140,0,IF('Indicator Data'!AR115&lt;D$139,10,(D$140-'Indicator Data'!AR115)/(D$140-D$139)*10)),1))</f>
        <v>4.7</v>
      </c>
      <c r="E113" s="122">
        <f>('Indicator Data'!BE115+'Indicator Data'!BF115+'Indicator Data'!BG115)/'Indicator Data'!BD115*1000000</f>
        <v>0.13474480141977066</v>
      </c>
      <c r="F113" s="2">
        <f t="shared" si="8"/>
        <v>8.6999999999999993</v>
      </c>
      <c r="G113" s="3">
        <f t="shared" si="9"/>
        <v>6.7</v>
      </c>
      <c r="H113" s="2">
        <f>IF('Indicator Data'!AT115="No data","x",ROUND(IF('Indicator Data'!AT115&gt;H$140,0,IF('Indicator Data'!AT115&lt;H$139,10,(H$140-'Indicator Data'!AT115)/(H$140-H$139)*10)),1))</f>
        <v>5.5</v>
      </c>
      <c r="I113" s="2">
        <f>IF('Indicator Data'!AS115="No data","x",ROUND(IF('Indicator Data'!AS115&gt;I$140,0,IF('Indicator Data'!AS115&lt;I$139,10,(I$140-'Indicator Data'!AS115)/(I$140-I$139)*10)),1))</f>
        <v>5.6</v>
      </c>
      <c r="J113" s="3">
        <f t="shared" si="10"/>
        <v>5.6</v>
      </c>
      <c r="K113" s="5">
        <f t="shared" si="11"/>
        <v>6.2</v>
      </c>
      <c r="L113" s="2">
        <f>IF('Indicator Data'!AV115="No data","x",ROUND(IF('Indicator Data'!AV115^2&gt;L$140,0,IF('Indicator Data'!AV115^2&lt;L$139,10,(L$140-'Indicator Data'!AV115^2)/(L$140-L$139)*10)),1))</f>
        <v>8</v>
      </c>
      <c r="M113" s="2">
        <f>IF(OR('Indicator Data'!AU115=0,'Indicator Data'!AU115="No data"),"x",ROUND(IF('Indicator Data'!AU115&gt;M$140,0,IF('Indicator Data'!AU115&lt;M$139,10,(M$140-'Indicator Data'!AU115)/(M$140-M$139)*10)),1))</f>
        <v>3.2</v>
      </c>
      <c r="N113" s="2">
        <f>IF('Indicator Data'!AW115="No data","x",ROUND(IF('Indicator Data'!AW115&gt;N$140,0,IF('Indicator Data'!AW115&lt;N$139,10,(N$140-'Indicator Data'!AW115)/(N$140-N$139)*10)),1))</f>
        <v>7.4</v>
      </c>
      <c r="O113" s="2">
        <f>IF('Indicator Data'!AX115="No data","x",ROUND(IF('Indicator Data'!AX115&gt;O$140,0,IF('Indicator Data'!AX115&lt;O$139,10,(O$140-'Indicator Data'!AX115)/(O$140-O$139)*10)),1))</f>
        <v>5.2</v>
      </c>
      <c r="P113" s="3">
        <f t="shared" si="12"/>
        <v>6</v>
      </c>
      <c r="Q113" s="2">
        <f>IF('Indicator Data'!AY115="No data","x",ROUND(IF('Indicator Data'!AY115&gt;Q$140,0,IF('Indicator Data'!AY115&lt;Q$139,10,(Q$140-'Indicator Data'!AY115)/(Q$140-Q$139)*10)),1))</f>
        <v>3.8</v>
      </c>
      <c r="R113" s="2">
        <f>IF('Indicator Data'!AZ115="No data","x",ROUND(IF('Indicator Data'!AZ115&gt;R$140,0,IF('Indicator Data'!AZ115&lt;R$139,10,(R$140-'Indicator Data'!AZ115)/(R$140-R$139)*10)),1))</f>
        <v>1.5</v>
      </c>
      <c r="S113" s="3">
        <f t="shared" si="13"/>
        <v>2.7</v>
      </c>
      <c r="T113" s="2">
        <f>IF('Indicator Data'!X115="No data","x",ROUND(IF('Indicator Data'!X115&gt;T$140,0,IF('Indicator Data'!X115&lt;T$139,10,(T$140-'Indicator Data'!X115)/(T$140-T$139)*10)),1))</f>
        <v>9.9</v>
      </c>
      <c r="U113" s="2">
        <f>IF('Indicator Data'!Y115="No data","x",ROUND(IF('Indicator Data'!Y115&gt;U$140,0,IF('Indicator Data'!Y115&lt;U$139,10,(U$140-'Indicator Data'!Y115)/(U$140-U$139)*10)),1))</f>
        <v>0.1</v>
      </c>
      <c r="V113" s="2">
        <f>IF('Indicator Data'!Z115="No data","x",ROUND(IF('Indicator Data'!Z115&gt;V$140,0,IF('Indicator Data'!Z115&lt;V$139,10,(V$140-'Indicator Data'!Z115)/(V$140-V$139)*10)),1))</f>
        <v>1.9</v>
      </c>
      <c r="W113" s="2">
        <f>IF('Indicator Data'!AE115="No data","x",ROUND(IF('Indicator Data'!AE115&gt;W$140,0,IF('Indicator Data'!AE115&lt;W$139,10,(W$140-'Indicator Data'!AE115)/(W$140-W$139)*10)),1))</f>
        <v>9.8000000000000007</v>
      </c>
      <c r="X113" s="3">
        <f t="shared" si="14"/>
        <v>5.4</v>
      </c>
      <c r="Y113" s="5">
        <f t="shared" si="15"/>
        <v>4.7</v>
      </c>
      <c r="Z113" s="80"/>
    </row>
    <row r="114" spans="1:26" s="11" customFormat="1" x14ac:dyDescent="0.25">
      <c r="A114" s="11" t="s">
        <v>430</v>
      </c>
      <c r="B114" s="28" t="s">
        <v>16</v>
      </c>
      <c r="C114" s="28" t="s">
        <v>559</v>
      </c>
      <c r="D114" s="2">
        <f>IF('Indicator Data'!AR116="No data","x",ROUND(IF('Indicator Data'!AR116&gt;D$140,0,IF('Indicator Data'!AR116&lt;D$139,10,(D$140-'Indicator Data'!AR116)/(D$140-D$139)*10)),1))</f>
        <v>4.7</v>
      </c>
      <c r="E114" s="122">
        <f>('Indicator Data'!BE116+'Indicator Data'!BF116+'Indicator Data'!BG116)/'Indicator Data'!BD116*1000000</f>
        <v>0.13474480141977066</v>
      </c>
      <c r="F114" s="2">
        <f t="shared" si="8"/>
        <v>8.6999999999999993</v>
      </c>
      <c r="G114" s="3">
        <f t="shared" si="9"/>
        <v>6.7</v>
      </c>
      <c r="H114" s="2">
        <f>IF('Indicator Data'!AT116="No data","x",ROUND(IF('Indicator Data'!AT116&gt;H$140,0,IF('Indicator Data'!AT116&lt;H$139,10,(H$140-'Indicator Data'!AT116)/(H$140-H$139)*10)),1))</f>
        <v>5.5</v>
      </c>
      <c r="I114" s="2">
        <f>IF('Indicator Data'!AS116="No data","x",ROUND(IF('Indicator Data'!AS116&gt;I$140,0,IF('Indicator Data'!AS116&lt;I$139,10,(I$140-'Indicator Data'!AS116)/(I$140-I$139)*10)),1))</f>
        <v>5.6</v>
      </c>
      <c r="J114" s="3">
        <f t="shared" si="10"/>
        <v>5.6</v>
      </c>
      <c r="K114" s="5">
        <f t="shared" si="11"/>
        <v>6.2</v>
      </c>
      <c r="L114" s="2">
        <f>IF('Indicator Data'!AV116="No data","x",ROUND(IF('Indicator Data'!AV116^2&gt;L$140,0,IF('Indicator Data'!AV116^2&lt;L$139,10,(L$140-'Indicator Data'!AV116^2)/(L$140-L$139)*10)),1))</f>
        <v>4.7</v>
      </c>
      <c r="M114" s="2">
        <f>IF(OR('Indicator Data'!AU116=0,'Indicator Data'!AU116="No data"),"x",ROUND(IF('Indicator Data'!AU116&gt;M$140,0,IF('Indicator Data'!AU116&lt;M$139,10,(M$140-'Indicator Data'!AU116)/(M$140-M$139)*10)),1))</f>
        <v>3.5</v>
      </c>
      <c r="N114" s="2">
        <f>IF('Indicator Data'!AW116="No data","x",ROUND(IF('Indicator Data'!AW116&gt;N$140,0,IF('Indicator Data'!AW116&lt;N$139,10,(N$140-'Indicator Data'!AW116)/(N$140-N$139)*10)),1))</f>
        <v>7.4</v>
      </c>
      <c r="O114" s="2">
        <f>IF('Indicator Data'!AX116="No data","x",ROUND(IF('Indicator Data'!AX116&gt;O$140,0,IF('Indicator Data'!AX116&lt;O$139,10,(O$140-'Indicator Data'!AX116)/(O$140-O$139)*10)),1))</f>
        <v>5.2</v>
      </c>
      <c r="P114" s="3">
        <f t="shared" si="12"/>
        <v>5.2</v>
      </c>
      <c r="Q114" s="2">
        <f>IF('Indicator Data'!AY116="No data","x",ROUND(IF('Indicator Data'!AY116&gt;Q$140,0,IF('Indicator Data'!AY116&lt;Q$139,10,(Q$140-'Indicator Data'!AY116)/(Q$140-Q$139)*10)),1))</f>
        <v>4.2</v>
      </c>
      <c r="R114" s="2">
        <f>IF('Indicator Data'!AZ116="No data","x",ROUND(IF('Indicator Data'!AZ116&gt;R$140,0,IF('Indicator Data'!AZ116&lt;R$139,10,(R$140-'Indicator Data'!AZ116)/(R$140-R$139)*10)),1))</f>
        <v>10</v>
      </c>
      <c r="S114" s="3">
        <f t="shared" si="13"/>
        <v>7.1</v>
      </c>
      <c r="T114" s="2">
        <f>IF('Indicator Data'!X116="No data","x",ROUND(IF('Indicator Data'!X116&gt;T$140,0,IF('Indicator Data'!X116&lt;T$139,10,(T$140-'Indicator Data'!X116)/(T$140-T$139)*10)),1))</f>
        <v>9.9</v>
      </c>
      <c r="U114" s="2">
        <f>IF('Indicator Data'!Y116="No data","x",ROUND(IF('Indicator Data'!Y116&gt;U$140,0,IF('Indicator Data'!Y116&lt;U$139,10,(U$140-'Indicator Data'!Y116)/(U$140-U$139)*10)),1))</f>
        <v>0.4</v>
      </c>
      <c r="V114" s="2">
        <f>IF('Indicator Data'!Z116="No data","x",ROUND(IF('Indicator Data'!Z116&gt;V$140,0,IF('Indicator Data'!Z116&lt;V$139,10,(V$140-'Indicator Data'!Z116)/(V$140-V$139)*10)),1))</f>
        <v>1.4</v>
      </c>
      <c r="W114" s="2">
        <f>IF('Indicator Data'!AE116="No data","x",ROUND(IF('Indicator Data'!AE116&gt;W$140,0,IF('Indicator Data'!AE116&lt;W$139,10,(W$140-'Indicator Data'!AE116)/(W$140-W$139)*10)),1))</f>
        <v>9.8000000000000007</v>
      </c>
      <c r="X114" s="3">
        <f t="shared" si="14"/>
        <v>5.4</v>
      </c>
      <c r="Y114" s="5">
        <f t="shared" si="15"/>
        <v>5.9</v>
      </c>
      <c r="Z114" s="80"/>
    </row>
    <row r="115" spans="1:26" s="11" customFormat="1" x14ac:dyDescent="0.25">
      <c r="A115" s="11" t="s">
        <v>432</v>
      </c>
      <c r="B115" s="28" t="s">
        <v>4</v>
      </c>
      <c r="C115" s="28" t="s">
        <v>561</v>
      </c>
      <c r="D115" s="2" t="str">
        <f>IF('Indicator Data'!AR117="No data","x",ROUND(IF('Indicator Data'!AR117&gt;D$140,0,IF('Indicator Data'!AR117&lt;D$139,10,(D$140-'Indicator Data'!AR117)/(D$140-D$139)*10)),1))</f>
        <v>x</v>
      </c>
      <c r="E115" s="122">
        <f>('Indicator Data'!BE117+'Indicator Data'!BF117+'Indicator Data'!BG117)/'Indicator Data'!BD117*1000000</f>
        <v>8.3966665254565462E-2</v>
      </c>
      <c r="F115" s="2">
        <f t="shared" si="8"/>
        <v>9.1999999999999993</v>
      </c>
      <c r="G115" s="3">
        <f t="shared" si="9"/>
        <v>9.1999999999999993</v>
      </c>
      <c r="H115" s="2">
        <f>IF('Indicator Data'!AT117="No data","x",ROUND(IF('Indicator Data'!AT117&gt;H$140,0,IF('Indicator Data'!AT117&lt;H$139,10,(H$140-'Indicator Data'!AT117)/(H$140-H$139)*10)),1))</f>
        <v>8.1</v>
      </c>
      <c r="I115" s="2">
        <f>IF('Indicator Data'!AS117="No data","x",ROUND(IF('Indicator Data'!AS117&gt;I$140,0,IF('Indicator Data'!AS117&lt;I$139,10,(I$140-'Indicator Data'!AS117)/(I$140-I$139)*10)),1))</f>
        <v>7.9</v>
      </c>
      <c r="J115" s="3">
        <f t="shared" si="10"/>
        <v>8</v>
      </c>
      <c r="K115" s="5">
        <f t="shared" si="11"/>
        <v>8.6</v>
      </c>
      <c r="L115" s="2">
        <f>IF('Indicator Data'!AV117="No data","x",ROUND(IF('Indicator Data'!AV117^2&gt;L$140,0,IF('Indicator Data'!AV117^2&lt;L$139,10,(L$140-'Indicator Data'!AV117^2)/(L$140-L$139)*10)),1))</f>
        <v>10</v>
      </c>
      <c r="M115" s="2">
        <f>IF(OR('Indicator Data'!AU117=0,'Indicator Data'!AU117="No data"),"x",ROUND(IF('Indicator Data'!AU117&gt;M$140,0,IF('Indicator Data'!AU117&lt;M$139,10,(M$140-'Indicator Data'!AU117)/(M$140-M$139)*10)),1))</f>
        <v>9.5</v>
      </c>
      <c r="N115" s="2">
        <f>IF('Indicator Data'!AW117="No data","x",ROUND(IF('Indicator Data'!AW117&gt;N$140,0,IF('Indicator Data'!AW117&lt;N$139,10,(N$140-'Indicator Data'!AW117)/(N$140-N$139)*10)),1))</f>
        <v>9.5</v>
      </c>
      <c r="O115" s="2">
        <f>IF('Indicator Data'!AX117="No data","x",ROUND(IF('Indicator Data'!AX117&gt;O$140,0,IF('Indicator Data'!AX117&lt;O$139,10,(O$140-'Indicator Data'!AX117)/(O$140-O$139)*10)),1))</f>
        <v>8.1</v>
      </c>
      <c r="P115" s="3">
        <f t="shared" si="12"/>
        <v>9.3000000000000007</v>
      </c>
      <c r="Q115" s="2">
        <f>IF('Indicator Data'!AY117="No data","x",ROUND(IF('Indicator Data'!AY117&gt;Q$140,0,IF('Indicator Data'!AY117&lt;Q$139,10,(Q$140-'Indicator Data'!AY117)/(Q$140-Q$139)*10)),1))</f>
        <v>10</v>
      </c>
      <c r="R115" s="2">
        <f>IF('Indicator Data'!AZ117="No data","x",ROUND(IF('Indicator Data'!AZ117&gt;R$140,0,IF('Indicator Data'!AZ117&lt;R$139,10,(R$140-'Indicator Data'!AZ117)/(R$140-R$139)*10)),1))</f>
        <v>2.5</v>
      </c>
      <c r="S115" s="3">
        <f t="shared" si="13"/>
        <v>6.3</v>
      </c>
      <c r="T115" s="2">
        <f>IF('Indicator Data'!X117="No data","x",ROUND(IF('Indicator Data'!X117&gt;T$140,0,IF('Indicator Data'!X117&lt;T$139,10,(T$140-'Indicator Data'!X117)/(T$140-T$139)*10)),1))</f>
        <v>9.9</v>
      </c>
      <c r="U115" s="2">
        <f>IF('Indicator Data'!Y117="No data","x",ROUND(IF('Indicator Data'!Y117&gt;U$140,0,IF('Indicator Data'!Y117&lt;U$139,10,(U$140-'Indicator Data'!Y117)/(U$140-U$139)*10)),1))</f>
        <v>7.4</v>
      </c>
      <c r="V115" s="2">
        <f>IF('Indicator Data'!Z117="No data","x",ROUND(IF('Indicator Data'!Z117&gt;V$140,0,IF('Indicator Data'!Z117&lt;V$139,10,(V$140-'Indicator Data'!Z117)/(V$140-V$139)*10)),1))</f>
        <v>10</v>
      </c>
      <c r="W115" s="2">
        <f>IF('Indicator Data'!AE117="No data","x",ROUND(IF('Indicator Data'!AE117&gt;W$140,0,IF('Indicator Data'!AE117&lt;W$139,10,(W$140-'Indicator Data'!AE117)/(W$140-W$139)*10)),1))</f>
        <v>9.8000000000000007</v>
      </c>
      <c r="X115" s="3">
        <f t="shared" si="14"/>
        <v>9.3000000000000007</v>
      </c>
      <c r="Y115" s="5">
        <f t="shared" si="15"/>
        <v>8.3000000000000007</v>
      </c>
      <c r="Z115" s="80"/>
    </row>
    <row r="116" spans="1:26" s="11" customFormat="1" x14ac:dyDescent="0.25">
      <c r="A116" s="11" t="s">
        <v>431</v>
      </c>
      <c r="B116" s="28" t="s">
        <v>4</v>
      </c>
      <c r="C116" s="28" t="s">
        <v>560</v>
      </c>
      <c r="D116" s="2" t="str">
        <f>IF('Indicator Data'!AR118="No data","x",ROUND(IF('Indicator Data'!AR118&gt;D$140,0,IF('Indicator Data'!AR118&lt;D$139,10,(D$140-'Indicator Data'!AR118)/(D$140-D$139)*10)),1))</f>
        <v>x</v>
      </c>
      <c r="E116" s="122">
        <f>('Indicator Data'!BE118+'Indicator Data'!BF118+'Indicator Data'!BG118)/'Indicator Data'!BD118*1000000</f>
        <v>8.3966665254565462E-2</v>
      </c>
      <c r="F116" s="2">
        <f t="shared" si="8"/>
        <v>9.1999999999999993</v>
      </c>
      <c r="G116" s="3">
        <f t="shared" si="9"/>
        <v>9.1999999999999993</v>
      </c>
      <c r="H116" s="2">
        <f>IF('Indicator Data'!AT118="No data","x",ROUND(IF('Indicator Data'!AT118&gt;H$140,0,IF('Indicator Data'!AT118&lt;H$139,10,(H$140-'Indicator Data'!AT118)/(H$140-H$139)*10)),1))</f>
        <v>8.1</v>
      </c>
      <c r="I116" s="2">
        <f>IF('Indicator Data'!AS118="No data","x",ROUND(IF('Indicator Data'!AS118&gt;I$140,0,IF('Indicator Data'!AS118&lt;I$139,10,(I$140-'Indicator Data'!AS118)/(I$140-I$139)*10)),1))</f>
        <v>7.9</v>
      </c>
      <c r="J116" s="3">
        <f t="shared" si="10"/>
        <v>8</v>
      </c>
      <c r="K116" s="5">
        <f t="shared" si="11"/>
        <v>8.6</v>
      </c>
      <c r="L116" s="2">
        <f>IF('Indicator Data'!AV118="No data","x",ROUND(IF('Indicator Data'!AV118^2&gt;L$140,0,IF('Indicator Data'!AV118^2&lt;L$139,10,(L$140-'Indicator Data'!AV118^2)/(L$140-L$139)*10)),1))</f>
        <v>10</v>
      </c>
      <c r="M116" s="2">
        <f>IF(OR('Indicator Data'!AU118=0,'Indicator Data'!AU118="No data"),"x",ROUND(IF('Indicator Data'!AU118&gt;M$140,0,IF('Indicator Data'!AU118&lt;M$139,10,(M$140-'Indicator Data'!AU118)/(M$140-M$139)*10)),1))</f>
        <v>9.8000000000000007</v>
      </c>
      <c r="N116" s="2">
        <f>IF('Indicator Data'!AW118="No data","x",ROUND(IF('Indicator Data'!AW118&gt;N$140,0,IF('Indicator Data'!AW118&lt;N$139,10,(N$140-'Indicator Data'!AW118)/(N$140-N$139)*10)),1))</f>
        <v>9.5</v>
      </c>
      <c r="O116" s="2">
        <f>IF('Indicator Data'!AX118="No data","x",ROUND(IF('Indicator Data'!AX118&gt;O$140,0,IF('Indicator Data'!AX118&lt;O$139,10,(O$140-'Indicator Data'!AX118)/(O$140-O$139)*10)),1))</f>
        <v>8.1</v>
      </c>
      <c r="P116" s="3">
        <f t="shared" si="12"/>
        <v>9.4</v>
      </c>
      <c r="Q116" s="2">
        <f>IF('Indicator Data'!AY118="No data","x",ROUND(IF('Indicator Data'!AY118&gt;Q$140,0,IF('Indicator Data'!AY118&lt;Q$139,10,(Q$140-'Indicator Data'!AY118)/(Q$140-Q$139)*10)),1))</f>
        <v>10</v>
      </c>
      <c r="R116" s="2">
        <f>IF('Indicator Data'!AZ118="No data","x",ROUND(IF('Indicator Data'!AZ118&gt;R$140,0,IF('Indicator Data'!AZ118&lt;R$139,10,(R$140-'Indicator Data'!AZ118)/(R$140-R$139)*10)),1))</f>
        <v>7.8</v>
      </c>
      <c r="S116" s="3">
        <f t="shared" si="13"/>
        <v>8.9</v>
      </c>
      <c r="T116" s="2">
        <f>IF('Indicator Data'!X118="No data","x",ROUND(IF('Indicator Data'!X118&gt;T$140,0,IF('Indicator Data'!X118&lt;T$139,10,(T$140-'Indicator Data'!X118)/(T$140-T$139)*10)),1))</f>
        <v>9.9</v>
      </c>
      <c r="U116" s="2">
        <f>IF('Indicator Data'!Y118="No data","x",ROUND(IF('Indicator Data'!Y118&gt;U$140,0,IF('Indicator Data'!Y118&lt;U$139,10,(U$140-'Indicator Data'!Y118)/(U$140-U$139)*10)),1))</f>
        <v>9.6</v>
      </c>
      <c r="V116" s="2">
        <f>IF('Indicator Data'!Z118="No data","x",ROUND(IF('Indicator Data'!Z118&gt;V$140,0,IF('Indicator Data'!Z118&lt;V$139,10,(V$140-'Indicator Data'!Z118)/(V$140-V$139)*10)),1))</f>
        <v>10</v>
      </c>
      <c r="W116" s="2">
        <f>IF('Indicator Data'!AE118="No data","x",ROUND(IF('Indicator Data'!AE118&gt;W$140,0,IF('Indicator Data'!AE118&lt;W$139,10,(W$140-'Indicator Data'!AE118)/(W$140-W$139)*10)),1))</f>
        <v>9.8000000000000007</v>
      </c>
      <c r="X116" s="3">
        <f t="shared" si="14"/>
        <v>9.8000000000000007</v>
      </c>
      <c r="Y116" s="5">
        <f t="shared" si="15"/>
        <v>9.4</v>
      </c>
      <c r="Z116" s="80"/>
    </row>
    <row r="117" spans="1:26" s="11" customFormat="1" x14ac:dyDescent="0.25">
      <c r="A117" s="11" t="s">
        <v>433</v>
      </c>
      <c r="B117" s="28" t="s">
        <v>4</v>
      </c>
      <c r="C117" s="28" t="s">
        <v>562</v>
      </c>
      <c r="D117" s="2" t="str">
        <f>IF('Indicator Data'!AR119="No data","x",ROUND(IF('Indicator Data'!AR119&gt;D$140,0,IF('Indicator Data'!AR119&lt;D$139,10,(D$140-'Indicator Data'!AR119)/(D$140-D$139)*10)),1))</f>
        <v>x</v>
      </c>
      <c r="E117" s="122">
        <f>('Indicator Data'!BE119+'Indicator Data'!BF119+'Indicator Data'!BG119)/'Indicator Data'!BD119*1000000</f>
        <v>8.3966665254565462E-2</v>
      </c>
      <c r="F117" s="2">
        <f t="shared" si="8"/>
        <v>9.1999999999999993</v>
      </c>
      <c r="G117" s="3">
        <f t="shared" si="9"/>
        <v>9.1999999999999993</v>
      </c>
      <c r="H117" s="2">
        <f>IF('Indicator Data'!AT119="No data","x",ROUND(IF('Indicator Data'!AT119&gt;H$140,0,IF('Indicator Data'!AT119&lt;H$139,10,(H$140-'Indicator Data'!AT119)/(H$140-H$139)*10)),1))</f>
        <v>8.1</v>
      </c>
      <c r="I117" s="2">
        <f>IF('Indicator Data'!AS119="No data","x",ROUND(IF('Indicator Data'!AS119&gt;I$140,0,IF('Indicator Data'!AS119&lt;I$139,10,(I$140-'Indicator Data'!AS119)/(I$140-I$139)*10)),1))</f>
        <v>7.9</v>
      </c>
      <c r="J117" s="3">
        <f t="shared" si="10"/>
        <v>8</v>
      </c>
      <c r="K117" s="5">
        <f t="shared" si="11"/>
        <v>8.6</v>
      </c>
      <c r="L117" s="2">
        <f>IF('Indicator Data'!AV119="No data","x",ROUND(IF('Indicator Data'!AV119^2&gt;L$140,0,IF('Indicator Data'!AV119^2&lt;L$139,10,(L$140-'Indicator Data'!AV119^2)/(L$140-L$139)*10)),1))</f>
        <v>10</v>
      </c>
      <c r="M117" s="2">
        <f>IF(OR('Indicator Data'!AU119=0,'Indicator Data'!AU119="No data"),"x",ROUND(IF('Indicator Data'!AU119&gt;M$140,0,IF('Indicator Data'!AU119&lt;M$139,10,(M$140-'Indicator Data'!AU119)/(M$140-M$139)*10)),1))</f>
        <v>8.1</v>
      </c>
      <c r="N117" s="2">
        <f>IF('Indicator Data'!AW119="No data","x",ROUND(IF('Indicator Data'!AW119&gt;N$140,0,IF('Indicator Data'!AW119&lt;N$139,10,(N$140-'Indicator Data'!AW119)/(N$140-N$139)*10)),1))</f>
        <v>9.5</v>
      </c>
      <c r="O117" s="2">
        <f>IF('Indicator Data'!AX119="No data","x",ROUND(IF('Indicator Data'!AX119&gt;O$140,0,IF('Indicator Data'!AX119&lt;O$139,10,(O$140-'Indicator Data'!AX119)/(O$140-O$139)*10)),1))</f>
        <v>8.1</v>
      </c>
      <c r="P117" s="3">
        <f t="shared" si="12"/>
        <v>8.9</v>
      </c>
      <c r="Q117" s="2">
        <f>IF('Indicator Data'!AY119="No data","x",ROUND(IF('Indicator Data'!AY119&gt;Q$140,0,IF('Indicator Data'!AY119&lt;Q$139,10,(Q$140-'Indicator Data'!AY119)/(Q$140-Q$139)*10)),1))</f>
        <v>9.9</v>
      </c>
      <c r="R117" s="2">
        <f>IF('Indicator Data'!AZ119="No data","x",ROUND(IF('Indicator Data'!AZ119&gt;R$140,0,IF('Indicator Data'!AZ119&lt;R$139,10,(R$140-'Indicator Data'!AZ119)/(R$140-R$139)*10)),1))</f>
        <v>10</v>
      </c>
      <c r="S117" s="3">
        <f t="shared" si="13"/>
        <v>10</v>
      </c>
      <c r="T117" s="2">
        <f>IF('Indicator Data'!X119="No data","x",ROUND(IF('Indicator Data'!X119&gt;T$140,0,IF('Indicator Data'!X119&lt;T$139,10,(T$140-'Indicator Data'!X119)/(T$140-T$139)*10)),1))</f>
        <v>9.9</v>
      </c>
      <c r="U117" s="2">
        <f>IF('Indicator Data'!Y119="No data","x",ROUND(IF('Indicator Data'!Y119&gt;U$140,0,IF('Indicator Data'!Y119&lt;U$139,10,(U$140-'Indicator Data'!Y119)/(U$140-U$139)*10)),1))</f>
        <v>9.1999999999999993</v>
      </c>
      <c r="V117" s="2">
        <f>IF('Indicator Data'!Z119="No data","x",ROUND(IF('Indicator Data'!Z119&gt;V$140,0,IF('Indicator Data'!Z119&lt;V$139,10,(V$140-'Indicator Data'!Z119)/(V$140-V$139)*10)),1))</f>
        <v>10</v>
      </c>
      <c r="W117" s="2">
        <f>IF('Indicator Data'!AE119="No data","x",ROUND(IF('Indicator Data'!AE119&gt;W$140,0,IF('Indicator Data'!AE119&lt;W$139,10,(W$140-'Indicator Data'!AE119)/(W$140-W$139)*10)),1))</f>
        <v>9.8000000000000007</v>
      </c>
      <c r="X117" s="3">
        <f t="shared" si="14"/>
        <v>9.6999999999999993</v>
      </c>
      <c r="Y117" s="5">
        <f t="shared" si="15"/>
        <v>9.5</v>
      </c>
      <c r="Z117" s="80"/>
    </row>
    <row r="118" spans="1:26" s="11" customFormat="1" x14ac:dyDescent="0.25">
      <c r="A118" s="11" t="s">
        <v>434</v>
      </c>
      <c r="B118" s="28" t="s">
        <v>4</v>
      </c>
      <c r="C118" s="28" t="s">
        <v>563</v>
      </c>
      <c r="D118" s="2" t="str">
        <f>IF('Indicator Data'!AR120="No data","x",ROUND(IF('Indicator Data'!AR120&gt;D$140,0,IF('Indicator Data'!AR120&lt;D$139,10,(D$140-'Indicator Data'!AR120)/(D$140-D$139)*10)),1))</f>
        <v>x</v>
      </c>
      <c r="E118" s="122">
        <f>('Indicator Data'!BE120+'Indicator Data'!BF120+'Indicator Data'!BG120)/'Indicator Data'!BD120*1000000</f>
        <v>8.3966665254565462E-2</v>
      </c>
      <c r="F118" s="2">
        <f t="shared" si="8"/>
        <v>9.1999999999999993</v>
      </c>
      <c r="G118" s="3">
        <f t="shared" si="9"/>
        <v>9.1999999999999993</v>
      </c>
      <c r="H118" s="2">
        <f>IF('Indicator Data'!AT120="No data","x",ROUND(IF('Indicator Data'!AT120&gt;H$140,0,IF('Indicator Data'!AT120&lt;H$139,10,(H$140-'Indicator Data'!AT120)/(H$140-H$139)*10)),1))</f>
        <v>8.1</v>
      </c>
      <c r="I118" s="2">
        <f>IF('Indicator Data'!AS120="No data","x",ROUND(IF('Indicator Data'!AS120&gt;I$140,0,IF('Indicator Data'!AS120&lt;I$139,10,(I$140-'Indicator Data'!AS120)/(I$140-I$139)*10)),1))</f>
        <v>7.9</v>
      </c>
      <c r="J118" s="3">
        <f t="shared" si="10"/>
        <v>8</v>
      </c>
      <c r="K118" s="5">
        <f t="shared" si="11"/>
        <v>8.6</v>
      </c>
      <c r="L118" s="2">
        <f>IF('Indicator Data'!AV120="No data","x",ROUND(IF('Indicator Data'!AV120^2&gt;L$140,0,IF('Indicator Data'!AV120^2&lt;L$139,10,(L$140-'Indicator Data'!AV120^2)/(L$140-L$139)*10)),1))</f>
        <v>10</v>
      </c>
      <c r="M118" s="2">
        <f>IF(OR('Indicator Data'!AU120=0,'Indicator Data'!AU120="No data"),"x",ROUND(IF('Indicator Data'!AU120&gt;M$140,0,IF('Indicator Data'!AU120&lt;M$139,10,(M$140-'Indicator Data'!AU120)/(M$140-M$139)*10)),1))</f>
        <v>9.9</v>
      </c>
      <c r="N118" s="2">
        <f>IF('Indicator Data'!AW120="No data","x",ROUND(IF('Indicator Data'!AW120&gt;N$140,0,IF('Indicator Data'!AW120&lt;N$139,10,(N$140-'Indicator Data'!AW120)/(N$140-N$139)*10)),1))</f>
        <v>9.5</v>
      </c>
      <c r="O118" s="2">
        <f>IF('Indicator Data'!AX120="No data","x",ROUND(IF('Indicator Data'!AX120&gt;O$140,0,IF('Indicator Data'!AX120&lt;O$139,10,(O$140-'Indicator Data'!AX120)/(O$140-O$139)*10)),1))</f>
        <v>8.1</v>
      </c>
      <c r="P118" s="3">
        <f t="shared" si="12"/>
        <v>9.4</v>
      </c>
      <c r="Q118" s="2">
        <f>IF('Indicator Data'!AY120="No data","x",ROUND(IF('Indicator Data'!AY120&gt;Q$140,0,IF('Indicator Data'!AY120&lt;Q$139,10,(Q$140-'Indicator Data'!AY120)/(Q$140-Q$139)*10)),1))</f>
        <v>10</v>
      </c>
      <c r="R118" s="2">
        <f>IF('Indicator Data'!AZ120="No data","x",ROUND(IF('Indicator Data'!AZ120&gt;R$140,0,IF('Indicator Data'!AZ120&lt;R$139,10,(R$140-'Indicator Data'!AZ120)/(R$140-R$139)*10)),1))</f>
        <v>2.9</v>
      </c>
      <c r="S118" s="3">
        <f t="shared" si="13"/>
        <v>6.5</v>
      </c>
      <c r="T118" s="2">
        <f>IF('Indicator Data'!X120="No data","x",ROUND(IF('Indicator Data'!X120&gt;T$140,0,IF('Indicator Data'!X120&lt;T$139,10,(T$140-'Indicator Data'!X120)/(T$140-T$139)*10)),1))</f>
        <v>9.9</v>
      </c>
      <c r="U118" s="2">
        <f>IF('Indicator Data'!Y120="No data","x",ROUND(IF('Indicator Data'!Y120&gt;U$140,0,IF('Indicator Data'!Y120&lt;U$139,10,(U$140-'Indicator Data'!Y120)/(U$140-U$139)*10)),1))</f>
        <v>9.6999999999999993</v>
      </c>
      <c r="V118" s="2">
        <f>IF('Indicator Data'!Z120="No data","x",ROUND(IF('Indicator Data'!Z120&gt;V$140,0,IF('Indicator Data'!Z120&lt;V$139,10,(V$140-'Indicator Data'!Z120)/(V$140-V$139)*10)),1))</f>
        <v>10</v>
      </c>
      <c r="W118" s="2">
        <f>IF('Indicator Data'!AE120="No data","x",ROUND(IF('Indicator Data'!AE120&gt;W$140,0,IF('Indicator Data'!AE120&lt;W$139,10,(W$140-'Indicator Data'!AE120)/(W$140-W$139)*10)),1))</f>
        <v>9.8000000000000007</v>
      </c>
      <c r="X118" s="3">
        <f t="shared" si="14"/>
        <v>9.9</v>
      </c>
      <c r="Y118" s="5">
        <f t="shared" si="15"/>
        <v>8.6</v>
      </c>
      <c r="Z118" s="80"/>
    </row>
    <row r="119" spans="1:26" s="11" customFormat="1" x14ac:dyDescent="0.25">
      <c r="A119" s="11" t="s">
        <v>739</v>
      </c>
      <c r="B119" s="28" t="s">
        <v>4</v>
      </c>
      <c r="C119" s="28" t="s">
        <v>741</v>
      </c>
      <c r="D119" s="2" t="str">
        <f>IF('Indicator Data'!AR121="No data","x",ROUND(IF('Indicator Data'!AR121&gt;D$140,0,IF('Indicator Data'!AR121&lt;D$139,10,(D$140-'Indicator Data'!AR121)/(D$140-D$139)*10)),1))</f>
        <v>x</v>
      </c>
      <c r="E119" s="122">
        <f>('Indicator Data'!BE121+'Indicator Data'!BF121+'Indicator Data'!BG121)/'Indicator Data'!BD121*1000000</f>
        <v>8.3966665254565462E-2</v>
      </c>
      <c r="F119" s="2">
        <f t="shared" si="8"/>
        <v>9.1999999999999993</v>
      </c>
      <c r="G119" s="3">
        <f t="shared" si="9"/>
        <v>9.1999999999999993</v>
      </c>
      <c r="H119" s="2">
        <f>IF('Indicator Data'!AT121="No data","x",ROUND(IF('Indicator Data'!AT121&gt;H$140,0,IF('Indicator Data'!AT121&lt;H$139,10,(H$140-'Indicator Data'!AT121)/(H$140-H$139)*10)),1))</f>
        <v>8.1</v>
      </c>
      <c r="I119" s="2">
        <f>IF('Indicator Data'!AS121="No data","x",ROUND(IF('Indicator Data'!AS121&gt;I$140,0,IF('Indicator Data'!AS121&lt;I$139,10,(I$140-'Indicator Data'!AS121)/(I$140-I$139)*10)),1))</f>
        <v>7.9</v>
      </c>
      <c r="J119" s="3">
        <f t="shared" si="10"/>
        <v>8</v>
      </c>
      <c r="K119" s="5">
        <f t="shared" si="11"/>
        <v>8.6</v>
      </c>
      <c r="L119" s="2">
        <f>IF('Indicator Data'!AV121="No data","x",ROUND(IF('Indicator Data'!AV121^2&gt;L$140,0,IF('Indicator Data'!AV121^2&lt;L$139,10,(L$140-'Indicator Data'!AV121^2)/(L$140-L$139)*10)),1))</f>
        <v>10</v>
      </c>
      <c r="M119" s="2">
        <f>IF(OR('Indicator Data'!AU121=0,'Indicator Data'!AU121="No data"),"x",ROUND(IF('Indicator Data'!AU121&gt;M$140,0,IF('Indicator Data'!AU121&lt;M$139,10,(M$140-'Indicator Data'!AU121)/(M$140-M$139)*10)),1))</f>
        <v>9.1</v>
      </c>
      <c r="N119" s="2">
        <f>IF('Indicator Data'!AW121="No data","x",ROUND(IF('Indicator Data'!AW121&gt;N$140,0,IF('Indicator Data'!AW121&lt;N$139,10,(N$140-'Indicator Data'!AW121)/(N$140-N$139)*10)),1))</f>
        <v>9.5</v>
      </c>
      <c r="O119" s="2">
        <f>IF('Indicator Data'!AX121="No data","x",ROUND(IF('Indicator Data'!AX121&gt;O$140,0,IF('Indicator Data'!AX121&lt;O$139,10,(O$140-'Indicator Data'!AX121)/(O$140-O$139)*10)),1))</f>
        <v>8.1</v>
      </c>
      <c r="P119" s="3">
        <f t="shared" si="12"/>
        <v>9.1999999999999993</v>
      </c>
      <c r="Q119" s="2">
        <f>IF('Indicator Data'!AY121="No data","x",ROUND(IF('Indicator Data'!AY121&gt;Q$140,0,IF('Indicator Data'!AY121&lt;Q$139,10,(Q$140-'Indicator Data'!AY121)/(Q$140-Q$139)*10)),1))</f>
        <v>10</v>
      </c>
      <c r="R119" s="2">
        <f>IF('Indicator Data'!AZ121="No data","x",ROUND(IF('Indicator Data'!AZ121&gt;R$140,0,IF('Indicator Data'!AZ121&lt;R$139,10,(R$140-'Indicator Data'!AZ121)/(R$140-R$139)*10)),1))</f>
        <v>10</v>
      </c>
      <c r="S119" s="3">
        <f t="shared" si="13"/>
        <v>10</v>
      </c>
      <c r="T119" s="2">
        <f>IF('Indicator Data'!X121="No data","x",ROUND(IF('Indicator Data'!X121&gt;T$140,0,IF('Indicator Data'!X121&lt;T$139,10,(T$140-'Indicator Data'!X121)/(T$140-T$139)*10)),1))</f>
        <v>9.9</v>
      </c>
      <c r="U119" s="2">
        <f>IF('Indicator Data'!Y121="No data","x",ROUND(IF('Indicator Data'!Y121&gt;U$140,0,IF('Indicator Data'!Y121&lt;U$139,10,(U$140-'Indicator Data'!Y121)/(U$140-U$139)*10)),1))</f>
        <v>8.4</v>
      </c>
      <c r="V119" s="2">
        <f>IF('Indicator Data'!Z121="No data","x",ROUND(IF('Indicator Data'!Z121&gt;V$140,0,IF('Indicator Data'!Z121&lt;V$139,10,(V$140-'Indicator Data'!Z121)/(V$140-V$139)*10)),1))</f>
        <v>10</v>
      </c>
      <c r="W119" s="2">
        <f>IF('Indicator Data'!AE121="No data","x",ROUND(IF('Indicator Data'!AE121&gt;W$140,0,IF('Indicator Data'!AE121&lt;W$139,10,(W$140-'Indicator Data'!AE121)/(W$140-W$139)*10)),1))</f>
        <v>9.8000000000000007</v>
      </c>
      <c r="X119" s="3">
        <f t="shared" si="14"/>
        <v>9.5</v>
      </c>
      <c r="Y119" s="5">
        <f t="shared" si="15"/>
        <v>9.6</v>
      </c>
      <c r="Z119" s="80"/>
    </row>
    <row r="120" spans="1:26" s="11" customFormat="1" x14ac:dyDescent="0.25">
      <c r="A120" s="11" t="s">
        <v>740</v>
      </c>
      <c r="B120" s="28" t="s">
        <v>4</v>
      </c>
      <c r="C120" s="28" t="s">
        <v>742</v>
      </c>
      <c r="D120" s="2" t="str">
        <f>IF('Indicator Data'!AR122="No data","x",ROUND(IF('Indicator Data'!AR122&gt;D$140,0,IF('Indicator Data'!AR122&lt;D$139,10,(D$140-'Indicator Data'!AR122)/(D$140-D$139)*10)),1))</f>
        <v>x</v>
      </c>
      <c r="E120" s="122">
        <f>('Indicator Data'!BE122+'Indicator Data'!BF122+'Indicator Data'!BG122)/'Indicator Data'!BD122*1000000</f>
        <v>8.3966665254565462E-2</v>
      </c>
      <c r="F120" s="2">
        <f>ROUND(IF(E120&gt;F$140,0,IF(E120&lt;F$139,10,(F$140-E120)/(F$140-F$139)*10)),1)</f>
        <v>9.1999999999999993</v>
      </c>
      <c r="G120" s="3">
        <f>ROUND(AVERAGE(D120,F120),1)</f>
        <v>9.1999999999999993</v>
      </c>
      <c r="H120" s="2">
        <f>IF('Indicator Data'!AT122="No data","x",ROUND(IF('Indicator Data'!AT122&gt;H$140,0,IF('Indicator Data'!AT122&lt;H$139,10,(H$140-'Indicator Data'!AT122)/(H$140-H$139)*10)),1))</f>
        <v>8.1</v>
      </c>
      <c r="I120" s="2">
        <f>IF('Indicator Data'!AS122="No data","x",ROUND(IF('Indicator Data'!AS122&gt;I$140,0,IF('Indicator Data'!AS122&lt;I$139,10,(I$140-'Indicator Data'!AS122)/(I$140-I$139)*10)),1))</f>
        <v>7.9</v>
      </c>
      <c r="J120" s="3">
        <f>IF(AND(H120="x",I120="x"),"x",ROUND(AVERAGE(H120,I120),1))</f>
        <v>8</v>
      </c>
      <c r="K120" s="5">
        <f>ROUND(AVERAGE(G120,J120),1)</f>
        <v>8.6</v>
      </c>
      <c r="L120" s="2">
        <f>IF('Indicator Data'!AV122="No data","x",ROUND(IF('Indicator Data'!AV122^2&gt;L$140,0,IF('Indicator Data'!AV122^2&lt;L$139,10,(L$140-'Indicator Data'!AV122^2)/(L$140-L$139)*10)),1))</f>
        <v>10</v>
      </c>
      <c r="M120" s="2">
        <f>IF(OR('Indicator Data'!AU122=0,'Indicator Data'!AU122="No data"),"x",ROUND(IF('Indicator Data'!AU122&gt;M$140,0,IF('Indicator Data'!AU122&lt;M$139,10,(M$140-'Indicator Data'!AU122)/(M$140-M$139)*10)),1))</f>
        <v>9.1</v>
      </c>
      <c r="N120" s="2">
        <f>IF('Indicator Data'!AW122="No data","x",ROUND(IF('Indicator Data'!AW122&gt;N$140,0,IF('Indicator Data'!AW122&lt;N$139,10,(N$140-'Indicator Data'!AW122)/(N$140-N$139)*10)),1))</f>
        <v>9.5</v>
      </c>
      <c r="O120" s="2">
        <f>IF('Indicator Data'!AX122="No data","x",ROUND(IF('Indicator Data'!AX122&gt;O$140,0,IF('Indicator Data'!AX122&lt;O$139,10,(O$140-'Indicator Data'!AX122)/(O$140-O$139)*10)),1))</f>
        <v>8.1</v>
      </c>
      <c r="P120" s="3">
        <f>IF(AND(L120="x",M120="x",N120="x",O120="x"),"x",ROUND(AVERAGE(L120,M120,N120,O120),1))</f>
        <v>9.1999999999999993</v>
      </c>
      <c r="Q120" s="2">
        <f>IF('Indicator Data'!AY122="No data","x",ROUND(IF('Indicator Data'!AY122&gt;Q$140,0,IF('Indicator Data'!AY122&lt;Q$139,10,(Q$140-'Indicator Data'!AY122)/(Q$140-Q$139)*10)),1))</f>
        <v>10</v>
      </c>
      <c r="R120" s="2">
        <f>IF('Indicator Data'!AZ122="No data","x",ROUND(IF('Indicator Data'!AZ122&gt;R$140,0,IF('Indicator Data'!AZ122&lt;R$139,10,(R$140-'Indicator Data'!AZ122)/(R$140-R$139)*10)),1))</f>
        <v>10</v>
      </c>
      <c r="S120" s="3">
        <f>IF(AND(Q120="x",R120="x"),"x",ROUND(AVERAGE(R120,Q120),1))</f>
        <v>10</v>
      </c>
      <c r="T120" s="2">
        <f>IF('Indicator Data'!X122="No data","x",ROUND(IF('Indicator Data'!X122&gt;T$140,0,IF('Indicator Data'!X122&lt;T$139,10,(T$140-'Indicator Data'!X122)/(T$140-T$139)*10)),1))</f>
        <v>9.9</v>
      </c>
      <c r="U120" s="2">
        <f>IF('Indicator Data'!Y122="No data","x",ROUND(IF('Indicator Data'!Y122&gt;U$140,0,IF('Indicator Data'!Y122&lt;U$139,10,(U$140-'Indicator Data'!Y122)/(U$140-U$139)*10)),1))</f>
        <v>8.4</v>
      </c>
      <c r="V120" s="2">
        <f>IF('Indicator Data'!Z122="No data","x",ROUND(IF('Indicator Data'!Z122&gt;V$140,0,IF('Indicator Data'!Z122&lt;V$139,10,(V$140-'Indicator Data'!Z122)/(V$140-V$139)*10)),1))</f>
        <v>10</v>
      </c>
      <c r="W120" s="2">
        <f>IF('Indicator Data'!AE122="No data","x",ROUND(IF('Indicator Data'!AE122&gt;W$140,0,IF('Indicator Data'!AE122&lt;W$139,10,(W$140-'Indicator Data'!AE122)/(W$140-W$139)*10)),1))</f>
        <v>9.8000000000000007</v>
      </c>
      <c r="X120" s="3">
        <f>IF(AND(T120="x",V120="x",W120="x"),"x",ROUND(AVERAGE(T120,V120,W120,U120),1))</f>
        <v>9.5</v>
      </c>
      <c r="Y120" s="5">
        <f>ROUND(AVERAGE(S120,P120,X120),1)</f>
        <v>9.6</v>
      </c>
      <c r="Z120" s="80"/>
    </row>
    <row r="121" spans="1:26" s="11" customFormat="1" x14ac:dyDescent="0.25">
      <c r="A121" s="11" t="s">
        <v>435</v>
      </c>
      <c r="B121" s="28" t="s">
        <v>4</v>
      </c>
      <c r="C121" s="28" t="s">
        <v>564</v>
      </c>
      <c r="D121" s="2" t="str">
        <f>IF('Indicator Data'!AR123="No data","x",ROUND(IF('Indicator Data'!AR123&gt;D$140,0,IF('Indicator Data'!AR123&lt;D$139,10,(D$140-'Indicator Data'!AR123)/(D$140-D$139)*10)),1))</f>
        <v>x</v>
      </c>
      <c r="E121" s="122">
        <f>('Indicator Data'!BE123+'Indicator Data'!BF123+'Indicator Data'!BG123)/'Indicator Data'!BD123*1000000</f>
        <v>8.3966665254565462E-2</v>
      </c>
      <c r="F121" s="2">
        <f>ROUND(IF(E121&gt;F$140,0,IF(E121&lt;F$139,10,(F$140-E121)/(F$140-F$139)*10)),1)</f>
        <v>9.1999999999999993</v>
      </c>
      <c r="G121" s="3">
        <f>ROUND(AVERAGE(D121,F121),1)</f>
        <v>9.1999999999999993</v>
      </c>
      <c r="H121" s="2">
        <f>IF('Indicator Data'!AT123="No data","x",ROUND(IF('Indicator Data'!AT123&gt;H$140,0,IF('Indicator Data'!AT123&lt;H$139,10,(H$140-'Indicator Data'!AT123)/(H$140-H$139)*10)),1))</f>
        <v>8.1</v>
      </c>
      <c r="I121" s="2">
        <f>IF('Indicator Data'!AS123="No data","x",ROUND(IF('Indicator Data'!AS123&gt;I$140,0,IF('Indicator Data'!AS123&lt;I$139,10,(I$140-'Indicator Data'!AS123)/(I$140-I$139)*10)),1))</f>
        <v>7.9</v>
      </c>
      <c r="J121" s="3">
        <f>IF(AND(H121="x",I121="x"),"x",ROUND(AVERAGE(H121,I121),1))</f>
        <v>8</v>
      </c>
      <c r="K121" s="5">
        <f>ROUND(AVERAGE(G121,J121),1)</f>
        <v>8.6</v>
      </c>
      <c r="L121" s="2">
        <f>IF('Indicator Data'!AV123="No data","x",ROUND(IF('Indicator Data'!AV123^2&gt;L$140,0,IF('Indicator Data'!AV123^2&lt;L$139,10,(L$140-'Indicator Data'!AV123^2)/(L$140-L$139)*10)),1))</f>
        <v>10</v>
      </c>
      <c r="M121" s="2">
        <f>IF(OR('Indicator Data'!AU123=0,'Indicator Data'!AU123="No data"),"x",ROUND(IF('Indicator Data'!AU123&gt;M$140,0,IF('Indicator Data'!AU123&lt;M$139,10,(M$140-'Indicator Data'!AU123)/(M$140-M$139)*10)),1))</f>
        <v>9.3000000000000007</v>
      </c>
      <c r="N121" s="2">
        <f>IF('Indicator Data'!AW123="No data","x",ROUND(IF('Indicator Data'!AW123&gt;N$140,0,IF('Indicator Data'!AW123&lt;N$139,10,(N$140-'Indicator Data'!AW123)/(N$140-N$139)*10)),1))</f>
        <v>9.5</v>
      </c>
      <c r="O121" s="2">
        <f>IF('Indicator Data'!AX123="No data","x",ROUND(IF('Indicator Data'!AX123&gt;O$140,0,IF('Indicator Data'!AX123&lt;O$139,10,(O$140-'Indicator Data'!AX123)/(O$140-O$139)*10)),1))</f>
        <v>8.1</v>
      </c>
      <c r="P121" s="3">
        <f>IF(AND(L121="x",M121="x",N121="x",O121="x"),"x",ROUND(AVERAGE(L121,M121,N121,O121),1))</f>
        <v>9.1999999999999993</v>
      </c>
      <c r="Q121" s="2">
        <f>IF('Indicator Data'!AY123="No data","x",ROUND(IF('Indicator Data'!AY123&gt;Q$140,0,IF('Indicator Data'!AY123&lt;Q$139,10,(Q$140-'Indicator Data'!AY123)/(Q$140-Q$139)*10)),1))</f>
        <v>10</v>
      </c>
      <c r="R121" s="2">
        <f>IF('Indicator Data'!AZ123="No data","x",ROUND(IF('Indicator Data'!AZ123&gt;R$140,0,IF('Indicator Data'!AZ123&lt;R$139,10,(R$140-'Indicator Data'!AZ123)/(R$140-R$139)*10)),1))</f>
        <v>8.6999999999999993</v>
      </c>
      <c r="S121" s="3">
        <f>IF(AND(Q121="x",R121="x"),"x",ROUND(AVERAGE(R121,Q121),1))</f>
        <v>9.4</v>
      </c>
      <c r="T121" s="2">
        <f>IF('Indicator Data'!X123="No data","x",ROUND(IF('Indicator Data'!X123&gt;T$140,0,IF('Indicator Data'!X123&lt;T$139,10,(T$140-'Indicator Data'!X123)/(T$140-T$139)*10)),1))</f>
        <v>9.9</v>
      </c>
      <c r="U121" s="2">
        <f>IF('Indicator Data'!Y123="No data","x",ROUND(IF('Indicator Data'!Y123&gt;U$140,0,IF('Indicator Data'!Y123&lt;U$139,10,(U$140-'Indicator Data'!Y123)/(U$140-U$139)*10)),1))</f>
        <v>6.4</v>
      </c>
      <c r="V121" s="2">
        <f>IF('Indicator Data'!Z123="No data","x",ROUND(IF('Indicator Data'!Z123&gt;V$140,0,IF('Indicator Data'!Z123&lt;V$139,10,(V$140-'Indicator Data'!Z123)/(V$140-V$139)*10)),1))</f>
        <v>9.6</v>
      </c>
      <c r="W121" s="2">
        <f>IF('Indicator Data'!AE123="No data","x",ROUND(IF('Indicator Data'!AE123&gt;W$140,0,IF('Indicator Data'!AE123&lt;W$139,10,(W$140-'Indicator Data'!AE123)/(W$140-W$139)*10)),1))</f>
        <v>9.8000000000000007</v>
      </c>
      <c r="X121" s="3">
        <f>IF(AND(T121="x",V121="x",W121="x"),"x",ROUND(AVERAGE(T121,V121,W121,U121),1))</f>
        <v>8.9</v>
      </c>
      <c r="Y121" s="5">
        <f>ROUND(AVERAGE(S121,P121,X121),1)</f>
        <v>9.1999999999999993</v>
      </c>
      <c r="Z121" s="80"/>
    </row>
    <row r="122" spans="1:26" s="11" customFormat="1" x14ac:dyDescent="0.25">
      <c r="A122" s="11" t="s">
        <v>436</v>
      </c>
      <c r="B122" s="28" t="s">
        <v>4</v>
      </c>
      <c r="C122" s="28" t="s">
        <v>565</v>
      </c>
      <c r="D122" s="2" t="str">
        <f>IF('Indicator Data'!AR124="No data","x",ROUND(IF('Indicator Data'!AR124&gt;D$140,0,IF('Indicator Data'!AR124&lt;D$139,10,(D$140-'Indicator Data'!AR124)/(D$140-D$139)*10)),1))</f>
        <v>x</v>
      </c>
      <c r="E122" s="122">
        <f>('Indicator Data'!BE124+'Indicator Data'!BF124+'Indicator Data'!BG124)/'Indicator Data'!BD124*1000000</f>
        <v>8.3966665254565462E-2</v>
      </c>
      <c r="F122" s="2">
        <f t="shared" ref="F122:F137" si="16">ROUND(IF(E122&gt;F$140,0,IF(E122&lt;F$139,10,(F$140-E122)/(F$140-F$139)*10)),1)</f>
        <v>9.1999999999999993</v>
      </c>
      <c r="G122" s="3">
        <f t="shared" ref="G122:G137" si="17">ROUND(AVERAGE(D122,F122),1)</f>
        <v>9.1999999999999993</v>
      </c>
      <c r="H122" s="2">
        <f>IF('Indicator Data'!AT124="No data","x",ROUND(IF('Indicator Data'!AT124&gt;H$140,0,IF('Indicator Data'!AT124&lt;H$139,10,(H$140-'Indicator Data'!AT124)/(H$140-H$139)*10)),1))</f>
        <v>8.1</v>
      </c>
      <c r="I122" s="2">
        <f>IF('Indicator Data'!AS124="No data","x",ROUND(IF('Indicator Data'!AS124&gt;I$140,0,IF('Indicator Data'!AS124&lt;I$139,10,(I$140-'Indicator Data'!AS124)/(I$140-I$139)*10)),1))</f>
        <v>7.9</v>
      </c>
      <c r="J122" s="3">
        <f t="shared" ref="J122:J137" si="18">IF(AND(H122="x",I122="x"),"x",ROUND(AVERAGE(H122,I122),1))</f>
        <v>8</v>
      </c>
      <c r="K122" s="5">
        <f t="shared" ref="K122:K137" si="19">ROUND(AVERAGE(G122,J122),1)</f>
        <v>8.6</v>
      </c>
      <c r="L122" s="2">
        <f>IF('Indicator Data'!AV124="No data","x",ROUND(IF('Indicator Data'!AV124^2&gt;L$140,0,IF('Indicator Data'!AV124^2&lt;L$139,10,(L$140-'Indicator Data'!AV124^2)/(L$140-L$139)*10)),1))</f>
        <v>10</v>
      </c>
      <c r="M122" s="2">
        <f>IF(OR('Indicator Data'!AU124=0,'Indicator Data'!AU124="No data"),"x",ROUND(IF('Indicator Data'!AU124&gt;M$140,0,IF('Indicator Data'!AU124&lt;M$139,10,(M$140-'Indicator Data'!AU124)/(M$140-M$139)*10)),1))</f>
        <v>9.6999999999999993</v>
      </c>
      <c r="N122" s="2">
        <f>IF('Indicator Data'!AW124="No data","x",ROUND(IF('Indicator Data'!AW124&gt;N$140,0,IF('Indicator Data'!AW124&lt;N$139,10,(N$140-'Indicator Data'!AW124)/(N$140-N$139)*10)),1))</f>
        <v>9.5</v>
      </c>
      <c r="O122" s="2">
        <f>IF('Indicator Data'!AX124="No data","x",ROUND(IF('Indicator Data'!AX124&gt;O$140,0,IF('Indicator Data'!AX124&lt;O$139,10,(O$140-'Indicator Data'!AX124)/(O$140-O$139)*10)),1))</f>
        <v>8.1</v>
      </c>
      <c r="P122" s="3">
        <f t="shared" ref="P122:P137" si="20">IF(AND(L122="x",M122="x",N122="x",O122="x"),"x",ROUND(AVERAGE(L122,M122,N122,O122),1))</f>
        <v>9.3000000000000007</v>
      </c>
      <c r="Q122" s="2">
        <f>IF('Indicator Data'!AY124="No data","x",ROUND(IF('Indicator Data'!AY124&gt;Q$140,0,IF('Indicator Data'!AY124&lt;Q$139,10,(Q$140-'Indicator Data'!AY124)/(Q$140-Q$139)*10)),1))</f>
        <v>10</v>
      </c>
      <c r="R122" s="2">
        <f>IF('Indicator Data'!AZ124="No data","x",ROUND(IF('Indicator Data'!AZ124&gt;R$140,0,IF('Indicator Data'!AZ124&lt;R$139,10,(R$140-'Indicator Data'!AZ124)/(R$140-R$139)*10)),1))</f>
        <v>1.1000000000000001</v>
      </c>
      <c r="S122" s="3">
        <f t="shared" ref="S122:S137" si="21">IF(AND(Q122="x",R122="x"),"x",ROUND(AVERAGE(R122,Q122),1))</f>
        <v>5.6</v>
      </c>
      <c r="T122" s="2">
        <f>IF('Indicator Data'!X124="No data","x",ROUND(IF('Indicator Data'!X124&gt;T$140,0,IF('Indicator Data'!X124&lt;T$139,10,(T$140-'Indicator Data'!X124)/(T$140-T$139)*10)),1))</f>
        <v>9.9</v>
      </c>
      <c r="U122" s="2">
        <f>IF('Indicator Data'!Y124="No data","x",ROUND(IF('Indicator Data'!Y124&gt;U$140,0,IF('Indicator Data'!Y124&lt;U$139,10,(U$140-'Indicator Data'!Y124)/(U$140-U$139)*10)),1))</f>
        <v>6.2</v>
      </c>
      <c r="V122" s="2">
        <f>IF('Indicator Data'!Z124="No data","x",ROUND(IF('Indicator Data'!Z124&gt;V$140,0,IF('Indicator Data'!Z124&lt;V$139,10,(V$140-'Indicator Data'!Z124)/(V$140-V$139)*10)),1))</f>
        <v>10</v>
      </c>
      <c r="W122" s="2">
        <f>IF('Indicator Data'!AE124="No data","x",ROUND(IF('Indicator Data'!AE124&gt;W$140,0,IF('Indicator Data'!AE124&lt;W$139,10,(W$140-'Indicator Data'!AE124)/(W$140-W$139)*10)),1))</f>
        <v>9.8000000000000007</v>
      </c>
      <c r="X122" s="3">
        <f t="shared" ref="X122:X137" si="22">IF(AND(T122="x",V122="x",W122="x"),"x",ROUND(AVERAGE(T122,V122,W122,U122),1))</f>
        <v>9</v>
      </c>
      <c r="Y122" s="5">
        <f t="shared" ref="Y122:Y137" si="23">ROUND(AVERAGE(S122,P122,X122),1)</f>
        <v>8</v>
      </c>
      <c r="Z122" s="80"/>
    </row>
    <row r="123" spans="1:26" s="11" customFormat="1" x14ac:dyDescent="0.25">
      <c r="A123" s="11" t="s">
        <v>437</v>
      </c>
      <c r="B123" s="28" t="s">
        <v>4</v>
      </c>
      <c r="C123" s="28" t="s">
        <v>566</v>
      </c>
      <c r="D123" s="2" t="str">
        <f>IF('Indicator Data'!AR125="No data","x",ROUND(IF('Indicator Data'!AR125&gt;D$140,0,IF('Indicator Data'!AR125&lt;D$139,10,(D$140-'Indicator Data'!AR125)/(D$140-D$139)*10)),1))</f>
        <v>x</v>
      </c>
      <c r="E123" s="122">
        <f>('Indicator Data'!BE125+'Indicator Data'!BF125+'Indicator Data'!BG125)/'Indicator Data'!BD125*1000000</f>
        <v>8.3966665254565462E-2</v>
      </c>
      <c r="F123" s="2">
        <f t="shared" si="16"/>
        <v>9.1999999999999993</v>
      </c>
      <c r="G123" s="3">
        <f t="shared" si="17"/>
        <v>9.1999999999999993</v>
      </c>
      <c r="H123" s="2">
        <f>IF('Indicator Data'!AT125="No data","x",ROUND(IF('Indicator Data'!AT125&gt;H$140,0,IF('Indicator Data'!AT125&lt;H$139,10,(H$140-'Indicator Data'!AT125)/(H$140-H$139)*10)),1))</f>
        <v>8.1</v>
      </c>
      <c r="I123" s="2">
        <f>IF('Indicator Data'!AS125="No data","x",ROUND(IF('Indicator Data'!AS125&gt;I$140,0,IF('Indicator Data'!AS125&lt;I$139,10,(I$140-'Indicator Data'!AS125)/(I$140-I$139)*10)),1))</f>
        <v>7.9</v>
      </c>
      <c r="J123" s="3">
        <f t="shared" si="18"/>
        <v>8</v>
      </c>
      <c r="K123" s="5">
        <f t="shared" si="19"/>
        <v>8.6</v>
      </c>
      <c r="L123" s="2">
        <f>IF('Indicator Data'!AV125="No data","x",ROUND(IF('Indicator Data'!AV125^2&gt;L$140,0,IF('Indicator Data'!AV125^2&lt;L$139,10,(L$140-'Indicator Data'!AV125^2)/(L$140-L$139)*10)),1))</f>
        <v>10</v>
      </c>
      <c r="M123" s="2">
        <f>IF(OR('Indicator Data'!AU125=0,'Indicator Data'!AU125="No data"),"x",ROUND(IF('Indicator Data'!AU125&gt;M$140,0,IF('Indicator Data'!AU125&lt;M$139,10,(M$140-'Indicator Data'!AU125)/(M$140-M$139)*10)),1))</f>
        <v>9.6999999999999993</v>
      </c>
      <c r="N123" s="2">
        <f>IF('Indicator Data'!AW125="No data","x",ROUND(IF('Indicator Data'!AW125&gt;N$140,0,IF('Indicator Data'!AW125&lt;N$139,10,(N$140-'Indicator Data'!AW125)/(N$140-N$139)*10)),1))</f>
        <v>9.5</v>
      </c>
      <c r="O123" s="2">
        <f>IF('Indicator Data'!AX125="No data","x",ROUND(IF('Indicator Data'!AX125&gt;O$140,0,IF('Indicator Data'!AX125&lt;O$139,10,(O$140-'Indicator Data'!AX125)/(O$140-O$139)*10)),1))</f>
        <v>8.1</v>
      </c>
      <c r="P123" s="3">
        <f t="shared" si="20"/>
        <v>9.3000000000000007</v>
      </c>
      <c r="Q123" s="2">
        <f>IF('Indicator Data'!AY125="No data","x",ROUND(IF('Indicator Data'!AY125&gt;Q$140,0,IF('Indicator Data'!AY125&lt;Q$139,10,(Q$140-'Indicator Data'!AY125)/(Q$140-Q$139)*10)),1))</f>
        <v>10</v>
      </c>
      <c r="R123" s="2">
        <f>IF('Indicator Data'!AZ125="No data","x",ROUND(IF('Indicator Data'!AZ125&gt;R$140,0,IF('Indicator Data'!AZ125&lt;R$139,10,(R$140-'Indicator Data'!AZ125)/(R$140-R$139)*10)),1))</f>
        <v>5.6</v>
      </c>
      <c r="S123" s="3">
        <f t="shared" si="21"/>
        <v>7.8</v>
      </c>
      <c r="T123" s="2">
        <f>IF('Indicator Data'!X125="No data","x",ROUND(IF('Indicator Data'!X125&gt;T$140,0,IF('Indicator Data'!X125&lt;T$139,10,(T$140-'Indicator Data'!X125)/(T$140-T$139)*10)),1))</f>
        <v>9.9</v>
      </c>
      <c r="U123" s="2">
        <f>IF('Indicator Data'!Y125="No data","x",ROUND(IF('Indicator Data'!Y125&gt;U$140,0,IF('Indicator Data'!Y125&lt;U$139,10,(U$140-'Indicator Data'!Y125)/(U$140-U$139)*10)),1))</f>
        <v>7.3</v>
      </c>
      <c r="V123" s="2">
        <f>IF('Indicator Data'!Z125="No data","x",ROUND(IF('Indicator Data'!Z125&gt;V$140,0,IF('Indicator Data'!Z125&lt;V$139,10,(V$140-'Indicator Data'!Z125)/(V$140-V$139)*10)),1))</f>
        <v>10</v>
      </c>
      <c r="W123" s="2">
        <f>IF('Indicator Data'!AE125="No data","x",ROUND(IF('Indicator Data'!AE125&gt;W$140,0,IF('Indicator Data'!AE125&lt;W$139,10,(W$140-'Indicator Data'!AE125)/(W$140-W$139)*10)),1))</f>
        <v>9.8000000000000007</v>
      </c>
      <c r="X123" s="3">
        <f t="shared" si="22"/>
        <v>9.3000000000000007</v>
      </c>
      <c r="Y123" s="5">
        <f t="shared" si="23"/>
        <v>8.8000000000000007</v>
      </c>
      <c r="Z123" s="80"/>
    </row>
    <row r="124" spans="1:26" s="11" customFormat="1" x14ac:dyDescent="0.25">
      <c r="A124" s="11" t="s">
        <v>438</v>
      </c>
      <c r="B124" s="28" t="s">
        <v>4</v>
      </c>
      <c r="C124" s="28" t="s">
        <v>567</v>
      </c>
      <c r="D124" s="2" t="str">
        <f>IF('Indicator Data'!AR126="No data","x",ROUND(IF('Indicator Data'!AR126&gt;D$140,0,IF('Indicator Data'!AR126&lt;D$139,10,(D$140-'Indicator Data'!AR126)/(D$140-D$139)*10)),1))</f>
        <v>x</v>
      </c>
      <c r="E124" s="122">
        <f>('Indicator Data'!BE126+'Indicator Data'!BF126+'Indicator Data'!BG126)/'Indicator Data'!BD126*1000000</f>
        <v>8.3966665254565462E-2</v>
      </c>
      <c r="F124" s="2">
        <f t="shared" si="16"/>
        <v>9.1999999999999993</v>
      </c>
      <c r="G124" s="3">
        <f t="shared" si="17"/>
        <v>9.1999999999999993</v>
      </c>
      <c r="H124" s="2">
        <f>IF('Indicator Data'!AT126="No data","x",ROUND(IF('Indicator Data'!AT126&gt;H$140,0,IF('Indicator Data'!AT126&lt;H$139,10,(H$140-'Indicator Data'!AT126)/(H$140-H$139)*10)),1))</f>
        <v>8.1</v>
      </c>
      <c r="I124" s="2">
        <f>IF('Indicator Data'!AS126="No data","x",ROUND(IF('Indicator Data'!AS126&gt;I$140,0,IF('Indicator Data'!AS126&lt;I$139,10,(I$140-'Indicator Data'!AS126)/(I$140-I$139)*10)),1))</f>
        <v>7.9</v>
      </c>
      <c r="J124" s="3">
        <f t="shared" si="18"/>
        <v>8</v>
      </c>
      <c r="K124" s="5">
        <f t="shared" si="19"/>
        <v>8.6</v>
      </c>
      <c r="L124" s="2">
        <f>IF('Indicator Data'!AV126="No data","x",ROUND(IF('Indicator Data'!AV126^2&gt;L$140,0,IF('Indicator Data'!AV126^2&lt;L$139,10,(L$140-'Indicator Data'!AV126^2)/(L$140-L$139)*10)),1))</f>
        <v>10</v>
      </c>
      <c r="M124" s="2">
        <f>IF(OR('Indicator Data'!AU126=0,'Indicator Data'!AU126="No data"),"x",ROUND(IF('Indicator Data'!AU126&gt;M$140,0,IF('Indicator Data'!AU126&lt;M$139,10,(M$140-'Indicator Data'!AU126)/(M$140-M$139)*10)),1))</f>
        <v>9.8000000000000007</v>
      </c>
      <c r="N124" s="2">
        <f>IF('Indicator Data'!AW126="No data","x",ROUND(IF('Indicator Data'!AW126&gt;N$140,0,IF('Indicator Data'!AW126&lt;N$139,10,(N$140-'Indicator Data'!AW126)/(N$140-N$139)*10)),1))</f>
        <v>9.5</v>
      </c>
      <c r="O124" s="2">
        <f>IF('Indicator Data'!AX126="No data","x",ROUND(IF('Indicator Data'!AX126&gt;O$140,0,IF('Indicator Data'!AX126&lt;O$139,10,(O$140-'Indicator Data'!AX126)/(O$140-O$139)*10)),1))</f>
        <v>8.1</v>
      </c>
      <c r="P124" s="3">
        <f t="shared" si="20"/>
        <v>9.4</v>
      </c>
      <c r="Q124" s="2">
        <f>IF('Indicator Data'!AY126="No data","x",ROUND(IF('Indicator Data'!AY126&gt;Q$140,0,IF('Indicator Data'!AY126&lt;Q$139,10,(Q$140-'Indicator Data'!AY126)/(Q$140-Q$139)*10)),1))</f>
        <v>10</v>
      </c>
      <c r="R124" s="2">
        <f>IF('Indicator Data'!AZ126="No data","x",ROUND(IF('Indicator Data'!AZ126&gt;R$140,0,IF('Indicator Data'!AZ126&lt;R$139,10,(R$140-'Indicator Data'!AZ126)/(R$140-R$139)*10)),1))</f>
        <v>4</v>
      </c>
      <c r="S124" s="3">
        <f t="shared" si="21"/>
        <v>7</v>
      </c>
      <c r="T124" s="2">
        <f>IF('Indicator Data'!X126="No data","x",ROUND(IF('Indicator Data'!X126&gt;T$140,0,IF('Indicator Data'!X126&lt;T$139,10,(T$140-'Indicator Data'!X126)/(T$140-T$139)*10)),1))</f>
        <v>9.9</v>
      </c>
      <c r="U124" s="2">
        <f>IF('Indicator Data'!Y126="No data","x",ROUND(IF('Indicator Data'!Y126&gt;U$140,0,IF('Indicator Data'!Y126&lt;U$139,10,(U$140-'Indicator Data'!Y126)/(U$140-U$139)*10)),1))</f>
        <v>8.1</v>
      </c>
      <c r="V124" s="2">
        <f>IF('Indicator Data'!Z126="No data","x",ROUND(IF('Indicator Data'!Z126&gt;V$140,0,IF('Indicator Data'!Z126&lt;V$139,10,(V$140-'Indicator Data'!Z126)/(V$140-V$139)*10)),1))</f>
        <v>10</v>
      </c>
      <c r="W124" s="2">
        <f>IF('Indicator Data'!AE126="No data","x",ROUND(IF('Indicator Data'!AE126&gt;W$140,0,IF('Indicator Data'!AE126&lt;W$139,10,(W$140-'Indicator Data'!AE126)/(W$140-W$139)*10)),1))</f>
        <v>9.8000000000000007</v>
      </c>
      <c r="X124" s="3">
        <f t="shared" si="22"/>
        <v>9.5</v>
      </c>
      <c r="Y124" s="5">
        <f t="shared" si="23"/>
        <v>8.6</v>
      </c>
      <c r="Z124" s="80"/>
    </row>
    <row r="125" spans="1:26" s="11" customFormat="1" x14ac:dyDescent="0.25">
      <c r="A125" s="11" t="s">
        <v>439</v>
      </c>
      <c r="B125" s="28" t="s">
        <v>4</v>
      </c>
      <c r="C125" s="28" t="s">
        <v>568</v>
      </c>
      <c r="D125" s="2" t="str">
        <f>IF('Indicator Data'!AR127="No data","x",ROUND(IF('Indicator Data'!AR127&gt;D$140,0,IF('Indicator Data'!AR127&lt;D$139,10,(D$140-'Indicator Data'!AR127)/(D$140-D$139)*10)),1))</f>
        <v>x</v>
      </c>
      <c r="E125" s="122">
        <f>('Indicator Data'!BE127+'Indicator Data'!BF127+'Indicator Data'!BG127)/'Indicator Data'!BD127*1000000</f>
        <v>8.3966665254565462E-2</v>
      </c>
      <c r="F125" s="2">
        <f t="shared" si="16"/>
        <v>9.1999999999999993</v>
      </c>
      <c r="G125" s="3">
        <f t="shared" si="17"/>
        <v>9.1999999999999993</v>
      </c>
      <c r="H125" s="2">
        <f>IF('Indicator Data'!AT127="No data","x",ROUND(IF('Indicator Data'!AT127&gt;H$140,0,IF('Indicator Data'!AT127&lt;H$139,10,(H$140-'Indicator Data'!AT127)/(H$140-H$139)*10)),1))</f>
        <v>8.1</v>
      </c>
      <c r="I125" s="2">
        <f>IF('Indicator Data'!AS127="No data","x",ROUND(IF('Indicator Data'!AS127&gt;I$140,0,IF('Indicator Data'!AS127&lt;I$139,10,(I$140-'Indicator Data'!AS127)/(I$140-I$139)*10)),1))</f>
        <v>7.9</v>
      </c>
      <c r="J125" s="3">
        <f t="shared" si="18"/>
        <v>8</v>
      </c>
      <c r="K125" s="5">
        <f t="shared" si="19"/>
        <v>8.6</v>
      </c>
      <c r="L125" s="2">
        <f>IF('Indicator Data'!AV127="No data","x",ROUND(IF('Indicator Data'!AV127^2&gt;L$140,0,IF('Indicator Data'!AV127^2&lt;L$139,10,(L$140-'Indicator Data'!AV127^2)/(L$140-L$139)*10)),1))</f>
        <v>9.3000000000000007</v>
      </c>
      <c r="M125" s="2">
        <f>IF(OR('Indicator Data'!AU127=0,'Indicator Data'!AU127="No data"),"x",ROUND(IF('Indicator Data'!AU127&gt;M$140,0,IF('Indicator Data'!AU127&lt;M$139,10,(M$140-'Indicator Data'!AU127)/(M$140-M$139)*10)),1))</f>
        <v>9</v>
      </c>
      <c r="N125" s="2">
        <f>IF('Indicator Data'!AW127="No data","x",ROUND(IF('Indicator Data'!AW127&gt;N$140,0,IF('Indicator Data'!AW127&lt;N$139,10,(N$140-'Indicator Data'!AW127)/(N$140-N$139)*10)),1))</f>
        <v>9.5</v>
      </c>
      <c r="O125" s="2">
        <f>IF('Indicator Data'!AX127="No data","x",ROUND(IF('Indicator Data'!AX127&gt;O$140,0,IF('Indicator Data'!AX127&lt;O$139,10,(O$140-'Indicator Data'!AX127)/(O$140-O$139)*10)),1))</f>
        <v>8.1</v>
      </c>
      <c r="P125" s="3">
        <f t="shared" si="20"/>
        <v>9</v>
      </c>
      <c r="Q125" s="2">
        <f>IF('Indicator Data'!AY127="No data","x",ROUND(IF('Indicator Data'!AY127&gt;Q$140,0,IF('Indicator Data'!AY127&lt;Q$139,10,(Q$140-'Indicator Data'!AY127)/(Q$140-Q$139)*10)),1))</f>
        <v>10</v>
      </c>
      <c r="R125" s="2">
        <f>IF('Indicator Data'!AZ127="No data","x",ROUND(IF('Indicator Data'!AZ127&gt;R$140,0,IF('Indicator Data'!AZ127&lt;R$139,10,(R$140-'Indicator Data'!AZ127)/(R$140-R$139)*10)),1))</f>
        <v>9.1999999999999993</v>
      </c>
      <c r="S125" s="3">
        <f t="shared" si="21"/>
        <v>9.6</v>
      </c>
      <c r="T125" s="2">
        <f>IF('Indicator Data'!X127="No data","x",ROUND(IF('Indicator Data'!X127&gt;T$140,0,IF('Indicator Data'!X127&lt;T$139,10,(T$140-'Indicator Data'!X127)/(T$140-T$139)*10)),1))</f>
        <v>9.9</v>
      </c>
      <c r="U125" s="2">
        <f>IF('Indicator Data'!Y127="No data","x",ROUND(IF('Indicator Data'!Y127&gt;U$140,0,IF('Indicator Data'!Y127&lt;U$139,10,(U$140-'Indicator Data'!Y127)/(U$140-U$139)*10)),1))</f>
        <v>5.9</v>
      </c>
      <c r="V125" s="2">
        <f>IF('Indicator Data'!Z127="No data","x",ROUND(IF('Indicator Data'!Z127&gt;V$140,0,IF('Indicator Data'!Z127&lt;V$139,10,(V$140-'Indicator Data'!Z127)/(V$140-V$139)*10)),1))</f>
        <v>10</v>
      </c>
      <c r="W125" s="2">
        <f>IF('Indicator Data'!AE127="No data","x",ROUND(IF('Indicator Data'!AE127&gt;W$140,0,IF('Indicator Data'!AE127&lt;W$139,10,(W$140-'Indicator Data'!AE127)/(W$140-W$139)*10)),1))</f>
        <v>9.8000000000000007</v>
      </c>
      <c r="X125" s="3">
        <f t="shared" si="22"/>
        <v>8.9</v>
      </c>
      <c r="Y125" s="5">
        <f t="shared" si="23"/>
        <v>9.1999999999999993</v>
      </c>
      <c r="Z125" s="80"/>
    </row>
    <row r="126" spans="1:26" s="11" customFormat="1" x14ac:dyDescent="0.25">
      <c r="A126" s="11" t="s">
        <v>440</v>
      </c>
      <c r="B126" s="28" t="s">
        <v>4</v>
      </c>
      <c r="C126" s="28" t="s">
        <v>569</v>
      </c>
      <c r="D126" s="2" t="str">
        <f>IF('Indicator Data'!AR128="No data","x",ROUND(IF('Indicator Data'!AR128&gt;D$140,0,IF('Indicator Data'!AR128&lt;D$139,10,(D$140-'Indicator Data'!AR128)/(D$140-D$139)*10)),1))</f>
        <v>x</v>
      </c>
      <c r="E126" s="122">
        <f>('Indicator Data'!BE128+'Indicator Data'!BF128+'Indicator Data'!BG128)/'Indicator Data'!BD128*1000000</f>
        <v>8.3966665254565462E-2</v>
      </c>
      <c r="F126" s="2">
        <f t="shared" si="16"/>
        <v>9.1999999999999993</v>
      </c>
      <c r="G126" s="3">
        <f t="shared" si="17"/>
        <v>9.1999999999999993</v>
      </c>
      <c r="H126" s="2">
        <f>IF('Indicator Data'!AT128="No data","x",ROUND(IF('Indicator Data'!AT128&gt;H$140,0,IF('Indicator Data'!AT128&lt;H$139,10,(H$140-'Indicator Data'!AT128)/(H$140-H$139)*10)),1))</f>
        <v>8.1</v>
      </c>
      <c r="I126" s="2">
        <f>IF('Indicator Data'!AS128="No data","x",ROUND(IF('Indicator Data'!AS128&gt;I$140,0,IF('Indicator Data'!AS128&lt;I$139,10,(I$140-'Indicator Data'!AS128)/(I$140-I$139)*10)),1))</f>
        <v>7.9</v>
      </c>
      <c r="J126" s="3">
        <f t="shared" si="18"/>
        <v>8</v>
      </c>
      <c r="K126" s="5">
        <f t="shared" si="19"/>
        <v>8.6</v>
      </c>
      <c r="L126" s="2">
        <f>IF('Indicator Data'!AV128="No data","x",ROUND(IF('Indicator Data'!AV128^2&gt;L$140,0,IF('Indicator Data'!AV128^2&lt;L$139,10,(L$140-'Indicator Data'!AV128^2)/(L$140-L$139)*10)),1))</f>
        <v>9.8000000000000007</v>
      </c>
      <c r="M126" s="2">
        <f>IF(OR('Indicator Data'!AU128=0,'Indicator Data'!AU128="No data"),"x",ROUND(IF('Indicator Data'!AU128&gt;M$140,0,IF('Indicator Data'!AU128&lt;M$139,10,(M$140-'Indicator Data'!AU128)/(M$140-M$139)*10)),1))</f>
        <v>9.6</v>
      </c>
      <c r="N126" s="2">
        <f>IF('Indicator Data'!AW128="No data","x",ROUND(IF('Indicator Data'!AW128&gt;N$140,0,IF('Indicator Data'!AW128&lt;N$139,10,(N$140-'Indicator Data'!AW128)/(N$140-N$139)*10)),1))</f>
        <v>9.5</v>
      </c>
      <c r="O126" s="2">
        <f>IF('Indicator Data'!AX128="No data","x",ROUND(IF('Indicator Data'!AX128&gt;O$140,0,IF('Indicator Data'!AX128&lt;O$139,10,(O$140-'Indicator Data'!AX128)/(O$140-O$139)*10)),1))</f>
        <v>8.1</v>
      </c>
      <c r="P126" s="3">
        <f t="shared" si="20"/>
        <v>9.3000000000000007</v>
      </c>
      <c r="Q126" s="2">
        <f>IF('Indicator Data'!AY128="No data","x",ROUND(IF('Indicator Data'!AY128&gt;Q$140,0,IF('Indicator Data'!AY128&lt;Q$139,10,(Q$140-'Indicator Data'!AY128)/(Q$140-Q$139)*10)),1))</f>
        <v>10</v>
      </c>
      <c r="R126" s="2">
        <f>IF('Indicator Data'!AZ128="No data","x",ROUND(IF('Indicator Data'!AZ128&gt;R$140,0,IF('Indicator Data'!AZ128&lt;R$139,10,(R$140-'Indicator Data'!AZ128)/(R$140-R$139)*10)),1))</f>
        <v>10</v>
      </c>
      <c r="S126" s="3">
        <f t="shared" si="21"/>
        <v>10</v>
      </c>
      <c r="T126" s="2">
        <f>IF('Indicator Data'!X128="No data","x",ROUND(IF('Indicator Data'!X128&gt;T$140,0,IF('Indicator Data'!X128&lt;T$139,10,(T$140-'Indicator Data'!X128)/(T$140-T$139)*10)),1))</f>
        <v>9.9</v>
      </c>
      <c r="U126" s="2">
        <f>IF('Indicator Data'!Y128="No data","x",ROUND(IF('Indicator Data'!Y128&gt;U$140,0,IF('Indicator Data'!Y128&lt;U$139,10,(U$140-'Indicator Data'!Y128)/(U$140-U$139)*10)),1))</f>
        <v>5.2</v>
      </c>
      <c r="V126" s="2">
        <f>IF('Indicator Data'!Z128="No data","x",ROUND(IF('Indicator Data'!Z128&gt;V$140,0,IF('Indicator Data'!Z128&lt;V$139,10,(V$140-'Indicator Data'!Z128)/(V$140-V$139)*10)),1))</f>
        <v>9.1999999999999993</v>
      </c>
      <c r="W126" s="2">
        <f>IF('Indicator Data'!AE128="No data","x",ROUND(IF('Indicator Data'!AE128&gt;W$140,0,IF('Indicator Data'!AE128&lt;W$139,10,(W$140-'Indicator Data'!AE128)/(W$140-W$139)*10)),1))</f>
        <v>9.8000000000000007</v>
      </c>
      <c r="X126" s="3">
        <f t="shared" si="22"/>
        <v>8.5</v>
      </c>
      <c r="Y126" s="5">
        <f t="shared" si="23"/>
        <v>9.3000000000000007</v>
      </c>
      <c r="Z126" s="80"/>
    </row>
    <row r="127" spans="1:26" s="11" customFormat="1" x14ac:dyDescent="0.25">
      <c r="A127" s="11" t="s">
        <v>441</v>
      </c>
      <c r="B127" s="28" t="s">
        <v>4</v>
      </c>
      <c r="C127" s="28" t="s">
        <v>570</v>
      </c>
      <c r="D127" s="2" t="str">
        <f>IF('Indicator Data'!AR129="No data","x",ROUND(IF('Indicator Data'!AR129&gt;D$140,0,IF('Indicator Data'!AR129&lt;D$139,10,(D$140-'Indicator Data'!AR129)/(D$140-D$139)*10)),1))</f>
        <v>x</v>
      </c>
      <c r="E127" s="122">
        <f>('Indicator Data'!BE129+'Indicator Data'!BF129+'Indicator Data'!BG129)/'Indicator Data'!BD129*1000000</f>
        <v>8.3966665254565462E-2</v>
      </c>
      <c r="F127" s="2">
        <f t="shared" si="16"/>
        <v>9.1999999999999993</v>
      </c>
      <c r="G127" s="3">
        <f t="shared" si="17"/>
        <v>9.1999999999999993</v>
      </c>
      <c r="H127" s="2">
        <f>IF('Indicator Data'!AT129="No data","x",ROUND(IF('Indicator Data'!AT129&gt;H$140,0,IF('Indicator Data'!AT129&lt;H$139,10,(H$140-'Indicator Data'!AT129)/(H$140-H$139)*10)),1))</f>
        <v>8.1</v>
      </c>
      <c r="I127" s="2">
        <f>IF('Indicator Data'!AS129="No data","x",ROUND(IF('Indicator Data'!AS129&gt;I$140,0,IF('Indicator Data'!AS129&lt;I$139,10,(I$140-'Indicator Data'!AS129)/(I$140-I$139)*10)),1))</f>
        <v>7.9</v>
      </c>
      <c r="J127" s="3">
        <f t="shared" si="18"/>
        <v>8</v>
      </c>
      <c r="K127" s="5">
        <f t="shared" si="19"/>
        <v>8.6</v>
      </c>
      <c r="L127" s="2">
        <f>IF('Indicator Data'!AV129="No data","x",ROUND(IF('Indicator Data'!AV129^2&gt;L$140,0,IF('Indicator Data'!AV129^2&lt;L$139,10,(L$140-'Indicator Data'!AV129^2)/(L$140-L$139)*10)),1))</f>
        <v>9.9</v>
      </c>
      <c r="M127" s="2">
        <f>IF(OR('Indicator Data'!AU129=0,'Indicator Data'!AU129="No data"),"x",ROUND(IF('Indicator Data'!AU129&gt;M$140,0,IF('Indicator Data'!AU129&lt;M$139,10,(M$140-'Indicator Data'!AU129)/(M$140-M$139)*10)),1))</f>
        <v>9.9</v>
      </c>
      <c r="N127" s="2">
        <f>IF('Indicator Data'!AW129="No data","x",ROUND(IF('Indicator Data'!AW129&gt;N$140,0,IF('Indicator Data'!AW129&lt;N$139,10,(N$140-'Indicator Data'!AW129)/(N$140-N$139)*10)),1))</f>
        <v>9.5</v>
      </c>
      <c r="O127" s="2">
        <f>IF('Indicator Data'!AX129="No data","x",ROUND(IF('Indicator Data'!AX129&gt;O$140,0,IF('Indicator Data'!AX129&lt;O$139,10,(O$140-'Indicator Data'!AX129)/(O$140-O$139)*10)),1))</f>
        <v>8.1</v>
      </c>
      <c r="P127" s="3">
        <f t="shared" si="20"/>
        <v>9.4</v>
      </c>
      <c r="Q127" s="2">
        <f>IF('Indicator Data'!AY129="No data","x",ROUND(IF('Indicator Data'!AY129&gt;Q$140,0,IF('Indicator Data'!AY129&lt;Q$139,10,(Q$140-'Indicator Data'!AY129)/(Q$140-Q$139)*10)),1))</f>
        <v>10</v>
      </c>
      <c r="R127" s="2">
        <f>IF('Indicator Data'!AZ129="No data","x",ROUND(IF('Indicator Data'!AZ129&gt;R$140,0,IF('Indicator Data'!AZ129&lt;R$139,10,(R$140-'Indicator Data'!AZ129)/(R$140-R$139)*10)),1))</f>
        <v>10</v>
      </c>
      <c r="S127" s="3">
        <f t="shared" si="21"/>
        <v>10</v>
      </c>
      <c r="T127" s="2">
        <f>IF('Indicator Data'!X129="No data","x",ROUND(IF('Indicator Data'!X129&gt;T$140,0,IF('Indicator Data'!X129&lt;T$139,10,(T$140-'Indicator Data'!X129)/(T$140-T$139)*10)),1))</f>
        <v>9.9</v>
      </c>
      <c r="U127" s="2">
        <f>IF('Indicator Data'!Y129="No data","x",ROUND(IF('Indicator Data'!Y129&gt;U$140,0,IF('Indicator Data'!Y129&lt;U$139,10,(U$140-'Indicator Data'!Y129)/(U$140-U$139)*10)),1))</f>
        <v>3</v>
      </c>
      <c r="V127" s="2">
        <f>IF('Indicator Data'!Z129="No data","x",ROUND(IF('Indicator Data'!Z129&gt;V$140,0,IF('Indicator Data'!Z129&lt;V$139,10,(V$140-'Indicator Data'!Z129)/(V$140-V$139)*10)),1))</f>
        <v>7.7</v>
      </c>
      <c r="W127" s="2">
        <f>IF('Indicator Data'!AE129="No data","x",ROUND(IF('Indicator Data'!AE129&gt;W$140,0,IF('Indicator Data'!AE129&lt;W$139,10,(W$140-'Indicator Data'!AE129)/(W$140-W$139)*10)),1))</f>
        <v>9.8000000000000007</v>
      </c>
      <c r="X127" s="3">
        <f t="shared" si="22"/>
        <v>7.6</v>
      </c>
      <c r="Y127" s="5">
        <f t="shared" si="23"/>
        <v>9</v>
      </c>
      <c r="Z127" s="80"/>
    </row>
    <row r="128" spans="1:26" s="11" customFormat="1" x14ac:dyDescent="0.25">
      <c r="A128" s="11" t="s">
        <v>443</v>
      </c>
      <c r="B128" s="28" t="s">
        <v>4</v>
      </c>
      <c r="C128" s="28" t="s">
        <v>572</v>
      </c>
      <c r="D128" s="2" t="str">
        <f>IF('Indicator Data'!AR130="No data","x",ROUND(IF('Indicator Data'!AR130&gt;D$140,0,IF('Indicator Data'!AR130&lt;D$139,10,(D$140-'Indicator Data'!AR130)/(D$140-D$139)*10)),1))</f>
        <v>x</v>
      </c>
      <c r="E128" s="122">
        <f>('Indicator Data'!BE130+'Indicator Data'!BF130+'Indicator Data'!BG130)/'Indicator Data'!BD130*1000000</f>
        <v>8.3966665254565462E-2</v>
      </c>
      <c r="F128" s="2">
        <f t="shared" si="16"/>
        <v>9.1999999999999993</v>
      </c>
      <c r="G128" s="3">
        <f t="shared" si="17"/>
        <v>9.1999999999999993</v>
      </c>
      <c r="H128" s="2">
        <f>IF('Indicator Data'!AT130="No data","x",ROUND(IF('Indicator Data'!AT130&gt;H$140,0,IF('Indicator Data'!AT130&lt;H$139,10,(H$140-'Indicator Data'!AT130)/(H$140-H$139)*10)),1))</f>
        <v>8.1</v>
      </c>
      <c r="I128" s="2">
        <f>IF('Indicator Data'!AS130="No data","x",ROUND(IF('Indicator Data'!AS130&gt;I$140,0,IF('Indicator Data'!AS130&lt;I$139,10,(I$140-'Indicator Data'!AS130)/(I$140-I$139)*10)),1))</f>
        <v>7.9</v>
      </c>
      <c r="J128" s="3">
        <f t="shared" si="18"/>
        <v>8</v>
      </c>
      <c r="K128" s="5">
        <f t="shared" si="19"/>
        <v>8.6</v>
      </c>
      <c r="L128" s="2">
        <f>IF('Indicator Data'!AV130="No data","x",ROUND(IF('Indicator Data'!AV130^2&gt;L$140,0,IF('Indicator Data'!AV130^2&lt;L$139,10,(L$140-'Indicator Data'!AV130^2)/(L$140-L$139)*10)),1))</f>
        <v>9.4</v>
      </c>
      <c r="M128" s="2">
        <f>IF(OR('Indicator Data'!AU130=0,'Indicator Data'!AU130="No data"),"x",ROUND(IF('Indicator Data'!AU130&gt;M$140,0,IF('Indicator Data'!AU130&lt;M$139,10,(M$140-'Indicator Data'!AU130)/(M$140-M$139)*10)),1))</f>
        <v>9.8000000000000007</v>
      </c>
      <c r="N128" s="2">
        <f>IF('Indicator Data'!AW130="No data","x",ROUND(IF('Indicator Data'!AW130&gt;N$140,0,IF('Indicator Data'!AW130&lt;N$139,10,(N$140-'Indicator Data'!AW130)/(N$140-N$139)*10)),1))</f>
        <v>9.5</v>
      </c>
      <c r="O128" s="2">
        <f>IF('Indicator Data'!AX130="No data","x",ROUND(IF('Indicator Data'!AX130&gt;O$140,0,IF('Indicator Data'!AX130&lt;O$139,10,(O$140-'Indicator Data'!AX130)/(O$140-O$139)*10)),1))</f>
        <v>8.1</v>
      </c>
      <c r="P128" s="3">
        <f t="shared" si="20"/>
        <v>9.1999999999999993</v>
      </c>
      <c r="Q128" s="2">
        <f>IF('Indicator Data'!AY130="No data","x",ROUND(IF('Indicator Data'!AY130&gt;Q$140,0,IF('Indicator Data'!AY130&lt;Q$139,10,(Q$140-'Indicator Data'!AY130)/(Q$140-Q$139)*10)),1))</f>
        <v>10</v>
      </c>
      <c r="R128" s="2">
        <f>IF('Indicator Data'!AZ130="No data","x",ROUND(IF('Indicator Data'!AZ130&gt;R$140,0,IF('Indicator Data'!AZ130&lt;R$139,10,(R$140-'Indicator Data'!AZ130)/(R$140-R$139)*10)),1))</f>
        <v>9.8000000000000007</v>
      </c>
      <c r="S128" s="3">
        <f t="shared" si="21"/>
        <v>9.9</v>
      </c>
      <c r="T128" s="2">
        <f>IF('Indicator Data'!X130="No data","x",ROUND(IF('Indicator Data'!X130&gt;T$140,0,IF('Indicator Data'!X130&lt;T$139,10,(T$140-'Indicator Data'!X130)/(T$140-T$139)*10)),1))</f>
        <v>9.9</v>
      </c>
      <c r="U128" s="2">
        <f>IF('Indicator Data'!Y130="No data","x",ROUND(IF('Indicator Data'!Y130&gt;U$140,0,IF('Indicator Data'!Y130&lt;U$139,10,(U$140-'Indicator Data'!Y130)/(U$140-U$139)*10)),1))</f>
        <v>5.0999999999999996</v>
      </c>
      <c r="V128" s="2">
        <f>IF('Indicator Data'!Z130="No data","x",ROUND(IF('Indicator Data'!Z130&gt;V$140,0,IF('Indicator Data'!Z130&lt;V$139,10,(V$140-'Indicator Data'!Z130)/(V$140-V$139)*10)),1))</f>
        <v>6.2</v>
      </c>
      <c r="W128" s="2">
        <f>IF('Indicator Data'!AE130="No data","x",ROUND(IF('Indicator Data'!AE130&gt;W$140,0,IF('Indicator Data'!AE130&lt;W$139,10,(W$140-'Indicator Data'!AE130)/(W$140-W$139)*10)),1))</f>
        <v>9.8000000000000007</v>
      </c>
      <c r="X128" s="3">
        <f t="shared" si="22"/>
        <v>7.8</v>
      </c>
      <c r="Y128" s="5">
        <f t="shared" si="23"/>
        <v>9</v>
      </c>
      <c r="Z128" s="80"/>
    </row>
    <row r="129" spans="1:26" s="11" customFormat="1" x14ac:dyDescent="0.25">
      <c r="A129" s="11" t="s">
        <v>444</v>
      </c>
      <c r="B129" s="28" t="s">
        <v>4</v>
      </c>
      <c r="C129" s="28" t="s">
        <v>573</v>
      </c>
      <c r="D129" s="2" t="str">
        <f>IF('Indicator Data'!AR131="No data","x",ROUND(IF('Indicator Data'!AR131&gt;D$140,0,IF('Indicator Data'!AR131&lt;D$139,10,(D$140-'Indicator Data'!AR131)/(D$140-D$139)*10)),1))</f>
        <v>x</v>
      </c>
      <c r="E129" s="122">
        <f>('Indicator Data'!BE131+'Indicator Data'!BF131+'Indicator Data'!BG131)/'Indicator Data'!BD131*1000000</f>
        <v>8.3966665254565462E-2</v>
      </c>
      <c r="F129" s="2">
        <f t="shared" si="16"/>
        <v>9.1999999999999993</v>
      </c>
      <c r="G129" s="3">
        <f t="shared" si="17"/>
        <v>9.1999999999999993</v>
      </c>
      <c r="H129" s="2">
        <f>IF('Indicator Data'!AT131="No data","x",ROUND(IF('Indicator Data'!AT131&gt;H$140,0,IF('Indicator Data'!AT131&lt;H$139,10,(H$140-'Indicator Data'!AT131)/(H$140-H$139)*10)),1))</f>
        <v>8.1</v>
      </c>
      <c r="I129" s="2">
        <f>IF('Indicator Data'!AS131="No data","x",ROUND(IF('Indicator Data'!AS131&gt;I$140,0,IF('Indicator Data'!AS131&lt;I$139,10,(I$140-'Indicator Data'!AS131)/(I$140-I$139)*10)),1))</f>
        <v>7.9</v>
      </c>
      <c r="J129" s="3">
        <f t="shared" si="18"/>
        <v>8</v>
      </c>
      <c r="K129" s="5">
        <f t="shared" si="19"/>
        <v>8.6</v>
      </c>
      <c r="L129" s="2">
        <f>IF('Indicator Data'!AV131="No data","x",ROUND(IF('Indicator Data'!AV131^2&gt;L$140,0,IF('Indicator Data'!AV131^2&lt;L$139,10,(L$140-'Indicator Data'!AV131^2)/(L$140-L$139)*10)),1))</f>
        <v>8.4</v>
      </c>
      <c r="M129" s="2">
        <f>IF(OR('Indicator Data'!AU131=0,'Indicator Data'!AU131="No data"),"x",ROUND(IF('Indicator Data'!AU131&gt;M$140,0,IF('Indicator Data'!AU131&lt;M$139,10,(M$140-'Indicator Data'!AU131)/(M$140-M$139)*10)),1))</f>
        <v>9.9</v>
      </c>
      <c r="N129" s="2">
        <f>IF('Indicator Data'!AW131="No data","x",ROUND(IF('Indicator Data'!AW131&gt;N$140,0,IF('Indicator Data'!AW131&lt;N$139,10,(N$140-'Indicator Data'!AW131)/(N$140-N$139)*10)),1))</f>
        <v>9.5</v>
      </c>
      <c r="O129" s="2">
        <f>IF('Indicator Data'!AX131="No data","x",ROUND(IF('Indicator Data'!AX131&gt;O$140,0,IF('Indicator Data'!AX131&lt;O$139,10,(O$140-'Indicator Data'!AX131)/(O$140-O$139)*10)),1))</f>
        <v>8.1</v>
      </c>
      <c r="P129" s="3">
        <f t="shared" si="20"/>
        <v>9</v>
      </c>
      <c r="Q129" s="2">
        <f>IF('Indicator Data'!AY131="No data","x",ROUND(IF('Indicator Data'!AY131&gt;Q$140,0,IF('Indicator Data'!AY131&lt;Q$139,10,(Q$140-'Indicator Data'!AY131)/(Q$140-Q$139)*10)),1))</f>
        <v>10</v>
      </c>
      <c r="R129" s="2">
        <f>IF('Indicator Data'!AZ131="No data","x",ROUND(IF('Indicator Data'!AZ131&gt;R$140,0,IF('Indicator Data'!AZ131&lt;R$139,10,(R$140-'Indicator Data'!AZ131)/(R$140-R$139)*10)),1))</f>
        <v>10</v>
      </c>
      <c r="S129" s="3">
        <f t="shared" si="21"/>
        <v>10</v>
      </c>
      <c r="T129" s="2">
        <f>IF('Indicator Data'!X131="No data","x",ROUND(IF('Indicator Data'!X131&gt;T$140,0,IF('Indicator Data'!X131&lt;T$139,10,(T$140-'Indicator Data'!X131)/(T$140-T$139)*10)),1))</f>
        <v>9.9</v>
      </c>
      <c r="U129" s="2">
        <f>IF('Indicator Data'!Y131="No data","x",ROUND(IF('Indicator Data'!Y131&gt;U$140,0,IF('Indicator Data'!Y131&lt;U$139,10,(U$140-'Indicator Data'!Y131)/(U$140-U$139)*10)),1))</f>
        <v>3.1</v>
      </c>
      <c r="V129" s="2">
        <f>IF('Indicator Data'!Z131="No data","x",ROUND(IF('Indicator Data'!Z131&gt;V$140,0,IF('Indicator Data'!Z131&lt;V$139,10,(V$140-'Indicator Data'!Z131)/(V$140-V$139)*10)),1))</f>
        <v>3.9</v>
      </c>
      <c r="W129" s="2">
        <f>IF('Indicator Data'!AE131="No data","x",ROUND(IF('Indicator Data'!AE131&gt;W$140,0,IF('Indicator Data'!AE131&lt;W$139,10,(W$140-'Indicator Data'!AE131)/(W$140-W$139)*10)),1))</f>
        <v>9.8000000000000007</v>
      </c>
      <c r="X129" s="3">
        <f t="shared" si="22"/>
        <v>6.7</v>
      </c>
      <c r="Y129" s="5">
        <f t="shared" si="23"/>
        <v>8.6</v>
      </c>
      <c r="Z129" s="80"/>
    </row>
    <row r="130" spans="1:26" s="11" customFormat="1" x14ac:dyDescent="0.25">
      <c r="A130" s="11" t="s">
        <v>442</v>
      </c>
      <c r="B130" s="28" t="s">
        <v>4</v>
      </c>
      <c r="C130" s="28" t="s">
        <v>571</v>
      </c>
      <c r="D130" s="2" t="str">
        <f>IF('Indicator Data'!AR132="No data","x",ROUND(IF('Indicator Data'!AR132&gt;D$140,0,IF('Indicator Data'!AR132&lt;D$139,10,(D$140-'Indicator Data'!AR132)/(D$140-D$139)*10)),1))</f>
        <v>x</v>
      </c>
      <c r="E130" s="122">
        <f>('Indicator Data'!BE132+'Indicator Data'!BF132+'Indicator Data'!BG132)/'Indicator Data'!BD132*1000000</f>
        <v>8.3966665254565462E-2</v>
      </c>
      <c r="F130" s="2">
        <f t="shared" si="16"/>
        <v>9.1999999999999993</v>
      </c>
      <c r="G130" s="3">
        <f t="shared" si="17"/>
        <v>9.1999999999999993</v>
      </c>
      <c r="H130" s="2">
        <f>IF('Indicator Data'!AT132="No data","x",ROUND(IF('Indicator Data'!AT132&gt;H$140,0,IF('Indicator Data'!AT132&lt;H$139,10,(H$140-'Indicator Data'!AT132)/(H$140-H$139)*10)),1))</f>
        <v>8.1</v>
      </c>
      <c r="I130" s="2">
        <f>IF('Indicator Data'!AS132="No data","x",ROUND(IF('Indicator Data'!AS132&gt;I$140,0,IF('Indicator Data'!AS132&lt;I$139,10,(I$140-'Indicator Data'!AS132)/(I$140-I$139)*10)),1))</f>
        <v>7.9</v>
      </c>
      <c r="J130" s="3">
        <f t="shared" si="18"/>
        <v>8</v>
      </c>
      <c r="K130" s="5">
        <f t="shared" si="19"/>
        <v>8.6</v>
      </c>
      <c r="L130" s="2">
        <f>IF('Indicator Data'!AV132="No data","x",ROUND(IF('Indicator Data'!AV132^2&gt;L$140,0,IF('Indicator Data'!AV132^2&lt;L$139,10,(L$140-'Indicator Data'!AV132^2)/(L$140-L$139)*10)),1))</f>
        <v>8.8000000000000007</v>
      </c>
      <c r="M130" s="2">
        <f>IF(OR('Indicator Data'!AU132=0,'Indicator Data'!AU132="No data"),"x",ROUND(IF('Indicator Data'!AU132&gt;M$140,0,IF('Indicator Data'!AU132&lt;M$139,10,(M$140-'Indicator Data'!AU132)/(M$140-M$139)*10)),1))</f>
        <v>8.6</v>
      </c>
      <c r="N130" s="2">
        <f>IF('Indicator Data'!AW132="No data","x",ROUND(IF('Indicator Data'!AW132&gt;N$140,0,IF('Indicator Data'!AW132&lt;N$139,10,(N$140-'Indicator Data'!AW132)/(N$140-N$139)*10)),1))</f>
        <v>9.5</v>
      </c>
      <c r="O130" s="2">
        <f>IF('Indicator Data'!AX132="No data","x",ROUND(IF('Indicator Data'!AX132&gt;O$140,0,IF('Indicator Data'!AX132&lt;O$139,10,(O$140-'Indicator Data'!AX132)/(O$140-O$139)*10)),1))</f>
        <v>8.1</v>
      </c>
      <c r="P130" s="3">
        <f t="shared" si="20"/>
        <v>8.8000000000000007</v>
      </c>
      <c r="Q130" s="2">
        <f>IF('Indicator Data'!AY132="No data","x",ROUND(IF('Indicator Data'!AY132&gt;Q$140,0,IF('Indicator Data'!AY132&lt;Q$139,10,(Q$140-'Indicator Data'!AY132)/(Q$140-Q$139)*10)),1))</f>
        <v>9.5</v>
      </c>
      <c r="R130" s="2">
        <f>IF('Indicator Data'!AZ132="No data","x",ROUND(IF('Indicator Data'!AZ132&gt;R$140,0,IF('Indicator Data'!AZ132&lt;R$139,10,(R$140-'Indicator Data'!AZ132)/(R$140-R$139)*10)),1))</f>
        <v>9.6999999999999993</v>
      </c>
      <c r="S130" s="3">
        <f t="shared" si="21"/>
        <v>9.6</v>
      </c>
      <c r="T130" s="2">
        <f>IF('Indicator Data'!X132="No data","x",ROUND(IF('Indicator Data'!X132&gt;T$140,0,IF('Indicator Data'!X132&lt;T$139,10,(T$140-'Indicator Data'!X132)/(T$140-T$139)*10)),1))</f>
        <v>9.9</v>
      </c>
      <c r="U130" s="2">
        <f>IF('Indicator Data'!Y132="No data","x",ROUND(IF('Indicator Data'!Y132&gt;U$140,0,IF('Indicator Data'!Y132&lt;U$139,10,(U$140-'Indicator Data'!Y132)/(U$140-U$139)*10)),1))</f>
        <v>5</v>
      </c>
      <c r="V130" s="2">
        <f>IF('Indicator Data'!Z132="No data","x",ROUND(IF('Indicator Data'!Z132&gt;V$140,0,IF('Indicator Data'!Z132&lt;V$139,10,(V$140-'Indicator Data'!Z132)/(V$140-V$139)*10)),1))</f>
        <v>10</v>
      </c>
      <c r="W130" s="2">
        <f>IF('Indicator Data'!AE132="No data","x",ROUND(IF('Indicator Data'!AE132&gt;W$140,0,IF('Indicator Data'!AE132&lt;W$139,10,(W$140-'Indicator Data'!AE132)/(W$140-W$139)*10)),1))</f>
        <v>9.8000000000000007</v>
      </c>
      <c r="X130" s="3">
        <f t="shared" si="22"/>
        <v>8.6999999999999993</v>
      </c>
      <c r="Y130" s="5">
        <f t="shared" si="23"/>
        <v>9</v>
      </c>
      <c r="Z130" s="80"/>
    </row>
    <row r="131" spans="1:26" s="11" customFormat="1" x14ac:dyDescent="0.25">
      <c r="A131" s="11" t="s">
        <v>446</v>
      </c>
      <c r="B131" s="28" t="s">
        <v>4</v>
      </c>
      <c r="C131" s="28" t="s">
        <v>575</v>
      </c>
      <c r="D131" s="2" t="str">
        <f>IF('Indicator Data'!AR133="No data","x",ROUND(IF('Indicator Data'!AR133&gt;D$140,0,IF('Indicator Data'!AR133&lt;D$139,10,(D$140-'Indicator Data'!AR133)/(D$140-D$139)*10)),1))</f>
        <v>x</v>
      </c>
      <c r="E131" s="122">
        <f>('Indicator Data'!BE133+'Indicator Data'!BF133+'Indicator Data'!BG133)/'Indicator Data'!BD133*1000000</f>
        <v>8.3966665254565462E-2</v>
      </c>
      <c r="F131" s="2">
        <f t="shared" si="16"/>
        <v>9.1999999999999993</v>
      </c>
      <c r="G131" s="3">
        <f t="shared" si="17"/>
        <v>9.1999999999999993</v>
      </c>
      <c r="H131" s="2">
        <f>IF('Indicator Data'!AT133="No data","x",ROUND(IF('Indicator Data'!AT133&gt;H$140,0,IF('Indicator Data'!AT133&lt;H$139,10,(H$140-'Indicator Data'!AT133)/(H$140-H$139)*10)),1))</f>
        <v>8.1</v>
      </c>
      <c r="I131" s="2">
        <f>IF('Indicator Data'!AS133="No data","x",ROUND(IF('Indicator Data'!AS133&gt;I$140,0,IF('Indicator Data'!AS133&lt;I$139,10,(I$140-'Indicator Data'!AS133)/(I$140-I$139)*10)),1))</f>
        <v>7.9</v>
      </c>
      <c r="J131" s="3">
        <f t="shared" si="18"/>
        <v>8</v>
      </c>
      <c r="K131" s="5">
        <f t="shared" si="19"/>
        <v>8.6</v>
      </c>
      <c r="L131" s="2">
        <f>IF('Indicator Data'!AV133="No data","x",ROUND(IF('Indicator Data'!AV133^2&gt;L$140,0,IF('Indicator Data'!AV133^2&lt;L$139,10,(L$140-'Indicator Data'!AV133^2)/(L$140-L$139)*10)),1))</f>
        <v>10</v>
      </c>
      <c r="M131" s="2">
        <f>IF(OR('Indicator Data'!AU133=0,'Indicator Data'!AU133="No data"),"x",ROUND(IF('Indicator Data'!AU133&gt;M$140,0,IF('Indicator Data'!AU133&lt;M$139,10,(M$140-'Indicator Data'!AU133)/(M$140-M$139)*10)),1))</f>
        <v>9.6</v>
      </c>
      <c r="N131" s="2">
        <f>IF('Indicator Data'!AW133="No data","x",ROUND(IF('Indicator Data'!AW133&gt;N$140,0,IF('Indicator Data'!AW133&lt;N$139,10,(N$140-'Indicator Data'!AW133)/(N$140-N$139)*10)),1))</f>
        <v>9.5</v>
      </c>
      <c r="O131" s="2">
        <f>IF('Indicator Data'!AX133="No data","x",ROUND(IF('Indicator Data'!AX133&gt;O$140,0,IF('Indicator Data'!AX133&lt;O$139,10,(O$140-'Indicator Data'!AX133)/(O$140-O$139)*10)),1))</f>
        <v>8.1</v>
      </c>
      <c r="P131" s="3">
        <f t="shared" si="20"/>
        <v>9.3000000000000007</v>
      </c>
      <c r="Q131" s="2">
        <f>IF('Indicator Data'!AY133="No data","x",ROUND(IF('Indicator Data'!AY133&gt;Q$140,0,IF('Indicator Data'!AY133&lt;Q$139,10,(Q$140-'Indicator Data'!AY133)/(Q$140-Q$139)*10)),1))</f>
        <v>10</v>
      </c>
      <c r="R131" s="2">
        <f>IF('Indicator Data'!AZ133="No data","x",ROUND(IF('Indicator Data'!AZ133&gt;R$140,0,IF('Indicator Data'!AZ133&lt;R$139,10,(R$140-'Indicator Data'!AZ133)/(R$140-R$139)*10)),1))</f>
        <v>10</v>
      </c>
      <c r="S131" s="3">
        <f t="shared" si="21"/>
        <v>10</v>
      </c>
      <c r="T131" s="2">
        <f>IF('Indicator Data'!X133="No data","x",ROUND(IF('Indicator Data'!X133&gt;T$140,0,IF('Indicator Data'!X133&lt;T$139,10,(T$140-'Indicator Data'!X133)/(T$140-T$139)*10)),1))</f>
        <v>9.9</v>
      </c>
      <c r="U131" s="2">
        <f>IF('Indicator Data'!Y133="No data","x",ROUND(IF('Indicator Data'!Y133&gt;U$140,0,IF('Indicator Data'!Y133&lt;U$139,10,(U$140-'Indicator Data'!Y133)/(U$140-U$139)*10)),1))</f>
        <v>9.4</v>
      </c>
      <c r="V131" s="2">
        <f>IF('Indicator Data'!Z133="No data","x",ROUND(IF('Indicator Data'!Z133&gt;V$140,0,IF('Indicator Data'!Z133&lt;V$139,10,(V$140-'Indicator Data'!Z133)/(V$140-V$139)*10)),1))</f>
        <v>10</v>
      </c>
      <c r="W131" s="2">
        <f>IF('Indicator Data'!AE133="No data","x",ROUND(IF('Indicator Data'!AE133&gt;W$140,0,IF('Indicator Data'!AE133&lt;W$139,10,(W$140-'Indicator Data'!AE133)/(W$140-W$139)*10)),1))</f>
        <v>9.8000000000000007</v>
      </c>
      <c r="X131" s="3">
        <f t="shared" si="22"/>
        <v>9.8000000000000007</v>
      </c>
      <c r="Y131" s="5">
        <f t="shared" si="23"/>
        <v>9.6999999999999993</v>
      </c>
      <c r="Z131" s="80"/>
    </row>
    <row r="132" spans="1:26" s="11" customFormat="1" x14ac:dyDescent="0.25">
      <c r="A132" s="11" t="s">
        <v>447</v>
      </c>
      <c r="B132" s="28" t="s">
        <v>4</v>
      </c>
      <c r="C132" s="28" t="s">
        <v>576</v>
      </c>
      <c r="D132" s="2" t="str">
        <f>IF('Indicator Data'!AR134="No data","x",ROUND(IF('Indicator Data'!AR134&gt;D$140,0,IF('Indicator Data'!AR134&lt;D$139,10,(D$140-'Indicator Data'!AR134)/(D$140-D$139)*10)),1))</f>
        <v>x</v>
      </c>
      <c r="E132" s="122">
        <f>('Indicator Data'!BE134+'Indicator Data'!BF134+'Indicator Data'!BG134)/'Indicator Data'!BD134*1000000</f>
        <v>8.3966665254565462E-2</v>
      </c>
      <c r="F132" s="2">
        <f t="shared" si="16"/>
        <v>9.1999999999999993</v>
      </c>
      <c r="G132" s="3">
        <f t="shared" si="17"/>
        <v>9.1999999999999993</v>
      </c>
      <c r="H132" s="2">
        <f>IF('Indicator Data'!AT134="No data","x",ROUND(IF('Indicator Data'!AT134&gt;H$140,0,IF('Indicator Data'!AT134&lt;H$139,10,(H$140-'Indicator Data'!AT134)/(H$140-H$139)*10)),1))</f>
        <v>8.1</v>
      </c>
      <c r="I132" s="2">
        <f>IF('Indicator Data'!AS134="No data","x",ROUND(IF('Indicator Data'!AS134&gt;I$140,0,IF('Indicator Data'!AS134&lt;I$139,10,(I$140-'Indicator Data'!AS134)/(I$140-I$139)*10)),1))</f>
        <v>7.9</v>
      </c>
      <c r="J132" s="3">
        <f t="shared" si="18"/>
        <v>8</v>
      </c>
      <c r="K132" s="5">
        <f t="shared" si="19"/>
        <v>8.6</v>
      </c>
      <c r="L132" s="2">
        <f>IF('Indicator Data'!AV134="No data","x",ROUND(IF('Indicator Data'!AV134^2&gt;L$140,0,IF('Indicator Data'!AV134^2&lt;L$139,10,(L$140-'Indicator Data'!AV134^2)/(L$140-L$139)*10)),1))</f>
        <v>10</v>
      </c>
      <c r="M132" s="2">
        <f>IF(OR('Indicator Data'!AU134=0,'Indicator Data'!AU134="No data"),"x",ROUND(IF('Indicator Data'!AU134&gt;M$140,0,IF('Indicator Data'!AU134&lt;M$139,10,(M$140-'Indicator Data'!AU134)/(M$140-M$139)*10)),1))</f>
        <v>9.5</v>
      </c>
      <c r="N132" s="2">
        <f>IF('Indicator Data'!AW134="No data","x",ROUND(IF('Indicator Data'!AW134&gt;N$140,0,IF('Indicator Data'!AW134&lt;N$139,10,(N$140-'Indicator Data'!AW134)/(N$140-N$139)*10)),1))</f>
        <v>9.5</v>
      </c>
      <c r="O132" s="2">
        <f>IF('Indicator Data'!AX134="No data","x",ROUND(IF('Indicator Data'!AX134&gt;O$140,0,IF('Indicator Data'!AX134&lt;O$139,10,(O$140-'Indicator Data'!AX134)/(O$140-O$139)*10)),1))</f>
        <v>8.1</v>
      </c>
      <c r="P132" s="3">
        <f t="shared" si="20"/>
        <v>9.3000000000000007</v>
      </c>
      <c r="Q132" s="2">
        <f>IF('Indicator Data'!AY134="No data","x",ROUND(IF('Indicator Data'!AY134&gt;Q$140,0,IF('Indicator Data'!AY134&lt;Q$139,10,(Q$140-'Indicator Data'!AY134)/(Q$140-Q$139)*10)),1))</f>
        <v>10</v>
      </c>
      <c r="R132" s="2">
        <f>IF('Indicator Data'!AZ134="No data","x",ROUND(IF('Indicator Data'!AZ134&gt;R$140,0,IF('Indicator Data'!AZ134&lt;R$139,10,(R$140-'Indicator Data'!AZ134)/(R$140-R$139)*10)),1))</f>
        <v>9.8000000000000007</v>
      </c>
      <c r="S132" s="3">
        <f t="shared" si="21"/>
        <v>9.9</v>
      </c>
      <c r="T132" s="2">
        <f>IF('Indicator Data'!X134="No data","x",ROUND(IF('Indicator Data'!X134&gt;T$140,0,IF('Indicator Data'!X134&lt;T$139,10,(T$140-'Indicator Data'!X134)/(T$140-T$139)*10)),1))</f>
        <v>9.9</v>
      </c>
      <c r="U132" s="2">
        <f>IF('Indicator Data'!Y134="No data","x",ROUND(IF('Indicator Data'!Y134&gt;U$140,0,IF('Indicator Data'!Y134&lt;U$139,10,(U$140-'Indicator Data'!Y134)/(U$140-U$139)*10)),1))</f>
        <v>7.5</v>
      </c>
      <c r="V132" s="2">
        <f>IF('Indicator Data'!Z134="No data","x",ROUND(IF('Indicator Data'!Z134&gt;V$140,0,IF('Indicator Data'!Z134&lt;V$139,10,(V$140-'Indicator Data'!Z134)/(V$140-V$139)*10)),1))</f>
        <v>10</v>
      </c>
      <c r="W132" s="2">
        <f>IF('Indicator Data'!AE134="No data","x",ROUND(IF('Indicator Data'!AE134&gt;W$140,0,IF('Indicator Data'!AE134&lt;W$139,10,(W$140-'Indicator Data'!AE134)/(W$140-W$139)*10)),1))</f>
        <v>9.8000000000000007</v>
      </c>
      <c r="X132" s="3">
        <f t="shared" si="22"/>
        <v>9.3000000000000007</v>
      </c>
      <c r="Y132" s="5">
        <f t="shared" si="23"/>
        <v>9.5</v>
      </c>
      <c r="Z132" s="80"/>
    </row>
    <row r="133" spans="1:26" s="11" customFormat="1" x14ac:dyDescent="0.25">
      <c r="A133" s="11" t="s">
        <v>448</v>
      </c>
      <c r="B133" s="28" t="s">
        <v>4</v>
      </c>
      <c r="C133" s="28" t="s">
        <v>577</v>
      </c>
      <c r="D133" s="2" t="str">
        <f>IF('Indicator Data'!AR135="No data","x",ROUND(IF('Indicator Data'!AR135&gt;D$140,0,IF('Indicator Data'!AR135&lt;D$139,10,(D$140-'Indicator Data'!AR135)/(D$140-D$139)*10)),1))</f>
        <v>x</v>
      </c>
      <c r="E133" s="122">
        <f>('Indicator Data'!BE135+'Indicator Data'!BF135+'Indicator Data'!BG135)/'Indicator Data'!BD135*1000000</f>
        <v>8.3966665254565462E-2</v>
      </c>
      <c r="F133" s="2">
        <f t="shared" si="16"/>
        <v>9.1999999999999993</v>
      </c>
      <c r="G133" s="3">
        <f t="shared" si="17"/>
        <v>9.1999999999999993</v>
      </c>
      <c r="H133" s="2">
        <f>IF('Indicator Data'!AT135="No data","x",ROUND(IF('Indicator Data'!AT135&gt;H$140,0,IF('Indicator Data'!AT135&lt;H$139,10,(H$140-'Indicator Data'!AT135)/(H$140-H$139)*10)),1))</f>
        <v>8.1</v>
      </c>
      <c r="I133" s="2">
        <f>IF('Indicator Data'!AS135="No data","x",ROUND(IF('Indicator Data'!AS135&gt;I$140,0,IF('Indicator Data'!AS135&lt;I$139,10,(I$140-'Indicator Data'!AS135)/(I$140-I$139)*10)),1))</f>
        <v>7.9</v>
      </c>
      <c r="J133" s="3">
        <f t="shared" si="18"/>
        <v>8</v>
      </c>
      <c r="K133" s="5">
        <f t="shared" si="19"/>
        <v>8.6</v>
      </c>
      <c r="L133" s="2">
        <f>IF('Indicator Data'!AV135="No data","x",ROUND(IF('Indicator Data'!AV135^2&gt;L$140,0,IF('Indicator Data'!AV135^2&lt;L$139,10,(L$140-'Indicator Data'!AV135^2)/(L$140-L$139)*10)),1))</f>
        <v>10</v>
      </c>
      <c r="M133" s="2">
        <f>IF(OR('Indicator Data'!AU135=0,'Indicator Data'!AU135="No data"),"x",ROUND(IF('Indicator Data'!AU135&gt;M$140,0,IF('Indicator Data'!AU135&lt;M$139,10,(M$140-'Indicator Data'!AU135)/(M$140-M$139)*10)),1))</f>
        <v>7.7</v>
      </c>
      <c r="N133" s="2">
        <f>IF('Indicator Data'!AW135="No data","x",ROUND(IF('Indicator Data'!AW135&gt;N$140,0,IF('Indicator Data'!AW135&lt;N$139,10,(N$140-'Indicator Data'!AW135)/(N$140-N$139)*10)),1))</f>
        <v>9.5</v>
      </c>
      <c r="O133" s="2">
        <f>IF('Indicator Data'!AX135="No data","x",ROUND(IF('Indicator Data'!AX135&gt;O$140,0,IF('Indicator Data'!AX135&lt;O$139,10,(O$140-'Indicator Data'!AX135)/(O$140-O$139)*10)),1))</f>
        <v>8.1</v>
      </c>
      <c r="P133" s="3">
        <f t="shared" si="20"/>
        <v>8.8000000000000007</v>
      </c>
      <c r="Q133" s="2">
        <f>IF('Indicator Data'!AY135="No data","x",ROUND(IF('Indicator Data'!AY135&gt;Q$140,0,IF('Indicator Data'!AY135&lt;Q$139,10,(Q$140-'Indicator Data'!AY135)/(Q$140-Q$139)*10)),1))</f>
        <v>10</v>
      </c>
      <c r="R133" s="2">
        <f>IF('Indicator Data'!AZ135="No data","x",ROUND(IF('Indicator Data'!AZ135&gt;R$140,0,IF('Indicator Data'!AZ135&lt;R$139,10,(R$140-'Indicator Data'!AZ135)/(R$140-R$139)*10)),1))</f>
        <v>9.4</v>
      </c>
      <c r="S133" s="3">
        <f t="shared" si="21"/>
        <v>9.6999999999999993</v>
      </c>
      <c r="T133" s="2">
        <f>IF('Indicator Data'!X135="No data","x",ROUND(IF('Indicator Data'!X135&gt;T$140,0,IF('Indicator Data'!X135&lt;T$139,10,(T$140-'Indicator Data'!X135)/(T$140-T$139)*10)),1))</f>
        <v>9.9</v>
      </c>
      <c r="U133" s="2">
        <f>IF('Indicator Data'!Y135="No data","x",ROUND(IF('Indicator Data'!Y135&gt;U$140,0,IF('Indicator Data'!Y135&lt;U$139,10,(U$140-'Indicator Data'!Y135)/(U$140-U$139)*10)),1))</f>
        <v>7.5</v>
      </c>
      <c r="V133" s="2">
        <f>IF('Indicator Data'!Z135="No data","x",ROUND(IF('Indicator Data'!Z135&gt;V$140,0,IF('Indicator Data'!Z135&lt;V$139,10,(V$140-'Indicator Data'!Z135)/(V$140-V$139)*10)),1))</f>
        <v>10</v>
      </c>
      <c r="W133" s="2">
        <f>IF('Indicator Data'!AE135="No data","x",ROUND(IF('Indicator Data'!AE135&gt;W$140,0,IF('Indicator Data'!AE135&lt;W$139,10,(W$140-'Indicator Data'!AE135)/(W$140-W$139)*10)),1))</f>
        <v>9.8000000000000007</v>
      </c>
      <c r="X133" s="3">
        <f t="shared" si="22"/>
        <v>9.3000000000000007</v>
      </c>
      <c r="Y133" s="5">
        <f t="shared" si="23"/>
        <v>9.3000000000000007</v>
      </c>
      <c r="Z133" s="80"/>
    </row>
    <row r="134" spans="1:26" s="11" customFormat="1" x14ac:dyDescent="0.25">
      <c r="A134" s="11" t="s">
        <v>449</v>
      </c>
      <c r="B134" s="28" t="s">
        <v>4</v>
      </c>
      <c r="C134" s="28" t="s">
        <v>578</v>
      </c>
      <c r="D134" s="2" t="str">
        <f>IF('Indicator Data'!AR136="No data","x",ROUND(IF('Indicator Data'!AR136&gt;D$140,0,IF('Indicator Data'!AR136&lt;D$139,10,(D$140-'Indicator Data'!AR136)/(D$140-D$139)*10)),1))</f>
        <v>x</v>
      </c>
      <c r="E134" s="122">
        <f>('Indicator Data'!BE136+'Indicator Data'!BF136+'Indicator Data'!BG136)/'Indicator Data'!BD136*1000000</f>
        <v>8.3966665254565462E-2</v>
      </c>
      <c r="F134" s="2">
        <f t="shared" si="16"/>
        <v>9.1999999999999993</v>
      </c>
      <c r="G134" s="3">
        <f t="shared" si="17"/>
        <v>9.1999999999999993</v>
      </c>
      <c r="H134" s="2">
        <f>IF('Indicator Data'!AT136="No data","x",ROUND(IF('Indicator Data'!AT136&gt;H$140,0,IF('Indicator Data'!AT136&lt;H$139,10,(H$140-'Indicator Data'!AT136)/(H$140-H$139)*10)),1))</f>
        <v>8.1</v>
      </c>
      <c r="I134" s="2">
        <f>IF('Indicator Data'!AS136="No data","x",ROUND(IF('Indicator Data'!AS136&gt;I$140,0,IF('Indicator Data'!AS136&lt;I$139,10,(I$140-'Indicator Data'!AS136)/(I$140-I$139)*10)),1))</f>
        <v>7.9</v>
      </c>
      <c r="J134" s="3">
        <f t="shared" si="18"/>
        <v>8</v>
      </c>
      <c r="K134" s="5">
        <f t="shared" si="19"/>
        <v>8.6</v>
      </c>
      <c r="L134" s="2">
        <f>IF('Indicator Data'!AV136="No data","x",ROUND(IF('Indicator Data'!AV136^2&gt;L$140,0,IF('Indicator Data'!AV136^2&lt;L$139,10,(L$140-'Indicator Data'!AV136^2)/(L$140-L$139)*10)),1))</f>
        <v>9.6999999999999993</v>
      </c>
      <c r="M134" s="2">
        <f>IF(OR('Indicator Data'!AU136=0,'Indicator Data'!AU136="No data"),"x",ROUND(IF('Indicator Data'!AU136&gt;M$140,0,IF('Indicator Data'!AU136&lt;M$139,10,(M$140-'Indicator Data'!AU136)/(M$140-M$139)*10)),1))</f>
        <v>9.9</v>
      </c>
      <c r="N134" s="2">
        <f>IF('Indicator Data'!AW136="No data","x",ROUND(IF('Indicator Data'!AW136&gt;N$140,0,IF('Indicator Data'!AW136&lt;N$139,10,(N$140-'Indicator Data'!AW136)/(N$140-N$139)*10)),1))</f>
        <v>9.5</v>
      </c>
      <c r="O134" s="2">
        <f>IF('Indicator Data'!AX136="No data","x",ROUND(IF('Indicator Data'!AX136&gt;O$140,0,IF('Indicator Data'!AX136&lt;O$139,10,(O$140-'Indicator Data'!AX136)/(O$140-O$139)*10)),1))</f>
        <v>8.1</v>
      </c>
      <c r="P134" s="3">
        <f t="shared" si="20"/>
        <v>9.3000000000000007</v>
      </c>
      <c r="Q134" s="2">
        <f>IF('Indicator Data'!AY136="No data","x",ROUND(IF('Indicator Data'!AY136&gt;Q$140,0,IF('Indicator Data'!AY136&lt;Q$139,10,(Q$140-'Indicator Data'!AY136)/(Q$140-Q$139)*10)),1))</f>
        <v>10</v>
      </c>
      <c r="R134" s="2">
        <f>IF('Indicator Data'!AZ136="No data","x",ROUND(IF('Indicator Data'!AZ136&gt;R$140,0,IF('Indicator Data'!AZ136&lt;R$139,10,(R$140-'Indicator Data'!AZ136)/(R$140-R$139)*10)),1))</f>
        <v>10</v>
      </c>
      <c r="S134" s="3">
        <f t="shared" si="21"/>
        <v>10</v>
      </c>
      <c r="T134" s="2">
        <f>IF('Indicator Data'!X136="No data","x",ROUND(IF('Indicator Data'!X136&gt;T$140,0,IF('Indicator Data'!X136&lt;T$139,10,(T$140-'Indicator Data'!X136)/(T$140-T$139)*10)),1))</f>
        <v>9.9</v>
      </c>
      <c r="U134" s="2">
        <f>IF('Indicator Data'!Y136="No data","x",ROUND(IF('Indicator Data'!Y136&gt;U$140,0,IF('Indicator Data'!Y136&lt;U$139,10,(U$140-'Indicator Data'!Y136)/(U$140-U$139)*10)),1))</f>
        <v>4.5999999999999996</v>
      </c>
      <c r="V134" s="2">
        <f>IF('Indicator Data'!Z136="No data","x",ROUND(IF('Indicator Data'!Z136&gt;V$140,0,IF('Indicator Data'!Z136&lt;V$139,10,(V$140-'Indicator Data'!Z136)/(V$140-V$139)*10)),1))</f>
        <v>4.7</v>
      </c>
      <c r="W134" s="2">
        <f>IF('Indicator Data'!AE136="No data","x",ROUND(IF('Indicator Data'!AE136&gt;W$140,0,IF('Indicator Data'!AE136&lt;W$139,10,(W$140-'Indicator Data'!AE136)/(W$140-W$139)*10)),1))</f>
        <v>9.8000000000000007</v>
      </c>
      <c r="X134" s="3">
        <f t="shared" si="22"/>
        <v>7.3</v>
      </c>
      <c r="Y134" s="5">
        <f t="shared" si="23"/>
        <v>8.9</v>
      </c>
      <c r="Z134" s="80"/>
    </row>
    <row r="135" spans="1:26" s="11" customFormat="1" x14ac:dyDescent="0.25">
      <c r="A135" s="11" t="s">
        <v>450</v>
      </c>
      <c r="B135" s="28" t="s">
        <v>4</v>
      </c>
      <c r="C135" s="28" t="s">
        <v>579</v>
      </c>
      <c r="D135" s="2" t="str">
        <f>IF('Indicator Data'!AR137="No data","x",ROUND(IF('Indicator Data'!AR137&gt;D$140,0,IF('Indicator Data'!AR137&lt;D$139,10,(D$140-'Indicator Data'!AR137)/(D$140-D$139)*10)),1))</f>
        <v>x</v>
      </c>
      <c r="E135" s="122">
        <f>('Indicator Data'!BE137+'Indicator Data'!BF137+'Indicator Data'!BG137)/'Indicator Data'!BD137*1000000</f>
        <v>8.3966665254565462E-2</v>
      </c>
      <c r="F135" s="2">
        <f t="shared" si="16"/>
        <v>9.1999999999999993</v>
      </c>
      <c r="G135" s="3">
        <f t="shared" si="17"/>
        <v>9.1999999999999993</v>
      </c>
      <c r="H135" s="2">
        <f>IF('Indicator Data'!AT137="No data","x",ROUND(IF('Indicator Data'!AT137&gt;H$140,0,IF('Indicator Data'!AT137&lt;H$139,10,(H$140-'Indicator Data'!AT137)/(H$140-H$139)*10)),1))</f>
        <v>8.1</v>
      </c>
      <c r="I135" s="2">
        <f>IF('Indicator Data'!AS137="No data","x",ROUND(IF('Indicator Data'!AS137&gt;I$140,0,IF('Indicator Data'!AS137&lt;I$139,10,(I$140-'Indicator Data'!AS137)/(I$140-I$139)*10)),1))</f>
        <v>7.9</v>
      </c>
      <c r="J135" s="3">
        <f t="shared" si="18"/>
        <v>8</v>
      </c>
      <c r="K135" s="5">
        <f t="shared" si="19"/>
        <v>8.6</v>
      </c>
      <c r="L135" s="2">
        <f>IF('Indicator Data'!AV137="No data","x",ROUND(IF('Indicator Data'!AV137^2&gt;L$140,0,IF('Indicator Data'!AV137^2&lt;L$139,10,(L$140-'Indicator Data'!AV137^2)/(L$140-L$139)*10)),1))</f>
        <v>10</v>
      </c>
      <c r="M135" s="2">
        <f>IF(OR('Indicator Data'!AU137=0,'Indicator Data'!AU137="No data"),"x",ROUND(IF('Indicator Data'!AU137&gt;M$140,0,IF('Indicator Data'!AU137&lt;M$139,10,(M$140-'Indicator Data'!AU137)/(M$140-M$139)*10)),1))</f>
        <v>8.1</v>
      </c>
      <c r="N135" s="2">
        <f>IF('Indicator Data'!AW137="No data","x",ROUND(IF('Indicator Data'!AW137&gt;N$140,0,IF('Indicator Data'!AW137&lt;N$139,10,(N$140-'Indicator Data'!AW137)/(N$140-N$139)*10)),1))</f>
        <v>9.5</v>
      </c>
      <c r="O135" s="2">
        <f>IF('Indicator Data'!AX137="No data","x",ROUND(IF('Indicator Data'!AX137&gt;O$140,0,IF('Indicator Data'!AX137&lt;O$139,10,(O$140-'Indicator Data'!AX137)/(O$140-O$139)*10)),1))</f>
        <v>8.1</v>
      </c>
      <c r="P135" s="3">
        <f t="shared" si="20"/>
        <v>8.9</v>
      </c>
      <c r="Q135" s="2">
        <f>IF('Indicator Data'!AY137="No data","x",ROUND(IF('Indicator Data'!AY137&gt;Q$140,0,IF('Indicator Data'!AY137&lt;Q$139,10,(Q$140-'Indicator Data'!AY137)/(Q$140-Q$139)*10)),1))</f>
        <v>9.9</v>
      </c>
      <c r="R135" s="2">
        <f>IF('Indicator Data'!AZ137="No data","x",ROUND(IF('Indicator Data'!AZ137&gt;R$140,0,IF('Indicator Data'!AZ137&lt;R$139,10,(R$140-'Indicator Data'!AZ137)/(R$140-R$139)*10)),1))</f>
        <v>10</v>
      </c>
      <c r="S135" s="3">
        <f t="shared" si="21"/>
        <v>10</v>
      </c>
      <c r="T135" s="2">
        <f>IF('Indicator Data'!X137="No data","x",ROUND(IF('Indicator Data'!X137&gt;T$140,0,IF('Indicator Data'!X137&lt;T$139,10,(T$140-'Indicator Data'!X137)/(T$140-T$139)*10)),1))</f>
        <v>9.9</v>
      </c>
      <c r="U135" s="2">
        <f>IF('Indicator Data'!Y137="No data","x",ROUND(IF('Indicator Data'!Y137&gt;U$140,0,IF('Indicator Data'!Y137&lt;U$139,10,(U$140-'Indicator Data'!Y137)/(U$140-U$139)*10)),1))</f>
        <v>9.1999999999999993</v>
      </c>
      <c r="V135" s="2">
        <f>IF('Indicator Data'!Z137="No data","x",ROUND(IF('Indicator Data'!Z137&gt;V$140,0,IF('Indicator Data'!Z137&lt;V$139,10,(V$140-'Indicator Data'!Z137)/(V$140-V$139)*10)),1))</f>
        <v>10</v>
      </c>
      <c r="W135" s="2">
        <f>IF('Indicator Data'!AE137="No data","x",ROUND(IF('Indicator Data'!AE137&gt;W$140,0,IF('Indicator Data'!AE137&lt;W$139,10,(W$140-'Indicator Data'!AE137)/(W$140-W$139)*10)),1))</f>
        <v>9.8000000000000007</v>
      </c>
      <c r="X135" s="3">
        <f t="shared" si="22"/>
        <v>9.6999999999999993</v>
      </c>
      <c r="Y135" s="5">
        <f t="shared" si="23"/>
        <v>9.5</v>
      </c>
      <c r="Z135" s="80"/>
    </row>
    <row r="136" spans="1:26" s="11" customFormat="1" x14ac:dyDescent="0.25">
      <c r="A136" s="11" t="s">
        <v>445</v>
      </c>
      <c r="B136" s="28" t="s">
        <v>4</v>
      </c>
      <c r="C136" s="28" t="s">
        <v>574</v>
      </c>
      <c r="D136" s="2" t="str">
        <f>IF('Indicator Data'!AR138="No data","x",ROUND(IF('Indicator Data'!AR138&gt;D$140,0,IF('Indicator Data'!AR138&lt;D$139,10,(D$140-'Indicator Data'!AR138)/(D$140-D$139)*10)),1))</f>
        <v>x</v>
      </c>
      <c r="E136" s="122">
        <f>('Indicator Data'!BE138+'Indicator Data'!BF138+'Indicator Data'!BG138)/'Indicator Data'!BD138*1000000</f>
        <v>8.3966665254565462E-2</v>
      </c>
      <c r="F136" s="2">
        <f t="shared" si="16"/>
        <v>9.1999999999999993</v>
      </c>
      <c r="G136" s="3">
        <f t="shared" si="17"/>
        <v>9.1999999999999993</v>
      </c>
      <c r="H136" s="2">
        <f>IF('Indicator Data'!AT138="No data","x",ROUND(IF('Indicator Data'!AT138&gt;H$140,0,IF('Indicator Data'!AT138&lt;H$139,10,(H$140-'Indicator Data'!AT138)/(H$140-H$139)*10)),1))</f>
        <v>8.1</v>
      </c>
      <c r="I136" s="2">
        <f>IF('Indicator Data'!AS138="No data","x",ROUND(IF('Indicator Data'!AS138&gt;I$140,0,IF('Indicator Data'!AS138&lt;I$139,10,(I$140-'Indicator Data'!AS138)/(I$140-I$139)*10)),1))</f>
        <v>7.9</v>
      </c>
      <c r="J136" s="3">
        <f t="shared" si="18"/>
        <v>8</v>
      </c>
      <c r="K136" s="5">
        <f t="shared" si="19"/>
        <v>8.6</v>
      </c>
      <c r="L136" s="2">
        <f>IF('Indicator Data'!AV138="No data","x",ROUND(IF('Indicator Data'!AV138^2&gt;L$140,0,IF('Indicator Data'!AV138^2&lt;L$139,10,(L$140-'Indicator Data'!AV138^2)/(L$140-L$139)*10)),1))</f>
        <v>6.5</v>
      </c>
      <c r="M136" s="2">
        <f>IF(OR('Indicator Data'!AU138=0,'Indicator Data'!AU138="No data"),"x",ROUND(IF('Indicator Data'!AU138&gt;M$140,0,IF('Indicator Data'!AU138&lt;M$139,10,(M$140-'Indicator Data'!AU138)/(M$140-M$139)*10)),1))</f>
        <v>5</v>
      </c>
      <c r="N136" s="2">
        <f>IF('Indicator Data'!AW138="No data","x",ROUND(IF('Indicator Data'!AW138&gt;N$140,0,IF('Indicator Data'!AW138&lt;N$139,10,(N$140-'Indicator Data'!AW138)/(N$140-N$139)*10)),1))</f>
        <v>9.5</v>
      </c>
      <c r="O136" s="2">
        <f>IF('Indicator Data'!AX138="No data","x",ROUND(IF('Indicator Data'!AX138&gt;O$140,0,IF('Indicator Data'!AX138&lt;O$139,10,(O$140-'Indicator Data'!AX138)/(O$140-O$139)*10)),1))</f>
        <v>8.1</v>
      </c>
      <c r="P136" s="3">
        <f t="shared" si="20"/>
        <v>7.3</v>
      </c>
      <c r="Q136" s="2">
        <f>IF('Indicator Data'!AY138="No data","x",ROUND(IF('Indicator Data'!AY138&gt;Q$140,0,IF('Indicator Data'!AY138&lt;Q$139,10,(Q$140-'Indicator Data'!AY138)/(Q$140-Q$139)*10)),1))</f>
        <v>7.5</v>
      </c>
      <c r="R136" s="2">
        <f>IF('Indicator Data'!AZ138="No data","x",ROUND(IF('Indicator Data'!AZ138&gt;R$140,0,IF('Indicator Data'!AZ138&lt;R$139,10,(R$140-'Indicator Data'!AZ138)/(R$140-R$139)*10)),1))</f>
        <v>0.7</v>
      </c>
      <c r="S136" s="3">
        <f t="shared" si="21"/>
        <v>4.0999999999999996</v>
      </c>
      <c r="T136" s="2">
        <f>IF('Indicator Data'!X138="No data","x",ROUND(IF('Indicator Data'!X138&gt;T$140,0,IF('Indicator Data'!X138&lt;T$139,10,(T$140-'Indicator Data'!X138)/(T$140-T$139)*10)),1))</f>
        <v>9.9</v>
      </c>
      <c r="U136" s="2">
        <f>IF('Indicator Data'!Y138="No data","x",ROUND(IF('Indicator Data'!Y138&gt;U$140,0,IF('Indicator Data'!Y138&lt;U$139,10,(U$140-'Indicator Data'!Y138)/(U$140-U$139)*10)),1))</f>
        <v>4.8</v>
      </c>
      <c r="V136" s="2">
        <f>IF('Indicator Data'!Z138="No data","x",ROUND(IF('Indicator Data'!Z138&gt;V$140,0,IF('Indicator Data'!Z138&lt;V$139,10,(V$140-'Indicator Data'!Z138)/(V$140-V$139)*10)),1))</f>
        <v>6.8</v>
      </c>
      <c r="W136" s="2">
        <f>IF('Indicator Data'!AE138="No data","x",ROUND(IF('Indicator Data'!AE138&gt;W$140,0,IF('Indicator Data'!AE138&lt;W$139,10,(W$140-'Indicator Data'!AE138)/(W$140-W$139)*10)),1))</f>
        <v>9.8000000000000007</v>
      </c>
      <c r="X136" s="3">
        <f t="shared" si="22"/>
        <v>7.8</v>
      </c>
      <c r="Y136" s="5">
        <f t="shared" si="23"/>
        <v>6.4</v>
      </c>
      <c r="Z136" s="80"/>
    </row>
    <row r="137" spans="1:26" s="11" customFormat="1" x14ac:dyDescent="0.25">
      <c r="A137" s="11" t="s">
        <v>451</v>
      </c>
      <c r="B137" s="28" t="s">
        <v>4</v>
      </c>
      <c r="C137" s="28" t="s">
        <v>580</v>
      </c>
      <c r="D137" s="2" t="str">
        <f>IF('Indicator Data'!AR139="No data","x",ROUND(IF('Indicator Data'!AR139&gt;D$140,0,IF('Indicator Data'!AR139&lt;D$139,10,(D$140-'Indicator Data'!AR139)/(D$140-D$139)*10)),1))</f>
        <v>x</v>
      </c>
      <c r="E137" s="122">
        <f>('Indicator Data'!BE139+'Indicator Data'!BF139+'Indicator Data'!BG139)/'Indicator Data'!BD139*1000000</f>
        <v>8.3966665254565462E-2</v>
      </c>
      <c r="F137" s="2">
        <f t="shared" si="16"/>
        <v>9.1999999999999993</v>
      </c>
      <c r="G137" s="3">
        <f t="shared" si="17"/>
        <v>9.1999999999999993</v>
      </c>
      <c r="H137" s="2">
        <f>IF('Indicator Data'!AT139="No data","x",ROUND(IF('Indicator Data'!AT139&gt;H$140,0,IF('Indicator Data'!AT139&lt;H$139,10,(H$140-'Indicator Data'!AT139)/(H$140-H$139)*10)),1))</f>
        <v>8.1</v>
      </c>
      <c r="I137" s="2">
        <f>IF('Indicator Data'!AS139="No data","x",ROUND(IF('Indicator Data'!AS139&gt;I$140,0,IF('Indicator Data'!AS139&lt;I$139,10,(I$140-'Indicator Data'!AS139)/(I$140-I$139)*10)),1))</f>
        <v>7.9</v>
      </c>
      <c r="J137" s="3">
        <f t="shared" si="18"/>
        <v>8</v>
      </c>
      <c r="K137" s="5">
        <f t="shared" si="19"/>
        <v>8.6</v>
      </c>
      <c r="L137" s="2">
        <f>IF('Indicator Data'!AV139="No data","x",ROUND(IF('Indicator Data'!AV139^2&gt;L$140,0,IF('Indicator Data'!AV139^2&lt;L$139,10,(L$140-'Indicator Data'!AV139^2)/(L$140-L$139)*10)),1))</f>
        <v>10</v>
      </c>
      <c r="M137" s="2">
        <f>IF(OR('Indicator Data'!AU139=0,'Indicator Data'!AU139="No data"),"x",ROUND(IF('Indicator Data'!AU139&gt;M$140,0,IF('Indicator Data'!AU139&lt;M$139,10,(M$140-'Indicator Data'!AU139)/(M$140-M$139)*10)),1))</f>
        <v>9.9</v>
      </c>
      <c r="N137" s="2">
        <f>IF('Indicator Data'!AW139="No data","x",ROUND(IF('Indicator Data'!AW139&gt;N$140,0,IF('Indicator Data'!AW139&lt;N$139,10,(N$140-'Indicator Data'!AW139)/(N$140-N$139)*10)),1))</f>
        <v>9.5</v>
      </c>
      <c r="O137" s="2">
        <f>IF('Indicator Data'!AX139="No data","x",ROUND(IF('Indicator Data'!AX139&gt;O$140,0,IF('Indicator Data'!AX139&lt;O$139,10,(O$140-'Indicator Data'!AX139)/(O$140-O$139)*10)),1))</f>
        <v>8.1</v>
      </c>
      <c r="P137" s="3">
        <f t="shared" si="20"/>
        <v>9.4</v>
      </c>
      <c r="Q137" s="2">
        <f>IF('Indicator Data'!AY139="No data","x",ROUND(IF('Indicator Data'!AY139&gt;Q$140,0,IF('Indicator Data'!AY139&lt;Q$139,10,(Q$140-'Indicator Data'!AY139)/(Q$140-Q$139)*10)),1))</f>
        <v>10</v>
      </c>
      <c r="R137" s="2">
        <f>IF('Indicator Data'!AZ139="No data","x",ROUND(IF('Indicator Data'!AZ139&gt;R$140,0,IF('Indicator Data'!AZ139&lt;R$139,10,(R$140-'Indicator Data'!AZ139)/(R$140-R$139)*10)),1))</f>
        <v>10</v>
      </c>
      <c r="S137" s="3">
        <f t="shared" si="21"/>
        <v>10</v>
      </c>
      <c r="T137" s="2">
        <f>IF('Indicator Data'!X139="No data","x",ROUND(IF('Indicator Data'!X139&gt;T$140,0,IF('Indicator Data'!X139&lt;T$139,10,(T$140-'Indicator Data'!X139)/(T$140-T$139)*10)),1))</f>
        <v>9.9</v>
      </c>
      <c r="U137" s="2">
        <f>IF('Indicator Data'!Y139="No data","x",ROUND(IF('Indicator Data'!Y139&gt;U$140,0,IF('Indicator Data'!Y139&lt;U$139,10,(U$140-'Indicator Data'!Y139)/(U$140-U$139)*10)),1))</f>
        <v>9.8000000000000007</v>
      </c>
      <c r="V137" s="2">
        <f>IF('Indicator Data'!Z139="No data","x",ROUND(IF('Indicator Data'!Z139&gt;V$140,0,IF('Indicator Data'!Z139&lt;V$139,10,(V$140-'Indicator Data'!Z139)/(V$140-V$139)*10)),1))</f>
        <v>10</v>
      </c>
      <c r="W137" s="2">
        <f>IF('Indicator Data'!AE139="No data","x",ROUND(IF('Indicator Data'!AE139&gt;W$140,0,IF('Indicator Data'!AE139&lt;W$139,10,(W$140-'Indicator Data'!AE139)/(W$140-W$139)*10)),1))</f>
        <v>9.8000000000000007</v>
      </c>
      <c r="X137" s="3">
        <f t="shared" si="22"/>
        <v>9.9</v>
      </c>
      <c r="Y137" s="5">
        <f t="shared" si="23"/>
        <v>9.8000000000000007</v>
      </c>
      <c r="Z137" s="80"/>
    </row>
    <row r="138" spans="1:26" customFormat="1" x14ac:dyDescent="0.25"/>
    <row r="139" spans="1:26" s="11" customFormat="1" x14ac:dyDescent="0.25">
      <c r="A139" s="60"/>
      <c r="B139" s="75" t="s">
        <v>42</v>
      </c>
      <c r="C139" s="75"/>
      <c r="D139" s="65">
        <v>1</v>
      </c>
      <c r="E139" s="65"/>
      <c r="F139" s="65">
        <v>0</v>
      </c>
      <c r="G139" s="66"/>
      <c r="H139" s="65">
        <v>0</v>
      </c>
      <c r="I139" s="63">
        <v>-2.5</v>
      </c>
      <c r="J139" s="62"/>
      <c r="K139" s="62"/>
      <c r="L139" s="65">
        <v>900</v>
      </c>
      <c r="M139" s="65">
        <v>0</v>
      </c>
      <c r="N139" s="65">
        <v>0</v>
      </c>
      <c r="O139" s="65">
        <v>5</v>
      </c>
      <c r="P139" s="62"/>
      <c r="Q139" s="65">
        <v>10</v>
      </c>
      <c r="R139" s="65">
        <v>50</v>
      </c>
      <c r="S139" s="62"/>
      <c r="T139" s="65">
        <v>0</v>
      </c>
      <c r="U139" s="65">
        <v>10</v>
      </c>
      <c r="V139" s="65">
        <v>60</v>
      </c>
      <c r="W139" s="65">
        <v>50</v>
      </c>
      <c r="X139" s="61"/>
      <c r="Y139" s="62"/>
    </row>
    <row r="140" spans="1:26" s="11" customFormat="1" x14ac:dyDescent="0.25">
      <c r="A140" s="60"/>
      <c r="B140" s="75" t="s">
        <v>43</v>
      </c>
      <c r="C140" s="75"/>
      <c r="D140" s="65">
        <v>5</v>
      </c>
      <c r="E140" s="65"/>
      <c r="F140" s="65">
        <v>1</v>
      </c>
      <c r="G140" s="66"/>
      <c r="H140" s="65">
        <v>100</v>
      </c>
      <c r="I140" s="63">
        <v>2.5</v>
      </c>
      <c r="J140" s="62"/>
      <c r="K140" s="62"/>
      <c r="L140" s="65">
        <v>10000</v>
      </c>
      <c r="M140" s="65">
        <v>100</v>
      </c>
      <c r="N140" s="65">
        <v>100</v>
      </c>
      <c r="O140" s="65">
        <v>200</v>
      </c>
      <c r="P140" s="62"/>
      <c r="Q140" s="65">
        <v>100</v>
      </c>
      <c r="R140" s="65">
        <v>100</v>
      </c>
      <c r="S140" s="62"/>
      <c r="T140" s="64">
        <v>40</v>
      </c>
      <c r="U140" s="64">
        <v>100</v>
      </c>
      <c r="V140" s="64">
        <v>99</v>
      </c>
      <c r="W140" s="64">
        <v>3000</v>
      </c>
      <c r="X140" s="64"/>
      <c r="Y140" s="62"/>
    </row>
  </sheetData>
  <sortState xmlns:xlrd2="http://schemas.microsoft.com/office/spreadsheetml/2017/richdata2" ref="A3:Y134">
    <sortCondition ref="B3:B134"/>
    <sortCondition ref="A3:A134"/>
  </sortState>
  <mergeCells count="1">
    <mergeCell ref="A1:Y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199"/>
  <sheetViews>
    <sheetView showGridLines="0" zoomScaleNormal="100" workbookViewId="0">
      <pane xSplit="3" ySplit="4" topLeftCell="AQ5" activePane="bottomRight" state="frozen"/>
      <selection pane="topRight" activeCell="D1" sqref="D1"/>
      <selection pane="bottomLeft" activeCell="A5" sqref="A5"/>
      <selection pane="bottomRight" activeCell="AZ14" sqref="AZ14"/>
    </sheetView>
  </sheetViews>
  <sheetFormatPr defaultColWidth="9.140625" defaultRowHeight="15" x14ac:dyDescent="0.25"/>
  <cols>
    <col min="1" max="1" width="49.42578125" style="11" bestFit="1" customWidth="1"/>
    <col min="2" max="2" width="5.5703125" style="11" bestFit="1" customWidth="1"/>
    <col min="3" max="3" width="10" style="11" bestFit="1" customWidth="1"/>
    <col min="4" max="21" width="11.42578125" style="11" customWidth="1"/>
    <col min="22" max="23" width="11.42578125" style="198" customWidth="1"/>
    <col min="24" max="41" width="11.42578125" style="148" customWidth="1"/>
    <col min="42" max="43" width="11.42578125" style="198" customWidth="1"/>
    <col min="44" max="56" width="11.42578125" style="148" customWidth="1"/>
    <col min="57" max="57" width="12.42578125" style="148" bestFit="1" customWidth="1"/>
    <col min="58" max="16384" width="9.140625" style="148"/>
  </cols>
  <sheetData>
    <row r="1" spans="1:59" s="11" customFormat="1" x14ac:dyDescent="0.2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row>
    <row r="2" spans="1:59" s="81" customFormat="1" ht="121.5" customHeight="1" x14ac:dyDescent="0.25">
      <c r="A2" s="148" t="s">
        <v>330</v>
      </c>
      <c r="B2" s="148" t="s">
        <v>18</v>
      </c>
      <c r="C2" s="148" t="s">
        <v>752</v>
      </c>
      <c r="D2" s="204" t="s">
        <v>622</v>
      </c>
      <c r="E2" s="204" t="s">
        <v>668</v>
      </c>
      <c r="F2" s="204" t="s">
        <v>669</v>
      </c>
      <c r="G2" s="204" t="s">
        <v>89</v>
      </c>
      <c r="H2" s="204" t="s">
        <v>587</v>
      </c>
      <c r="I2" s="204" t="s">
        <v>94</v>
      </c>
      <c r="J2" s="204" t="s">
        <v>696</v>
      </c>
      <c r="K2" s="204" t="s">
        <v>77</v>
      </c>
      <c r="L2" s="204" t="s">
        <v>583</v>
      </c>
      <c r="M2" s="204" t="s">
        <v>701</v>
      </c>
      <c r="N2" s="204" t="s">
        <v>702</v>
      </c>
      <c r="O2" s="204" t="s">
        <v>38</v>
      </c>
      <c r="P2" s="204" t="s">
        <v>39</v>
      </c>
      <c r="Q2" s="204" t="s">
        <v>664</v>
      </c>
      <c r="R2" s="204" t="s">
        <v>139</v>
      </c>
      <c r="S2" s="204" t="s">
        <v>140</v>
      </c>
      <c r="T2" s="204" t="s">
        <v>140</v>
      </c>
      <c r="U2" s="204" t="s">
        <v>46</v>
      </c>
      <c r="V2" s="204" t="s">
        <v>130</v>
      </c>
      <c r="W2" s="204" t="s">
        <v>590</v>
      </c>
      <c r="X2" s="204" t="s">
        <v>118</v>
      </c>
      <c r="Y2" s="204" t="s">
        <v>691</v>
      </c>
      <c r="Z2" s="204" t="s">
        <v>128</v>
      </c>
      <c r="AA2" s="204" t="s">
        <v>54</v>
      </c>
      <c r="AB2" s="204" t="s">
        <v>53</v>
      </c>
      <c r="AC2" s="204" t="s">
        <v>646</v>
      </c>
      <c r="AD2" s="204" t="s">
        <v>647</v>
      </c>
      <c r="AE2" s="204" t="s">
        <v>129</v>
      </c>
      <c r="AF2" s="204" t="s">
        <v>122</v>
      </c>
      <c r="AG2" s="204" t="s">
        <v>37</v>
      </c>
      <c r="AH2" s="204" t="s">
        <v>131</v>
      </c>
      <c r="AI2" s="204" t="s">
        <v>132</v>
      </c>
      <c r="AJ2" s="204" t="s">
        <v>132</v>
      </c>
      <c r="AK2" s="204" t="s">
        <v>132</v>
      </c>
      <c r="AL2" s="204" t="s">
        <v>622</v>
      </c>
      <c r="AM2" s="204" t="s">
        <v>133</v>
      </c>
      <c r="AN2" s="204" t="s">
        <v>134</v>
      </c>
      <c r="AO2" s="204" t="s">
        <v>47</v>
      </c>
      <c r="AP2" s="204" t="s">
        <v>656</v>
      </c>
      <c r="AQ2" s="204" t="s">
        <v>591</v>
      </c>
      <c r="AR2" s="204" t="s">
        <v>99</v>
      </c>
      <c r="AS2" s="204" t="s">
        <v>20</v>
      </c>
      <c r="AT2" s="204" t="s">
        <v>56</v>
      </c>
      <c r="AU2" s="204" t="s">
        <v>22</v>
      </c>
      <c r="AV2" s="204" t="s">
        <v>75</v>
      </c>
      <c r="AW2" s="204" t="s">
        <v>23</v>
      </c>
      <c r="AX2" s="204" t="s">
        <v>24</v>
      </c>
      <c r="AY2" s="204" t="s">
        <v>41</v>
      </c>
      <c r="AZ2" s="204" t="s">
        <v>40</v>
      </c>
      <c r="BA2" s="204" t="s">
        <v>137</v>
      </c>
      <c r="BB2" s="204" t="s">
        <v>25</v>
      </c>
      <c r="BC2" s="204" t="s">
        <v>690</v>
      </c>
      <c r="BD2" s="204" t="s">
        <v>750</v>
      </c>
      <c r="BE2" s="204" t="s">
        <v>593</v>
      </c>
      <c r="BF2" s="204" t="s">
        <v>594</v>
      </c>
      <c r="BG2" s="204" t="s">
        <v>595</v>
      </c>
    </row>
    <row r="3" spans="1:59" s="11" customFormat="1" x14ac:dyDescent="0.25">
      <c r="A3" s="73" t="s">
        <v>138</v>
      </c>
      <c r="B3"/>
      <c r="C3" s="15"/>
      <c r="D3" s="194" t="s">
        <v>758</v>
      </c>
      <c r="E3" s="194"/>
      <c r="F3" s="194"/>
      <c r="G3" s="194">
        <v>2015</v>
      </c>
      <c r="H3" s="194" t="s">
        <v>761</v>
      </c>
      <c r="I3" s="194" t="s">
        <v>761</v>
      </c>
      <c r="J3" s="194" t="s">
        <v>753</v>
      </c>
      <c r="K3" s="194">
        <v>2018</v>
      </c>
      <c r="L3" s="194" t="s">
        <v>766</v>
      </c>
      <c r="M3" s="194">
        <v>2019</v>
      </c>
      <c r="N3" s="194">
        <v>2019</v>
      </c>
      <c r="O3" s="194">
        <v>2017</v>
      </c>
      <c r="P3" s="194" t="s">
        <v>768</v>
      </c>
      <c r="Q3" s="194">
        <v>2018</v>
      </c>
      <c r="R3" s="194" t="s">
        <v>769</v>
      </c>
      <c r="S3" s="194">
        <v>2016</v>
      </c>
      <c r="T3" s="194">
        <v>2017</v>
      </c>
      <c r="U3" s="194">
        <v>2017</v>
      </c>
      <c r="V3" s="194" t="s">
        <v>768</v>
      </c>
      <c r="W3" s="194">
        <v>2018</v>
      </c>
      <c r="X3" s="194">
        <v>2013</v>
      </c>
      <c r="Y3" s="194" t="s">
        <v>771</v>
      </c>
      <c r="Z3" s="194" t="s">
        <v>771</v>
      </c>
      <c r="AA3" s="194">
        <v>2014</v>
      </c>
      <c r="AB3" s="194" t="s">
        <v>771</v>
      </c>
      <c r="AC3" s="194" t="s">
        <v>777</v>
      </c>
      <c r="AD3" s="194">
        <v>2014</v>
      </c>
      <c r="AE3" s="194">
        <v>2015</v>
      </c>
      <c r="AF3" s="194">
        <v>2016</v>
      </c>
      <c r="AG3" s="194">
        <v>2017</v>
      </c>
      <c r="AH3" s="194" t="s">
        <v>767</v>
      </c>
      <c r="AI3" s="194">
        <v>2016</v>
      </c>
      <c r="AJ3" s="194">
        <v>2017</v>
      </c>
      <c r="AK3" s="194">
        <v>2018</v>
      </c>
      <c r="AL3" s="194">
        <v>2019</v>
      </c>
      <c r="AM3" s="194">
        <v>2019</v>
      </c>
      <c r="AN3" s="194">
        <v>2019</v>
      </c>
      <c r="AO3" s="194">
        <v>2019</v>
      </c>
      <c r="AP3" s="194">
        <v>2018</v>
      </c>
      <c r="AQ3" s="194" t="s">
        <v>770</v>
      </c>
      <c r="AR3" s="194" t="s">
        <v>681</v>
      </c>
      <c r="AS3" s="194">
        <v>2017</v>
      </c>
      <c r="AT3" s="194">
        <v>2018</v>
      </c>
      <c r="AU3" s="194" t="s">
        <v>756</v>
      </c>
      <c r="AV3" s="194" t="s">
        <v>756</v>
      </c>
      <c r="AW3" s="194">
        <v>2016</v>
      </c>
      <c r="AX3" s="194">
        <v>2017</v>
      </c>
      <c r="AY3" s="194" t="s">
        <v>757</v>
      </c>
      <c r="AZ3" s="194" t="s">
        <v>773</v>
      </c>
      <c r="BA3" s="194">
        <v>2013</v>
      </c>
      <c r="BB3" s="194">
        <v>2017</v>
      </c>
      <c r="BC3" s="194">
        <v>2014</v>
      </c>
      <c r="BD3" s="194">
        <v>2017</v>
      </c>
      <c r="BE3" s="88" t="s">
        <v>774</v>
      </c>
      <c r="BF3" s="88" t="s">
        <v>683</v>
      </c>
      <c r="BG3" s="88" t="s">
        <v>100</v>
      </c>
    </row>
    <row r="4" spans="1:59" s="11" customFormat="1" ht="30" x14ac:dyDescent="0.25">
      <c r="A4" s="92" t="s">
        <v>96</v>
      </c>
      <c r="B4" s="74" t="s">
        <v>18</v>
      </c>
      <c r="C4" s="74" t="s">
        <v>329</v>
      </c>
      <c r="D4" s="74" t="s">
        <v>97</v>
      </c>
      <c r="E4" s="74" t="s">
        <v>25</v>
      </c>
      <c r="F4" s="74" t="s">
        <v>25</v>
      </c>
      <c r="G4" s="74" t="s">
        <v>97</v>
      </c>
      <c r="H4" s="74" t="s">
        <v>97</v>
      </c>
      <c r="I4" s="74" t="s">
        <v>97</v>
      </c>
      <c r="J4" s="136" t="s">
        <v>117</v>
      </c>
      <c r="K4" s="74" t="s">
        <v>98</v>
      </c>
      <c r="L4" s="74" t="s">
        <v>97</v>
      </c>
      <c r="M4" s="74" t="s">
        <v>98</v>
      </c>
      <c r="N4" s="74" t="s">
        <v>98</v>
      </c>
      <c r="O4" s="74" t="s">
        <v>98</v>
      </c>
      <c r="P4" s="74" t="s">
        <v>98</v>
      </c>
      <c r="Q4" s="74" t="s">
        <v>320</v>
      </c>
      <c r="R4" s="74" t="s">
        <v>115</v>
      </c>
      <c r="S4" s="74" t="s">
        <v>320</v>
      </c>
      <c r="T4" s="74" t="s">
        <v>320</v>
      </c>
      <c r="U4" s="74" t="s">
        <v>116</v>
      </c>
      <c r="V4" s="74" t="s">
        <v>121</v>
      </c>
      <c r="W4" s="74" t="s">
        <v>117</v>
      </c>
      <c r="X4" s="74" t="s">
        <v>119</v>
      </c>
      <c r="Y4" s="74" t="s">
        <v>117</v>
      </c>
      <c r="Z4" s="74" t="s">
        <v>117</v>
      </c>
      <c r="AA4" s="74" t="s">
        <v>120</v>
      </c>
      <c r="AB4" s="74" t="s">
        <v>117</v>
      </c>
      <c r="AC4" s="74" t="s">
        <v>97</v>
      </c>
      <c r="AD4" s="74" t="s">
        <v>97</v>
      </c>
      <c r="AE4" s="74" t="s">
        <v>135</v>
      </c>
      <c r="AF4" s="74" t="s">
        <v>120</v>
      </c>
      <c r="AG4" s="74" t="s">
        <v>98</v>
      </c>
      <c r="AH4" s="74" t="s">
        <v>98</v>
      </c>
      <c r="AI4" s="74" t="s">
        <v>97</v>
      </c>
      <c r="AJ4" s="74" t="s">
        <v>97</v>
      </c>
      <c r="AK4" s="74" t="s">
        <v>97</v>
      </c>
      <c r="AL4" s="74" t="s">
        <v>97</v>
      </c>
      <c r="AM4" s="74" t="s">
        <v>97</v>
      </c>
      <c r="AN4" s="74" t="s">
        <v>97</v>
      </c>
      <c r="AO4" s="74" t="s">
        <v>97</v>
      </c>
      <c r="AP4" s="74" t="s">
        <v>117</v>
      </c>
      <c r="AQ4" s="74" t="s">
        <v>117</v>
      </c>
      <c r="AR4" s="74" t="s">
        <v>98</v>
      </c>
      <c r="AS4" s="74" t="s">
        <v>98</v>
      </c>
      <c r="AT4" s="74" t="s">
        <v>98</v>
      </c>
      <c r="AU4" s="74" t="s">
        <v>117</v>
      </c>
      <c r="AV4" s="74" t="s">
        <v>117</v>
      </c>
      <c r="AW4" s="74" t="s">
        <v>117</v>
      </c>
      <c r="AX4" s="74" t="s">
        <v>117</v>
      </c>
      <c r="AY4" s="74" t="s">
        <v>117</v>
      </c>
      <c r="AZ4" s="74" t="s">
        <v>117</v>
      </c>
      <c r="BA4" s="74" t="s">
        <v>135</v>
      </c>
      <c r="BB4" s="74" t="s">
        <v>97</v>
      </c>
      <c r="BC4" s="74" t="s">
        <v>97</v>
      </c>
      <c r="BD4" s="74" t="s">
        <v>97</v>
      </c>
      <c r="BE4" s="74" t="s">
        <v>320</v>
      </c>
      <c r="BF4" s="74" t="s">
        <v>320</v>
      </c>
      <c r="BG4" s="74" t="s">
        <v>320</v>
      </c>
    </row>
    <row r="5" spans="1:59" s="11" customFormat="1" x14ac:dyDescent="0.25">
      <c r="A5" t="s">
        <v>331</v>
      </c>
      <c r="B5" t="s">
        <v>0</v>
      </c>
      <c r="C5" s="118" t="s">
        <v>581</v>
      </c>
      <c r="D5" s="70">
        <v>1.375</v>
      </c>
      <c r="E5" s="72">
        <v>790015</v>
      </c>
      <c r="F5" s="72">
        <v>609863</v>
      </c>
      <c r="G5" s="72">
        <v>6776.9552944384995</v>
      </c>
      <c r="H5" s="70">
        <v>0.14000000000000001</v>
      </c>
      <c r="I5" s="72">
        <v>278465.42857142858</v>
      </c>
      <c r="J5" s="70">
        <v>0.17142857142857143</v>
      </c>
      <c r="K5" s="72">
        <v>0</v>
      </c>
      <c r="L5" s="72">
        <v>46</v>
      </c>
      <c r="M5" s="70">
        <v>0.56201095188292727</v>
      </c>
      <c r="N5" s="70">
        <v>9.969966285131468E-2</v>
      </c>
      <c r="O5" s="70">
        <v>0.42299999999999999</v>
      </c>
      <c r="P5" s="70">
        <v>0.56223052740097046</v>
      </c>
      <c r="Q5" s="70">
        <v>437.43173707200003</v>
      </c>
      <c r="R5" s="72">
        <v>251602134</v>
      </c>
      <c r="S5" s="72">
        <v>1027.49</v>
      </c>
      <c r="T5" s="72">
        <v>885.39</v>
      </c>
      <c r="U5" s="70">
        <v>7.427317387375763</v>
      </c>
      <c r="V5" s="171">
        <v>135</v>
      </c>
      <c r="W5" s="171">
        <v>0.16300000000000001</v>
      </c>
      <c r="X5" s="70">
        <v>0.5</v>
      </c>
      <c r="Y5" s="119">
        <v>101.95</v>
      </c>
      <c r="Z5" s="70">
        <v>95.4</v>
      </c>
      <c r="AA5" s="70">
        <v>81</v>
      </c>
      <c r="AB5" s="70">
        <v>0.6</v>
      </c>
      <c r="AC5" s="70">
        <v>0</v>
      </c>
      <c r="AD5" s="70">
        <v>1</v>
      </c>
      <c r="AE5" s="70">
        <v>96</v>
      </c>
      <c r="AF5" s="70">
        <v>114.2</v>
      </c>
      <c r="AG5" s="70">
        <v>0.61</v>
      </c>
      <c r="AH5" s="70">
        <v>0.1</v>
      </c>
      <c r="AI5" s="72">
        <v>4341.9810774963389</v>
      </c>
      <c r="AJ5" s="72">
        <v>884.49320229723219</v>
      </c>
      <c r="AK5" s="72">
        <v>0</v>
      </c>
      <c r="AL5" s="72">
        <v>36522.490000000005</v>
      </c>
      <c r="AM5" s="72">
        <v>8577</v>
      </c>
      <c r="AN5" s="72">
        <v>0</v>
      </c>
      <c r="AO5" s="72">
        <v>0</v>
      </c>
      <c r="AP5" s="70">
        <v>8.4</v>
      </c>
      <c r="AQ5" s="70">
        <v>13</v>
      </c>
      <c r="AR5" s="70">
        <v>3.7166666666666672</v>
      </c>
      <c r="AS5" s="70">
        <v>-0.58881372213363647</v>
      </c>
      <c r="AT5" s="70">
        <v>41</v>
      </c>
      <c r="AU5" s="70">
        <v>5.2</v>
      </c>
      <c r="AV5" s="70">
        <v>25.8</v>
      </c>
      <c r="AW5" s="70">
        <v>14</v>
      </c>
      <c r="AX5" s="70">
        <v>93.502932419999993</v>
      </c>
      <c r="AY5" s="70">
        <v>16.3</v>
      </c>
      <c r="AZ5" s="70">
        <v>54.4</v>
      </c>
      <c r="BA5" s="72"/>
      <c r="BB5" s="72">
        <v>1923192</v>
      </c>
      <c r="BC5" s="72">
        <v>1660046.8404900001</v>
      </c>
      <c r="BD5" s="72">
        <v>19632147</v>
      </c>
      <c r="BE5" s="70">
        <v>0.85169499999999987</v>
      </c>
      <c r="BF5" s="70">
        <v>1.55</v>
      </c>
      <c r="BG5" s="70">
        <v>2.3012790000000001</v>
      </c>
    </row>
    <row r="6" spans="1:59" s="11" customFormat="1" x14ac:dyDescent="0.25">
      <c r="A6" s="15" t="s">
        <v>332</v>
      </c>
      <c r="B6" t="s">
        <v>0</v>
      </c>
      <c r="C6" s="118" t="s">
        <v>452</v>
      </c>
      <c r="D6" s="70">
        <v>1.125</v>
      </c>
      <c r="E6" s="72">
        <v>62160</v>
      </c>
      <c r="F6" s="72">
        <v>61335</v>
      </c>
      <c r="G6" s="72">
        <v>705.69483069304999</v>
      </c>
      <c r="H6" s="70">
        <v>0.03</v>
      </c>
      <c r="I6" s="72">
        <v>278465.42857142858</v>
      </c>
      <c r="J6" s="70">
        <v>0.17142857142857143</v>
      </c>
      <c r="K6" s="72">
        <v>0</v>
      </c>
      <c r="L6" s="72">
        <v>16</v>
      </c>
      <c r="M6" s="70">
        <v>0.56201095188292727</v>
      </c>
      <c r="N6" s="70">
        <v>9.969966285131468E-2</v>
      </c>
      <c r="O6" s="70">
        <v>0.42299999999999999</v>
      </c>
      <c r="P6" s="70">
        <v>0.49955439567565918</v>
      </c>
      <c r="Q6" s="70">
        <v>437.43173707200003</v>
      </c>
      <c r="R6" s="72">
        <v>251602134</v>
      </c>
      <c r="S6" s="72">
        <v>1027.49</v>
      </c>
      <c r="T6" s="72">
        <v>885.39</v>
      </c>
      <c r="U6" s="70">
        <v>7.427317387375763</v>
      </c>
      <c r="V6" s="171">
        <v>170</v>
      </c>
      <c r="W6" s="171">
        <v>0.122</v>
      </c>
      <c r="X6" s="70">
        <v>0.5</v>
      </c>
      <c r="Y6" s="119">
        <v>124.69999999999999</v>
      </c>
      <c r="Z6" s="70">
        <v>109.9</v>
      </c>
      <c r="AA6" s="70">
        <v>81</v>
      </c>
      <c r="AB6" s="70">
        <v>1.2</v>
      </c>
      <c r="AC6" s="70">
        <v>0</v>
      </c>
      <c r="AD6" s="70">
        <v>0</v>
      </c>
      <c r="AE6" s="70">
        <v>96</v>
      </c>
      <c r="AF6" s="70">
        <v>114.2</v>
      </c>
      <c r="AG6" s="70">
        <v>0.61</v>
      </c>
      <c r="AH6" s="70">
        <v>0.33</v>
      </c>
      <c r="AI6" s="72">
        <v>1793.0433549531053</v>
      </c>
      <c r="AJ6" s="72">
        <v>365.25600424650446</v>
      </c>
      <c r="AK6" s="72">
        <v>0</v>
      </c>
      <c r="AL6" s="72">
        <v>15129.47</v>
      </c>
      <c r="AM6" s="72">
        <v>268</v>
      </c>
      <c r="AN6" s="72">
        <v>0</v>
      </c>
      <c r="AO6" s="72">
        <v>0</v>
      </c>
      <c r="AP6" s="70">
        <v>5.5</v>
      </c>
      <c r="AQ6" s="70">
        <v>8.9</v>
      </c>
      <c r="AR6" s="70">
        <v>3.7166666666666672</v>
      </c>
      <c r="AS6" s="70">
        <v>-0.58881372213363647</v>
      </c>
      <c r="AT6" s="70">
        <v>41</v>
      </c>
      <c r="AU6" s="70">
        <v>18.7</v>
      </c>
      <c r="AV6" s="70">
        <v>28.7</v>
      </c>
      <c r="AW6" s="70">
        <v>14</v>
      </c>
      <c r="AX6" s="70">
        <v>93.502932419999993</v>
      </c>
      <c r="AY6" s="70">
        <v>24.7</v>
      </c>
      <c r="AZ6" s="70">
        <v>90.5</v>
      </c>
      <c r="BA6" s="72"/>
      <c r="BB6" s="72">
        <v>794192</v>
      </c>
      <c r="BC6" s="72">
        <v>802775.16683300002</v>
      </c>
      <c r="BD6" s="72">
        <v>19632147</v>
      </c>
      <c r="BE6" s="70">
        <v>0.85169499999999987</v>
      </c>
      <c r="BF6" s="70">
        <v>1.55</v>
      </c>
      <c r="BG6" s="70">
        <v>2.3012790000000001</v>
      </c>
    </row>
    <row r="7" spans="1:59" s="11" customFormat="1" x14ac:dyDescent="0.25">
      <c r="A7" s="15" t="s">
        <v>333</v>
      </c>
      <c r="B7" t="s">
        <v>0</v>
      </c>
      <c r="C7" s="118" t="s">
        <v>453</v>
      </c>
      <c r="D7" s="70">
        <v>1.5</v>
      </c>
      <c r="E7" s="72">
        <v>26996</v>
      </c>
      <c r="F7" s="72">
        <v>715942</v>
      </c>
      <c r="G7" s="72">
        <v>160.35950404680497</v>
      </c>
      <c r="H7" s="70">
        <v>0.11</v>
      </c>
      <c r="I7" s="72">
        <v>278465.42857142858</v>
      </c>
      <c r="J7" s="70">
        <v>0.17142857142857143</v>
      </c>
      <c r="K7" s="72">
        <v>3</v>
      </c>
      <c r="L7" s="72">
        <v>4</v>
      </c>
      <c r="M7" s="70">
        <v>0.56201095188292727</v>
      </c>
      <c r="N7" s="70">
        <v>9.969966285131468E-2</v>
      </c>
      <c r="O7" s="70">
        <v>0.42299999999999999</v>
      </c>
      <c r="P7" s="70">
        <v>0.19684931635856628</v>
      </c>
      <c r="Q7" s="70">
        <v>437.43173707200003</v>
      </c>
      <c r="R7" s="72">
        <v>251602134</v>
      </c>
      <c r="S7" s="72">
        <v>1027.49</v>
      </c>
      <c r="T7" s="72">
        <v>885.39</v>
      </c>
      <c r="U7" s="70">
        <v>7.427317387375763</v>
      </c>
      <c r="V7" s="171">
        <v>93</v>
      </c>
      <c r="W7" s="171">
        <v>9.3000000000000013E-2</v>
      </c>
      <c r="X7" s="70">
        <v>0.5</v>
      </c>
      <c r="Y7" s="119">
        <v>113.8</v>
      </c>
      <c r="Z7" s="70">
        <v>105</v>
      </c>
      <c r="AA7" s="70">
        <v>81</v>
      </c>
      <c r="AB7" s="70">
        <v>2</v>
      </c>
      <c r="AC7" s="70">
        <v>0</v>
      </c>
      <c r="AD7" s="70">
        <v>7</v>
      </c>
      <c r="AE7" s="70">
        <v>96</v>
      </c>
      <c r="AF7" s="70">
        <v>114.2</v>
      </c>
      <c r="AG7" s="70">
        <v>0.61</v>
      </c>
      <c r="AH7" s="70">
        <v>0.3</v>
      </c>
      <c r="AI7" s="72">
        <v>6196.618869071609</v>
      </c>
      <c r="AJ7" s="72">
        <v>1262.2964423605836</v>
      </c>
      <c r="AK7" s="72">
        <v>0</v>
      </c>
      <c r="AL7" s="72">
        <v>59019.5</v>
      </c>
      <c r="AM7" s="72">
        <v>1051</v>
      </c>
      <c r="AN7" s="72">
        <v>642</v>
      </c>
      <c r="AO7" s="72">
        <v>0</v>
      </c>
      <c r="AP7" s="70">
        <v>8.5</v>
      </c>
      <c r="AQ7" s="70">
        <v>7.7</v>
      </c>
      <c r="AR7" s="70">
        <v>3.7166666666666672</v>
      </c>
      <c r="AS7" s="70">
        <v>-0.58881372213363647</v>
      </c>
      <c r="AT7" s="70">
        <v>41</v>
      </c>
      <c r="AU7" s="70">
        <v>60</v>
      </c>
      <c r="AV7" s="70">
        <v>64.599999999999994</v>
      </c>
      <c r="AW7" s="70">
        <v>14</v>
      </c>
      <c r="AX7" s="70">
        <v>93.502932419999993</v>
      </c>
      <c r="AY7" s="70">
        <v>56.4</v>
      </c>
      <c r="AZ7" s="70">
        <v>94.6</v>
      </c>
      <c r="BA7" s="72"/>
      <c r="BB7" s="72">
        <v>2744666</v>
      </c>
      <c r="BC7" s="72">
        <v>2908227.59516</v>
      </c>
      <c r="BD7" s="72">
        <v>19632147</v>
      </c>
      <c r="BE7" s="70">
        <v>0.85169499999999987</v>
      </c>
      <c r="BF7" s="70">
        <v>1.55</v>
      </c>
      <c r="BG7" s="70">
        <v>2.3012790000000001</v>
      </c>
    </row>
    <row r="8" spans="1:59" s="11" customFormat="1" x14ac:dyDescent="0.25">
      <c r="A8" s="15" t="s">
        <v>334</v>
      </c>
      <c r="B8" t="s">
        <v>0</v>
      </c>
      <c r="C8" s="118" t="s">
        <v>454</v>
      </c>
      <c r="D8" s="70">
        <v>1.5</v>
      </c>
      <c r="E8" s="72">
        <v>341414</v>
      </c>
      <c r="F8" s="72">
        <v>246614</v>
      </c>
      <c r="G8" s="72">
        <v>6561.3455235519996</v>
      </c>
      <c r="H8" s="70">
        <v>0.11</v>
      </c>
      <c r="I8" s="72">
        <v>278465.42857142858</v>
      </c>
      <c r="J8" s="70">
        <v>0.17142857142857143</v>
      </c>
      <c r="K8" s="72">
        <v>0</v>
      </c>
      <c r="L8" s="72">
        <v>30</v>
      </c>
      <c r="M8" s="70">
        <v>0.56201095188292727</v>
      </c>
      <c r="N8" s="70">
        <v>9.969966285131468E-2</v>
      </c>
      <c r="O8" s="70">
        <v>0.42299999999999999</v>
      </c>
      <c r="P8" s="70">
        <v>0.56435883045196533</v>
      </c>
      <c r="Q8" s="70">
        <v>437.43173707200003</v>
      </c>
      <c r="R8" s="72">
        <v>251602134</v>
      </c>
      <c r="S8" s="72">
        <v>1027.49</v>
      </c>
      <c r="T8" s="72">
        <v>885.39</v>
      </c>
      <c r="U8" s="70">
        <v>7.427317387375763</v>
      </c>
      <c r="V8" s="171">
        <v>80</v>
      </c>
      <c r="W8" s="171">
        <v>0.17300000000000001</v>
      </c>
      <c r="X8" s="70">
        <v>0.5</v>
      </c>
      <c r="Y8" s="119">
        <v>76.099999999999994</v>
      </c>
      <c r="Z8" s="70">
        <v>91.6</v>
      </c>
      <c r="AA8" s="70">
        <v>81</v>
      </c>
      <c r="AB8" s="70">
        <v>0.9</v>
      </c>
      <c r="AC8" s="70">
        <v>0</v>
      </c>
      <c r="AD8" s="70">
        <v>33</v>
      </c>
      <c r="AE8" s="70">
        <v>96</v>
      </c>
      <c r="AF8" s="70">
        <v>114.2</v>
      </c>
      <c r="AG8" s="70">
        <v>0.61</v>
      </c>
      <c r="AH8" s="70">
        <v>0.35</v>
      </c>
      <c r="AI8" s="72">
        <v>0</v>
      </c>
      <c r="AJ8" s="72">
        <v>718.01352302425198</v>
      </c>
      <c r="AK8" s="72">
        <v>0</v>
      </c>
      <c r="AL8" s="72">
        <v>4782.8</v>
      </c>
      <c r="AM8" s="72">
        <v>129</v>
      </c>
      <c r="AN8" s="72">
        <v>0</v>
      </c>
      <c r="AO8" s="72">
        <v>0</v>
      </c>
      <c r="AP8" s="70">
        <v>7.4</v>
      </c>
      <c r="AQ8" s="70">
        <v>17.100000000000001</v>
      </c>
      <c r="AR8" s="70">
        <v>3.7166666666666672</v>
      </c>
      <c r="AS8" s="70">
        <v>-0.58881372213363647</v>
      </c>
      <c r="AT8" s="70">
        <v>41</v>
      </c>
      <c r="AU8" s="70">
        <v>11.9</v>
      </c>
      <c r="AV8" s="70">
        <v>24</v>
      </c>
      <c r="AW8" s="70">
        <v>14</v>
      </c>
      <c r="AX8" s="70">
        <v>93.502932419999993</v>
      </c>
      <c r="AY8" s="70">
        <v>19.8</v>
      </c>
      <c r="AZ8" s="70">
        <v>85.8</v>
      </c>
      <c r="BA8" s="72"/>
      <c r="BB8" s="72">
        <v>1561208</v>
      </c>
      <c r="BC8" s="72">
        <v>1365144.5823599999</v>
      </c>
      <c r="BD8" s="72">
        <v>19632147</v>
      </c>
      <c r="BE8" s="70">
        <v>0.85169499999999987</v>
      </c>
      <c r="BF8" s="70">
        <v>1.55</v>
      </c>
      <c r="BG8" s="70">
        <v>2.3012790000000001</v>
      </c>
    </row>
    <row r="9" spans="1:59" s="11" customFormat="1" x14ac:dyDescent="0.25">
      <c r="A9" s="15" t="s">
        <v>335</v>
      </c>
      <c r="B9" t="s">
        <v>0</v>
      </c>
      <c r="C9" s="118" t="s">
        <v>455</v>
      </c>
      <c r="D9" s="70">
        <v>2.25</v>
      </c>
      <c r="E9" s="72">
        <v>934632</v>
      </c>
      <c r="F9" s="72">
        <v>151521</v>
      </c>
      <c r="G9" s="72">
        <v>9304.7529498784988</v>
      </c>
      <c r="H9" s="70">
        <v>0.14000000000000001</v>
      </c>
      <c r="I9" s="72">
        <v>278465.42857142858</v>
      </c>
      <c r="J9" s="70">
        <v>0.17142857142857143</v>
      </c>
      <c r="K9" s="72">
        <v>0</v>
      </c>
      <c r="L9" s="72">
        <v>147</v>
      </c>
      <c r="M9" s="70">
        <v>0.56201095188292727</v>
      </c>
      <c r="N9" s="70">
        <v>9.969966285131468E-2</v>
      </c>
      <c r="O9" s="70">
        <v>0.42299999999999999</v>
      </c>
      <c r="P9" s="70">
        <v>0.57271772623062134</v>
      </c>
      <c r="Q9" s="70">
        <v>437.43173707200003</v>
      </c>
      <c r="R9" s="72">
        <v>251602134</v>
      </c>
      <c r="S9" s="72">
        <v>1027.49</v>
      </c>
      <c r="T9" s="72">
        <v>885.39</v>
      </c>
      <c r="U9" s="70">
        <v>7.427317387375763</v>
      </c>
      <c r="V9" s="171">
        <v>115.99999999999997</v>
      </c>
      <c r="W9" s="171">
        <v>0.187</v>
      </c>
      <c r="X9" s="70">
        <v>0.5</v>
      </c>
      <c r="Y9" s="119">
        <v>111.25</v>
      </c>
      <c r="Z9" s="70">
        <v>92.8</v>
      </c>
      <c r="AA9" s="70">
        <v>81</v>
      </c>
      <c r="AB9" s="70">
        <v>0.5</v>
      </c>
      <c r="AC9" s="70">
        <v>0</v>
      </c>
      <c r="AD9" s="70">
        <v>2</v>
      </c>
      <c r="AE9" s="70">
        <v>96</v>
      </c>
      <c r="AF9" s="70">
        <v>114.2</v>
      </c>
      <c r="AG9" s="70">
        <v>0.61</v>
      </c>
      <c r="AH9" s="70">
        <v>0.33</v>
      </c>
      <c r="AI9" s="72">
        <v>3702.5431364821407</v>
      </c>
      <c r="AJ9" s="72">
        <v>754.23503165496868</v>
      </c>
      <c r="AK9" s="72">
        <v>0</v>
      </c>
      <c r="AL9" s="72">
        <v>92905.94</v>
      </c>
      <c r="AM9" s="72">
        <v>82660</v>
      </c>
      <c r="AN9" s="72">
        <v>0</v>
      </c>
      <c r="AO9" s="72">
        <v>0</v>
      </c>
      <c r="AP9" s="70">
        <v>9.1999999999999993</v>
      </c>
      <c r="AQ9" s="70">
        <v>14.9</v>
      </c>
      <c r="AR9" s="70">
        <v>3.7166666666666672</v>
      </c>
      <c r="AS9" s="70">
        <v>-0.58881372213363647</v>
      </c>
      <c r="AT9" s="70">
        <v>41</v>
      </c>
      <c r="AU9" s="70">
        <v>8.9</v>
      </c>
      <c r="AV9" s="70">
        <v>26.3</v>
      </c>
      <c r="AW9" s="70">
        <v>14</v>
      </c>
      <c r="AX9" s="70">
        <v>93.502932419999993</v>
      </c>
      <c r="AY9" s="70">
        <v>34.4</v>
      </c>
      <c r="AZ9" s="70">
        <v>88</v>
      </c>
      <c r="BA9" s="72"/>
      <c r="BB9" s="72">
        <v>1639966</v>
      </c>
      <c r="BC9" s="72">
        <v>1463010.85617</v>
      </c>
      <c r="BD9" s="72">
        <v>19632147</v>
      </c>
      <c r="BE9" s="70">
        <v>0.85169499999999987</v>
      </c>
      <c r="BF9" s="70">
        <v>1.55</v>
      </c>
      <c r="BG9" s="70">
        <v>2.3012790000000001</v>
      </c>
    </row>
    <row r="10" spans="1:59" s="11" customFormat="1" x14ac:dyDescent="0.25">
      <c r="A10" s="15" t="s">
        <v>336</v>
      </c>
      <c r="B10" t="s">
        <v>0</v>
      </c>
      <c r="C10" s="118" t="s">
        <v>456</v>
      </c>
      <c r="D10" s="70">
        <v>1.875</v>
      </c>
      <c r="E10" s="72">
        <v>465000</v>
      </c>
      <c r="F10" s="72">
        <v>552622</v>
      </c>
      <c r="G10" s="72">
        <v>2989.2309495270001</v>
      </c>
      <c r="H10" s="70">
        <v>0.14000000000000001</v>
      </c>
      <c r="I10" s="72">
        <v>278465.42857142858</v>
      </c>
      <c r="J10" s="70">
        <v>0.17142857142857143</v>
      </c>
      <c r="K10" s="72">
        <v>0</v>
      </c>
      <c r="L10" s="72">
        <v>1</v>
      </c>
      <c r="M10" s="70">
        <v>0.56201095188292727</v>
      </c>
      <c r="N10" s="70">
        <v>9.969966285131468E-2</v>
      </c>
      <c r="O10" s="70">
        <v>0.42299999999999999</v>
      </c>
      <c r="P10" s="70">
        <v>0.53234362602233887</v>
      </c>
      <c r="Q10" s="70">
        <v>437.43173707200003</v>
      </c>
      <c r="R10" s="72">
        <v>251602134</v>
      </c>
      <c r="S10" s="72">
        <v>1027.49</v>
      </c>
      <c r="T10" s="72">
        <v>885.39</v>
      </c>
      <c r="U10" s="70">
        <v>7.427317387375763</v>
      </c>
      <c r="V10" s="171">
        <v>142</v>
      </c>
      <c r="W10" s="171">
        <v>0.16200000000000001</v>
      </c>
      <c r="X10" s="70">
        <v>0.5</v>
      </c>
      <c r="Y10" s="119">
        <v>105.25</v>
      </c>
      <c r="Z10" s="70">
        <v>101.7</v>
      </c>
      <c r="AA10" s="70">
        <v>81</v>
      </c>
      <c r="AB10" s="70">
        <v>2.6</v>
      </c>
      <c r="AC10" s="70">
        <v>0</v>
      </c>
      <c r="AD10" s="70">
        <v>3</v>
      </c>
      <c r="AE10" s="70">
        <v>96</v>
      </c>
      <c r="AF10" s="70">
        <v>114.2</v>
      </c>
      <c r="AG10" s="70">
        <v>0.61</v>
      </c>
      <c r="AH10" s="70">
        <v>0.21</v>
      </c>
      <c r="AI10" s="72">
        <v>3608.1556791160069</v>
      </c>
      <c r="AJ10" s="72">
        <v>735.00761842298766</v>
      </c>
      <c r="AK10" s="72">
        <v>0</v>
      </c>
      <c r="AL10" s="72">
        <v>22114.68</v>
      </c>
      <c r="AM10" s="72">
        <v>636</v>
      </c>
      <c r="AN10" s="72">
        <v>0</v>
      </c>
      <c r="AO10" s="72">
        <v>0</v>
      </c>
      <c r="AP10" s="70">
        <v>8.8000000000000007</v>
      </c>
      <c r="AQ10" s="70">
        <v>17.8</v>
      </c>
      <c r="AR10" s="70">
        <v>3.7166666666666672</v>
      </c>
      <c r="AS10" s="70">
        <v>-0.58881372213363647</v>
      </c>
      <c r="AT10" s="70">
        <v>41</v>
      </c>
      <c r="AU10" s="70">
        <v>8.1999999999999993</v>
      </c>
      <c r="AV10" s="70">
        <v>33.5</v>
      </c>
      <c r="AW10" s="70">
        <v>14</v>
      </c>
      <c r="AX10" s="70">
        <v>93.502932419999993</v>
      </c>
      <c r="AY10" s="70">
        <v>33.4</v>
      </c>
      <c r="AZ10" s="70">
        <v>74.599999999999994</v>
      </c>
      <c r="BA10" s="72"/>
      <c r="BB10" s="72">
        <v>1598159</v>
      </c>
      <c r="BC10" s="72">
        <v>1429922.5989300001</v>
      </c>
      <c r="BD10" s="72">
        <v>19632147</v>
      </c>
      <c r="BE10" s="70">
        <v>0.85169499999999987</v>
      </c>
      <c r="BF10" s="70">
        <v>1.55</v>
      </c>
      <c r="BG10" s="70">
        <v>2.3012790000000001</v>
      </c>
    </row>
    <row r="11" spans="1:59" s="11" customFormat="1" x14ac:dyDescent="0.25">
      <c r="A11" s="15" t="s">
        <v>337</v>
      </c>
      <c r="B11" t="s">
        <v>0</v>
      </c>
      <c r="C11" s="118" t="s">
        <v>457</v>
      </c>
      <c r="D11" s="70">
        <v>1.375</v>
      </c>
      <c r="E11" s="72">
        <v>236102</v>
      </c>
      <c r="F11" s="72">
        <v>184772</v>
      </c>
      <c r="G11" s="72">
        <v>3062.5904289609498</v>
      </c>
      <c r="H11" s="70">
        <v>0.09</v>
      </c>
      <c r="I11" s="72">
        <v>278465.42857142858</v>
      </c>
      <c r="J11" s="70">
        <v>0.17142857142857143</v>
      </c>
      <c r="K11" s="72">
        <v>0</v>
      </c>
      <c r="L11" s="72">
        <v>0</v>
      </c>
      <c r="M11" s="70">
        <v>0.56201095188292727</v>
      </c>
      <c r="N11" s="70">
        <v>9.969966285131468E-2</v>
      </c>
      <c r="O11" s="70">
        <v>0.42299999999999999</v>
      </c>
      <c r="P11" s="70">
        <v>0.5271574854850769</v>
      </c>
      <c r="Q11" s="70">
        <v>437.43173707200003</v>
      </c>
      <c r="R11" s="72">
        <v>251602134</v>
      </c>
      <c r="S11" s="72">
        <v>1027.49</v>
      </c>
      <c r="T11" s="72">
        <v>885.39</v>
      </c>
      <c r="U11" s="70">
        <v>7.427317387375763</v>
      </c>
      <c r="V11" s="171">
        <v>127</v>
      </c>
      <c r="W11" s="171">
        <v>0.12300000000000001</v>
      </c>
      <c r="X11" s="70">
        <v>0.5</v>
      </c>
      <c r="Y11" s="119">
        <v>92.65</v>
      </c>
      <c r="Z11" s="70">
        <v>88.3</v>
      </c>
      <c r="AA11" s="70">
        <v>81</v>
      </c>
      <c r="AB11" s="70">
        <v>0.7</v>
      </c>
      <c r="AC11" s="70">
        <v>0</v>
      </c>
      <c r="AD11" s="70">
        <v>2</v>
      </c>
      <c r="AE11" s="70">
        <v>96</v>
      </c>
      <c r="AF11" s="70">
        <v>114.2</v>
      </c>
      <c r="AG11" s="70">
        <v>0.61</v>
      </c>
      <c r="AH11" s="70">
        <v>0.38</v>
      </c>
      <c r="AI11" s="72">
        <v>0</v>
      </c>
      <c r="AJ11" s="72">
        <v>390.43509912593868</v>
      </c>
      <c r="AK11" s="72">
        <v>0</v>
      </c>
      <c r="AL11" s="72">
        <v>12084.34</v>
      </c>
      <c r="AM11" s="72">
        <v>101</v>
      </c>
      <c r="AN11" s="72">
        <v>0</v>
      </c>
      <c r="AO11" s="72">
        <v>0</v>
      </c>
      <c r="AP11" s="70">
        <v>5.4</v>
      </c>
      <c r="AQ11" s="70">
        <v>19.5</v>
      </c>
      <c r="AR11" s="70">
        <v>3.7166666666666672</v>
      </c>
      <c r="AS11" s="70">
        <v>-0.58881372213363647</v>
      </c>
      <c r="AT11" s="70">
        <v>41</v>
      </c>
      <c r="AU11" s="70">
        <v>10.8</v>
      </c>
      <c r="AV11" s="70">
        <v>28.6</v>
      </c>
      <c r="AW11" s="70">
        <v>14</v>
      </c>
      <c r="AX11" s="70">
        <v>93.502932419999993</v>
      </c>
      <c r="AY11" s="70">
        <v>21.6</v>
      </c>
      <c r="AZ11" s="70">
        <v>96.9</v>
      </c>
      <c r="BA11" s="72"/>
      <c r="BB11" s="72">
        <v>848940</v>
      </c>
      <c r="BC11" s="72">
        <v>745611.91555300006</v>
      </c>
      <c r="BD11" s="72">
        <v>19632147</v>
      </c>
      <c r="BE11" s="70">
        <v>0.85169499999999987</v>
      </c>
      <c r="BF11" s="70">
        <v>1.55</v>
      </c>
      <c r="BG11" s="70">
        <v>2.3012790000000001</v>
      </c>
    </row>
    <row r="12" spans="1:59" s="11" customFormat="1" x14ac:dyDescent="0.25">
      <c r="A12" s="15" t="s">
        <v>338</v>
      </c>
      <c r="B12" t="s">
        <v>0</v>
      </c>
      <c r="C12" s="118" t="s">
        <v>458</v>
      </c>
      <c r="D12" s="70">
        <v>2</v>
      </c>
      <c r="E12" s="72">
        <v>811846</v>
      </c>
      <c r="F12" s="72">
        <v>188756</v>
      </c>
      <c r="G12" s="72">
        <v>7448.3719255295</v>
      </c>
      <c r="H12" s="70">
        <v>0.11</v>
      </c>
      <c r="I12" s="72">
        <v>278465.42857142858</v>
      </c>
      <c r="J12" s="70">
        <v>0.17142857142857143</v>
      </c>
      <c r="K12" s="72">
        <v>3</v>
      </c>
      <c r="L12" s="72">
        <v>162</v>
      </c>
      <c r="M12" s="70">
        <v>0.56201095188292727</v>
      </c>
      <c r="N12" s="70">
        <v>9.969966285131468E-2</v>
      </c>
      <c r="O12" s="70">
        <v>0.42299999999999999</v>
      </c>
      <c r="P12" s="70">
        <v>0.66032576560974121</v>
      </c>
      <c r="Q12" s="70">
        <v>437.43173707200003</v>
      </c>
      <c r="R12" s="72">
        <v>251602134</v>
      </c>
      <c r="S12" s="72">
        <v>1027.49</v>
      </c>
      <c r="T12" s="72">
        <v>885.39</v>
      </c>
      <c r="U12" s="70">
        <v>7.427317387375763</v>
      </c>
      <c r="V12" s="171">
        <v>186</v>
      </c>
      <c r="W12" s="171">
        <v>0.214</v>
      </c>
      <c r="X12" s="70">
        <v>0.5</v>
      </c>
      <c r="Y12" s="119">
        <v>108.9</v>
      </c>
      <c r="Z12" s="70">
        <v>107.8</v>
      </c>
      <c r="AA12" s="70">
        <v>81</v>
      </c>
      <c r="AB12" s="70">
        <v>0.4</v>
      </c>
      <c r="AC12" s="70">
        <v>0</v>
      </c>
      <c r="AD12" s="70">
        <v>26</v>
      </c>
      <c r="AE12" s="70">
        <v>96</v>
      </c>
      <c r="AF12" s="70">
        <v>114.2</v>
      </c>
      <c r="AG12" s="70">
        <v>0.61</v>
      </c>
      <c r="AH12" s="70">
        <v>0.22</v>
      </c>
      <c r="AI12" s="72">
        <v>3888.9090905855742</v>
      </c>
      <c r="AJ12" s="72">
        <v>792.1991352754236</v>
      </c>
      <c r="AK12" s="72">
        <v>0</v>
      </c>
      <c r="AL12" s="72">
        <v>53864.770000000011</v>
      </c>
      <c r="AM12" s="72">
        <v>3584</v>
      </c>
      <c r="AN12" s="72">
        <v>0</v>
      </c>
      <c r="AO12" s="72">
        <v>0</v>
      </c>
      <c r="AP12" s="70">
        <v>7.4</v>
      </c>
      <c r="AQ12" s="70">
        <v>31.1</v>
      </c>
      <c r="AR12" s="70">
        <v>3.7166666666666672</v>
      </c>
      <c r="AS12" s="70">
        <v>-0.58881372213363647</v>
      </c>
      <c r="AT12" s="70">
        <v>41</v>
      </c>
      <c r="AU12" s="70">
        <v>7.5</v>
      </c>
      <c r="AV12" s="70">
        <v>22.9</v>
      </c>
      <c r="AW12" s="70">
        <v>14</v>
      </c>
      <c r="AX12" s="70">
        <v>93.502932419999993</v>
      </c>
      <c r="AY12" s="70">
        <v>6.7</v>
      </c>
      <c r="AZ12" s="70">
        <v>83.2</v>
      </c>
      <c r="BA12" s="72"/>
      <c r="BB12" s="72">
        <v>1722513</v>
      </c>
      <c r="BC12" s="72">
        <v>1591210.16989</v>
      </c>
      <c r="BD12" s="72">
        <v>19632147</v>
      </c>
      <c r="BE12" s="70">
        <v>0.85169499999999987</v>
      </c>
      <c r="BF12" s="70">
        <v>1.55</v>
      </c>
      <c r="BG12" s="70">
        <v>2.3012790000000001</v>
      </c>
    </row>
    <row r="13" spans="1:59" s="11" customFormat="1" x14ac:dyDescent="0.25">
      <c r="A13" s="15" t="s">
        <v>339</v>
      </c>
      <c r="B13" t="s">
        <v>0</v>
      </c>
      <c r="C13" s="118" t="s">
        <v>459</v>
      </c>
      <c r="D13" s="70">
        <v>1.125</v>
      </c>
      <c r="E13" s="72">
        <v>654713</v>
      </c>
      <c r="F13" s="72">
        <v>241002</v>
      </c>
      <c r="G13" s="72">
        <v>3064.7216588166998</v>
      </c>
      <c r="H13" s="70">
        <v>0.06</v>
      </c>
      <c r="I13" s="72">
        <v>278465.42857142858</v>
      </c>
      <c r="J13" s="70">
        <v>0.17142857142857143</v>
      </c>
      <c r="K13" s="72">
        <v>0</v>
      </c>
      <c r="L13" s="72">
        <v>10</v>
      </c>
      <c r="M13" s="70">
        <v>0.56201095188292727</v>
      </c>
      <c r="N13" s="70">
        <v>9.969966285131468E-2</v>
      </c>
      <c r="O13" s="70">
        <v>0.42299999999999999</v>
      </c>
      <c r="P13" s="70">
        <v>0.44810488820075989</v>
      </c>
      <c r="Q13" s="70">
        <v>437.43173707200003</v>
      </c>
      <c r="R13" s="72">
        <v>251602134</v>
      </c>
      <c r="S13" s="72">
        <v>1027.49</v>
      </c>
      <c r="T13" s="72">
        <v>885.39</v>
      </c>
      <c r="U13" s="70">
        <v>7.427317387375763</v>
      </c>
      <c r="V13" s="171">
        <v>141</v>
      </c>
      <c r="W13" s="171">
        <v>0.122</v>
      </c>
      <c r="X13" s="70">
        <v>0.5</v>
      </c>
      <c r="Y13" s="119">
        <v>119.45</v>
      </c>
      <c r="Z13" s="70">
        <v>104.1</v>
      </c>
      <c r="AA13" s="70">
        <v>81</v>
      </c>
      <c r="AB13" s="70">
        <v>2.2000000000000002</v>
      </c>
      <c r="AC13" s="70">
        <v>0</v>
      </c>
      <c r="AD13" s="70">
        <v>4</v>
      </c>
      <c r="AE13" s="70">
        <v>96</v>
      </c>
      <c r="AF13" s="70">
        <v>114.2</v>
      </c>
      <c r="AG13" s="70">
        <v>0.61</v>
      </c>
      <c r="AH13" s="70">
        <v>0.41</v>
      </c>
      <c r="AI13" s="72">
        <v>4721.4770401024434</v>
      </c>
      <c r="AJ13" s="72">
        <v>961.79929673509469</v>
      </c>
      <c r="AK13" s="72">
        <v>0</v>
      </c>
      <c r="AL13" s="72">
        <v>14388.76</v>
      </c>
      <c r="AM13" s="72">
        <v>558</v>
      </c>
      <c r="AN13" s="72">
        <v>433</v>
      </c>
      <c r="AO13" s="72">
        <v>0</v>
      </c>
      <c r="AP13" s="70">
        <v>6</v>
      </c>
      <c r="AQ13" s="70">
        <v>11.7</v>
      </c>
      <c r="AR13" s="70">
        <v>3.7166666666666672</v>
      </c>
      <c r="AS13" s="70">
        <v>-0.58881372213363647</v>
      </c>
      <c r="AT13" s="70">
        <v>41</v>
      </c>
      <c r="AU13" s="70">
        <v>32.1</v>
      </c>
      <c r="AV13" s="70">
        <v>42.2</v>
      </c>
      <c r="AW13" s="70">
        <v>14</v>
      </c>
      <c r="AX13" s="70">
        <v>93.502932419999993</v>
      </c>
      <c r="AY13" s="70">
        <v>38.1</v>
      </c>
      <c r="AZ13" s="70">
        <v>79</v>
      </c>
      <c r="BA13" s="72"/>
      <c r="BB13" s="72">
        <v>2091282</v>
      </c>
      <c r="BC13" s="72">
        <v>1950256.97404</v>
      </c>
      <c r="BD13" s="72">
        <v>19632147</v>
      </c>
      <c r="BE13" s="70">
        <v>0.85169499999999987</v>
      </c>
      <c r="BF13" s="70">
        <v>1.55</v>
      </c>
      <c r="BG13" s="70">
        <v>2.3012790000000001</v>
      </c>
    </row>
    <row r="14" spans="1:59" s="11" customFormat="1" x14ac:dyDescent="0.25">
      <c r="A14" s="15" t="s">
        <v>346</v>
      </c>
      <c r="B14" s="15" t="s">
        <v>0</v>
      </c>
      <c r="C14" s="118" t="s">
        <v>584</v>
      </c>
      <c r="D14" s="70">
        <v>2</v>
      </c>
      <c r="E14" s="72">
        <v>417475</v>
      </c>
      <c r="F14" s="72">
        <v>368709</v>
      </c>
      <c r="G14" s="72">
        <v>2081.0297783149499</v>
      </c>
      <c r="H14" s="70">
        <v>0.17</v>
      </c>
      <c r="I14" s="72">
        <v>278465.42857142858</v>
      </c>
      <c r="J14" s="70">
        <v>0.17142857142857143</v>
      </c>
      <c r="K14" s="72">
        <v>0</v>
      </c>
      <c r="L14" s="72">
        <v>128</v>
      </c>
      <c r="M14" s="70">
        <v>0.56201095188292727</v>
      </c>
      <c r="N14" s="70">
        <v>9.969966285131468E-2</v>
      </c>
      <c r="O14" s="70">
        <v>0.42299999999999999</v>
      </c>
      <c r="P14" s="70">
        <v>0.56812852621078491</v>
      </c>
      <c r="Q14" s="70">
        <v>437.43173707200003</v>
      </c>
      <c r="R14" s="72">
        <v>251602134</v>
      </c>
      <c r="S14" s="72">
        <v>1027.49</v>
      </c>
      <c r="T14" s="72">
        <v>885.39</v>
      </c>
      <c r="U14" s="70">
        <v>7.427317387375763</v>
      </c>
      <c r="V14" s="171">
        <v>153</v>
      </c>
      <c r="W14" s="171">
        <v>0.21</v>
      </c>
      <c r="X14" s="70">
        <v>0.5</v>
      </c>
      <c r="Y14" s="119">
        <v>104.75</v>
      </c>
      <c r="Z14" s="70">
        <v>99.3</v>
      </c>
      <c r="AA14" s="70">
        <v>81</v>
      </c>
      <c r="AB14" s="70">
        <v>2.2000000000000002</v>
      </c>
      <c r="AC14" s="70">
        <v>0</v>
      </c>
      <c r="AD14" s="70">
        <v>6</v>
      </c>
      <c r="AE14" s="70">
        <v>96</v>
      </c>
      <c r="AF14" s="70">
        <v>114.2</v>
      </c>
      <c r="AG14" s="70">
        <v>0.61</v>
      </c>
      <c r="AH14" s="70">
        <v>0.42</v>
      </c>
      <c r="AI14" s="72">
        <v>3584.9172238652204</v>
      </c>
      <c r="AJ14" s="72">
        <v>730.27377565989093</v>
      </c>
      <c r="AK14" s="72">
        <v>0</v>
      </c>
      <c r="AL14" s="72">
        <v>85701.049999999988</v>
      </c>
      <c r="AM14" s="72">
        <v>10058</v>
      </c>
      <c r="AN14" s="72">
        <v>0</v>
      </c>
      <c r="AO14" s="72">
        <v>0</v>
      </c>
      <c r="AP14" s="70">
        <v>8.9</v>
      </c>
      <c r="AQ14" s="70">
        <v>19.600000000000001</v>
      </c>
      <c r="AR14" s="70">
        <v>3.7166666666666672</v>
      </c>
      <c r="AS14" s="70">
        <v>-0.58881372213363647</v>
      </c>
      <c r="AT14" s="70">
        <v>41</v>
      </c>
      <c r="AU14" s="70">
        <v>12.7</v>
      </c>
      <c r="AV14" s="70">
        <v>30.8</v>
      </c>
      <c r="AW14" s="70">
        <v>14</v>
      </c>
      <c r="AX14" s="70">
        <v>93.502932419999993</v>
      </c>
      <c r="AY14" s="70">
        <v>16.7</v>
      </c>
      <c r="AZ14" s="70">
        <v>53.8</v>
      </c>
      <c r="BA14" s="72"/>
      <c r="BB14" s="72">
        <v>1587866</v>
      </c>
      <c r="BC14" s="72">
        <v>1359549.80287</v>
      </c>
      <c r="BD14" s="72">
        <v>19632147</v>
      </c>
      <c r="BE14" s="70">
        <v>0.85169499999999987</v>
      </c>
      <c r="BF14" s="70">
        <v>1.55</v>
      </c>
      <c r="BG14" s="70">
        <v>2.3012790000000001</v>
      </c>
    </row>
    <row r="15" spans="1:59" s="11" customFormat="1" x14ac:dyDescent="0.25">
      <c r="A15" s="15" t="s">
        <v>340</v>
      </c>
      <c r="B15" t="s">
        <v>0</v>
      </c>
      <c r="C15" s="118" t="s">
        <v>460</v>
      </c>
      <c r="D15" s="70">
        <v>2</v>
      </c>
      <c r="E15" s="72">
        <v>342074</v>
      </c>
      <c r="F15" s="72">
        <v>377650</v>
      </c>
      <c r="G15" s="72">
        <v>2422.9993469328001</v>
      </c>
      <c r="H15" s="70">
        <v>0.11</v>
      </c>
      <c r="I15" s="72">
        <v>278465.42857142858</v>
      </c>
      <c r="J15" s="70">
        <v>0.17142857142857143</v>
      </c>
      <c r="K15" s="72">
        <v>0</v>
      </c>
      <c r="L15" s="72">
        <v>2</v>
      </c>
      <c r="M15" s="70">
        <v>0.56201095188292727</v>
      </c>
      <c r="N15" s="70">
        <v>9.969966285131468E-2</v>
      </c>
      <c r="O15" s="70">
        <v>0.42299999999999999</v>
      </c>
      <c r="P15" s="70">
        <v>0.52830648422241211</v>
      </c>
      <c r="Q15" s="70">
        <v>437.43173707200003</v>
      </c>
      <c r="R15" s="72">
        <v>251602134</v>
      </c>
      <c r="S15" s="72">
        <v>1027.49</v>
      </c>
      <c r="T15" s="72">
        <v>885.39</v>
      </c>
      <c r="U15" s="70">
        <v>7.427317387375763</v>
      </c>
      <c r="V15" s="171">
        <v>138</v>
      </c>
      <c r="W15" s="171">
        <v>0.16800000000000001</v>
      </c>
      <c r="X15" s="70">
        <v>0.5</v>
      </c>
      <c r="Y15" s="119">
        <v>101.1</v>
      </c>
      <c r="Z15" s="70">
        <v>96</v>
      </c>
      <c r="AA15" s="70">
        <v>81</v>
      </c>
      <c r="AB15" s="70">
        <v>0.2</v>
      </c>
      <c r="AC15" s="70">
        <v>0</v>
      </c>
      <c r="AD15" s="70">
        <v>4</v>
      </c>
      <c r="AE15" s="70">
        <v>96</v>
      </c>
      <c r="AF15" s="70">
        <v>114.2</v>
      </c>
      <c r="AG15" s="70">
        <v>0.61</v>
      </c>
      <c r="AH15" s="70">
        <v>0.28999999999999998</v>
      </c>
      <c r="AI15" s="72">
        <v>0</v>
      </c>
      <c r="AJ15" s="72">
        <v>425.17386132041491</v>
      </c>
      <c r="AK15" s="72">
        <v>0</v>
      </c>
      <c r="AL15" s="72">
        <v>22010.559999999998</v>
      </c>
      <c r="AM15" s="72">
        <v>2429</v>
      </c>
      <c r="AN15" s="72">
        <v>0</v>
      </c>
      <c r="AO15" s="72">
        <v>0</v>
      </c>
      <c r="AP15" s="70">
        <v>8.8000000000000007</v>
      </c>
      <c r="AQ15" s="70">
        <v>12.5</v>
      </c>
      <c r="AR15" s="70">
        <v>3.7166666666666672</v>
      </c>
      <c r="AS15" s="70">
        <v>-0.58881372213363647</v>
      </c>
      <c r="AT15" s="70">
        <v>41</v>
      </c>
      <c r="AU15" s="70">
        <v>7.2</v>
      </c>
      <c r="AV15" s="70">
        <v>23.7</v>
      </c>
      <c r="AW15" s="70">
        <v>14</v>
      </c>
      <c r="AX15" s="70">
        <v>93.502932419999993</v>
      </c>
      <c r="AY15" s="70">
        <v>21.1</v>
      </c>
      <c r="AZ15" s="70">
        <v>92</v>
      </c>
      <c r="BA15" s="72"/>
      <c r="BB15" s="72">
        <v>924474</v>
      </c>
      <c r="BC15" s="72">
        <v>790427.57313399995</v>
      </c>
      <c r="BD15" s="72">
        <v>19632147</v>
      </c>
      <c r="BE15" s="70">
        <v>0.85169499999999987</v>
      </c>
      <c r="BF15" s="70">
        <v>1.55</v>
      </c>
      <c r="BG15" s="70">
        <v>2.3012790000000001</v>
      </c>
    </row>
    <row r="16" spans="1:59" s="11" customFormat="1" x14ac:dyDescent="0.25">
      <c r="A16" s="15" t="s">
        <v>341</v>
      </c>
      <c r="B16" t="s">
        <v>0</v>
      </c>
      <c r="C16" s="118" t="s">
        <v>461</v>
      </c>
      <c r="D16" s="70">
        <v>2.5</v>
      </c>
      <c r="E16" s="72">
        <v>304321</v>
      </c>
      <c r="F16" s="72">
        <v>220398</v>
      </c>
      <c r="G16" s="72">
        <v>6830.6951263045003</v>
      </c>
      <c r="H16" s="70">
        <v>0.17</v>
      </c>
      <c r="I16" s="72">
        <v>278465.42857142858</v>
      </c>
      <c r="J16" s="70">
        <v>0.17142857142857143</v>
      </c>
      <c r="K16" s="72">
        <v>3</v>
      </c>
      <c r="L16" s="72">
        <v>769</v>
      </c>
      <c r="M16" s="70">
        <v>0.56201095188292727</v>
      </c>
      <c r="N16" s="70">
        <v>9.969966285131468E-2</v>
      </c>
      <c r="O16" s="70">
        <v>0.42299999999999999</v>
      </c>
      <c r="P16" s="70">
        <v>0.65508723258972168</v>
      </c>
      <c r="Q16" s="70">
        <v>437.43173707200003</v>
      </c>
      <c r="R16" s="72">
        <v>251602134</v>
      </c>
      <c r="S16" s="72">
        <v>1027.49</v>
      </c>
      <c r="T16" s="72">
        <v>885.39</v>
      </c>
      <c r="U16" s="70">
        <v>7.427317387375763</v>
      </c>
      <c r="V16" s="171">
        <v>235</v>
      </c>
      <c r="W16" s="171">
        <v>0.313</v>
      </c>
      <c r="X16" s="70">
        <v>0.5</v>
      </c>
      <c r="Y16" s="119">
        <v>107.6</v>
      </c>
      <c r="Z16" s="70">
        <v>105.3</v>
      </c>
      <c r="AA16" s="70">
        <v>81</v>
      </c>
      <c r="AB16" s="70">
        <v>0.3</v>
      </c>
      <c r="AC16" s="70">
        <v>0</v>
      </c>
      <c r="AD16" s="70">
        <v>9</v>
      </c>
      <c r="AE16" s="70">
        <v>96</v>
      </c>
      <c r="AF16" s="70">
        <v>114.2</v>
      </c>
      <c r="AG16" s="70">
        <v>0.61</v>
      </c>
      <c r="AH16" s="70">
        <v>0.2</v>
      </c>
      <c r="AI16" s="72">
        <v>3055.3545283275607</v>
      </c>
      <c r="AJ16" s="72">
        <v>1504.3979936071178</v>
      </c>
      <c r="AK16" s="72">
        <v>0</v>
      </c>
      <c r="AL16" s="72">
        <v>252670.46000000002</v>
      </c>
      <c r="AM16" s="72">
        <v>127477</v>
      </c>
      <c r="AN16" s="72">
        <v>24686</v>
      </c>
      <c r="AO16" s="72">
        <v>0</v>
      </c>
      <c r="AP16" s="70">
        <v>12.8</v>
      </c>
      <c r="AQ16" s="70">
        <v>23</v>
      </c>
      <c r="AR16" s="70">
        <v>3.7166666666666672</v>
      </c>
      <c r="AS16" s="70">
        <v>-0.58881372213363647</v>
      </c>
      <c r="AT16" s="70">
        <v>41</v>
      </c>
      <c r="AU16" s="70">
        <v>8.6</v>
      </c>
      <c r="AV16" s="70">
        <v>22</v>
      </c>
      <c r="AW16" s="70">
        <v>14</v>
      </c>
      <c r="AX16" s="70">
        <v>93.502932419999993</v>
      </c>
      <c r="AY16" s="70">
        <v>7</v>
      </c>
      <c r="AZ16" s="70">
        <v>93.5</v>
      </c>
      <c r="BA16" s="72"/>
      <c r="BB16" s="72">
        <v>1353307</v>
      </c>
      <c r="BC16" s="72">
        <v>1206328.62102</v>
      </c>
      <c r="BD16" s="72">
        <v>19632147</v>
      </c>
      <c r="BE16" s="70">
        <v>0.85169499999999987</v>
      </c>
      <c r="BF16" s="70">
        <v>1.55</v>
      </c>
      <c r="BG16" s="70">
        <v>2.3012790000000001</v>
      </c>
    </row>
    <row r="17" spans="1:59" s="11" customFormat="1" x14ac:dyDescent="0.25">
      <c r="A17" s="15" t="s">
        <v>342</v>
      </c>
      <c r="B17" t="s">
        <v>0</v>
      </c>
      <c r="C17" s="118" t="s">
        <v>462</v>
      </c>
      <c r="D17" s="70">
        <v>1.5</v>
      </c>
      <c r="E17" s="72">
        <v>82982</v>
      </c>
      <c r="F17" s="72">
        <v>44332</v>
      </c>
      <c r="G17" s="72">
        <v>485.56629410174997</v>
      </c>
      <c r="H17" s="70">
        <v>0</v>
      </c>
      <c r="I17" s="72">
        <v>278465.42857142858</v>
      </c>
      <c r="J17" s="70">
        <v>0.17142857142857143</v>
      </c>
      <c r="K17" s="72">
        <v>0</v>
      </c>
      <c r="L17" s="72">
        <v>4</v>
      </c>
      <c r="M17" s="70">
        <v>0.56201095188292727</v>
      </c>
      <c r="N17" s="70">
        <v>9.969966285131468E-2</v>
      </c>
      <c r="O17" s="70">
        <v>0.42299999999999999</v>
      </c>
      <c r="P17" s="70">
        <v>0.61761713027954102</v>
      </c>
      <c r="Q17" s="70">
        <v>437.43173707200003</v>
      </c>
      <c r="R17" s="72">
        <v>251602134</v>
      </c>
      <c r="S17" s="72">
        <v>1027.49</v>
      </c>
      <c r="T17" s="72">
        <v>885.39</v>
      </c>
      <c r="U17" s="70">
        <v>7.427317387375763</v>
      </c>
      <c r="V17" s="171">
        <v>195</v>
      </c>
      <c r="W17" s="171">
        <v>0.17800000000000002</v>
      </c>
      <c r="X17" s="70">
        <v>0.5</v>
      </c>
      <c r="Y17" s="119">
        <v>109.95</v>
      </c>
      <c r="Z17" s="70">
        <v>99.7</v>
      </c>
      <c r="AA17" s="70">
        <v>81</v>
      </c>
      <c r="AB17" s="70">
        <v>1.2</v>
      </c>
      <c r="AC17" s="70">
        <v>0</v>
      </c>
      <c r="AD17" s="70">
        <v>3</v>
      </c>
      <c r="AE17" s="70">
        <v>96</v>
      </c>
      <c r="AF17" s="70">
        <v>114.2</v>
      </c>
      <c r="AG17" s="70">
        <v>0.61</v>
      </c>
      <c r="AH17" s="70">
        <v>0.4</v>
      </c>
      <c r="AI17" s="72">
        <v>0</v>
      </c>
      <c r="AJ17" s="72">
        <v>387.41901626959088</v>
      </c>
      <c r="AK17" s="72">
        <v>0</v>
      </c>
      <c r="AL17" s="72">
        <v>16263.400000000001</v>
      </c>
      <c r="AM17" s="72">
        <v>241</v>
      </c>
      <c r="AN17" s="72">
        <v>0</v>
      </c>
      <c r="AO17" s="72">
        <v>0</v>
      </c>
      <c r="AP17" s="70">
        <v>8.1999999999999993</v>
      </c>
      <c r="AQ17" s="70">
        <v>15.2</v>
      </c>
      <c r="AR17" s="70">
        <v>3.7166666666666672</v>
      </c>
      <c r="AS17" s="70">
        <v>-0.58881372213363647</v>
      </c>
      <c r="AT17" s="70">
        <v>41</v>
      </c>
      <c r="AU17" s="70">
        <v>6.2</v>
      </c>
      <c r="AV17" s="70">
        <v>26.2</v>
      </c>
      <c r="AW17" s="70">
        <v>14</v>
      </c>
      <c r="AX17" s="70">
        <v>93.502932419999993</v>
      </c>
      <c r="AY17" s="70">
        <v>13.8</v>
      </c>
      <c r="AZ17" s="70">
        <v>70.599999999999994</v>
      </c>
      <c r="BA17" s="72"/>
      <c r="BB17" s="72">
        <v>842382</v>
      </c>
      <c r="BC17" s="72">
        <v>755528.69191099994</v>
      </c>
      <c r="BD17" s="72">
        <v>19632147</v>
      </c>
      <c r="BE17" s="70">
        <v>0.85169499999999987</v>
      </c>
      <c r="BF17" s="70">
        <v>1.55</v>
      </c>
      <c r="BG17" s="70">
        <v>2.3012790000000001</v>
      </c>
    </row>
    <row r="18" spans="1:59" s="11" customFormat="1" x14ac:dyDescent="0.25">
      <c r="A18" s="15" t="s">
        <v>343</v>
      </c>
      <c r="B18" t="s">
        <v>2</v>
      </c>
      <c r="C18" s="118" t="s">
        <v>463</v>
      </c>
      <c r="D18" s="70">
        <v>1</v>
      </c>
      <c r="E18" s="72">
        <v>753567</v>
      </c>
      <c r="F18" s="72">
        <v>31838</v>
      </c>
      <c r="G18" s="72">
        <v>6885.7922573130008</v>
      </c>
      <c r="H18" s="70">
        <v>0</v>
      </c>
      <c r="I18" s="72">
        <v>5682.8571428571431</v>
      </c>
      <c r="J18" s="70">
        <v>5.8823529411764705E-2</v>
      </c>
      <c r="K18" s="72">
        <v>0</v>
      </c>
      <c r="L18" s="72">
        <v>18</v>
      </c>
      <c r="M18" s="70">
        <v>0.94812304743470388</v>
      </c>
      <c r="N18" s="70">
        <v>0.71573167642660318</v>
      </c>
      <c r="O18" s="70">
        <v>0.55600000000000005</v>
      </c>
      <c r="P18" s="70">
        <v>0.31509754061698914</v>
      </c>
      <c r="Q18" s="70">
        <v>345.41256198242996</v>
      </c>
      <c r="R18" s="72">
        <v>611005484</v>
      </c>
      <c r="S18" s="72">
        <v>757.05</v>
      </c>
      <c r="T18" s="72">
        <v>1212.5999999999999</v>
      </c>
      <c r="U18" s="70">
        <v>3.5392622195163379</v>
      </c>
      <c r="V18" s="171">
        <v>127</v>
      </c>
      <c r="W18" s="171">
        <v>0.125</v>
      </c>
      <c r="X18" s="70">
        <v>0.8</v>
      </c>
      <c r="Y18" s="119">
        <v>64.8</v>
      </c>
      <c r="Z18" s="70">
        <v>61.1</v>
      </c>
      <c r="AA18" s="70">
        <v>266</v>
      </c>
      <c r="AB18" s="70">
        <v>4.0999999999999996</v>
      </c>
      <c r="AC18" s="70">
        <v>0</v>
      </c>
      <c r="AD18" s="70">
        <v>5</v>
      </c>
      <c r="AE18" s="70">
        <v>163</v>
      </c>
      <c r="AF18" s="70">
        <v>39.9</v>
      </c>
      <c r="AG18" s="70">
        <v>0.56899999999999995</v>
      </c>
      <c r="AH18" s="70">
        <v>0.46600000000000003</v>
      </c>
      <c r="AI18" s="72">
        <v>0</v>
      </c>
      <c r="AJ18" s="72">
        <v>0</v>
      </c>
      <c r="AK18" s="72">
        <v>0</v>
      </c>
      <c r="AL18" s="72">
        <v>0</v>
      </c>
      <c r="AM18" s="72">
        <v>0</v>
      </c>
      <c r="AN18" s="72">
        <v>63451</v>
      </c>
      <c r="AO18" s="72">
        <v>0</v>
      </c>
      <c r="AP18" s="70">
        <v>4.0999999999999996</v>
      </c>
      <c r="AQ18" s="70">
        <v>16.8</v>
      </c>
      <c r="AR18" s="70">
        <v>3.9666666666666663</v>
      </c>
      <c r="AS18" s="70">
        <v>-0.81979125738143921</v>
      </c>
      <c r="AT18" s="70">
        <v>25</v>
      </c>
      <c r="AU18" s="70">
        <v>46.3</v>
      </c>
      <c r="AV18" s="70">
        <v>51.4</v>
      </c>
      <c r="AW18" s="70">
        <v>23.2</v>
      </c>
      <c r="AX18" s="70">
        <v>83.710054580000005</v>
      </c>
      <c r="AY18" s="70">
        <v>49.5</v>
      </c>
      <c r="AZ18" s="70">
        <v>72.7</v>
      </c>
      <c r="BA18" s="72"/>
      <c r="BB18" s="72">
        <v>1239726</v>
      </c>
      <c r="BC18" s="72">
        <v>1205045.5808999999</v>
      </c>
      <c r="BD18" s="72">
        <v>24253764</v>
      </c>
      <c r="BE18" s="70">
        <v>0</v>
      </c>
      <c r="BF18" s="70">
        <v>0.72</v>
      </c>
      <c r="BG18" s="70">
        <v>4.4480113333333335</v>
      </c>
    </row>
    <row r="19" spans="1:59" s="11" customFormat="1" x14ac:dyDescent="0.25">
      <c r="A19" s="15" t="s">
        <v>333</v>
      </c>
      <c r="B19" t="s">
        <v>2</v>
      </c>
      <c r="C19" s="118" t="s">
        <v>464</v>
      </c>
      <c r="D19" s="70" t="s">
        <v>101</v>
      </c>
      <c r="E19" s="72">
        <v>401840</v>
      </c>
      <c r="F19" s="72">
        <v>617055</v>
      </c>
      <c r="G19" s="72">
        <v>5604.4248911235009</v>
      </c>
      <c r="H19" s="70">
        <v>0.06</v>
      </c>
      <c r="I19" s="72">
        <v>5682.8571428571431</v>
      </c>
      <c r="J19" s="70">
        <v>5.8823529411764705E-2</v>
      </c>
      <c r="K19" s="72">
        <v>0</v>
      </c>
      <c r="L19" s="72">
        <v>11</v>
      </c>
      <c r="M19" s="70">
        <v>0.94812304743470388</v>
      </c>
      <c r="N19" s="70">
        <v>0.71573167642660318</v>
      </c>
      <c r="O19" s="70">
        <v>0.55600000000000005</v>
      </c>
      <c r="P19" s="70">
        <v>7.8999999999999987E-2</v>
      </c>
      <c r="Q19" s="70">
        <v>345.41256198242996</v>
      </c>
      <c r="R19" s="72">
        <v>611005484</v>
      </c>
      <c r="S19" s="72">
        <v>757.05</v>
      </c>
      <c r="T19" s="72">
        <v>1212.5999999999999</v>
      </c>
      <c r="U19" s="70">
        <v>3.5392622195163379</v>
      </c>
      <c r="V19" s="171">
        <v>96</v>
      </c>
      <c r="W19" s="171" t="s">
        <v>101</v>
      </c>
      <c r="X19" s="70">
        <v>0.8</v>
      </c>
      <c r="Y19" s="119">
        <v>84.406010928961763</v>
      </c>
      <c r="Z19" s="70">
        <v>72.900546448087425</v>
      </c>
      <c r="AA19" s="70">
        <v>266</v>
      </c>
      <c r="AB19" s="70">
        <v>2.9376153562200074</v>
      </c>
      <c r="AC19" s="70">
        <v>44</v>
      </c>
      <c r="AD19" s="70">
        <v>27</v>
      </c>
      <c r="AE19" s="70">
        <v>163</v>
      </c>
      <c r="AF19" s="70">
        <v>39.9</v>
      </c>
      <c r="AG19" s="70">
        <v>0.56899999999999995</v>
      </c>
      <c r="AH19" s="70">
        <v>0.46600000000000003</v>
      </c>
      <c r="AI19" s="72">
        <v>0</v>
      </c>
      <c r="AJ19" s="72">
        <v>0</v>
      </c>
      <c r="AK19" s="72">
        <v>278.53730951706831</v>
      </c>
      <c r="AL19" s="72" t="s">
        <v>101</v>
      </c>
      <c r="AM19" s="72">
        <v>0</v>
      </c>
      <c r="AN19" s="72">
        <v>14781</v>
      </c>
      <c r="AO19" s="72">
        <v>0</v>
      </c>
      <c r="AP19" s="70" t="s">
        <v>101</v>
      </c>
      <c r="AQ19" s="70">
        <v>3.6</v>
      </c>
      <c r="AR19" s="70">
        <v>3.9666666666666663</v>
      </c>
      <c r="AS19" s="70">
        <v>-0.81979125738143921</v>
      </c>
      <c r="AT19" s="70">
        <v>25</v>
      </c>
      <c r="AU19" s="70">
        <v>81.382112436115847</v>
      </c>
      <c r="AV19" s="70">
        <v>81.8</v>
      </c>
      <c r="AW19" s="70">
        <v>23.2</v>
      </c>
      <c r="AX19" s="70">
        <v>83.710054580000005</v>
      </c>
      <c r="AY19" s="70">
        <v>47.063569749758059</v>
      </c>
      <c r="AZ19" s="70">
        <v>86.784031522189963</v>
      </c>
      <c r="BA19" s="72"/>
      <c r="BB19" s="72">
        <v>4483380</v>
      </c>
      <c r="BC19" s="72">
        <v>4545056.9010899998</v>
      </c>
      <c r="BD19" s="72">
        <v>24253764</v>
      </c>
      <c r="BE19" s="70">
        <v>0</v>
      </c>
      <c r="BF19" s="70">
        <v>0.72</v>
      </c>
      <c r="BG19" s="70">
        <v>4.4480113333333335</v>
      </c>
    </row>
    <row r="20" spans="1:59" s="11" customFormat="1" x14ac:dyDescent="0.25">
      <c r="A20" s="15" t="s">
        <v>338</v>
      </c>
      <c r="B20" t="s">
        <v>2</v>
      </c>
      <c r="C20" s="118" t="s">
        <v>466</v>
      </c>
      <c r="D20" s="70">
        <v>1.5</v>
      </c>
      <c r="E20" s="72">
        <v>496640</v>
      </c>
      <c r="F20" s="72">
        <v>308635</v>
      </c>
      <c r="G20" s="72">
        <v>6821.6525640270002</v>
      </c>
      <c r="H20" s="70">
        <v>0.03</v>
      </c>
      <c r="I20" s="72">
        <v>5682.8571428571431</v>
      </c>
      <c r="J20" s="70">
        <v>5.8823529411764705E-2</v>
      </c>
      <c r="K20" s="72">
        <v>0</v>
      </c>
      <c r="L20" s="72">
        <v>0</v>
      </c>
      <c r="M20" s="70">
        <v>0.94812304743470388</v>
      </c>
      <c r="N20" s="70">
        <v>0.71573167642660318</v>
      </c>
      <c r="O20" s="70">
        <v>0.55600000000000005</v>
      </c>
      <c r="P20" s="70">
        <v>0.30735734105110168</v>
      </c>
      <c r="Q20" s="70">
        <v>345.41256198242996</v>
      </c>
      <c r="R20" s="72">
        <v>611005484</v>
      </c>
      <c r="S20" s="72">
        <v>757.05</v>
      </c>
      <c r="T20" s="72">
        <v>1212.5999999999999</v>
      </c>
      <c r="U20" s="70">
        <v>3.5392622195163379</v>
      </c>
      <c r="V20" s="171">
        <v>127</v>
      </c>
      <c r="W20" s="171">
        <v>0.13600000000000001</v>
      </c>
      <c r="X20" s="70">
        <v>0.8</v>
      </c>
      <c r="Y20" s="119">
        <v>73.099999999999994</v>
      </c>
      <c r="Z20" s="70">
        <v>64.8</v>
      </c>
      <c r="AA20" s="70">
        <v>266</v>
      </c>
      <c r="AB20" s="70">
        <v>5.6</v>
      </c>
      <c r="AC20" s="70">
        <v>0</v>
      </c>
      <c r="AD20" s="70">
        <v>15</v>
      </c>
      <c r="AE20" s="70">
        <v>163</v>
      </c>
      <c r="AF20" s="70">
        <v>39.9</v>
      </c>
      <c r="AG20" s="70">
        <v>0.56899999999999995</v>
      </c>
      <c r="AH20" s="70">
        <v>0.46600000000000003</v>
      </c>
      <c r="AI20" s="72">
        <v>0</v>
      </c>
      <c r="AJ20" s="72">
        <v>0</v>
      </c>
      <c r="AK20" s="72">
        <v>0</v>
      </c>
      <c r="AL20" s="72">
        <v>32733.060000000005</v>
      </c>
      <c r="AM20" s="72">
        <v>0</v>
      </c>
      <c r="AN20" s="72">
        <v>180674</v>
      </c>
      <c r="AO20" s="72">
        <v>0</v>
      </c>
      <c r="AP20" s="70">
        <v>2.5</v>
      </c>
      <c r="AQ20" s="70">
        <v>10.5</v>
      </c>
      <c r="AR20" s="70">
        <v>3.9666666666666663</v>
      </c>
      <c r="AS20" s="70">
        <v>-0.81979125738143921</v>
      </c>
      <c r="AT20" s="70">
        <v>25</v>
      </c>
      <c r="AU20" s="70">
        <v>45.5</v>
      </c>
      <c r="AV20" s="70">
        <v>65.3</v>
      </c>
      <c r="AW20" s="70">
        <v>23.2</v>
      </c>
      <c r="AX20" s="70">
        <v>83.710054580000005</v>
      </c>
      <c r="AY20" s="70">
        <v>30</v>
      </c>
      <c r="AZ20" s="70">
        <v>67.900000000000006</v>
      </c>
      <c r="BA20" s="72"/>
      <c r="BB20" s="72">
        <v>1070380</v>
      </c>
      <c r="BC20" s="72">
        <v>941079.67727800005</v>
      </c>
      <c r="BD20" s="72">
        <v>24253764</v>
      </c>
      <c r="BE20" s="70">
        <v>0</v>
      </c>
      <c r="BF20" s="70">
        <v>0.72</v>
      </c>
      <c r="BG20" s="70">
        <v>4.4480113333333335</v>
      </c>
    </row>
    <row r="21" spans="1:59" s="11" customFormat="1" x14ac:dyDescent="0.25">
      <c r="A21" s="15" t="s">
        <v>344</v>
      </c>
      <c r="B21" t="s">
        <v>2</v>
      </c>
      <c r="C21" s="118" t="s">
        <v>465</v>
      </c>
      <c r="D21" s="70">
        <v>2</v>
      </c>
      <c r="E21" s="72">
        <v>2314962</v>
      </c>
      <c r="F21" s="72">
        <v>27815</v>
      </c>
      <c r="G21" s="72">
        <v>38717.038091859999</v>
      </c>
      <c r="H21" s="70">
        <v>0.11</v>
      </c>
      <c r="I21" s="72">
        <v>5682.8571428571431</v>
      </c>
      <c r="J21" s="70">
        <v>5.8823529411764705E-2</v>
      </c>
      <c r="K21" s="72">
        <v>3</v>
      </c>
      <c r="L21" s="72">
        <v>395</v>
      </c>
      <c r="M21" s="70">
        <v>0.94812304743470388</v>
      </c>
      <c r="N21" s="70">
        <v>0.71573167642660318</v>
      </c>
      <c r="O21" s="70">
        <v>0.55600000000000005</v>
      </c>
      <c r="P21" s="70">
        <v>0.47994443774223328</v>
      </c>
      <c r="Q21" s="70">
        <v>345.41256198242996</v>
      </c>
      <c r="R21" s="72">
        <v>611005484</v>
      </c>
      <c r="S21" s="72">
        <v>757.05</v>
      </c>
      <c r="T21" s="72">
        <v>1212.5999999999999</v>
      </c>
      <c r="U21" s="70">
        <v>3.5392622195163379</v>
      </c>
      <c r="V21" s="171">
        <v>154</v>
      </c>
      <c r="W21" s="171">
        <v>0.217</v>
      </c>
      <c r="X21" s="70">
        <v>0.8</v>
      </c>
      <c r="Y21" s="119">
        <v>69.349999999999994</v>
      </c>
      <c r="Z21" s="70">
        <v>53.2</v>
      </c>
      <c r="AA21" s="70">
        <v>266</v>
      </c>
      <c r="AB21" s="70">
        <v>1.1000000000000001</v>
      </c>
      <c r="AC21" s="70">
        <v>313</v>
      </c>
      <c r="AD21" s="70">
        <v>22</v>
      </c>
      <c r="AE21" s="70">
        <v>163</v>
      </c>
      <c r="AF21" s="70">
        <v>39.9</v>
      </c>
      <c r="AG21" s="70">
        <v>0.56899999999999995</v>
      </c>
      <c r="AH21" s="70">
        <v>0.46600000000000003</v>
      </c>
      <c r="AI21" s="72">
        <v>0</v>
      </c>
      <c r="AJ21" s="72">
        <v>0</v>
      </c>
      <c r="AK21" s="72">
        <v>269.16556886529656</v>
      </c>
      <c r="AL21" s="72">
        <v>316082.20999999996</v>
      </c>
      <c r="AM21" s="72">
        <v>262831</v>
      </c>
      <c r="AN21" s="72">
        <v>92926</v>
      </c>
      <c r="AO21" s="72">
        <v>10050</v>
      </c>
      <c r="AP21" s="70">
        <v>9.6999999999999993</v>
      </c>
      <c r="AQ21" s="70">
        <v>17.399999999999999</v>
      </c>
      <c r="AR21" s="70">
        <v>3.9666666666666663</v>
      </c>
      <c r="AS21" s="70">
        <v>-0.81979125738143921</v>
      </c>
      <c r="AT21" s="70">
        <v>25</v>
      </c>
      <c r="AU21" s="70">
        <v>13.8</v>
      </c>
      <c r="AV21" s="70">
        <v>26.1</v>
      </c>
      <c r="AW21" s="70">
        <v>23.2</v>
      </c>
      <c r="AX21" s="70">
        <v>83.710054580000005</v>
      </c>
      <c r="AY21" s="70">
        <v>12.2</v>
      </c>
      <c r="AZ21" s="70">
        <v>63.7</v>
      </c>
      <c r="BA21" s="72"/>
      <c r="BB21" s="72">
        <v>4332531</v>
      </c>
      <c r="BC21" s="72">
        <v>3900527.7453999999</v>
      </c>
      <c r="BD21" s="72">
        <v>24253764</v>
      </c>
      <c r="BE21" s="70">
        <v>0</v>
      </c>
      <c r="BF21" s="70">
        <v>0.72</v>
      </c>
      <c r="BG21" s="70">
        <v>4.4480113333333335</v>
      </c>
    </row>
    <row r="22" spans="1:59" s="11" customFormat="1" x14ac:dyDescent="0.25">
      <c r="A22" s="15" t="s">
        <v>345</v>
      </c>
      <c r="B22" t="s">
        <v>2</v>
      </c>
      <c r="C22" s="118" t="s">
        <v>467</v>
      </c>
      <c r="D22" s="70" t="s">
        <v>101</v>
      </c>
      <c r="E22" s="72">
        <v>179893</v>
      </c>
      <c r="F22" s="72">
        <v>332296</v>
      </c>
      <c r="G22" s="72">
        <v>20264.103294549503</v>
      </c>
      <c r="H22" s="70">
        <v>0.11</v>
      </c>
      <c r="I22" s="72">
        <v>5682.8571428571431</v>
      </c>
      <c r="J22" s="70">
        <v>5.8823529411764705E-2</v>
      </c>
      <c r="K22" s="72">
        <v>0</v>
      </c>
      <c r="L22" s="72">
        <v>2</v>
      </c>
      <c r="M22" s="70">
        <v>0.94812304743470388</v>
      </c>
      <c r="N22" s="70">
        <v>0.71573167642660318</v>
      </c>
      <c r="O22" s="70">
        <v>0.55600000000000005</v>
      </c>
      <c r="P22" s="70">
        <v>0.05</v>
      </c>
      <c r="Q22" s="70">
        <v>345.41256198242996</v>
      </c>
      <c r="R22" s="72">
        <v>611005484</v>
      </c>
      <c r="S22" s="72">
        <v>757.05</v>
      </c>
      <c r="T22" s="72">
        <v>1212.5999999999999</v>
      </c>
      <c r="U22" s="70">
        <v>3.5392622195163379</v>
      </c>
      <c r="V22" s="171">
        <v>84</v>
      </c>
      <c r="W22" s="171" t="s">
        <v>101</v>
      </c>
      <c r="X22" s="70">
        <v>0.8</v>
      </c>
      <c r="Y22" s="119">
        <v>86.80153846153847</v>
      </c>
      <c r="Z22" s="70">
        <v>81.927692307692311</v>
      </c>
      <c r="AA22" s="70">
        <v>266</v>
      </c>
      <c r="AB22" s="70">
        <v>2.4</v>
      </c>
      <c r="AC22" s="70">
        <v>28</v>
      </c>
      <c r="AD22" s="70">
        <v>4</v>
      </c>
      <c r="AE22" s="70">
        <v>163</v>
      </c>
      <c r="AF22" s="70">
        <v>39.9</v>
      </c>
      <c r="AG22" s="70">
        <v>0.56899999999999995</v>
      </c>
      <c r="AH22" s="70">
        <v>0.46600000000000003</v>
      </c>
      <c r="AI22" s="72">
        <v>0</v>
      </c>
      <c r="AJ22" s="72">
        <v>0</v>
      </c>
      <c r="AK22" s="72">
        <v>229.48516330895953</v>
      </c>
      <c r="AL22" s="72" t="s">
        <v>101</v>
      </c>
      <c r="AM22" s="72">
        <v>54159</v>
      </c>
      <c r="AN22" s="72">
        <v>8793</v>
      </c>
      <c r="AO22" s="72">
        <v>0</v>
      </c>
      <c r="AP22" s="70" t="s">
        <v>101</v>
      </c>
      <c r="AQ22" s="70">
        <v>1.8</v>
      </c>
      <c r="AR22" s="70">
        <v>3.9666666666666663</v>
      </c>
      <c r="AS22" s="70">
        <v>-0.81979125738143921</v>
      </c>
      <c r="AT22" s="70">
        <v>25</v>
      </c>
      <c r="AU22" s="70">
        <v>93.434010152284259</v>
      </c>
      <c r="AV22" s="70">
        <v>91.4</v>
      </c>
      <c r="AW22" s="70">
        <v>23.2</v>
      </c>
      <c r="AX22" s="70">
        <v>83.710054580000005</v>
      </c>
      <c r="AY22" s="70">
        <v>56.886063263388657</v>
      </c>
      <c r="AZ22" s="70">
        <v>93.263012840588786</v>
      </c>
      <c r="BA22" s="72"/>
      <c r="BB22" s="72">
        <v>3693829</v>
      </c>
      <c r="BC22" s="72">
        <v>3541317.9114899999</v>
      </c>
      <c r="BD22" s="72">
        <v>24253764</v>
      </c>
      <c r="BE22" s="70">
        <v>0</v>
      </c>
      <c r="BF22" s="70">
        <v>0.72</v>
      </c>
      <c r="BG22" s="70">
        <v>4.4480113333333335</v>
      </c>
    </row>
    <row r="23" spans="1:59" s="11" customFormat="1" x14ac:dyDescent="0.25">
      <c r="A23" s="15" t="s">
        <v>346</v>
      </c>
      <c r="B23" t="s">
        <v>2</v>
      </c>
      <c r="C23" s="118" t="s">
        <v>468</v>
      </c>
      <c r="D23" s="70">
        <v>1</v>
      </c>
      <c r="E23" s="72">
        <v>860763</v>
      </c>
      <c r="F23" s="72">
        <v>268544</v>
      </c>
      <c r="G23" s="72">
        <v>31081.898694851501</v>
      </c>
      <c r="H23" s="70">
        <v>0</v>
      </c>
      <c r="I23" s="72">
        <v>5682.8571428571431</v>
      </c>
      <c r="J23" s="70">
        <v>5.8823529411764705E-2</v>
      </c>
      <c r="K23" s="72">
        <v>0</v>
      </c>
      <c r="L23" s="72">
        <v>1</v>
      </c>
      <c r="M23" s="70">
        <v>0.94812304743470388</v>
      </c>
      <c r="N23" s="70">
        <v>0.71573167642660318</v>
      </c>
      <c r="O23" s="70">
        <v>0.55600000000000005</v>
      </c>
      <c r="P23" s="70">
        <v>0.42252841591835022</v>
      </c>
      <c r="Q23" s="70">
        <v>345.41256198242996</v>
      </c>
      <c r="R23" s="72">
        <v>611005484</v>
      </c>
      <c r="S23" s="72">
        <v>757.05</v>
      </c>
      <c r="T23" s="72">
        <v>1212.5999999999999</v>
      </c>
      <c r="U23" s="70">
        <v>3.5392622195163379</v>
      </c>
      <c r="V23" s="171">
        <v>173</v>
      </c>
      <c r="W23" s="171">
        <v>0.17399999999999999</v>
      </c>
      <c r="X23" s="70">
        <v>0.8</v>
      </c>
      <c r="Y23" s="119">
        <v>64.95</v>
      </c>
      <c r="Z23" s="70">
        <v>47.2</v>
      </c>
      <c r="AA23" s="70">
        <v>266</v>
      </c>
      <c r="AB23" s="70">
        <v>1.7</v>
      </c>
      <c r="AC23" s="70">
        <v>686</v>
      </c>
      <c r="AD23" s="70">
        <v>12</v>
      </c>
      <c r="AE23" s="70">
        <v>163</v>
      </c>
      <c r="AF23" s="70">
        <v>39.9</v>
      </c>
      <c r="AG23" s="70">
        <v>0.56899999999999995</v>
      </c>
      <c r="AH23" s="70">
        <v>0.46600000000000003</v>
      </c>
      <c r="AI23" s="72">
        <v>0</v>
      </c>
      <c r="AJ23" s="72">
        <v>0</v>
      </c>
      <c r="AK23" s="72">
        <v>164.8119583086756</v>
      </c>
      <c r="AL23" s="72">
        <v>88674.76999999999</v>
      </c>
      <c r="AM23" s="72">
        <v>0</v>
      </c>
      <c r="AN23" s="72">
        <v>22869</v>
      </c>
      <c r="AO23" s="72">
        <v>0</v>
      </c>
      <c r="AP23" s="70">
        <v>5.9</v>
      </c>
      <c r="AQ23" s="70">
        <v>11.4</v>
      </c>
      <c r="AR23" s="70">
        <v>3.9666666666666663</v>
      </c>
      <c r="AS23" s="70">
        <v>-0.81979125738143921</v>
      </c>
      <c r="AT23" s="70">
        <v>25</v>
      </c>
      <c r="AU23" s="70">
        <v>26</v>
      </c>
      <c r="AV23" s="70">
        <v>35.200000000000003</v>
      </c>
      <c r="AW23" s="70">
        <v>23.2</v>
      </c>
      <c r="AX23" s="70">
        <v>83.710054580000005</v>
      </c>
      <c r="AY23" s="70">
        <v>30</v>
      </c>
      <c r="AZ23" s="70">
        <v>56.5</v>
      </c>
      <c r="BA23" s="72"/>
      <c r="BB23" s="72">
        <v>2652839</v>
      </c>
      <c r="BC23" s="72">
        <v>2470708.4595400002</v>
      </c>
      <c r="BD23" s="72">
        <v>24253764</v>
      </c>
      <c r="BE23" s="70">
        <v>0</v>
      </c>
      <c r="BF23" s="70">
        <v>0.72</v>
      </c>
      <c r="BG23" s="70">
        <v>4.4480113333333335</v>
      </c>
    </row>
    <row r="24" spans="1:59" s="11" customFormat="1" x14ac:dyDescent="0.25">
      <c r="A24" s="15" t="s">
        <v>347</v>
      </c>
      <c r="B24" t="s">
        <v>2</v>
      </c>
      <c r="C24" s="118" t="s">
        <v>469</v>
      </c>
      <c r="D24" s="70">
        <v>2</v>
      </c>
      <c r="E24" s="72">
        <v>1451044</v>
      </c>
      <c r="F24" s="72">
        <v>53337</v>
      </c>
      <c r="G24" s="72">
        <v>1565.0767652108</v>
      </c>
      <c r="H24" s="70">
        <v>0.03</v>
      </c>
      <c r="I24" s="72">
        <v>5682.8571428571431</v>
      </c>
      <c r="J24" s="70">
        <v>5.8823529411764705E-2</v>
      </c>
      <c r="K24" s="72">
        <v>0</v>
      </c>
      <c r="L24" s="72">
        <v>836</v>
      </c>
      <c r="M24" s="70">
        <v>0.94812304743470388</v>
      </c>
      <c r="N24" s="70">
        <v>0.71573167642660318</v>
      </c>
      <c r="O24" s="70">
        <v>0.55600000000000005</v>
      </c>
      <c r="P24" s="70">
        <v>0.17292061448097229</v>
      </c>
      <c r="Q24" s="70">
        <v>345.41256198242996</v>
      </c>
      <c r="R24" s="72">
        <v>611005484</v>
      </c>
      <c r="S24" s="72">
        <v>757.05</v>
      </c>
      <c r="T24" s="72">
        <v>1212.5999999999999</v>
      </c>
      <c r="U24" s="70">
        <v>3.5392622195163379</v>
      </c>
      <c r="V24" s="171">
        <v>64</v>
      </c>
      <c r="W24" s="171" t="s">
        <v>101</v>
      </c>
      <c r="X24" s="70">
        <v>0.8</v>
      </c>
      <c r="Y24" s="119">
        <v>90.65</v>
      </c>
      <c r="Z24" s="70">
        <v>87.4</v>
      </c>
      <c r="AA24" s="70">
        <v>266</v>
      </c>
      <c r="AB24" s="70">
        <v>4</v>
      </c>
      <c r="AC24" s="70">
        <v>0</v>
      </c>
      <c r="AD24" s="70">
        <v>13</v>
      </c>
      <c r="AE24" s="70">
        <v>163</v>
      </c>
      <c r="AF24" s="70">
        <v>39.9</v>
      </c>
      <c r="AG24" s="70">
        <v>0.56899999999999995</v>
      </c>
      <c r="AH24" s="70">
        <v>0.46600000000000003</v>
      </c>
      <c r="AI24" s="72">
        <v>0</v>
      </c>
      <c r="AJ24" s="72">
        <v>0</v>
      </c>
      <c r="AK24" s="72">
        <v>0</v>
      </c>
      <c r="AL24" s="72">
        <v>276978.94999999995</v>
      </c>
      <c r="AM24" s="72">
        <v>248030</v>
      </c>
      <c r="AN24" s="72">
        <v>0</v>
      </c>
      <c r="AO24" s="72">
        <v>0</v>
      </c>
      <c r="AP24" s="70" t="s">
        <v>101</v>
      </c>
      <c r="AQ24" s="70">
        <v>2.5</v>
      </c>
      <c r="AR24" s="70">
        <v>3.9666666666666663</v>
      </c>
      <c r="AS24" s="70">
        <v>-0.81979125738143921</v>
      </c>
      <c r="AT24" s="70">
        <v>25</v>
      </c>
      <c r="AU24" s="70">
        <v>49.6</v>
      </c>
      <c r="AV24" s="70">
        <v>75.8</v>
      </c>
      <c r="AW24" s="70">
        <v>23.2</v>
      </c>
      <c r="AX24" s="70">
        <v>83.710054580000005</v>
      </c>
      <c r="AY24" s="70">
        <v>27.9</v>
      </c>
      <c r="AZ24" s="70">
        <v>71.900000000000006</v>
      </c>
      <c r="BA24" s="72"/>
      <c r="BB24" s="72">
        <v>2180309</v>
      </c>
      <c r="BC24" s="72">
        <v>2061950.0800099999</v>
      </c>
      <c r="BD24" s="72">
        <v>24253764</v>
      </c>
      <c r="BE24" s="70">
        <v>0</v>
      </c>
      <c r="BF24" s="70">
        <v>0.72</v>
      </c>
      <c r="BG24" s="70">
        <v>4.4480113333333335</v>
      </c>
    </row>
    <row r="25" spans="1:59" s="11" customFormat="1" x14ac:dyDescent="0.25">
      <c r="A25" s="15" t="s">
        <v>348</v>
      </c>
      <c r="B25" t="s">
        <v>2</v>
      </c>
      <c r="C25" s="118" t="s">
        <v>470</v>
      </c>
      <c r="D25" s="70">
        <v>1.5</v>
      </c>
      <c r="E25" s="72">
        <v>1310257</v>
      </c>
      <c r="F25" s="72">
        <v>46851</v>
      </c>
      <c r="G25" s="72">
        <v>2542.3332790880004</v>
      </c>
      <c r="H25" s="70">
        <v>0.03</v>
      </c>
      <c r="I25" s="72">
        <v>5682.8571428571431</v>
      </c>
      <c r="J25" s="70">
        <v>5.8823529411764705E-2</v>
      </c>
      <c r="K25" s="72">
        <v>0</v>
      </c>
      <c r="L25" s="72">
        <v>10</v>
      </c>
      <c r="M25" s="70">
        <v>0.94812304743470388</v>
      </c>
      <c r="N25" s="70">
        <v>0.71573167642660318</v>
      </c>
      <c r="O25" s="70">
        <v>0.55600000000000005</v>
      </c>
      <c r="P25" s="70">
        <v>0.13933564722537994</v>
      </c>
      <c r="Q25" s="70">
        <v>345.41256198242996</v>
      </c>
      <c r="R25" s="72">
        <v>611005484</v>
      </c>
      <c r="S25" s="72">
        <v>757.05</v>
      </c>
      <c r="T25" s="72">
        <v>1212.5999999999999</v>
      </c>
      <c r="U25" s="70">
        <v>3.5392622195163379</v>
      </c>
      <c r="V25" s="171">
        <v>83</v>
      </c>
      <c r="W25" s="171" t="s">
        <v>101</v>
      </c>
      <c r="X25" s="70">
        <v>0.8</v>
      </c>
      <c r="Y25" s="119">
        <v>82.95</v>
      </c>
      <c r="Z25" s="70">
        <v>68.900000000000006</v>
      </c>
      <c r="AA25" s="70">
        <v>266</v>
      </c>
      <c r="AB25" s="70">
        <v>1.6</v>
      </c>
      <c r="AC25" s="70">
        <v>2</v>
      </c>
      <c r="AD25" s="70">
        <v>12</v>
      </c>
      <c r="AE25" s="70">
        <v>163</v>
      </c>
      <c r="AF25" s="70">
        <v>39.9</v>
      </c>
      <c r="AG25" s="70">
        <v>0.56899999999999995</v>
      </c>
      <c r="AH25" s="70">
        <v>0.46600000000000003</v>
      </c>
      <c r="AI25" s="72">
        <v>0</v>
      </c>
      <c r="AJ25" s="72">
        <v>12890</v>
      </c>
      <c r="AK25" s="72">
        <v>0</v>
      </c>
      <c r="AL25" s="72">
        <v>47540.105783222141</v>
      </c>
      <c r="AM25" s="72">
        <v>32434</v>
      </c>
      <c r="AN25" s="72">
        <v>0</v>
      </c>
      <c r="AO25" s="72">
        <v>0</v>
      </c>
      <c r="AP25" s="70" t="s">
        <v>101</v>
      </c>
      <c r="AQ25" s="70">
        <v>1.6</v>
      </c>
      <c r="AR25" s="70">
        <v>3.9666666666666663</v>
      </c>
      <c r="AS25" s="70">
        <v>-0.81979125738143921</v>
      </c>
      <c r="AT25" s="70">
        <v>25</v>
      </c>
      <c r="AU25" s="70">
        <v>71.900000000000006</v>
      </c>
      <c r="AV25" s="70">
        <v>82</v>
      </c>
      <c r="AW25" s="70">
        <v>23.2</v>
      </c>
      <c r="AX25" s="70">
        <v>83.710054580000005</v>
      </c>
      <c r="AY25" s="70">
        <v>41</v>
      </c>
      <c r="AZ25" s="70">
        <v>69.099999999999994</v>
      </c>
      <c r="BA25" s="72"/>
      <c r="BB25" s="72">
        <v>2040267</v>
      </c>
      <c r="BC25" s="72">
        <v>1954202.06259</v>
      </c>
      <c r="BD25" s="72">
        <v>24253764</v>
      </c>
      <c r="BE25" s="70">
        <v>0</v>
      </c>
      <c r="BF25" s="70">
        <v>0.72</v>
      </c>
      <c r="BG25" s="70">
        <v>4.4480113333333335</v>
      </c>
    </row>
    <row r="26" spans="1:59" s="11" customFormat="1" x14ac:dyDescent="0.25">
      <c r="A26" s="15" t="s">
        <v>349</v>
      </c>
      <c r="B26" t="s">
        <v>2</v>
      </c>
      <c r="C26" s="118" t="s">
        <v>471</v>
      </c>
      <c r="D26" s="70" t="s">
        <v>101</v>
      </c>
      <c r="E26" s="72">
        <v>344951</v>
      </c>
      <c r="F26" s="72">
        <v>359267</v>
      </c>
      <c r="G26" s="72">
        <v>4835.5529102080009</v>
      </c>
      <c r="H26" s="70">
        <v>0.06</v>
      </c>
      <c r="I26" s="72">
        <v>5682.8571428571431</v>
      </c>
      <c r="J26" s="70">
        <v>5.8823529411764705E-2</v>
      </c>
      <c r="K26" s="72">
        <v>0</v>
      </c>
      <c r="L26" s="72">
        <v>0</v>
      </c>
      <c r="M26" s="70">
        <v>0.94812304743470388</v>
      </c>
      <c r="N26" s="70">
        <v>0.71573167642660318</v>
      </c>
      <c r="O26" s="70">
        <v>0.55600000000000005</v>
      </c>
      <c r="P26" s="70">
        <v>0.1278654932975769</v>
      </c>
      <c r="Q26" s="70">
        <v>345.41256198242996</v>
      </c>
      <c r="R26" s="72">
        <v>611005484</v>
      </c>
      <c r="S26" s="72">
        <v>757.05</v>
      </c>
      <c r="T26" s="72">
        <v>1212.5999999999999</v>
      </c>
      <c r="U26" s="70">
        <v>3.5392622195163379</v>
      </c>
      <c r="V26" s="171">
        <v>100</v>
      </c>
      <c r="W26" s="171" t="s">
        <v>101</v>
      </c>
      <c r="X26" s="70">
        <v>0.8</v>
      </c>
      <c r="Y26" s="119">
        <v>84</v>
      </c>
      <c r="Z26" s="70">
        <v>70.599999999999994</v>
      </c>
      <c r="AA26" s="70">
        <v>266</v>
      </c>
      <c r="AB26" s="70">
        <v>5.8</v>
      </c>
      <c r="AC26" s="70">
        <v>0</v>
      </c>
      <c r="AD26" s="70">
        <v>6</v>
      </c>
      <c r="AE26" s="70">
        <v>163</v>
      </c>
      <c r="AF26" s="70">
        <v>39.9</v>
      </c>
      <c r="AG26" s="70">
        <v>0.56899999999999995</v>
      </c>
      <c r="AH26" s="70">
        <v>0.46600000000000003</v>
      </c>
      <c r="AI26" s="72">
        <v>0</v>
      </c>
      <c r="AJ26" s="72">
        <v>0</v>
      </c>
      <c r="AK26" s="72">
        <v>0</v>
      </c>
      <c r="AL26" s="72" t="s">
        <v>101</v>
      </c>
      <c r="AM26" s="72">
        <v>0</v>
      </c>
      <c r="AN26" s="72">
        <v>0</v>
      </c>
      <c r="AO26" s="72">
        <v>0</v>
      </c>
      <c r="AP26" s="70" t="s">
        <v>101</v>
      </c>
      <c r="AQ26" s="70">
        <v>7</v>
      </c>
      <c r="AR26" s="70">
        <v>3.9666666666666663</v>
      </c>
      <c r="AS26" s="70">
        <v>-0.81979125738143921</v>
      </c>
      <c r="AT26" s="70">
        <v>25</v>
      </c>
      <c r="AU26" s="70">
        <v>69.099999999999994</v>
      </c>
      <c r="AV26" s="70">
        <v>94</v>
      </c>
      <c r="AW26" s="70">
        <v>23.2</v>
      </c>
      <c r="AX26" s="70">
        <v>83.710054580000005</v>
      </c>
      <c r="AY26" s="70">
        <v>25</v>
      </c>
      <c r="AZ26" s="70">
        <v>75.2</v>
      </c>
      <c r="BA26" s="72"/>
      <c r="BB26" s="72">
        <v>782433</v>
      </c>
      <c r="BC26" s="72">
        <v>825706.751819</v>
      </c>
      <c r="BD26" s="72">
        <v>24253764</v>
      </c>
      <c r="BE26" s="70">
        <v>0</v>
      </c>
      <c r="BF26" s="70">
        <v>0.72</v>
      </c>
      <c r="BG26" s="70">
        <v>4.4480113333333335</v>
      </c>
    </row>
    <row r="27" spans="1:59" s="11" customFormat="1" x14ac:dyDescent="0.25">
      <c r="A27" s="15" t="s">
        <v>342</v>
      </c>
      <c r="B27" t="s">
        <v>2</v>
      </c>
      <c r="C27" s="118" t="s">
        <v>472</v>
      </c>
      <c r="D27" s="70">
        <v>2.5</v>
      </c>
      <c r="E27" s="72">
        <v>259742</v>
      </c>
      <c r="F27" s="72">
        <v>902540</v>
      </c>
      <c r="G27" s="72">
        <v>6252.1310823160002</v>
      </c>
      <c r="H27" s="70">
        <v>0.06</v>
      </c>
      <c r="I27" s="72">
        <v>5682.8571428571431</v>
      </c>
      <c r="J27" s="70">
        <v>5.8823529411764705E-2</v>
      </c>
      <c r="K27" s="72">
        <v>0</v>
      </c>
      <c r="L27" s="72">
        <v>308</v>
      </c>
      <c r="M27" s="70">
        <v>0.94812304743470388</v>
      </c>
      <c r="N27" s="70">
        <v>0.71573167642660318</v>
      </c>
      <c r="O27" s="70">
        <v>0.55600000000000005</v>
      </c>
      <c r="P27" s="70">
        <v>0.13622744381427765</v>
      </c>
      <c r="Q27" s="70">
        <v>345.41256198242996</v>
      </c>
      <c r="R27" s="72">
        <v>611005484</v>
      </c>
      <c r="S27" s="72">
        <v>757.05</v>
      </c>
      <c r="T27" s="72">
        <v>1212.5999999999999</v>
      </c>
      <c r="U27" s="70">
        <v>3.5392622195163379</v>
      </c>
      <c r="V27" s="171">
        <v>78</v>
      </c>
      <c r="W27" s="171" t="s">
        <v>101</v>
      </c>
      <c r="X27" s="70">
        <v>0.8</v>
      </c>
      <c r="Y27" s="119">
        <v>77.400000000000006</v>
      </c>
      <c r="Z27" s="70">
        <v>65.3</v>
      </c>
      <c r="AA27" s="70">
        <v>266</v>
      </c>
      <c r="AB27" s="70">
        <v>3.2</v>
      </c>
      <c r="AC27" s="70">
        <v>2</v>
      </c>
      <c r="AD27" s="70">
        <v>3</v>
      </c>
      <c r="AE27" s="70">
        <v>163</v>
      </c>
      <c r="AF27" s="70">
        <v>39.9</v>
      </c>
      <c r="AG27" s="70">
        <v>0.56899999999999995</v>
      </c>
      <c r="AH27" s="70">
        <v>0.46600000000000003</v>
      </c>
      <c r="AI27" s="72">
        <v>0</v>
      </c>
      <c r="AJ27" s="72">
        <v>0</v>
      </c>
      <c r="AK27" s="72">
        <v>0</v>
      </c>
      <c r="AL27" s="72">
        <v>331519.04000000004</v>
      </c>
      <c r="AM27" s="72">
        <v>196183</v>
      </c>
      <c r="AN27" s="72">
        <v>621</v>
      </c>
      <c r="AO27" s="72">
        <v>0</v>
      </c>
      <c r="AP27" s="70" t="s">
        <v>101</v>
      </c>
      <c r="AQ27" s="70">
        <v>3.1</v>
      </c>
      <c r="AR27" s="70">
        <v>3.9666666666666663</v>
      </c>
      <c r="AS27" s="70">
        <v>-0.81979125738143921</v>
      </c>
      <c r="AT27" s="70">
        <v>25</v>
      </c>
      <c r="AU27" s="70">
        <v>57.5</v>
      </c>
      <c r="AV27" s="70">
        <v>87.9</v>
      </c>
      <c r="AW27" s="70">
        <v>23.2</v>
      </c>
      <c r="AX27" s="70">
        <v>83.710054580000005</v>
      </c>
      <c r="AY27" s="70">
        <v>37.5</v>
      </c>
      <c r="AZ27" s="70">
        <v>66.599999999999994</v>
      </c>
      <c r="BA27" s="72"/>
      <c r="BB27" s="72">
        <v>1778070</v>
      </c>
      <c r="BC27" s="72">
        <v>1620044.49608</v>
      </c>
      <c r="BD27" s="72">
        <v>24253764</v>
      </c>
      <c r="BE27" s="70">
        <v>0</v>
      </c>
      <c r="BF27" s="70">
        <v>0.72</v>
      </c>
      <c r="BG27" s="70">
        <v>4.4480113333333335</v>
      </c>
    </row>
    <row r="28" spans="1:59" s="11" customFormat="1" x14ac:dyDescent="0.25">
      <c r="A28" s="15" t="s">
        <v>350</v>
      </c>
      <c r="B28" t="s">
        <v>6</v>
      </c>
      <c r="C28" s="118" t="s">
        <v>473</v>
      </c>
      <c r="D28" s="70">
        <v>0.8</v>
      </c>
      <c r="E28" s="72">
        <v>0</v>
      </c>
      <c r="F28" s="72">
        <v>0</v>
      </c>
      <c r="G28" s="72">
        <v>0</v>
      </c>
      <c r="H28" s="70" t="s">
        <v>101</v>
      </c>
      <c r="I28" s="72">
        <v>14031.428571428571</v>
      </c>
      <c r="J28" s="70">
        <v>5.8823529411764705E-2</v>
      </c>
      <c r="K28" s="72">
        <v>3</v>
      </c>
      <c r="L28" s="72">
        <v>0</v>
      </c>
      <c r="M28" s="70">
        <v>0.11501216527856301</v>
      </c>
      <c r="N28" s="70">
        <v>4.3095005814223437E-2</v>
      </c>
      <c r="O28" s="70">
        <v>0.46</v>
      </c>
      <c r="P28" s="70">
        <v>7.3242023587226868E-2</v>
      </c>
      <c r="Q28" s="70">
        <v>244.937047274945</v>
      </c>
      <c r="R28" s="72">
        <v>5739697</v>
      </c>
      <c r="S28" s="72">
        <v>91.72</v>
      </c>
      <c r="T28" s="72">
        <v>269.62</v>
      </c>
      <c r="U28" s="70">
        <v>18.452395598734036</v>
      </c>
      <c r="V28" s="171">
        <v>55</v>
      </c>
      <c r="W28" s="171">
        <v>3.1E-2</v>
      </c>
      <c r="X28" s="70">
        <v>1.1000000000000001</v>
      </c>
      <c r="Y28" s="119">
        <v>84.4</v>
      </c>
      <c r="Z28" s="70">
        <v>81.8</v>
      </c>
      <c r="AA28" s="70">
        <v>126</v>
      </c>
      <c r="AB28" s="70">
        <v>0.2</v>
      </c>
      <c r="AC28" s="70">
        <v>0</v>
      </c>
      <c r="AD28" s="70" t="s">
        <v>101</v>
      </c>
      <c r="AE28" s="70">
        <v>114</v>
      </c>
      <c r="AF28" s="70">
        <v>29.4</v>
      </c>
      <c r="AG28" s="70">
        <v>0.623</v>
      </c>
      <c r="AH28" s="70">
        <v>0.35899999999999999</v>
      </c>
      <c r="AI28" s="72">
        <v>0</v>
      </c>
      <c r="AJ28" s="72">
        <v>0</v>
      </c>
      <c r="AK28" s="72">
        <v>0</v>
      </c>
      <c r="AL28" s="72">
        <v>576.9</v>
      </c>
      <c r="AM28" s="72">
        <v>0</v>
      </c>
      <c r="AN28" s="72">
        <v>0</v>
      </c>
      <c r="AO28" s="72">
        <v>0</v>
      </c>
      <c r="AP28" s="70" t="s">
        <v>101</v>
      </c>
      <c r="AQ28" s="70">
        <v>17.3</v>
      </c>
      <c r="AR28" s="70">
        <v>3.8166666666666673</v>
      </c>
      <c r="AS28" s="70">
        <v>-0.64785939455032349</v>
      </c>
      <c r="AT28" s="70">
        <v>37</v>
      </c>
      <c r="AU28" s="70">
        <v>84.4</v>
      </c>
      <c r="AV28" s="70">
        <v>69.8</v>
      </c>
      <c r="AW28" s="70">
        <v>18.5</v>
      </c>
      <c r="AX28" s="70">
        <v>141.199904</v>
      </c>
      <c r="AY28" s="70">
        <v>52.6</v>
      </c>
      <c r="AZ28" s="70">
        <v>99</v>
      </c>
      <c r="BA28" s="72"/>
      <c r="BB28" s="72">
        <v>24815</v>
      </c>
      <c r="BC28" s="72">
        <v>8072.2129821799999</v>
      </c>
      <c r="BD28" s="72">
        <v>1987257</v>
      </c>
      <c r="BE28" s="70">
        <v>6.4029999999999998E-3</v>
      </c>
      <c r="BF28" s="70">
        <v>0.66</v>
      </c>
      <c r="BG28" s="70">
        <v>2.3313333333333335E-2</v>
      </c>
    </row>
    <row r="29" spans="1:59" s="11" customFormat="1" x14ac:dyDescent="0.25">
      <c r="A29" s="15" t="s">
        <v>730</v>
      </c>
      <c r="B29" t="s">
        <v>6</v>
      </c>
      <c r="C29" s="118" t="s">
        <v>477</v>
      </c>
      <c r="D29" s="70">
        <v>2</v>
      </c>
      <c r="E29" s="72">
        <v>20497</v>
      </c>
      <c r="F29" s="72">
        <v>143910</v>
      </c>
      <c r="G29" s="72">
        <v>3515.2526658696002</v>
      </c>
      <c r="H29" s="70">
        <v>0.06</v>
      </c>
      <c r="I29" s="72">
        <v>14031.428571428571</v>
      </c>
      <c r="J29" s="70">
        <v>5.8823529411764705E-2</v>
      </c>
      <c r="K29" s="72">
        <v>3</v>
      </c>
      <c r="L29" s="72">
        <v>0</v>
      </c>
      <c r="M29" s="70">
        <v>0.11501216527856301</v>
      </c>
      <c r="N29" s="70">
        <v>4.3095005814223437E-2</v>
      </c>
      <c r="O29" s="70">
        <v>0.46</v>
      </c>
      <c r="P29" s="70">
        <v>0.46146529912948608</v>
      </c>
      <c r="Q29" s="70">
        <v>244.937047274945</v>
      </c>
      <c r="R29" s="72">
        <v>5739697</v>
      </c>
      <c r="S29" s="72">
        <v>91.72</v>
      </c>
      <c r="T29" s="72">
        <v>269.62</v>
      </c>
      <c r="U29" s="70">
        <v>18.452395598734036</v>
      </c>
      <c r="V29" s="171">
        <v>92</v>
      </c>
      <c r="W29" s="171">
        <v>0.105</v>
      </c>
      <c r="X29" s="70">
        <v>1.1000000000000001</v>
      </c>
      <c r="Y29" s="119">
        <v>98.05</v>
      </c>
      <c r="Z29" s="70">
        <v>95.1</v>
      </c>
      <c r="AA29" s="70">
        <v>126</v>
      </c>
      <c r="AB29" s="70">
        <v>1.6</v>
      </c>
      <c r="AC29" s="70">
        <v>0</v>
      </c>
      <c r="AD29" s="70" t="s">
        <v>101</v>
      </c>
      <c r="AE29" s="70">
        <v>114</v>
      </c>
      <c r="AF29" s="70">
        <v>29.4</v>
      </c>
      <c r="AG29" s="70">
        <v>0.623</v>
      </c>
      <c r="AH29" s="70">
        <v>0.35899999999999999</v>
      </c>
      <c r="AI29" s="72">
        <v>0</v>
      </c>
      <c r="AJ29" s="72">
        <v>0</v>
      </c>
      <c r="AK29" s="72">
        <v>0</v>
      </c>
      <c r="AL29" s="72">
        <v>19264.350000000002</v>
      </c>
      <c r="AM29" s="72">
        <v>0</v>
      </c>
      <c r="AN29" s="72">
        <v>0</v>
      </c>
      <c r="AO29" s="72">
        <v>0</v>
      </c>
      <c r="AP29" s="70">
        <v>7.5</v>
      </c>
      <c r="AQ29" s="70">
        <v>11.5</v>
      </c>
      <c r="AR29" s="70">
        <v>3.8166666666666673</v>
      </c>
      <c r="AS29" s="70">
        <v>-0.64785939455032349</v>
      </c>
      <c r="AT29" s="70">
        <v>37</v>
      </c>
      <c r="AU29" s="70">
        <v>20.3</v>
      </c>
      <c r="AV29" s="70">
        <v>32.9</v>
      </c>
      <c r="AW29" s="70">
        <v>18.5</v>
      </c>
      <c r="AX29" s="70">
        <v>141.199904</v>
      </c>
      <c r="AY29" s="70">
        <v>39.6</v>
      </c>
      <c r="AZ29" s="70">
        <v>92.7</v>
      </c>
      <c r="BA29" s="72"/>
      <c r="BB29" s="72">
        <v>225423</v>
      </c>
      <c r="BC29" s="72">
        <v>250832.37276299999</v>
      </c>
      <c r="BD29" s="72">
        <v>1987257</v>
      </c>
      <c r="BE29" s="70">
        <v>6.4029999999999998E-3</v>
      </c>
      <c r="BF29" s="70">
        <v>0.66</v>
      </c>
      <c r="BG29" s="70">
        <v>2.3313333333333335E-2</v>
      </c>
    </row>
    <row r="30" spans="1:59" s="11" customFormat="1" x14ac:dyDescent="0.25">
      <c r="A30" s="15" t="s">
        <v>731</v>
      </c>
      <c r="B30" s="15" t="s">
        <v>6</v>
      </c>
      <c r="C30" s="118" t="s">
        <v>478</v>
      </c>
      <c r="D30" s="70">
        <v>2</v>
      </c>
      <c r="E30" s="72">
        <v>371452</v>
      </c>
      <c r="F30" s="72">
        <v>71706</v>
      </c>
      <c r="G30" s="72">
        <v>46.119637525885004</v>
      </c>
      <c r="H30" s="70">
        <v>0.09</v>
      </c>
      <c r="I30" s="72">
        <v>14031.428571428571</v>
      </c>
      <c r="J30" s="70">
        <v>5.8823529411764705E-2</v>
      </c>
      <c r="K30" s="72">
        <v>0</v>
      </c>
      <c r="L30" s="72">
        <v>1</v>
      </c>
      <c r="M30" s="70">
        <v>0.11501216527856301</v>
      </c>
      <c r="N30" s="70">
        <v>4.3095005814223437E-2</v>
      </c>
      <c r="O30" s="70">
        <v>0.46</v>
      </c>
      <c r="P30" s="70">
        <v>0.20434743165969849</v>
      </c>
      <c r="Q30" s="70">
        <v>244.937047274945</v>
      </c>
      <c r="R30" s="72">
        <v>5739697</v>
      </c>
      <c r="S30" s="72">
        <v>91.72</v>
      </c>
      <c r="T30" s="72">
        <v>269.62</v>
      </c>
      <c r="U30" s="70">
        <v>18.452395598734036</v>
      </c>
      <c r="V30" s="171">
        <v>61</v>
      </c>
      <c r="W30" s="171">
        <v>6.7000000000000004E-2</v>
      </c>
      <c r="X30" s="70">
        <v>1.1000000000000001</v>
      </c>
      <c r="Y30" s="119">
        <v>92.25</v>
      </c>
      <c r="Z30" s="70">
        <v>82.9</v>
      </c>
      <c r="AA30" s="70">
        <v>126</v>
      </c>
      <c r="AB30" s="70">
        <v>1.9</v>
      </c>
      <c r="AC30" s="70">
        <v>0</v>
      </c>
      <c r="AD30" s="70" t="s">
        <v>101</v>
      </c>
      <c r="AE30" s="70">
        <v>114</v>
      </c>
      <c r="AF30" s="70">
        <v>29.4</v>
      </c>
      <c r="AG30" s="70">
        <v>0.623</v>
      </c>
      <c r="AH30" s="70">
        <v>0.35899999999999999</v>
      </c>
      <c r="AI30" s="72">
        <v>0</v>
      </c>
      <c r="AJ30" s="72">
        <v>0</v>
      </c>
      <c r="AK30" s="72">
        <v>0</v>
      </c>
      <c r="AL30" s="72">
        <v>28147.14</v>
      </c>
      <c r="AM30" s="72">
        <v>0</v>
      </c>
      <c r="AN30" s="72">
        <v>4038</v>
      </c>
      <c r="AO30" s="72">
        <v>0</v>
      </c>
      <c r="AP30" s="70">
        <v>3.6</v>
      </c>
      <c r="AQ30" s="70">
        <v>13.8</v>
      </c>
      <c r="AR30" s="70">
        <v>3.8166666666666673</v>
      </c>
      <c r="AS30" s="70">
        <v>-0.64785939455032349</v>
      </c>
      <c r="AT30" s="70">
        <v>37</v>
      </c>
      <c r="AU30" s="70">
        <v>45.9</v>
      </c>
      <c r="AV30" s="70">
        <v>61.1</v>
      </c>
      <c r="AW30" s="70">
        <v>18.5</v>
      </c>
      <c r="AX30" s="70">
        <v>141.199904</v>
      </c>
      <c r="AY30" s="70">
        <v>40.799999999999997</v>
      </c>
      <c r="AZ30" s="70">
        <v>86.5</v>
      </c>
      <c r="BA30" s="72"/>
      <c r="BB30" s="72">
        <v>736750</v>
      </c>
      <c r="BC30" s="72">
        <v>783780.18807899999</v>
      </c>
      <c r="BD30" s="72">
        <v>1987257</v>
      </c>
      <c r="BE30" s="70">
        <v>6.4029999999999998E-3</v>
      </c>
      <c r="BF30" s="70">
        <v>0.66</v>
      </c>
      <c r="BG30" s="70">
        <v>2.3313333333333335E-2</v>
      </c>
    </row>
    <row r="31" spans="1:59" s="11" customFormat="1" x14ac:dyDescent="0.25">
      <c r="A31" s="15" t="s">
        <v>732</v>
      </c>
      <c r="B31" t="s">
        <v>6</v>
      </c>
      <c r="C31" s="118" t="s">
        <v>475</v>
      </c>
      <c r="D31" s="70">
        <v>2.2857142857142856</v>
      </c>
      <c r="E31" s="72">
        <v>19118</v>
      </c>
      <c r="F31" s="72">
        <v>0</v>
      </c>
      <c r="G31" s="72">
        <v>592.27375577419991</v>
      </c>
      <c r="H31" s="70">
        <v>0.06</v>
      </c>
      <c r="I31" s="72">
        <v>14031.428571428571</v>
      </c>
      <c r="J31" s="70">
        <v>5.8823529411764705E-2</v>
      </c>
      <c r="K31" s="72">
        <v>0</v>
      </c>
      <c r="L31" s="72">
        <v>0</v>
      </c>
      <c r="M31" s="70">
        <v>0.11501216527856301</v>
      </c>
      <c r="N31" s="70">
        <v>4.3095005814223437E-2</v>
      </c>
      <c r="O31" s="70">
        <v>0.46</v>
      </c>
      <c r="P31" s="70">
        <v>0.42846998572349548</v>
      </c>
      <c r="Q31" s="70">
        <v>244.937047274945</v>
      </c>
      <c r="R31" s="72">
        <v>5739697</v>
      </c>
      <c r="S31" s="72">
        <v>91.72</v>
      </c>
      <c r="T31" s="72">
        <v>269.62</v>
      </c>
      <c r="U31" s="70">
        <v>18.452395598734036</v>
      </c>
      <c r="V31" s="171">
        <v>38</v>
      </c>
      <c r="W31" s="171">
        <v>0.20199999999999999</v>
      </c>
      <c r="X31" s="70">
        <v>1.1000000000000001</v>
      </c>
      <c r="Y31" s="119">
        <v>90.8</v>
      </c>
      <c r="Z31" s="70">
        <v>86.8</v>
      </c>
      <c r="AA31" s="70">
        <v>126</v>
      </c>
      <c r="AB31" s="70">
        <v>1.37</v>
      </c>
      <c r="AC31" s="70">
        <v>0</v>
      </c>
      <c r="AD31" s="70" t="s">
        <v>101</v>
      </c>
      <c r="AE31" s="70">
        <v>114</v>
      </c>
      <c r="AF31" s="70">
        <v>29.4</v>
      </c>
      <c r="AG31" s="70">
        <v>0.623</v>
      </c>
      <c r="AH31" s="70">
        <v>0.35899999999999999</v>
      </c>
      <c r="AI31" s="72">
        <v>0</v>
      </c>
      <c r="AJ31" s="72">
        <v>0</v>
      </c>
      <c r="AK31" s="72">
        <v>0</v>
      </c>
      <c r="AL31" s="72">
        <v>16397.16</v>
      </c>
      <c r="AM31" s="72">
        <v>0</v>
      </c>
      <c r="AN31" s="72">
        <v>0</v>
      </c>
      <c r="AO31" s="72">
        <v>0</v>
      </c>
      <c r="AP31" s="70">
        <v>8.3000000000000007</v>
      </c>
      <c r="AQ31" s="70">
        <v>18.3</v>
      </c>
      <c r="AR31" s="70">
        <v>3.8166666666666673</v>
      </c>
      <c r="AS31" s="70">
        <v>-0.64785939455032349</v>
      </c>
      <c r="AT31" s="70">
        <v>37</v>
      </c>
      <c r="AU31" s="70">
        <v>13.3</v>
      </c>
      <c r="AV31" s="70">
        <v>38.5</v>
      </c>
      <c r="AW31" s="70">
        <v>18.5</v>
      </c>
      <c r="AX31" s="70">
        <v>141.199904</v>
      </c>
      <c r="AY31" s="70">
        <v>44.4</v>
      </c>
      <c r="AZ31" s="70">
        <v>79.099999999999994</v>
      </c>
      <c r="BA31" s="72"/>
      <c r="BB31" s="72">
        <v>132462.71257156509</v>
      </c>
      <c r="BC31" s="72">
        <v>115341.036681</v>
      </c>
      <c r="BD31" s="72">
        <v>1987257</v>
      </c>
      <c r="BE31" s="70">
        <v>6.4029999999999998E-3</v>
      </c>
      <c r="BF31" s="70">
        <v>0.66</v>
      </c>
      <c r="BG31" s="70">
        <v>2.3313333333333335E-2</v>
      </c>
    </row>
    <row r="32" spans="1:59" s="11" customFormat="1" x14ac:dyDescent="0.25">
      <c r="A32" s="15" t="s">
        <v>734</v>
      </c>
      <c r="B32" s="15" t="s">
        <v>6</v>
      </c>
      <c r="C32" s="193" t="s">
        <v>737</v>
      </c>
      <c r="D32" s="70">
        <v>0.8</v>
      </c>
      <c r="E32" s="72">
        <v>73041</v>
      </c>
      <c r="F32" s="72">
        <v>0</v>
      </c>
      <c r="G32" s="72">
        <v>0</v>
      </c>
      <c r="H32" s="70">
        <v>0.09</v>
      </c>
      <c r="I32" s="72">
        <v>14031.428571428571</v>
      </c>
      <c r="J32" s="70">
        <v>5.8823529411764705E-2</v>
      </c>
      <c r="K32" s="72">
        <v>0</v>
      </c>
      <c r="L32" s="72">
        <v>0</v>
      </c>
      <c r="M32" s="70">
        <v>0.11501216527856301</v>
      </c>
      <c r="N32" s="70">
        <v>4.3095005814223437E-2</v>
      </c>
      <c r="O32" s="70">
        <v>0.46</v>
      </c>
      <c r="P32" s="70">
        <v>0.13072311878204346</v>
      </c>
      <c r="Q32" s="70">
        <v>244.937047274945</v>
      </c>
      <c r="R32" s="72">
        <v>5739697</v>
      </c>
      <c r="S32" s="72">
        <v>91.72</v>
      </c>
      <c r="T32" s="72">
        <v>269.62</v>
      </c>
      <c r="U32" s="70">
        <v>18.452395598734036</v>
      </c>
      <c r="V32" s="171">
        <v>52</v>
      </c>
      <c r="W32" s="171">
        <v>6.5000000000000002E-2</v>
      </c>
      <c r="X32" s="70">
        <v>1.1000000000000001</v>
      </c>
      <c r="Y32" s="119">
        <v>88.7</v>
      </c>
      <c r="Z32" s="70">
        <v>84.3</v>
      </c>
      <c r="AA32" s="70">
        <v>126</v>
      </c>
      <c r="AB32" s="70">
        <v>2</v>
      </c>
      <c r="AC32" s="70">
        <v>0</v>
      </c>
      <c r="AD32" s="70" t="s">
        <v>101</v>
      </c>
      <c r="AE32" s="70">
        <v>114</v>
      </c>
      <c r="AF32" s="70">
        <v>29.4</v>
      </c>
      <c r="AG32" s="70">
        <v>0.623</v>
      </c>
      <c r="AH32" s="70">
        <v>0.35899999999999999</v>
      </c>
      <c r="AI32" s="72">
        <v>0</v>
      </c>
      <c r="AJ32" s="72">
        <v>0</v>
      </c>
      <c r="AK32" s="72">
        <v>0</v>
      </c>
      <c r="AL32" s="72">
        <v>4139.24</v>
      </c>
      <c r="AM32" s="72">
        <v>0</v>
      </c>
      <c r="AN32" s="72">
        <v>0</v>
      </c>
      <c r="AO32" s="72">
        <v>0</v>
      </c>
      <c r="AP32" s="70">
        <v>5.7</v>
      </c>
      <c r="AQ32" s="70">
        <v>15.6</v>
      </c>
      <c r="AR32" s="70">
        <v>3.8166666666666673</v>
      </c>
      <c r="AS32" s="70">
        <v>-0.64785939455032349</v>
      </c>
      <c r="AT32" s="70">
        <v>37</v>
      </c>
      <c r="AU32" s="70">
        <v>76.599999999999994</v>
      </c>
      <c r="AV32" s="70">
        <v>69.400000000000006</v>
      </c>
      <c r="AW32" s="70">
        <v>18.5</v>
      </c>
      <c r="AX32" s="70">
        <v>141.199904</v>
      </c>
      <c r="AY32" s="70">
        <v>51.7</v>
      </c>
      <c r="AZ32" s="70">
        <v>98.3</v>
      </c>
      <c r="BA32" s="72"/>
      <c r="BB32" s="72">
        <v>491501</v>
      </c>
      <c r="BC32" s="72">
        <v>371311.69845000003</v>
      </c>
      <c r="BD32" s="72">
        <v>1987257</v>
      </c>
      <c r="BE32" s="70">
        <v>6.4029999999999998E-3</v>
      </c>
      <c r="BF32" s="70">
        <v>0.66</v>
      </c>
      <c r="BG32" s="70">
        <v>2.3313333333333335E-2</v>
      </c>
    </row>
    <row r="33" spans="1:59" s="11" customFormat="1" x14ac:dyDescent="0.25">
      <c r="A33" s="15" t="s">
        <v>735</v>
      </c>
      <c r="B33" t="s">
        <v>6</v>
      </c>
      <c r="C33" s="118" t="s">
        <v>476</v>
      </c>
      <c r="D33" s="70">
        <v>2</v>
      </c>
      <c r="E33" s="72">
        <v>15710</v>
      </c>
      <c r="F33" s="72">
        <v>66599</v>
      </c>
      <c r="G33" s="72">
        <v>228.93545076098999</v>
      </c>
      <c r="H33" s="70">
        <v>0.06</v>
      </c>
      <c r="I33" s="72">
        <v>14031.428571428571</v>
      </c>
      <c r="J33" s="70">
        <v>5.8823529411764705E-2</v>
      </c>
      <c r="K33" s="72">
        <v>0</v>
      </c>
      <c r="L33" s="72">
        <v>0</v>
      </c>
      <c r="M33" s="70">
        <v>0.11501216527856301</v>
      </c>
      <c r="N33" s="70">
        <v>4.3095005814223437E-2</v>
      </c>
      <c r="O33" s="70">
        <v>0.46</v>
      </c>
      <c r="P33" s="70">
        <v>0.36173567175865173</v>
      </c>
      <c r="Q33" s="70">
        <v>244.937047274945</v>
      </c>
      <c r="R33" s="72">
        <v>5739697</v>
      </c>
      <c r="S33" s="72">
        <v>91.72</v>
      </c>
      <c r="T33" s="72">
        <v>269.62</v>
      </c>
      <c r="U33" s="70">
        <v>18.452395598734036</v>
      </c>
      <c r="V33" s="171">
        <v>52</v>
      </c>
      <c r="W33" s="171">
        <v>0.13699999999999998</v>
      </c>
      <c r="X33" s="70">
        <v>1.1000000000000001</v>
      </c>
      <c r="Y33" s="119">
        <v>93.4</v>
      </c>
      <c r="Z33" s="70">
        <v>93.3</v>
      </c>
      <c r="AA33" s="70">
        <v>126</v>
      </c>
      <c r="AB33" s="70">
        <v>0.5</v>
      </c>
      <c r="AC33" s="70">
        <v>0</v>
      </c>
      <c r="AD33" s="70" t="s">
        <v>101</v>
      </c>
      <c r="AE33" s="70">
        <v>114</v>
      </c>
      <c r="AF33" s="70">
        <v>29.4</v>
      </c>
      <c r="AG33" s="70">
        <v>0.623</v>
      </c>
      <c r="AH33" s="70">
        <v>0.35899999999999999</v>
      </c>
      <c r="AI33" s="72">
        <v>0</v>
      </c>
      <c r="AJ33" s="72">
        <v>0</v>
      </c>
      <c r="AK33" s="72">
        <v>0</v>
      </c>
      <c r="AL33" s="72">
        <v>2525.44</v>
      </c>
      <c r="AM33" s="72">
        <v>0</v>
      </c>
      <c r="AN33" s="72">
        <v>0</v>
      </c>
      <c r="AO33" s="72">
        <v>0</v>
      </c>
      <c r="AP33" s="70">
        <v>9.1</v>
      </c>
      <c r="AQ33" s="70">
        <v>20.2</v>
      </c>
      <c r="AR33" s="70">
        <v>3.8166666666666673</v>
      </c>
      <c r="AS33" s="70">
        <v>-0.64785939455032349</v>
      </c>
      <c r="AT33" s="70">
        <v>37</v>
      </c>
      <c r="AU33" s="70">
        <v>23.4</v>
      </c>
      <c r="AV33" s="70">
        <v>46.9</v>
      </c>
      <c r="AW33" s="70">
        <v>18.5</v>
      </c>
      <c r="AX33" s="70">
        <v>141.199904</v>
      </c>
      <c r="AY33" s="70">
        <v>36.299999999999997</v>
      </c>
      <c r="AZ33" s="70">
        <v>87.3</v>
      </c>
      <c r="BA33" s="72"/>
      <c r="BB33" s="72">
        <v>191218</v>
      </c>
      <c r="BC33" s="72">
        <v>233420.115189</v>
      </c>
      <c r="BD33" s="72">
        <v>1987257</v>
      </c>
      <c r="BE33" s="70">
        <v>6.4029999999999998E-3</v>
      </c>
      <c r="BF33" s="70">
        <v>0.66</v>
      </c>
      <c r="BG33" s="70">
        <v>2.3313333333333335E-2</v>
      </c>
    </row>
    <row r="34" spans="1:59" s="11" customFormat="1" x14ac:dyDescent="0.25">
      <c r="A34" s="15" t="s">
        <v>736</v>
      </c>
      <c r="B34" s="15" t="s">
        <v>6</v>
      </c>
      <c r="C34" s="193" t="s">
        <v>738</v>
      </c>
      <c r="D34" s="70">
        <v>2.2857142857142856</v>
      </c>
      <c r="E34" s="72">
        <v>20158</v>
      </c>
      <c r="F34" s="72">
        <v>21464</v>
      </c>
      <c r="G34" s="72">
        <v>1790.9664998405999</v>
      </c>
      <c r="H34" s="70">
        <v>0.06</v>
      </c>
      <c r="I34" s="72">
        <v>14031.428571428571</v>
      </c>
      <c r="J34" s="70">
        <v>5.8823529411764705E-2</v>
      </c>
      <c r="K34" s="72">
        <v>0</v>
      </c>
      <c r="L34" s="72">
        <v>0</v>
      </c>
      <c r="M34" s="70">
        <v>0.11501216527856301</v>
      </c>
      <c r="N34" s="70">
        <v>4.3095005814223437E-2</v>
      </c>
      <c r="O34" s="70">
        <v>0.46</v>
      </c>
      <c r="P34" s="70">
        <v>0.5245894193649292</v>
      </c>
      <c r="Q34" s="70">
        <v>244.937047274945</v>
      </c>
      <c r="R34" s="72">
        <v>5739697</v>
      </c>
      <c r="S34" s="72">
        <v>91.72</v>
      </c>
      <c r="T34" s="72">
        <v>269.62</v>
      </c>
      <c r="U34" s="70">
        <v>18.452395598734036</v>
      </c>
      <c r="V34" s="171">
        <v>70</v>
      </c>
      <c r="W34" s="171">
        <v>0.24199999999999999</v>
      </c>
      <c r="X34" s="70">
        <v>1.1000000000000001</v>
      </c>
      <c r="Y34" s="119">
        <v>94</v>
      </c>
      <c r="Z34" s="70">
        <v>94.5</v>
      </c>
      <c r="AA34" s="70">
        <v>126</v>
      </c>
      <c r="AB34" s="70">
        <v>1.76</v>
      </c>
      <c r="AC34" s="70">
        <v>0</v>
      </c>
      <c r="AD34" s="70" t="s">
        <v>101</v>
      </c>
      <c r="AE34" s="70">
        <v>114</v>
      </c>
      <c r="AF34" s="70">
        <v>29.4</v>
      </c>
      <c r="AG34" s="70">
        <v>0.623</v>
      </c>
      <c r="AH34" s="70">
        <v>0.35899999999999999</v>
      </c>
      <c r="AI34" s="72">
        <v>0</v>
      </c>
      <c r="AJ34" s="72">
        <v>0</v>
      </c>
      <c r="AK34" s="72">
        <v>0</v>
      </c>
      <c r="AL34" s="72">
        <v>11939.73</v>
      </c>
      <c r="AM34" s="72">
        <v>0</v>
      </c>
      <c r="AN34" s="72">
        <v>0</v>
      </c>
      <c r="AO34" s="72">
        <v>0</v>
      </c>
      <c r="AP34" s="70">
        <v>9.8000000000000007</v>
      </c>
      <c r="AQ34" s="70">
        <v>24.5</v>
      </c>
      <c r="AR34" s="70">
        <v>3.8166666666666673</v>
      </c>
      <c r="AS34" s="70">
        <v>-0.64785939455032349</v>
      </c>
      <c r="AT34" s="70">
        <v>37</v>
      </c>
      <c r="AU34" s="70">
        <v>9.8000000000000007</v>
      </c>
      <c r="AV34" s="70">
        <v>31.9</v>
      </c>
      <c r="AW34" s="70">
        <v>18.5</v>
      </c>
      <c r="AX34" s="70">
        <v>141.199904</v>
      </c>
      <c r="AY34" s="70">
        <v>16</v>
      </c>
      <c r="AZ34" s="70">
        <v>82.9</v>
      </c>
      <c r="BA34" s="72"/>
      <c r="BB34" s="72">
        <v>103444.28742843491</v>
      </c>
      <c r="BC34" s="72">
        <v>115035.363683</v>
      </c>
      <c r="BD34" s="72">
        <v>1987257</v>
      </c>
      <c r="BE34" s="70">
        <v>6.4029999999999998E-3</v>
      </c>
      <c r="BF34" s="70">
        <v>0.66</v>
      </c>
      <c r="BG34" s="70">
        <v>2.3313333333333335E-2</v>
      </c>
    </row>
    <row r="35" spans="1:59" s="11" customFormat="1" x14ac:dyDescent="0.25">
      <c r="A35" s="15" t="s">
        <v>733</v>
      </c>
      <c r="B35" t="s">
        <v>6</v>
      </c>
      <c r="C35" s="118" t="s">
        <v>474</v>
      </c>
      <c r="D35" s="70">
        <v>2</v>
      </c>
      <c r="E35" s="72">
        <v>30340</v>
      </c>
      <c r="F35" s="72">
        <v>19372</v>
      </c>
      <c r="G35" s="72">
        <v>459.90772980460002</v>
      </c>
      <c r="H35" s="70">
        <v>0.03</v>
      </c>
      <c r="I35" s="72">
        <v>14031.428571428571</v>
      </c>
      <c r="J35" s="70">
        <v>5.8823529411764705E-2</v>
      </c>
      <c r="K35" s="72">
        <v>0</v>
      </c>
      <c r="L35" s="72">
        <v>0</v>
      </c>
      <c r="M35" s="70">
        <v>0.11501216527856301</v>
      </c>
      <c r="N35" s="70">
        <v>4.3095005814223437E-2</v>
      </c>
      <c r="O35" s="70">
        <v>0.46</v>
      </c>
      <c r="P35" s="70">
        <v>0.32255476713180542</v>
      </c>
      <c r="Q35" s="70">
        <v>244.937047274945</v>
      </c>
      <c r="R35" s="72">
        <v>5739697</v>
      </c>
      <c r="S35" s="72">
        <v>91.72</v>
      </c>
      <c r="T35" s="72">
        <v>269.62</v>
      </c>
      <c r="U35" s="70">
        <v>18.452395598734036</v>
      </c>
      <c r="V35" s="171">
        <v>63</v>
      </c>
      <c r="W35" s="171">
        <v>0.156</v>
      </c>
      <c r="X35" s="70">
        <v>1.1000000000000001</v>
      </c>
      <c r="Y35" s="119">
        <v>96.25</v>
      </c>
      <c r="Z35" s="70">
        <v>92.4</v>
      </c>
      <c r="AA35" s="70">
        <v>126</v>
      </c>
      <c r="AB35" s="70">
        <v>0.2</v>
      </c>
      <c r="AC35" s="70">
        <v>0</v>
      </c>
      <c r="AD35" s="70" t="s">
        <v>101</v>
      </c>
      <c r="AE35" s="70">
        <v>114</v>
      </c>
      <c r="AF35" s="70">
        <v>29.4</v>
      </c>
      <c r="AG35" s="70">
        <v>0.623</v>
      </c>
      <c r="AH35" s="70">
        <v>0.35899999999999999</v>
      </c>
      <c r="AI35" s="72">
        <v>0</v>
      </c>
      <c r="AJ35" s="72">
        <v>0</v>
      </c>
      <c r="AK35" s="72">
        <v>0</v>
      </c>
      <c r="AL35" s="72">
        <v>6086.3600000000006</v>
      </c>
      <c r="AM35" s="72">
        <v>0</v>
      </c>
      <c r="AN35" s="72">
        <v>0</v>
      </c>
      <c r="AO35" s="72">
        <v>0</v>
      </c>
      <c r="AP35" s="70">
        <v>4.0999999999999996</v>
      </c>
      <c r="AQ35" s="70">
        <v>18</v>
      </c>
      <c r="AR35" s="70">
        <v>3.8166666666666673</v>
      </c>
      <c r="AS35" s="70">
        <v>-0.64785939455032349</v>
      </c>
      <c r="AT35" s="70">
        <v>37</v>
      </c>
      <c r="AU35" s="70">
        <v>23.7</v>
      </c>
      <c r="AV35" s="70">
        <v>49.7</v>
      </c>
      <c r="AW35" s="70">
        <v>18.5</v>
      </c>
      <c r="AX35" s="70">
        <v>141.199904</v>
      </c>
      <c r="AY35" s="70">
        <v>15.2</v>
      </c>
      <c r="AZ35" s="70">
        <v>95.9</v>
      </c>
      <c r="BA35" s="72"/>
      <c r="BB35" s="72">
        <v>81643</v>
      </c>
      <c r="BC35" s="72">
        <v>83029.233741799995</v>
      </c>
      <c r="BD35" s="72">
        <v>1987257</v>
      </c>
      <c r="BE35" s="70">
        <v>6.4029999999999998E-3</v>
      </c>
      <c r="BF35" s="70">
        <v>0.66</v>
      </c>
      <c r="BG35" s="70">
        <v>2.3313333333333335E-2</v>
      </c>
    </row>
    <row r="36" spans="1:59" s="11" customFormat="1" x14ac:dyDescent="0.25">
      <c r="A36" s="15" t="s">
        <v>359</v>
      </c>
      <c r="B36" t="s">
        <v>8</v>
      </c>
      <c r="C36" s="118" t="s">
        <v>487</v>
      </c>
      <c r="D36" s="70">
        <v>1.2857142857142858</v>
      </c>
      <c r="E36" s="72">
        <v>96854</v>
      </c>
      <c r="F36" s="72">
        <v>0</v>
      </c>
      <c r="G36" s="72">
        <v>9603.3370642310001</v>
      </c>
      <c r="H36" s="70">
        <v>0.17</v>
      </c>
      <c r="I36" s="72">
        <v>155057.14285714287</v>
      </c>
      <c r="J36" s="70">
        <v>0.14285714285714285</v>
      </c>
      <c r="K36" s="72">
        <v>0</v>
      </c>
      <c r="L36" s="72">
        <v>4</v>
      </c>
      <c r="M36" s="70">
        <v>0.93238147364069635</v>
      </c>
      <c r="N36" s="70">
        <v>0.83849252436261168</v>
      </c>
      <c r="O36" s="70">
        <v>0.42699999999999999</v>
      </c>
      <c r="P36" s="70">
        <v>0.12916946411132813</v>
      </c>
      <c r="Q36" s="70">
        <v>884.54861863999997</v>
      </c>
      <c r="R36" s="72">
        <v>775937766</v>
      </c>
      <c r="S36" s="72">
        <v>1207.8599999999999</v>
      </c>
      <c r="T36" s="72">
        <v>1356.39</v>
      </c>
      <c r="U36" s="70">
        <v>9.0388919568391533</v>
      </c>
      <c r="V36" s="171">
        <v>30</v>
      </c>
      <c r="W36" s="171">
        <v>0.13300000000000001</v>
      </c>
      <c r="X36" s="70">
        <v>0.8</v>
      </c>
      <c r="Y36" s="119">
        <v>87.65</v>
      </c>
      <c r="Z36" s="70">
        <v>83.5</v>
      </c>
      <c r="AA36" s="70">
        <v>91</v>
      </c>
      <c r="AB36" s="70">
        <v>1.7</v>
      </c>
      <c r="AC36" s="70">
        <v>0</v>
      </c>
      <c r="AD36" s="70">
        <v>0</v>
      </c>
      <c r="AE36" s="70">
        <v>118</v>
      </c>
      <c r="AF36" s="70">
        <v>121.1</v>
      </c>
      <c r="AG36" s="70">
        <v>0.67800000000000005</v>
      </c>
      <c r="AH36" s="70">
        <v>0.3</v>
      </c>
      <c r="AI36" s="72">
        <v>1458.4231740667512</v>
      </c>
      <c r="AJ36" s="72">
        <v>0</v>
      </c>
      <c r="AK36" s="72">
        <v>0</v>
      </c>
      <c r="AL36" s="72">
        <v>10348.93</v>
      </c>
      <c r="AM36" s="72">
        <v>1819</v>
      </c>
      <c r="AN36" s="72">
        <v>1891</v>
      </c>
      <c r="AO36" s="72">
        <v>527</v>
      </c>
      <c r="AP36" s="70">
        <v>10.5</v>
      </c>
      <c r="AQ36" s="70">
        <v>8.4</v>
      </c>
      <c r="AR36" s="70">
        <v>3.05</v>
      </c>
      <c r="AS36" s="70">
        <v>-0.93755424022674561</v>
      </c>
      <c r="AT36" s="70">
        <v>32</v>
      </c>
      <c r="AU36" s="70">
        <v>93.1</v>
      </c>
      <c r="AV36" s="70">
        <v>61.5</v>
      </c>
      <c r="AW36" s="70">
        <v>11.1</v>
      </c>
      <c r="AX36" s="70">
        <v>118.8336413</v>
      </c>
      <c r="AY36" s="70">
        <v>59.5</v>
      </c>
      <c r="AZ36" s="70">
        <v>100</v>
      </c>
      <c r="BA36" s="72"/>
      <c r="BB36" s="72">
        <v>2351948.0649999999</v>
      </c>
      <c r="BC36" s="72">
        <v>2367118.9510499998</v>
      </c>
      <c r="BD36" s="72">
        <v>18875000</v>
      </c>
      <c r="BE36" s="70">
        <v>0</v>
      </c>
      <c r="BF36" s="70">
        <v>1.4</v>
      </c>
      <c r="BG36" s="70">
        <v>1.3706593333333332</v>
      </c>
    </row>
    <row r="37" spans="1:59" s="11" customFormat="1" x14ac:dyDescent="0.25">
      <c r="A37" s="15" t="s">
        <v>357</v>
      </c>
      <c r="B37" t="s">
        <v>8</v>
      </c>
      <c r="C37" s="118" t="s">
        <v>485</v>
      </c>
      <c r="D37" s="70">
        <v>2.875</v>
      </c>
      <c r="E37" s="72">
        <v>133762</v>
      </c>
      <c r="F37" s="72">
        <v>45489</v>
      </c>
      <c r="G37" s="72">
        <v>12901.981686119501</v>
      </c>
      <c r="H37" s="70">
        <v>0.26</v>
      </c>
      <c r="I37" s="72">
        <v>155057.14285714287</v>
      </c>
      <c r="J37" s="70">
        <v>0.14285714285714285</v>
      </c>
      <c r="K37" s="72">
        <v>4</v>
      </c>
      <c r="L37" s="72">
        <v>350</v>
      </c>
      <c r="M37" s="70">
        <v>0.93238147364069635</v>
      </c>
      <c r="N37" s="70">
        <v>0.83849252436261168</v>
      </c>
      <c r="O37" s="70">
        <v>0.42699999999999999</v>
      </c>
      <c r="P37" s="70">
        <v>0.52181476354598999</v>
      </c>
      <c r="Q37" s="70">
        <v>884.54861863999997</v>
      </c>
      <c r="R37" s="72">
        <v>775937766</v>
      </c>
      <c r="S37" s="72">
        <v>1207.8599999999999</v>
      </c>
      <c r="T37" s="72">
        <v>1356.39</v>
      </c>
      <c r="U37" s="70">
        <v>9.0388919568391533</v>
      </c>
      <c r="V37" s="171">
        <v>69</v>
      </c>
      <c r="W37" s="171">
        <v>0.2037925204918033</v>
      </c>
      <c r="X37" s="70">
        <v>0.8</v>
      </c>
      <c r="Y37" s="119">
        <v>47.75</v>
      </c>
      <c r="Z37" s="70">
        <v>46.3</v>
      </c>
      <c r="AA37" s="70">
        <v>91</v>
      </c>
      <c r="AB37" s="70" t="s">
        <v>101</v>
      </c>
      <c r="AC37" s="70">
        <v>0</v>
      </c>
      <c r="AD37" s="70">
        <v>3</v>
      </c>
      <c r="AE37" s="70">
        <v>118</v>
      </c>
      <c r="AF37" s="70">
        <v>121.1</v>
      </c>
      <c r="AG37" s="70">
        <v>0.67800000000000005</v>
      </c>
      <c r="AH37" s="70">
        <v>0.26</v>
      </c>
      <c r="AI37" s="72">
        <v>436.87776548587379</v>
      </c>
      <c r="AJ37" s="72">
        <v>0</v>
      </c>
      <c r="AK37" s="72">
        <v>854.68851983736579</v>
      </c>
      <c r="AL37" s="72">
        <v>83140.680000000008</v>
      </c>
      <c r="AM37" s="72">
        <v>38970</v>
      </c>
      <c r="AN37" s="72">
        <v>7108</v>
      </c>
      <c r="AO37" s="72">
        <v>31299</v>
      </c>
      <c r="AP37" s="70">
        <v>13.897700504767245</v>
      </c>
      <c r="AQ37" s="70">
        <v>11.42494481236203</v>
      </c>
      <c r="AR37" s="70">
        <v>3.05</v>
      </c>
      <c r="AS37" s="70">
        <v>-0.93755424022674561</v>
      </c>
      <c r="AT37" s="70">
        <v>32</v>
      </c>
      <c r="AU37" s="70">
        <v>32.200000000000003</v>
      </c>
      <c r="AV37" s="70">
        <v>41</v>
      </c>
      <c r="AW37" s="70">
        <v>11.1</v>
      </c>
      <c r="AX37" s="70">
        <v>118.8336413</v>
      </c>
      <c r="AY37" s="70">
        <v>35.6</v>
      </c>
      <c r="AZ37" s="70">
        <v>79.7</v>
      </c>
      <c r="BA37" s="72"/>
      <c r="BB37" s="72">
        <v>704537.49874999991</v>
      </c>
      <c r="BC37" s="72">
        <v>706124.37436699995</v>
      </c>
      <c r="BD37" s="72">
        <v>18875000</v>
      </c>
      <c r="BE37" s="70">
        <v>0</v>
      </c>
      <c r="BF37" s="70">
        <v>1.4</v>
      </c>
      <c r="BG37" s="70">
        <v>1.3706593333333332</v>
      </c>
    </row>
    <row r="38" spans="1:59" s="11" customFormat="1" x14ac:dyDescent="0.25">
      <c r="A38" s="15" t="s">
        <v>351</v>
      </c>
      <c r="B38" t="s">
        <v>8</v>
      </c>
      <c r="C38" s="118" t="s">
        <v>479</v>
      </c>
      <c r="D38" s="70">
        <v>1.625</v>
      </c>
      <c r="E38" s="72">
        <v>703523</v>
      </c>
      <c r="F38" s="72">
        <v>538875</v>
      </c>
      <c r="G38" s="72">
        <v>17721.8580481545</v>
      </c>
      <c r="H38" s="70">
        <v>0.09</v>
      </c>
      <c r="I38" s="72">
        <v>155057.14285714287</v>
      </c>
      <c r="J38" s="70">
        <v>0.14285714285714285</v>
      </c>
      <c r="K38" s="72">
        <v>0</v>
      </c>
      <c r="L38" s="72">
        <v>2</v>
      </c>
      <c r="M38" s="70">
        <v>0.93238147364069635</v>
      </c>
      <c r="N38" s="70">
        <v>0.83849252436261168</v>
      </c>
      <c r="O38" s="70">
        <v>0.42699999999999999</v>
      </c>
      <c r="P38" s="70">
        <v>0.46447566151618958</v>
      </c>
      <c r="Q38" s="70">
        <v>884.54861863999997</v>
      </c>
      <c r="R38" s="72">
        <v>775937766</v>
      </c>
      <c r="S38" s="72">
        <v>1207.8599999999999</v>
      </c>
      <c r="T38" s="72">
        <v>1356.39</v>
      </c>
      <c r="U38" s="70">
        <v>9.0388919568391533</v>
      </c>
      <c r="V38" s="171">
        <v>98</v>
      </c>
      <c r="W38" s="171">
        <v>0.193</v>
      </c>
      <c r="X38" s="70">
        <v>0.8</v>
      </c>
      <c r="Y38" s="119">
        <v>71.949999999999989</v>
      </c>
      <c r="Z38" s="70">
        <v>61.9</v>
      </c>
      <c r="AA38" s="70">
        <v>91</v>
      </c>
      <c r="AB38" s="70">
        <v>1.1000000000000001</v>
      </c>
      <c r="AC38" s="70">
        <v>0</v>
      </c>
      <c r="AD38" s="70">
        <v>0</v>
      </c>
      <c r="AE38" s="70">
        <v>118</v>
      </c>
      <c r="AF38" s="70">
        <v>121.1</v>
      </c>
      <c r="AG38" s="70">
        <v>0.67800000000000005</v>
      </c>
      <c r="AH38" s="70">
        <v>0.32</v>
      </c>
      <c r="AI38" s="72">
        <v>0</v>
      </c>
      <c r="AJ38" s="72">
        <v>0</v>
      </c>
      <c r="AK38" s="72">
        <v>3142.001527960369</v>
      </c>
      <c r="AL38" s="72">
        <v>5419.83</v>
      </c>
      <c r="AM38" s="72">
        <v>1050</v>
      </c>
      <c r="AN38" s="72">
        <v>15275</v>
      </c>
      <c r="AO38" s="72">
        <v>0</v>
      </c>
      <c r="AP38" s="70">
        <v>9.1999999999999993</v>
      </c>
      <c r="AQ38" s="70">
        <v>12.8</v>
      </c>
      <c r="AR38" s="70">
        <v>3.05</v>
      </c>
      <c r="AS38" s="70">
        <v>-0.93755424022674561</v>
      </c>
      <c r="AT38" s="70">
        <v>32</v>
      </c>
      <c r="AU38" s="70">
        <v>52.7</v>
      </c>
      <c r="AV38" s="70">
        <v>27.5</v>
      </c>
      <c r="AW38" s="70">
        <v>11.1</v>
      </c>
      <c r="AX38" s="70">
        <v>118.8336413</v>
      </c>
      <c r="AY38" s="70">
        <v>44.4</v>
      </c>
      <c r="AZ38" s="70">
        <v>84.4</v>
      </c>
      <c r="BA38" s="72"/>
      <c r="BB38" s="72">
        <v>2590017.1187499999</v>
      </c>
      <c r="BC38" s="72">
        <v>2336874.9556800001</v>
      </c>
      <c r="BD38" s="72">
        <v>18875000</v>
      </c>
      <c r="BE38" s="70">
        <v>0</v>
      </c>
      <c r="BF38" s="70">
        <v>1.4</v>
      </c>
      <c r="BG38" s="70">
        <v>1.3706593333333332</v>
      </c>
    </row>
    <row r="39" spans="1:59" s="11" customFormat="1" x14ac:dyDescent="0.25">
      <c r="A39" s="15" t="s">
        <v>358</v>
      </c>
      <c r="B39" t="s">
        <v>8</v>
      </c>
      <c r="C39" s="118" t="s">
        <v>486</v>
      </c>
      <c r="D39" s="70">
        <v>2.625</v>
      </c>
      <c r="E39" s="72">
        <v>0</v>
      </c>
      <c r="F39" s="72">
        <v>0</v>
      </c>
      <c r="G39" s="72">
        <v>172.23986538336001</v>
      </c>
      <c r="H39" s="70" t="s">
        <v>101</v>
      </c>
      <c r="I39" s="72">
        <v>155057.14285714287</v>
      </c>
      <c r="J39" s="70">
        <v>0.14285714285714285</v>
      </c>
      <c r="K39" s="72">
        <v>4</v>
      </c>
      <c r="L39" s="72">
        <v>57</v>
      </c>
      <c r="M39" s="70">
        <v>0.93238147364069635</v>
      </c>
      <c r="N39" s="70">
        <v>0.83849252436261168</v>
      </c>
      <c r="O39" s="70">
        <v>0.42699999999999999</v>
      </c>
      <c r="P39" s="70">
        <v>0.45676413178443898</v>
      </c>
      <c r="Q39" s="70">
        <v>884.54861863999997</v>
      </c>
      <c r="R39" s="72">
        <v>775937766</v>
      </c>
      <c r="S39" s="72">
        <v>1207.8599999999999</v>
      </c>
      <c r="T39" s="72">
        <v>1356.39</v>
      </c>
      <c r="U39" s="70">
        <v>9.0388919568391533</v>
      </c>
      <c r="V39" s="171" t="s">
        <v>101</v>
      </c>
      <c r="W39" s="171">
        <v>6.7000000000000004E-2</v>
      </c>
      <c r="X39" s="70">
        <v>0.8</v>
      </c>
      <c r="Y39" s="119">
        <v>5.2</v>
      </c>
      <c r="Z39" s="70">
        <v>5.0999999999999996</v>
      </c>
      <c r="AA39" s="70">
        <v>91</v>
      </c>
      <c r="AB39" s="70" t="s">
        <v>101</v>
      </c>
      <c r="AC39" s="70">
        <v>0</v>
      </c>
      <c r="AD39" s="70">
        <v>0</v>
      </c>
      <c r="AE39" s="70">
        <v>118</v>
      </c>
      <c r="AF39" s="70">
        <v>121.1</v>
      </c>
      <c r="AG39" s="70">
        <v>0.67800000000000005</v>
      </c>
      <c r="AH39" s="70">
        <v>0.34</v>
      </c>
      <c r="AI39" s="72">
        <v>0</v>
      </c>
      <c r="AJ39" s="72">
        <v>0</v>
      </c>
      <c r="AK39" s="72">
        <v>106.7588713117823</v>
      </c>
      <c r="AL39" s="72">
        <v>9838.369999999999</v>
      </c>
      <c r="AM39" s="72">
        <v>890</v>
      </c>
      <c r="AN39" s="72">
        <v>0</v>
      </c>
      <c r="AO39" s="72">
        <v>2030</v>
      </c>
      <c r="AP39" s="70">
        <v>4.4000000000000004</v>
      </c>
      <c r="AQ39" s="70">
        <v>0.4</v>
      </c>
      <c r="AR39" s="70">
        <v>3.05</v>
      </c>
      <c r="AS39" s="70">
        <v>-0.93755424022674561</v>
      </c>
      <c r="AT39" s="70">
        <v>32</v>
      </c>
      <c r="AU39" s="70" t="s">
        <v>101</v>
      </c>
      <c r="AV39" s="70" t="s">
        <v>101</v>
      </c>
      <c r="AW39" s="70">
        <v>11.1</v>
      </c>
      <c r="AX39" s="70">
        <v>118.8336413</v>
      </c>
      <c r="AY39" s="70">
        <v>35.6</v>
      </c>
      <c r="AZ39" s="70">
        <v>85.1</v>
      </c>
      <c r="BA39" s="72"/>
      <c r="BB39" s="72">
        <v>88003.555000000008</v>
      </c>
      <c r="BC39" s="72">
        <v>92254.396363899999</v>
      </c>
      <c r="BD39" s="72">
        <v>18875000</v>
      </c>
      <c r="BE39" s="70">
        <v>0</v>
      </c>
      <c r="BF39" s="70">
        <v>1.4</v>
      </c>
      <c r="BG39" s="70">
        <v>1.3706593333333332</v>
      </c>
    </row>
    <row r="40" spans="1:59" s="11" customFormat="1" x14ac:dyDescent="0.25">
      <c r="A40" s="15" t="s">
        <v>352</v>
      </c>
      <c r="B40" t="s">
        <v>8</v>
      </c>
      <c r="C40" s="118" t="s">
        <v>480</v>
      </c>
      <c r="D40" s="70">
        <v>2</v>
      </c>
      <c r="E40" s="72">
        <v>1256594</v>
      </c>
      <c r="F40" s="72">
        <v>261252</v>
      </c>
      <c r="G40" s="72">
        <v>15873.054582991499</v>
      </c>
      <c r="H40" s="70">
        <v>0.11</v>
      </c>
      <c r="I40" s="72">
        <v>155057.14285714287</v>
      </c>
      <c r="J40" s="70">
        <v>0.14285714285714285</v>
      </c>
      <c r="K40" s="72">
        <v>0</v>
      </c>
      <c r="L40" s="72">
        <v>40</v>
      </c>
      <c r="M40" s="70">
        <v>0.93238147364069635</v>
      </c>
      <c r="N40" s="70">
        <v>0.83849252436261168</v>
      </c>
      <c r="O40" s="70">
        <v>0.42699999999999999</v>
      </c>
      <c r="P40" s="70">
        <v>0.45963466167449951</v>
      </c>
      <c r="Q40" s="70">
        <v>884.54861863999997</v>
      </c>
      <c r="R40" s="72">
        <v>775937766</v>
      </c>
      <c r="S40" s="72">
        <v>1207.8599999999999</v>
      </c>
      <c r="T40" s="72">
        <v>1356.39</v>
      </c>
      <c r="U40" s="70">
        <v>9.0388919568391533</v>
      </c>
      <c r="V40" s="171">
        <v>111</v>
      </c>
      <c r="W40" s="171">
        <v>0.17499999999999999</v>
      </c>
      <c r="X40" s="70">
        <v>0.8</v>
      </c>
      <c r="Y40" s="119">
        <v>74.75</v>
      </c>
      <c r="Z40" s="70">
        <v>68</v>
      </c>
      <c r="AA40" s="70">
        <v>91</v>
      </c>
      <c r="AB40" s="70">
        <v>1.2</v>
      </c>
      <c r="AC40" s="70">
        <v>0</v>
      </c>
      <c r="AD40" s="70">
        <v>1</v>
      </c>
      <c r="AE40" s="70">
        <v>118</v>
      </c>
      <c r="AF40" s="70">
        <v>121.1</v>
      </c>
      <c r="AG40" s="70">
        <v>0.67800000000000005</v>
      </c>
      <c r="AH40" s="70">
        <v>0.3</v>
      </c>
      <c r="AI40" s="72">
        <v>1951.2398948309776</v>
      </c>
      <c r="AJ40" s="72">
        <v>0</v>
      </c>
      <c r="AK40" s="72">
        <v>3817.3202422100139</v>
      </c>
      <c r="AL40" s="72">
        <v>28699.559999999998</v>
      </c>
      <c r="AM40" s="72">
        <v>2031</v>
      </c>
      <c r="AN40" s="72">
        <v>0</v>
      </c>
      <c r="AO40" s="72">
        <v>216</v>
      </c>
      <c r="AP40" s="70">
        <v>9.1999999999999993</v>
      </c>
      <c r="AQ40" s="70">
        <v>8</v>
      </c>
      <c r="AR40" s="70">
        <v>3.05</v>
      </c>
      <c r="AS40" s="70">
        <v>-0.93755424022674561</v>
      </c>
      <c r="AT40" s="70">
        <v>32</v>
      </c>
      <c r="AU40" s="70">
        <v>75.3</v>
      </c>
      <c r="AV40" s="70">
        <v>25.2</v>
      </c>
      <c r="AW40" s="70">
        <v>11.1</v>
      </c>
      <c r="AX40" s="70">
        <v>118.8336413</v>
      </c>
      <c r="AY40" s="70">
        <v>43.6</v>
      </c>
      <c r="AZ40" s="70">
        <v>75.7</v>
      </c>
      <c r="BA40" s="72"/>
      <c r="BB40" s="72">
        <v>3146696.3612499996</v>
      </c>
      <c r="BC40" s="72">
        <v>3108732.6095799999</v>
      </c>
      <c r="BD40" s="72">
        <v>18875000</v>
      </c>
      <c r="BE40" s="70">
        <v>0</v>
      </c>
      <c r="BF40" s="70">
        <v>1.4</v>
      </c>
      <c r="BG40" s="70">
        <v>1.3706593333333332</v>
      </c>
    </row>
    <row r="41" spans="1:59" s="11" customFormat="1" x14ac:dyDescent="0.25">
      <c r="A41" s="15" t="s">
        <v>355</v>
      </c>
      <c r="B41" t="s">
        <v>8</v>
      </c>
      <c r="C41" s="118" t="s">
        <v>483</v>
      </c>
      <c r="D41" s="70">
        <v>2.5</v>
      </c>
      <c r="E41" s="72">
        <v>764741</v>
      </c>
      <c r="F41" s="72">
        <v>314820</v>
      </c>
      <c r="G41" s="72">
        <v>37826.635992864998</v>
      </c>
      <c r="H41" s="70">
        <v>0.2</v>
      </c>
      <c r="I41" s="72">
        <v>155057.14285714287</v>
      </c>
      <c r="J41" s="70">
        <v>0.14285714285714285</v>
      </c>
      <c r="K41" s="72">
        <v>3</v>
      </c>
      <c r="L41" s="72">
        <v>1215</v>
      </c>
      <c r="M41" s="70">
        <v>0.93238147364069635</v>
      </c>
      <c r="N41" s="70">
        <v>0.83849252436261168</v>
      </c>
      <c r="O41" s="70">
        <v>0.42699999999999999</v>
      </c>
      <c r="P41" s="70">
        <v>0.56743401288986206</v>
      </c>
      <c r="Q41" s="70">
        <v>884.54861863999997</v>
      </c>
      <c r="R41" s="72">
        <v>775937766</v>
      </c>
      <c r="S41" s="72">
        <v>1207.8599999999999</v>
      </c>
      <c r="T41" s="72">
        <v>1356.39</v>
      </c>
      <c r="U41" s="70">
        <v>9.0388919568391533</v>
      </c>
      <c r="V41" s="171">
        <v>61</v>
      </c>
      <c r="W41" s="171">
        <v>0.191</v>
      </c>
      <c r="X41" s="70">
        <v>0.8</v>
      </c>
      <c r="Y41" s="119">
        <v>74.25</v>
      </c>
      <c r="Z41" s="70">
        <v>66.599999999999994</v>
      </c>
      <c r="AA41" s="70">
        <v>91</v>
      </c>
      <c r="AB41" s="70">
        <v>0.7</v>
      </c>
      <c r="AC41" s="70">
        <v>0</v>
      </c>
      <c r="AD41" s="70">
        <v>1</v>
      </c>
      <c r="AE41" s="70">
        <v>118</v>
      </c>
      <c r="AF41" s="70">
        <v>121.1</v>
      </c>
      <c r="AG41" s="70">
        <v>0.67800000000000005</v>
      </c>
      <c r="AH41" s="70">
        <v>0.3</v>
      </c>
      <c r="AI41" s="72">
        <v>1640.361308546044</v>
      </c>
      <c r="AJ41" s="72">
        <v>0</v>
      </c>
      <c r="AK41" s="72">
        <v>0</v>
      </c>
      <c r="AL41" s="72">
        <v>267220.60000000003</v>
      </c>
      <c r="AM41" s="72">
        <v>50643</v>
      </c>
      <c r="AN41" s="72">
        <v>0</v>
      </c>
      <c r="AO41" s="72">
        <v>4374</v>
      </c>
      <c r="AP41" s="70">
        <v>8.9</v>
      </c>
      <c r="AQ41" s="70">
        <v>9</v>
      </c>
      <c r="AR41" s="70">
        <v>3.05</v>
      </c>
      <c r="AS41" s="70">
        <v>-0.93755424022674561</v>
      </c>
      <c r="AT41" s="70">
        <v>32</v>
      </c>
      <c r="AU41" s="70">
        <v>55.6</v>
      </c>
      <c r="AV41" s="70">
        <v>16.7</v>
      </c>
      <c r="AW41" s="70">
        <v>11.1</v>
      </c>
      <c r="AX41" s="70">
        <v>118.8336413</v>
      </c>
      <c r="AY41" s="70">
        <v>21.2</v>
      </c>
      <c r="AZ41" s="70">
        <v>85.4</v>
      </c>
      <c r="BA41" s="72"/>
      <c r="BB41" s="72">
        <v>2645353.3337499993</v>
      </c>
      <c r="BC41" s="72">
        <v>2333775.4133000001</v>
      </c>
      <c r="BD41" s="72">
        <v>18875000</v>
      </c>
      <c r="BE41" s="70">
        <v>0</v>
      </c>
      <c r="BF41" s="70">
        <v>1.4</v>
      </c>
      <c r="BG41" s="70">
        <v>1.3706593333333332</v>
      </c>
    </row>
    <row r="42" spans="1:59" s="11" customFormat="1" x14ac:dyDescent="0.25">
      <c r="A42" s="15" t="s">
        <v>354</v>
      </c>
      <c r="B42" t="s">
        <v>8</v>
      </c>
      <c r="C42" s="118" t="s">
        <v>482</v>
      </c>
      <c r="D42" s="70">
        <v>1.5</v>
      </c>
      <c r="E42" s="72">
        <v>1859232</v>
      </c>
      <c r="F42" s="72">
        <v>137050</v>
      </c>
      <c r="G42" s="72">
        <v>33349.263675813003</v>
      </c>
      <c r="H42" s="70">
        <v>0.14000000000000001</v>
      </c>
      <c r="I42" s="72">
        <v>155057.14285714287</v>
      </c>
      <c r="J42" s="70">
        <v>0.14285714285714285</v>
      </c>
      <c r="K42" s="72">
        <v>3</v>
      </c>
      <c r="L42" s="72">
        <v>73</v>
      </c>
      <c r="M42" s="70">
        <v>0.93238147364069635</v>
      </c>
      <c r="N42" s="70">
        <v>0.83849252436261168</v>
      </c>
      <c r="O42" s="70">
        <v>0.42699999999999999</v>
      </c>
      <c r="P42" s="70">
        <v>0.45676413178443898</v>
      </c>
      <c r="Q42" s="70">
        <v>884.54861863999997</v>
      </c>
      <c r="R42" s="72">
        <v>775937766</v>
      </c>
      <c r="S42" s="72">
        <v>1207.8599999999999</v>
      </c>
      <c r="T42" s="72">
        <v>1356.39</v>
      </c>
      <c r="U42" s="70">
        <v>9.0388919568391533</v>
      </c>
      <c r="V42" s="171">
        <v>166</v>
      </c>
      <c r="W42" s="171">
        <v>0.218</v>
      </c>
      <c r="X42" s="70">
        <v>0.8</v>
      </c>
      <c r="Y42" s="119">
        <v>78.2</v>
      </c>
      <c r="Z42" s="70">
        <v>79</v>
      </c>
      <c r="AA42" s="70">
        <v>91</v>
      </c>
      <c r="AB42" s="70">
        <v>1.3</v>
      </c>
      <c r="AC42" s="70">
        <v>0</v>
      </c>
      <c r="AD42" s="70">
        <v>0</v>
      </c>
      <c r="AE42" s="70">
        <v>118</v>
      </c>
      <c r="AF42" s="70">
        <v>121.1</v>
      </c>
      <c r="AG42" s="70">
        <v>0.67800000000000005</v>
      </c>
      <c r="AH42" s="70">
        <v>0.32</v>
      </c>
      <c r="AI42" s="72">
        <v>1883.7640815882301</v>
      </c>
      <c r="AJ42" s="72">
        <v>0</v>
      </c>
      <c r="AK42" s="72">
        <v>0</v>
      </c>
      <c r="AL42" s="72">
        <v>55933.81</v>
      </c>
      <c r="AM42" s="72">
        <v>21589</v>
      </c>
      <c r="AN42" s="72">
        <v>5</v>
      </c>
      <c r="AO42" s="72">
        <v>1169</v>
      </c>
      <c r="AP42" s="70">
        <v>11.2</v>
      </c>
      <c r="AQ42" s="70">
        <v>8.9</v>
      </c>
      <c r="AR42" s="70">
        <v>3.05</v>
      </c>
      <c r="AS42" s="70">
        <v>-0.93755424022674561</v>
      </c>
      <c r="AT42" s="70">
        <v>32</v>
      </c>
      <c r="AU42" s="70">
        <v>77.7</v>
      </c>
      <c r="AV42" s="70">
        <v>22.4</v>
      </c>
      <c r="AW42" s="70">
        <v>11.1</v>
      </c>
      <c r="AX42" s="70">
        <v>118.8336413</v>
      </c>
      <c r="AY42" s="70">
        <v>28.2</v>
      </c>
      <c r="AZ42" s="70">
        <v>80</v>
      </c>
      <c r="BA42" s="72"/>
      <c r="BB42" s="72">
        <v>3037880.4762500003</v>
      </c>
      <c r="BC42" s="72">
        <v>2688186.5854799999</v>
      </c>
      <c r="BD42" s="72">
        <v>18875000</v>
      </c>
      <c r="BE42" s="70">
        <v>0</v>
      </c>
      <c r="BF42" s="70">
        <v>1.4</v>
      </c>
      <c r="BG42" s="70">
        <v>1.3706593333333332</v>
      </c>
    </row>
    <row r="43" spans="1:59" s="11" customFormat="1" x14ac:dyDescent="0.25">
      <c r="A43" s="15" t="s">
        <v>353</v>
      </c>
      <c r="B43" t="s">
        <v>8</v>
      </c>
      <c r="C43" s="118" t="s">
        <v>481</v>
      </c>
      <c r="D43" s="70">
        <v>1.25</v>
      </c>
      <c r="E43" s="72">
        <v>867294</v>
      </c>
      <c r="F43" s="72">
        <v>462243</v>
      </c>
      <c r="G43" s="72">
        <v>6714.4276494895003</v>
      </c>
      <c r="H43" s="70">
        <v>0.09</v>
      </c>
      <c r="I43" s="72">
        <v>155057.14285714287</v>
      </c>
      <c r="J43" s="70">
        <v>0.14285714285714285</v>
      </c>
      <c r="K43" s="72">
        <v>0</v>
      </c>
      <c r="L43" s="72">
        <v>9</v>
      </c>
      <c r="M43" s="70">
        <v>0.93238147364069635</v>
      </c>
      <c r="N43" s="70">
        <v>0.83849252436261168</v>
      </c>
      <c r="O43" s="70">
        <v>0.42699999999999999</v>
      </c>
      <c r="P43" s="70">
        <v>0.48218333721160889</v>
      </c>
      <c r="Q43" s="70">
        <v>884.54861863999997</v>
      </c>
      <c r="R43" s="72">
        <v>775937766</v>
      </c>
      <c r="S43" s="72">
        <v>1207.8599999999999</v>
      </c>
      <c r="T43" s="72">
        <v>1356.39</v>
      </c>
      <c r="U43" s="70">
        <v>9.0388919568391533</v>
      </c>
      <c r="V43" s="171">
        <v>124</v>
      </c>
      <c r="W43" s="171">
        <v>0.16200000000000001</v>
      </c>
      <c r="X43" s="70">
        <v>0.8</v>
      </c>
      <c r="Y43" s="119">
        <v>77.550000000000011</v>
      </c>
      <c r="Z43" s="70">
        <v>67.599999999999994</v>
      </c>
      <c r="AA43" s="70">
        <v>91</v>
      </c>
      <c r="AB43" s="70">
        <v>0.9</v>
      </c>
      <c r="AC43" s="70">
        <v>0</v>
      </c>
      <c r="AD43" s="70">
        <v>0</v>
      </c>
      <c r="AE43" s="70">
        <v>118</v>
      </c>
      <c r="AF43" s="70">
        <v>121.1</v>
      </c>
      <c r="AG43" s="70">
        <v>0.67800000000000005</v>
      </c>
      <c r="AH43" s="70">
        <v>0.35</v>
      </c>
      <c r="AI43" s="72">
        <v>2129.3337754821227</v>
      </c>
      <c r="AJ43" s="72">
        <v>0</v>
      </c>
      <c r="AK43" s="72">
        <v>4165.7353076380614</v>
      </c>
      <c r="AL43" s="72">
        <v>21489.42</v>
      </c>
      <c r="AM43" s="72">
        <v>2598</v>
      </c>
      <c r="AN43" s="72">
        <v>168</v>
      </c>
      <c r="AO43" s="72">
        <v>0</v>
      </c>
      <c r="AP43" s="70">
        <v>7.5</v>
      </c>
      <c r="AQ43" s="70">
        <v>8.6999999999999993</v>
      </c>
      <c r="AR43" s="70">
        <v>3.05</v>
      </c>
      <c r="AS43" s="70">
        <v>-0.93755424022674561</v>
      </c>
      <c r="AT43" s="70">
        <v>32</v>
      </c>
      <c r="AU43" s="70">
        <v>86.6</v>
      </c>
      <c r="AV43" s="70">
        <v>33</v>
      </c>
      <c r="AW43" s="70">
        <v>11.1</v>
      </c>
      <c r="AX43" s="70">
        <v>118.8336413</v>
      </c>
      <c r="AY43" s="70">
        <v>21.1</v>
      </c>
      <c r="AZ43" s="70">
        <v>82.5</v>
      </c>
      <c r="BA43" s="72"/>
      <c r="BB43" s="72">
        <v>3433902.13625</v>
      </c>
      <c r="BC43" s="72">
        <v>3136610.2589599998</v>
      </c>
      <c r="BD43" s="72">
        <v>18875000</v>
      </c>
      <c r="BE43" s="70">
        <v>0</v>
      </c>
      <c r="BF43" s="70">
        <v>1.4</v>
      </c>
      <c r="BG43" s="70">
        <v>1.3706593333333332</v>
      </c>
    </row>
    <row r="44" spans="1:59" s="11" customFormat="1" x14ac:dyDescent="0.25">
      <c r="A44" s="15" t="s">
        <v>356</v>
      </c>
      <c r="B44" t="s">
        <v>8</v>
      </c>
      <c r="C44" s="118" t="s">
        <v>484</v>
      </c>
      <c r="D44" s="70">
        <v>2.75</v>
      </c>
      <c r="E44" s="72">
        <v>294058</v>
      </c>
      <c r="F44" s="72">
        <v>67812</v>
      </c>
      <c r="G44" s="72">
        <v>16435.996023780001</v>
      </c>
      <c r="H44" s="70">
        <v>0.2</v>
      </c>
      <c r="I44" s="72">
        <v>155057.14285714287</v>
      </c>
      <c r="J44" s="70">
        <v>0.14285714285714285</v>
      </c>
      <c r="K44" s="72">
        <v>4</v>
      </c>
      <c r="L44" s="72">
        <v>99</v>
      </c>
      <c r="M44" s="70">
        <v>0.93238147364069635</v>
      </c>
      <c r="N44" s="70">
        <v>0.83849252436261168</v>
      </c>
      <c r="O44" s="70">
        <v>0.42699999999999999</v>
      </c>
      <c r="P44" s="70">
        <v>0.57094627618789673</v>
      </c>
      <c r="Q44" s="70">
        <v>884.54861863999997</v>
      </c>
      <c r="R44" s="72">
        <v>775937766</v>
      </c>
      <c r="S44" s="72">
        <v>1207.8599999999999</v>
      </c>
      <c r="T44" s="72">
        <v>1356.39</v>
      </c>
      <c r="U44" s="70">
        <v>9.0388919568391533</v>
      </c>
      <c r="V44" s="171">
        <v>127</v>
      </c>
      <c r="W44" s="171">
        <v>0.15819926873857404</v>
      </c>
      <c r="X44" s="70">
        <v>0.8</v>
      </c>
      <c r="Y44" s="119">
        <v>61.349999999999994</v>
      </c>
      <c r="Z44" s="70">
        <v>60.2</v>
      </c>
      <c r="AA44" s="70">
        <v>91</v>
      </c>
      <c r="AB44" s="70" t="s">
        <v>101</v>
      </c>
      <c r="AC44" s="70">
        <v>0</v>
      </c>
      <c r="AD44" s="70">
        <v>0</v>
      </c>
      <c r="AE44" s="70">
        <v>118</v>
      </c>
      <c r="AF44" s="70">
        <v>121.1</v>
      </c>
      <c r="AG44" s="70">
        <v>0.67800000000000005</v>
      </c>
      <c r="AH44" s="70">
        <v>0.24</v>
      </c>
      <c r="AI44" s="72">
        <v>0</v>
      </c>
      <c r="AJ44" s="72">
        <v>0</v>
      </c>
      <c r="AK44" s="72">
        <v>1063.4955310424089</v>
      </c>
      <c r="AL44" s="72">
        <v>71678.320000000007</v>
      </c>
      <c r="AM44" s="72">
        <v>28271</v>
      </c>
      <c r="AN44" s="72">
        <v>2373</v>
      </c>
      <c r="AO44" s="72">
        <v>34374</v>
      </c>
      <c r="AP44" s="70">
        <v>11.273715810540359</v>
      </c>
      <c r="AQ44" s="70">
        <v>4.2762886597938143</v>
      </c>
      <c r="AR44" s="70">
        <v>3.05</v>
      </c>
      <c r="AS44" s="70">
        <v>-0.93755424022674561</v>
      </c>
      <c r="AT44" s="70">
        <v>32</v>
      </c>
      <c r="AU44" s="70">
        <v>55.2</v>
      </c>
      <c r="AV44" s="70">
        <v>25.3</v>
      </c>
      <c r="AW44" s="70">
        <v>11.1</v>
      </c>
      <c r="AX44" s="70">
        <v>118.8336413</v>
      </c>
      <c r="AY44" s="70">
        <v>35.6</v>
      </c>
      <c r="AZ44" s="70">
        <v>93.6</v>
      </c>
      <c r="BA44" s="72"/>
      <c r="BB44" s="72">
        <v>876661.45500000007</v>
      </c>
      <c r="BC44" s="72">
        <v>826901.99076399999</v>
      </c>
      <c r="BD44" s="72">
        <v>18875000</v>
      </c>
      <c r="BE44" s="70">
        <v>0</v>
      </c>
      <c r="BF44" s="70">
        <v>1.4</v>
      </c>
      <c r="BG44" s="70">
        <v>1.3706593333333332</v>
      </c>
    </row>
    <row r="45" spans="1:59" s="11" customFormat="1" x14ac:dyDescent="0.25">
      <c r="A45" s="15" t="s">
        <v>366</v>
      </c>
      <c r="B45" t="s">
        <v>10</v>
      </c>
      <c r="C45" s="118" t="s">
        <v>494</v>
      </c>
      <c r="D45" s="70">
        <v>2.125</v>
      </c>
      <c r="E45" s="72">
        <v>1201</v>
      </c>
      <c r="F45" s="72">
        <v>0</v>
      </c>
      <c r="G45" s="72">
        <v>257.42986758074505</v>
      </c>
      <c r="H45" s="70" t="s">
        <v>101</v>
      </c>
      <c r="I45" s="72">
        <v>207808.02857142859</v>
      </c>
      <c r="J45" s="70">
        <v>0.2</v>
      </c>
      <c r="K45" s="72">
        <v>0</v>
      </c>
      <c r="L45" s="72">
        <v>0</v>
      </c>
      <c r="M45" s="70">
        <v>0.46763407666383922</v>
      </c>
      <c r="N45" s="70">
        <v>0.10473577241250026</v>
      </c>
      <c r="O45" s="70">
        <v>0.52</v>
      </c>
      <c r="P45" s="70">
        <v>0.16922156512737274</v>
      </c>
      <c r="Q45" s="70">
        <v>0</v>
      </c>
      <c r="R45" s="72">
        <v>171960894</v>
      </c>
      <c r="S45" s="72">
        <v>294.08</v>
      </c>
      <c r="T45" s="72">
        <v>284.45999999999998</v>
      </c>
      <c r="U45" s="70">
        <v>5.8093927998867887</v>
      </c>
      <c r="V45" s="171" t="s">
        <v>101</v>
      </c>
      <c r="W45" s="171">
        <v>0.16200000000000001</v>
      </c>
      <c r="X45" s="70">
        <v>1.3</v>
      </c>
      <c r="Y45" s="119">
        <v>81</v>
      </c>
      <c r="Z45" s="70">
        <v>81.5</v>
      </c>
      <c r="AA45" s="70">
        <v>182</v>
      </c>
      <c r="AB45" s="70">
        <v>0.2</v>
      </c>
      <c r="AC45" s="70">
        <v>0</v>
      </c>
      <c r="AD45" s="70" t="s">
        <v>101</v>
      </c>
      <c r="AE45" s="70">
        <v>177</v>
      </c>
      <c r="AF45" s="70">
        <v>33.9</v>
      </c>
      <c r="AG45" s="70">
        <v>0.61699999999999999</v>
      </c>
      <c r="AH45" s="70">
        <v>0.32600000000000001</v>
      </c>
      <c r="AI45" s="72">
        <v>0</v>
      </c>
      <c r="AJ45" s="72">
        <v>61196</v>
      </c>
      <c r="AK45" s="72">
        <v>5510.1599630589753</v>
      </c>
      <c r="AL45" s="72">
        <v>3052.6000000000004</v>
      </c>
      <c r="AM45" s="72">
        <v>0</v>
      </c>
      <c r="AN45" s="72">
        <v>0</v>
      </c>
      <c r="AO45" s="72">
        <v>0</v>
      </c>
      <c r="AP45" s="70">
        <v>6.5</v>
      </c>
      <c r="AQ45" s="70">
        <v>5.6</v>
      </c>
      <c r="AR45" s="70">
        <v>3.06666666666667</v>
      </c>
      <c r="AS45" s="70">
        <v>-0.72020155191421509</v>
      </c>
      <c r="AT45" s="70">
        <v>27</v>
      </c>
      <c r="AU45" s="70">
        <v>38.6</v>
      </c>
      <c r="AV45" s="70">
        <v>80.5</v>
      </c>
      <c r="AW45" s="70">
        <v>18</v>
      </c>
      <c r="AX45" s="70">
        <v>92.171660729999999</v>
      </c>
      <c r="AY45" s="70">
        <v>52.9</v>
      </c>
      <c r="AZ45" s="70">
        <v>53.7</v>
      </c>
      <c r="BA45" s="72"/>
      <c r="BB45" s="72">
        <v>61196</v>
      </c>
      <c r="BC45" s="72">
        <v>66107.811255599998</v>
      </c>
      <c r="BD45" s="72">
        <v>3893774</v>
      </c>
      <c r="BE45" s="70">
        <v>5.2498000000000003E-2</v>
      </c>
      <c r="BF45" s="70">
        <v>0</v>
      </c>
      <c r="BG45" s="70">
        <v>1.5508706666666667</v>
      </c>
    </row>
    <row r="46" spans="1:59" s="11" customFormat="1" x14ac:dyDescent="0.25">
      <c r="A46" s="15" t="s">
        <v>362</v>
      </c>
      <c r="B46" t="s">
        <v>10</v>
      </c>
      <c r="C46" s="118" t="s">
        <v>490</v>
      </c>
      <c r="D46" s="70">
        <v>2.75</v>
      </c>
      <c r="E46" s="72">
        <v>157120</v>
      </c>
      <c r="F46" s="72">
        <v>81258</v>
      </c>
      <c r="G46" s="72">
        <v>5508.4731179055016</v>
      </c>
      <c r="H46" s="70">
        <v>0.26</v>
      </c>
      <c r="I46" s="72">
        <v>207808.02857142859</v>
      </c>
      <c r="J46" s="70">
        <v>0.2</v>
      </c>
      <c r="K46" s="72">
        <v>0</v>
      </c>
      <c r="L46" s="72">
        <v>0</v>
      </c>
      <c r="M46" s="70">
        <v>0.46763407666383922</v>
      </c>
      <c r="N46" s="70">
        <v>0.10473577241250026</v>
      </c>
      <c r="O46" s="70">
        <v>0.52</v>
      </c>
      <c r="P46" s="70">
        <v>0.36039584875106812</v>
      </c>
      <c r="Q46" s="70">
        <v>0</v>
      </c>
      <c r="R46" s="72">
        <v>171960894</v>
      </c>
      <c r="S46" s="72">
        <v>294.08</v>
      </c>
      <c r="T46" s="72">
        <v>284.45999999999998</v>
      </c>
      <c r="U46" s="70">
        <v>5.8093927998867887</v>
      </c>
      <c r="V46" s="171">
        <v>81</v>
      </c>
      <c r="W46" s="171">
        <v>0.24</v>
      </c>
      <c r="X46" s="70">
        <v>1.3</v>
      </c>
      <c r="Y46" s="119">
        <v>70.95</v>
      </c>
      <c r="Z46" s="70">
        <v>66.2</v>
      </c>
      <c r="AA46" s="70">
        <v>182</v>
      </c>
      <c r="AB46" s="70">
        <v>0.2</v>
      </c>
      <c r="AC46" s="70">
        <v>0</v>
      </c>
      <c r="AD46" s="70" t="s">
        <v>101</v>
      </c>
      <c r="AE46" s="70">
        <v>177</v>
      </c>
      <c r="AF46" s="70">
        <v>33.9</v>
      </c>
      <c r="AG46" s="70">
        <v>0.61699999999999999</v>
      </c>
      <c r="AH46" s="70">
        <v>0.32600000000000001</v>
      </c>
      <c r="AI46" s="72">
        <v>0</v>
      </c>
      <c r="AJ46" s="72">
        <v>361328.64195470518</v>
      </c>
      <c r="AK46" s="72">
        <v>32437.244534479916</v>
      </c>
      <c r="AL46" s="72">
        <v>90637.440000000002</v>
      </c>
      <c r="AM46" s="72">
        <v>0</v>
      </c>
      <c r="AN46" s="72">
        <v>0</v>
      </c>
      <c r="AO46" s="72">
        <v>0</v>
      </c>
      <c r="AP46" s="70">
        <v>15.3</v>
      </c>
      <c r="AQ46" s="70">
        <v>6.3</v>
      </c>
      <c r="AR46" s="70">
        <v>3.06666666666667</v>
      </c>
      <c r="AS46" s="70">
        <v>-0.72020155191421509</v>
      </c>
      <c r="AT46" s="70">
        <v>27</v>
      </c>
      <c r="AU46" s="70">
        <v>17</v>
      </c>
      <c r="AV46" s="70">
        <v>64.400000000000006</v>
      </c>
      <c r="AW46" s="70">
        <v>18</v>
      </c>
      <c r="AX46" s="70">
        <v>92.171660729999999</v>
      </c>
      <c r="AY46" s="70">
        <v>26.7</v>
      </c>
      <c r="AZ46" s="70">
        <v>58.1</v>
      </c>
      <c r="BA46" s="72"/>
      <c r="BB46" s="72">
        <v>360249</v>
      </c>
      <c r="BC46" s="72">
        <v>362627.07218800002</v>
      </c>
      <c r="BD46" s="72">
        <v>3893774</v>
      </c>
      <c r="BE46" s="70">
        <v>5.2498000000000003E-2</v>
      </c>
      <c r="BF46" s="70">
        <v>0</v>
      </c>
      <c r="BG46" s="70">
        <v>1.5508706666666667</v>
      </c>
    </row>
    <row r="47" spans="1:59" s="11" customFormat="1" x14ac:dyDescent="0.25">
      <c r="A47" s="15" t="s">
        <v>364</v>
      </c>
      <c r="B47" t="s">
        <v>10</v>
      </c>
      <c r="C47" s="118" t="s">
        <v>492</v>
      </c>
      <c r="D47" s="70">
        <v>2.625</v>
      </c>
      <c r="E47" s="72">
        <v>78599</v>
      </c>
      <c r="F47" s="72">
        <v>38255</v>
      </c>
      <c r="G47" s="72">
        <v>7442.7842579130001</v>
      </c>
      <c r="H47" s="70">
        <v>0.31</v>
      </c>
      <c r="I47" s="72">
        <v>207808.02857142859</v>
      </c>
      <c r="J47" s="70">
        <v>0.2</v>
      </c>
      <c r="K47" s="72">
        <v>0</v>
      </c>
      <c r="L47" s="72">
        <v>0</v>
      </c>
      <c r="M47" s="70">
        <v>0.46763407666383922</v>
      </c>
      <c r="N47" s="70">
        <v>0.10473577241250026</v>
      </c>
      <c r="O47" s="70">
        <v>0.52</v>
      </c>
      <c r="P47" s="70">
        <v>0.33413788676261902</v>
      </c>
      <c r="Q47" s="70">
        <v>0</v>
      </c>
      <c r="R47" s="72">
        <v>171960894</v>
      </c>
      <c r="S47" s="72">
        <v>294.08</v>
      </c>
      <c r="T47" s="72">
        <v>284.45999999999998</v>
      </c>
      <c r="U47" s="70">
        <v>5.8093927998867887</v>
      </c>
      <c r="V47" s="171">
        <v>28</v>
      </c>
      <c r="W47" s="171">
        <v>0.192</v>
      </c>
      <c r="X47" s="70">
        <v>1.3</v>
      </c>
      <c r="Y47" s="119">
        <v>83</v>
      </c>
      <c r="Z47" s="70">
        <v>78.5</v>
      </c>
      <c r="AA47" s="70">
        <v>182</v>
      </c>
      <c r="AB47" s="70">
        <v>0.2</v>
      </c>
      <c r="AC47" s="70">
        <v>0</v>
      </c>
      <c r="AD47" s="70" t="s">
        <v>101</v>
      </c>
      <c r="AE47" s="70">
        <v>177</v>
      </c>
      <c r="AF47" s="70">
        <v>33.9</v>
      </c>
      <c r="AG47" s="70">
        <v>0.61699999999999999</v>
      </c>
      <c r="AH47" s="70">
        <v>0.32600000000000001</v>
      </c>
      <c r="AI47" s="72">
        <v>0</v>
      </c>
      <c r="AJ47" s="72">
        <v>321407.35804529482</v>
      </c>
      <c r="AK47" s="72">
        <v>28853.425545499045</v>
      </c>
      <c r="AL47" s="72">
        <v>71737.600000000006</v>
      </c>
      <c r="AM47" s="72">
        <v>0</v>
      </c>
      <c r="AN47" s="72">
        <v>0</v>
      </c>
      <c r="AO47" s="72">
        <v>0</v>
      </c>
      <c r="AP47" s="70">
        <v>15.4</v>
      </c>
      <c r="AQ47" s="70">
        <v>11.7</v>
      </c>
      <c r="AR47" s="70">
        <v>3.06666666666667</v>
      </c>
      <c r="AS47" s="70">
        <v>-0.72020155191421509</v>
      </c>
      <c r="AT47" s="70">
        <v>27</v>
      </c>
      <c r="AU47" s="70">
        <v>17.899999999999999</v>
      </c>
      <c r="AV47" s="70">
        <v>62.5</v>
      </c>
      <c r="AW47" s="70">
        <v>18</v>
      </c>
      <c r="AX47" s="70">
        <v>92.171660729999999</v>
      </c>
      <c r="AY47" s="70">
        <v>31</v>
      </c>
      <c r="AZ47" s="70">
        <v>77.2</v>
      </c>
      <c r="BA47" s="72"/>
      <c r="BB47" s="72">
        <v>320447</v>
      </c>
      <c r="BC47" s="72">
        <v>350548.99985099997</v>
      </c>
      <c r="BD47" s="72">
        <v>3893774</v>
      </c>
      <c r="BE47" s="70">
        <v>5.2498000000000003E-2</v>
      </c>
      <c r="BF47" s="70">
        <v>0</v>
      </c>
      <c r="BG47" s="70">
        <v>1.5508706666666667</v>
      </c>
    </row>
    <row r="48" spans="1:59" s="11" customFormat="1" x14ac:dyDescent="0.25">
      <c r="A48" s="15" t="s">
        <v>367</v>
      </c>
      <c r="B48" t="s">
        <v>10</v>
      </c>
      <c r="C48" s="118" t="s">
        <v>495</v>
      </c>
      <c r="D48" s="70">
        <v>1.375</v>
      </c>
      <c r="E48" s="72">
        <v>0</v>
      </c>
      <c r="F48" s="72">
        <v>0</v>
      </c>
      <c r="G48" s="72">
        <v>0</v>
      </c>
      <c r="H48" s="70" t="s">
        <v>101</v>
      </c>
      <c r="I48" s="72">
        <v>207808.02857142859</v>
      </c>
      <c r="J48" s="70">
        <v>0.2</v>
      </c>
      <c r="K48" s="72">
        <v>0</v>
      </c>
      <c r="L48" s="72">
        <v>0</v>
      </c>
      <c r="M48" s="70">
        <v>0.46763407666383922</v>
      </c>
      <c r="N48" s="70">
        <v>0.10473577241250026</v>
      </c>
      <c r="O48" s="70">
        <v>0.52</v>
      </c>
      <c r="P48" s="70">
        <v>3.3659107983112335E-2</v>
      </c>
      <c r="Q48" s="70">
        <v>0</v>
      </c>
      <c r="R48" s="72">
        <v>171960894</v>
      </c>
      <c r="S48" s="72">
        <v>294.08</v>
      </c>
      <c r="T48" s="72">
        <v>284.45999999999998</v>
      </c>
      <c r="U48" s="70">
        <v>5.8093927998867887</v>
      </c>
      <c r="V48" s="171">
        <v>47</v>
      </c>
      <c r="W48" s="171">
        <v>6.4000000000000001E-2</v>
      </c>
      <c r="X48" s="70">
        <v>1.3</v>
      </c>
      <c r="Y48" s="119">
        <v>96.2</v>
      </c>
      <c r="Z48" s="70">
        <v>96.7</v>
      </c>
      <c r="AA48" s="70">
        <v>182</v>
      </c>
      <c r="AB48" s="70">
        <v>0.2</v>
      </c>
      <c r="AC48" s="70">
        <v>0</v>
      </c>
      <c r="AD48" s="70" t="s">
        <v>101</v>
      </c>
      <c r="AE48" s="70">
        <v>177</v>
      </c>
      <c r="AF48" s="70">
        <v>33.9</v>
      </c>
      <c r="AG48" s="70">
        <v>0.61699999999999999</v>
      </c>
      <c r="AH48" s="70">
        <v>0.32600000000000001</v>
      </c>
      <c r="AI48" s="72">
        <v>0</v>
      </c>
      <c r="AJ48" s="72">
        <v>138526</v>
      </c>
      <c r="AK48" s="72">
        <v>12473.044300978949</v>
      </c>
      <c r="AL48" s="72">
        <v>1459.39</v>
      </c>
      <c r="AM48" s="72">
        <v>0</v>
      </c>
      <c r="AN48" s="72">
        <v>0</v>
      </c>
      <c r="AO48" s="72">
        <v>0</v>
      </c>
      <c r="AP48" s="70">
        <v>2.9</v>
      </c>
      <c r="AQ48" s="70">
        <v>6.3</v>
      </c>
      <c r="AR48" s="70">
        <v>3.06666666666667</v>
      </c>
      <c r="AS48" s="70">
        <v>-0.72020155191421509</v>
      </c>
      <c r="AT48" s="70">
        <v>27</v>
      </c>
      <c r="AU48" s="70">
        <v>95</v>
      </c>
      <c r="AV48" s="70">
        <v>81.7</v>
      </c>
      <c r="AW48" s="70">
        <v>18</v>
      </c>
      <c r="AX48" s="70">
        <v>92.171660729999999</v>
      </c>
      <c r="AY48" s="70">
        <v>88.8</v>
      </c>
      <c r="AZ48" s="70">
        <v>98.8</v>
      </c>
      <c r="BA48" s="72"/>
      <c r="BB48" s="72">
        <v>138526</v>
      </c>
      <c r="BC48" s="72">
        <v>138593.81073600001</v>
      </c>
      <c r="BD48" s="72">
        <v>3893774</v>
      </c>
      <c r="BE48" s="70">
        <v>5.2498000000000003E-2</v>
      </c>
      <c r="BF48" s="70">
        <v>0</v>
      </c>
      <c r="BG48" s="70">
        <v>1.5508706666666667</v>
      </c>
    </row>
    <row r="49" spans="1:59" s="11" customFormat="1" x14ac:dyDescent="0.25">
      <c r="A49" s="15" t="s">
        <v>363</v>
      </c>
      <c r="B49" t="s">
        <v>10</v>
      </c>
      <c r="C49" s="118" t="s">
        <v>491</v>
      </c>
      <c r="D49" s="70">
        <v>2.75</v>
      </c>
      <c r="E49" s="72">
        <v>129632</v>
      </c>
      <c r="F49" s="72">
        <v>95744</v>
      </c>
      <c r="G49" s="72">
        <v>7161.6515992304994</v>
      </c>
      <c r="H49" s="70">
        <v>0.17</v>
      </c>
      <c r="I49" s="72">
        <v>207808.02857142859</v>
      </c>
      <c r="J49" s="70">
        <v>0.2</v>
      </c>
      <c r="K49" s="72">
        <v>0</v>
      </c>
      <c r="L49" s="72">
        <v>0</v>
      </c>
      <c r="M49" s="70">
        <v>0.46763407666383922</v>
      </c>
      <c r="N49" s="70">
        <v>0.10473577241250026</v>
      </c>
      <c r="O49" s="70">
        <v>0.52</v>
      </c>
      <c r="P49" s="70">
        <v>0.35895922780036926</v>
      </c>
      <c r="Q49" s="70">
        <v>0</v>
      </c>
      <c r="R49" s="72">
        <v>171960894</v>
      </c>
      <c r="S49" s="72">
        <v>294.08</v>
      </c>
      <c r="T49" s="72">
        <v>284.45999999999998</v>
      </c>
      <c r="U49" s="70">
        <v>5.8093927998867887</v>
      </c>
      <c r="V49" s="171">
        <v>62</v>
      </c>
      <c r="W49" s="171">
        <v>0.183</v>
      </c>
      <c r="X49" s="70">
        <v>1.3</v>
      </c>
      <c r="Y49" s="119">
        <v>72.05</v>
      </c>
      <c r="Z49" s="70">
        <v>62.9</v>
      </c>
      <c r="AA49" s="70">
        <v>182</v>
      </c>
      <c r="AB49" s="70">
        <v>0.2</v>
      </c>
      <c r="AC49" s="70">
        <v>0</v>
      </c>
      <c r="AD49" s="70" t="s">
        <v>101</v>
      </c>
      <c r="AE49" s="70">
        <v>177</v>
      </c>
      <c r="AF49" s="70">
        <v>33.9</v>
      </c>
      <c r="AG49" s="70">
        <v>0.61699999999999999</v>
      </c>
      <c r="AH49" s="70">
        <v>0.32600000000000001</v>
      </c>
      <c r="AI49" s="72">
        <v>0</v>
      </c>
      <c r="AJ49" s="72">
        <v>358027</v>
      </c>
      <c r="AK49" s="72">
        <v>32237.173035723186</v>
      </c>
      <c r="AL49" s="72">
        <v>85075.159999999989</v>
      </c>
      <c r="AM49" s="72">
        <v>0</v>
      </c>
      <c r="AN49" s="72">
        <v>0</v>
      </c>
      <c r="AO49" s="72">
        <v>0</v>
      </c>
      <c r="AP49" s="70">
        <v>13.5</v>
      </c>
      <c r="AQ49" s="70">
        <v>11.6</v>
      </c>
      <c r="AR49" s="70">
        <v>3.06666666666667</v>
      </c>
      <c r="AS49" s="70">
        <v>-0.72020155191421509</v>
      </c>
      <c r="AT49" s="70">
        <v>27</v>
      </c>
      <c r="AU49" s="70">
        <v>17.2</v>
      </c>
      <c r="AV49" s="70">
        <v>44.6</v>
      </c>
      <c r="AW49" s="70">
        <v>18</v>
      </c>
      <c r="AX49" s="70">
        <v>92.171660729999999</v>
      </c>
      <c r="AY49" s="70">
        <v>17.5</v>
      </c>
      <c r="AZ49" s="70">
        <v>56.6</v>
      </c>
      <c r="BA49" s="72"/>
      <c r="BB49" s="72">
        <v>358027</v>
      </c>
      <c r="BC49" s="72">
        <v>383917.01495600003</v>
      </c>
      <c r="BD49" s="72">
        <v>3893774</v>
      </c>
      <c r="BE49" s="70">
        <v>5.2498000000000003E-2</v>
      </c>
      <c r="BF49" s="70">
        <v>0</v>
      </c>
      <c r="BG49" s="70">
        <v>1.5508706666666667</v>
      </c>
    </row>
    <row r="50" spans="1:59" s="11" customFormat="1" x14ac:dyDescent="0.25">
      <c r="A50" s="15" t="s">
        <v>369</v>
      </c>
      <c r="B50" t="s">
        <v>10</v>
      </c>
      <c r="C50" s="118" t="s">
        <v>497</v>
      </c>
      <c r="D50" s="70">
        <v>3</v>
      </c>
      <c r="E50" s="72">
        <v>161693</v>
      </c>
      <c r="F50" s="72">
        <v>35714</v>
      </c>
      <c r="G50" s="72">
        <v>4987.4009759434994</v>
      </c>
      <c r="H50" s="70" t="s">
        <v>101</v>
      </c>
      <c r="I50" s="72">
        <v>207808.02857142859</v>
      </c>
      <c r="J50" s="70">
        <v>0.2</v>
      </c>
      <c r="K50" s="72">
        <v>0</v>
      </c>
      <c r="L50" s="72">
        <v>0</v>
      </c>
      <c r="M50" s="70">
        <v>0.46763407666383922</v>
      </c>
      <c r="N50" s="70">
        <v>0.10473577241250026</v>
      </c>
      <c r="O50" s="70">
        <v>0.52</v>
      </c>
      <c r="P50" s="70">
        <v>0.42053449153900146</v>
      </c>
      <c r="Q50" s="70">
        <v>0</v>
      </c>
      <c r="R50" s="72">
        <v>171960894</v>
      </c>
      <c r="S50" s="72">
        <v>294.08</v>
      </c>
      <c r="T50" s="72">
        <v>284.45999999999998</v>
      </c>
      <c r="U50" s="70">
        <v>5.8093927998867887</v>
      </c>
      <c r="V50" s="171">
        <v>60</v>
      </c>
      <c r="W50" s="171">
        <v>0.27800000000000002</v>
      </c>
      <c r="X50" s="70">
        <v>1.3</v>
      </c>
      <c r="Y50" s="119">
        <v>59.9</v>
      </c>
      <c r="Z50" s="70">
        <v>51.6</v>
      </c>
      <c r="AA50" s="70">
        <v>182</v>
      </c>
      <c r="AB50" s="70">
        <v>0.2</v>
      </c>
      <c r="AC50" s="70">
        <v>0</v>
      </c>
      <c r="AD50" s="70" t="s">
        <v>101</v>
      </c>
      <c r="AE50" s="70">
        <v>177</v>
      </c>
      <c r="AF50" s="70">
        <v>33.9</v>
      </c>
      <c r="AG50" s="70">
        <v>0.61699999999999999</v>
      </c>
      <c r="AH50" s="70">
        <v>0.32600000000000001</v>
      </c>
      <c r="AI50" s="72">
        <v>0</v>
      </c>
      <c r="AJ50" s="72">
        <v>294506</v>
      </c>
      <c r="AK50" s="72">
        <v>26517.667332515961</v>
      </c>
      <c r="AL50" s="72">
        <v>67860.540000000008</v>
      </c>
      <c r="AM50" s="72">
        <v>0</v>
      </c>
      <c r="AN50" s="72">
        <v>0</v>
      </c>
      <c r="AO50" s="72">
        <v>0</v>
      </c>
      <c r="AP50" s="70">
        <v>18.8</v>
      </c>
      <c r="AQ50" s="70">
        <v>11</v>
      </c>
      <c r="AR50" s="70">
        <v>3.06666666666667</v>
      </c>
      <c r="AS50" s="70">
        <v>-0.72020155191421509</v>
      </c>
      <c r="AT50" s="70">
        <v>27</v>
      </c>
      <c r="AU50" s="70">
        <v>15.1</v>
      </c>
      <c r="AV50" s="70">
        <v>41.5</v>
      </c>
      <c r="AW50" s="70">
        <v>18</v>
      </c>
      <c r="AX50" s="70">
        <v>92.171660729999999</v>
      </c>
      <c r="AY50" s="70">
        <v>37.5</v>
      </c>
      <c r="AZ50" s="70">
        <v>51.3</v>
      </c>
      <c r="BA50" s="72"/>
      <c r="BB50" s="72">
        <v>294506</v>
      </c>
      <c r="BC50" s="72">
        <v>325978.779331</v>
      </c>
      <c r="BD50" s="72">
        <v>3893774</v>
      </c>
      <c r="BE50" s="70">
        <v>5.2498000000000003E-2</v>
      </c>
      <c r="BF50" s="70">
        <v>0</v>
      </c>
      <c r="BG50" s="70">
        <v>1.5508706666666667</v>
      </c>
    </row>
    <row r="51" spans="1:59" s="11" customFormat="1" x14ac:dyDescent="0.25">
      <c r="A51" s="15" t="s">
        <v>360</v>
      </c>
      <c r="B51" t="s">
        <v>10</v>
      </c>
      <c r="C51" s="118" t="s">
        <v>488</v>
      </c>
      <c r="D51" s="70">
        <v>2.75</v>
      </c>
      <c r="E51" s="72">
        <v>172911</v>
      </c>
      <c r="F51" s="72">
        <v>14692</v>
      </c>
      <c r="G51" s="72">
        <v>2556.128727579</v>
      </c>
      <c r="H51" s="70">
        <v>0.11</v>
      </c>
      <c r="I51" s="72">
        <v>207808.02857142859</v>
      </c>
      <c r="J51" s="70">
        <v>0.2</v>
      </c>
      <c r="K51" s="72">
        <v>0</v>
      </c>
      <c r="L51" s="72">
        <v>1</v>
      </c>
      <c r="M51" s="70">
        <v>0.46763407666383922</v>
      </c>
      <c r="N51" s="70">
        <v>0.10473577241250026</v>
      </c>
      <c r="O51" s="70">
        <v>0.52</v>
      </c>
      <c r="P51" s="70">
        <v>0.38664558529853821</v>
      </c>
      <c r="Q51" s="70">
        <v>0</v>
      </c>
      <c r="R51" s="72">
        <v>171960894</v>
      </c>
      <c r="S51" s="72">
        <v>294.08</v>
      </c>
      <c r="T51" s="72">
        <v>284.45999999999998</v>
      </c>
      <c r="U51" s="70">
        <v>5.8093927998867887</v>
      </c>
      <c r="V51" s="171">
        <v>68</v>
      </c>
      <c r="W51" s="171">
        <v>0.34200000000000003</v>
      </c>
      <c r="X51" s="70">
        <v>1.3</v>
      </c>
      <c r="Y51" s="119">
        <v>51.3</v>
      </c>
      <c r="Z51" s="70">
        <v>69.3</v>
      </c>
      <c r="AA51" s="70">
        <v>182</v>
      </c>
      <c r="AB51" s="70">
        <v>0.2</v>
      </c>
      <c r="AC51" s="70">
        <v>0</v>
      </c>
      <c r="AD51" s="70" t="s">
        <v>101</v>
      </c>
      <c r="AE51" s="70">
        <v>177</v>
      </c>
      <c r="AF51" s="70">
        <v>33.9</v>
      </c>
      <c r="AG51" s="70">
        <v>0.61699999999999999</v>
      </c>
      <c r="AH51" s="70">
        <v>0.32600000000000001</v>
      </c>
      <c r="AI51" s="72">
        <v>0</v>
      </c>
      <c r="AJ51" s="72">
        <v>478464</v>
      </c>
      <c r="AK51" s="72">
        <v>43081.462457759488</v>
      </c>
      <c r="AL51" s="72">
        <v>105544.74</v>
      </c>
      <c r="AM51" s="72">
        <v>0</v>
      </c>
      <c r="AN51" s="72">
        <v>56923</v>
      </c>
      <c r="AO51" s="72">
        <v>0</v>
      </c>
      <c r="AP51" s="70">
        <v>15.8</v>
      </c>
      <c r="AQ51" s="70">
        <v>6.6</v>
      </c>
      <c r="AR51" s="70">
        <v>3.06666666666667</v>
      </c>
      <c r="AS51" s="70">
        <v>-0.72020155191421509</v>
      </c>
      <c r="AT51" s="70">
        <v>27</v>
      </c>
      <c r="AU51" s="70">
        <v>9</v>
      </c>
      <c r="AV51" s="70">
        <v>65.400000000000006</v>
      </c>
      <c r="AW51" s="70">
        <v>18</v>
      </c>
      <c r="AX51" s="70">
        <v>92.171660729999999</v>
      </c>
      <c r="AY51" s="70">
        <v>12.5</v>
      </c>
      <c r="AZ51" s="70">
        <v>46</v>
      </c>
      <c r="BA51" s="72"/>
      <c r="BB51" s="72">
        <v>478464</v>
      </c>
      <c r="BC51" s="72">
        <v>497314.18226700003</v>
      </c>
      <c r="BD51" s="72">
        <v>3893774</v>
      </c>
      <c r="BE51" s="70">
        <v>5.2498000000000003E-2</v>
      </c>
      <c r="BF51" s="70">
        <v>0</v>
      </c>
      <c r="BG51" s="70">
        <v>1.5508706666666667</v>
      </c>
    </row>
    <row r="52" spans="1:59" s="11" customFormat="1" x14ac:dyDescent="0.25">
      <c r="A52" s="15" t="s">
        <v>361</v>
      </c>
      <c r="B52" t="s">
        <v>10</v>
      </c>
      <c r="C52" s="118" t="s">
        <v>489</v>
      </c>
      <c r="D52" s="70">
        <v>2.625</v>
      </c>
      <c r="E52" s="72">
        <v>110923</v>
      </c>
      <c r="F52" s="72">
        <v>70227</v>
      </c>
      <c r="G52" s="72">
        <v>3317.3123830594004</v>
      </c>
      <c r="H52" s="70">
        <v>0.23</v>
      </c>
      <c r="I52" s="72">
        <v>207808.02857142859</v>
      </c>
      <c r="J52" s="70">
        <v>0.2</v>
      </c>
      <c r="K52" s="72">
        <v>0</v>
      </c>
      <c r="L52" s="72">
        <v>0</v>
      </c>
      <c r="M52" s="70">
        <v>0.46763407666383922</v>
      </c>
      <c r="N52" s="70">
        <v>0.10473577241250026</v>
      </c>
      <c r="O52" s="70">
        <v>0.52</v>
      </c>
      <c r="P52" s="70">
        <v>0.33472144603729248</v>
      </c>
      <c r="Q52" s="70">
        <v>0</v>
      </c>
      <c r="R52" s="72">
        <v>171960894</v>
      </c>
      <c r="S52" s="72">
        <v>294.08</v>
      </c>
      <c r="T52" s="72">
        <v>284.45999999999998</v>
      </c>
      <c r="U52" s="70">
        <v>5.8093927998867887</v>
      </c>
      <c r="V52" s="171">
        <v>71</v>
      </c>
      <c r="W52" s="171">
        <v>0.20399999999999999</v>
      </c>
      <c r="X52" s="70">
        <v>1.3</v>
      </c>
      <c r="Y52" s="119">
        <v>76.849999999999994</v>
      </c>
      <c r="Z52" s="70">
        <v>70.3</v>
      </c>
      <c r="AA52" s="70">
        <v>182</v>
      </c>
      <c r="AB52" s="70">
        <v>0.2</v>
      </c>
      <c r="AC52" s="70">
        <v>0</v>
      </c>
      <c r="AD52" s="70" t="s">
        <v>101</v>
      </c>
      <c r="AE52" s="70">
        <v>177</v>
      </c>
      <c r="AF52" s="70">
        <v>33.9</v>
      </c>
      <c r="AG52" s="70">
        <v>0.61699999999999999</v>
      </c>
      <c r="AH52" s="70">
        <v>0.32600000000000001</v>
      </c>
      <c r="AI52" s="72">
        <v>0</v>
      </c>
      <c r="AJ52" s="72">
        <v>313681</v>
      </c>
      <c r="AK52" s="72">
        <v>28244.20693137301</v>
      </c>
      <c r="AL52" s="72">
        <v>74557.95</v>
      </c>
      <c r="AM52" s="72">
        <v>0</v>
      </c>
      <c r="AN52" s="72">
        <v>0</v>
      </c>
      <c r="AO52" s="72">
        <v>0</v>
      </c>
      <c r="AP52" s="70">
        <v>13</v>
      </c>
      <c r="AQ52" s="70">
        <v>7.7</v>
      </c>
      <c r="AR52" s="70">
        <v>3.06666666666667</v>
      </c>
      <c r="AS52" s="70">
        <v>-0.72020155191421509</v>
      </c>
      <c r="AT52" s="70">
        <v>27</v>
      </c>
      <c r="AU52" s="70">
        <v>12.7</v>
      </c>
      <c r="AV52" s="70">
        <v>52.8</v>
      </c>
      <c r="AW52" s="70">
        <v>18</v>
      </c>
      <c r="AX52" s="70">
        <v>92.171660729999999</v>
      </c>
      <c r="AY52" s="70">
        <v>12.3</v>
      </c>
      <c r="AZ52" s="70">
        <v>53.4</v>
      </c>
      <c r="BA52" s="72"/>
      <c r="BB52" s="72">
        <v>313681</v>
      </c>
      <c r="BC52" s="72">
        <v>335902.49156499997</v>
      </c>
      <c r="BD52" s="72">
        <v>3893774</v>
      </c>
      <c r="BE52" s="70">
        <v>5.2498000000000003E-2</v>
      </c>
      <c r="BF52" s="70">
        <v>0</v>
      </c>
      <c r="BG52" s="70">
        <v>1.5508706666666667</v>
      </c>
    </row>
    <row r="53" spans="1:59" s="11" customFormat="1" x14ac:dyDescent="0.25">
      <c r="A53" s="15" t="s">
        <v>371</v>
      </c>
      <c r="B53" t="s">
        <v>10</v>
      </c>
      <c r="C53" s="118" t="s">
        <v>499</v>
      </c>
      <c r="D53" s="70">
        <v>1.875</v>
      </c>
      <c r="E53" s="72">
        <v>0</v>
      </c>
      <c r="F53" s="72">
        <v>0</v>
      </c>
      <c r="G53" s="72">
        <v>2.7244389696107998</v>
      </c>
      <c r="H53" s="70" t="s">
        <v>101</v>
      </c>
      <c r="I53" s="72">
        <v>207808.02857142859</v>
      </c>
      <c r="J53" s="70">
        <v>0.2</v>
      </c>
      <c r="K53" s="72">
        <v>0</v>
      </c>
      <c r="L53" s="72">
        <v>0</v>
      </c>
      <c r="M53" s="70">
        <v>0.46763407666383922</v>
      </c>
      <c r="N53" s="70">
        <v>0.10473577241250026</v>
      </c>
      <c r="O53" s="70">
        <v>0.52</v>
      </c>
      <c r="P53" s="70">
        <v>7.3366798460483551E-2</v>
      </c>
      <c r="Q53" s="70">
        <v>0</v>
      </c>
      <c r="R53" s="72">
        <v>171960894</v>
      </c>
      <c r="S53" s="72">
        <v>294.08</v>
      </c>
      <c r="T53" s="72">
        <v>284.45999999999998</v>
      </c>
      <c r="U53" s="70">
        <v>5.8093927998867887</v>
      </c>
      <c r="V53" s="171" t="s">
        <v>101</v>
      </c>
      <c r="W53" s="171">
        <v>0.16200000000000001</v>
      </c>
      <c r="X53" s="70">
        <v>1.3</v>
      </c>
      <c r="Y53" s="119">
        <v>90.05</v>
      </c>
      <c r="Z53" s="70">
        <v>92.1</v>
      </c>
      <c r="AA53" s="70">
        <v>182</v>
      </c>
      <c r="AB53" s="70">
        <v>0.2</v>
      </c>
      <c r="AC53" s="70">
        <v>0</v>
      </c>
      <c r="AD53" s="70" t="s">
        <v>101</v>
      </c>
      <c r="AE53" s="70">
        <v>177</v>
      </c>
      <c r="AF53" s="70">
        <v>33.9</v>
      </c>
      <c r="AG53" s="70">
        <v>0.61699999999999999</v>
      </c>
      <c r="AH53" s="70">
        <v>0.32600000000000001</v>
      </c>
      <c r="AI53" s="72">
        <v>0</v>
      </c>
      <c r="AJ53" s="72">
        <v>22833</v>
      </c>
      <c r="AK53" s="72">
        <v>2055.9102300236223</v>
      </c>
      <c r="AL53" s="72">
        <v>732.75</v>
      </c>
      <c r="AM53" s="72">
        <v>0</v>
      </c>
      <c r="AN53" s="72">
        <v>0</v>
      </c>
      <c r="AO53" s="72">
        <v>0</v>
      </c>
      <c r="AP53" s="70">
        <v>6.5</v>
      </c>
      <c r="AQ53" s="70">
        <v>5.59</v>
      </c>
      <c r="AR53" s="70">
        <v>3.06666666666667</v>
      </c>
      <c r="AS53" s="70">
        <v>-0.72020155191421509</v>
      </c>
      <c r="AT53" s="70">
        <v>27</v>
      </c>
      <c r="AU53" s="70">
        <v>81.3</v>
      </c>
      <c r="AV53" s="70">
        <v>83</v>
      </c>
      <c r="AW53" s="70">
        <v>18</v>
      </c>
      <c r="AX53" s="70">
        <v>92.171660729999999</v>
      </c>
      <c r="AY53" s="70">
        <v>79.7</v>
      </c>
      <c r="AZ53" s="70">
        <v>77.900000000000006</v>
      </c>
      <c r="BA53" s="72"/>
      <c r="BB53" s="72">
        <v>22833</v>
      </c>
      <c r="BC53" s="72">
        <v>23053.000268</v>
      </c>
      <c r="BD53" s="72">
        <v>3893774</v>
      </c>
      <c r="BE53" s="70">
        <v>5.2498000000000003E-2</v>
      </c>
      <c r="BF53" s="70">
        <v>0</v>
      </c>
      <c r="BG53" s="70">
        <v>1.5508706666666667</v>
      </c>
    </row>
    <row r="54" spans="1:59" s="11" customFormat="1" x14ac:dyDescent="0.25">
      <c r="A54" s="15" t="s">
        <v>372</v>
      </c>
      <c r="B54" t="s">
        <v>10</v>
      </c>
      <c r="C54" s="118" t="s">
        <v>500</v>
      </c>
      <c r="D54" s="70">
        <v>2.125</v>
      </c>
      <c r="E54" s="72">
        <v>0</v>
      </c>
      <c r="F54" s="72">
        <v>0</v>
      </c>
      <c r="G54" s="72">
        <v>9235.7439601804999</v>
      </c>
      <c r="H54" s="70" t="s">
        <v>101</v>
      </c>
      <c r="I54" s="72">
        <v>207808.02857142859</v>
      </c>
      <c r="J54" s="70">
        <v>0.2</v>
      </c>
      <c r="K54" s="72">
        <v>3</v>
      </c>
      <c r="L54" s="72">
        <v>0</v>
      </c>
      <c r="M54" s="70">
        <v>0.46763407666383922</v>
      </c>
      <c r="N54" s="70">
        <v>0.10473577241250026</v>
      </c>
      <c r="O54" s="70">
        <v>0.52</v>
      </c>
      <c r="P54" s="70">
        <v>7.4152834713459015E-2</v>
      </c>
      <c r="Q54" s="70">
        <v>0</v>
      </c>
      <c r="R54" s="72">
        <v>171960894</v>
      </c>
      <c r="S54" s="72">
        <v>294.08</v>
      </c>
      <c r="T54" s="72">
        <v>284.45999999999998</v>
      </c>
      <c r="U54" s="70">
        <v>5.8093927998867887</v>
      </c>
      <c r="V54" s="171">
        <v>39</v>
      </c>
      <c r="W54" s="171">
        <v>9.6000000000000002E-2</v>
      </c>
      <c r="X54" s="70">
        <v>1.3</v>
      </c>
      <c r="Y54" s="119">
        <v>85.800000000000011</v>
      </c>
      <c r="Z54" s="70">
        <v>80.7</v>
      </c>
      <c r="AA54" s="70">
        <v>182</v>
      </c>
      <c r="AB54" s="70">
        <v>0.2</v>
      </c>
      <c r="AC54" s="70">
        <v>0</v>
      </c>
      <c r="AD54" s="70" t="s">
        <v>101</v>
      </c>
      <c r="AE54" s="70">
        <v>177</v>
      </c>
      <c r="AF54" s="70">
        <v>33.9</v>
      </c>
      <c r="AG54" s="70">
        <v>0.61699999999999999</v>
      </c>
      <c r="AH54" s="70">
        <v>0.32600000000000001</v>
      </c>
      <c r="AI54" s="72">
        <v>0</v>
      </c>
      <c r="AJ54" s="72">
        <v>1116739</v>
      </c>
      <c r="AK54" s="72">
        <v>100552.49570211317</v>
      </c>
      <c r="AL54" s="72">
        <v>59781.8</v>
      </c>
      <c r="AM54" s="72">
        <v>0</v>
      </c>
      <c r="AN54" s="72">
        <v>1438</v>
      </c>
      <c r="AO54" s="72">
        <v>0</v>
      </c>
      <c r="AP54" s="70">
        <v>5.333333333333333</v>
      </c>
      <c r="AQ54" s="70">
        <v>5.9</v>
      </c>
      <c r="AR54" s="70">
        <v>3.06666666666667</v>
      </c>
      <c r="AS54" s="70">
        <v>-0.72020155191421509</v>
      </c>
      <c r="AT54" s="70">
        <v>27</v>
      </c>
      <c r="AU54" s="70">
        <v>90</v>
      </c>
      <c r="AV54" s="70">
        <v>81.900000000000006</v>
      </c>
      <c r="AW54" s="70">
        <v>18</v>
      </c>
      <c r="AX54" s="70">
        <v>92.171660729999999</v>
      </c>
      <c r="AY54" s="70">
        <v>74.8</v>
      </c>
      <c r="AZ54" s="70">
        <v>62.2</v>
      </c>
      <c r="BA54" s="72"/>
      <c r="BB54" s="72">
        <v>1116739</v>
      </c>
      <c r="BC54" s="72">
        <v>1122010.4135</v>
      </c>
      <c r="BD54" s="72">
        <v>3893774</v>
      </c>
      <c r="BE54" s="70">
        <v>5.2498000000000003E-2</v>
      </c>
      <c r="BF54" s="70">
        <v>0</v>
      </c>
      <c r="BG54" s="70">
        <v>1.5508706666666667</v>
      </c>
    </row>
    <row r="55" spans="1:59" s="11" customFormat="1" x14ac:dyDescent="0.25">
      <c r="A55" s="15" t="s">
        <v>368</v>
      </c>
      <c r="B55" t="s">
        <v>10</v>
      </c>
      <c r="C55" s="118" t="s">
        <v>496</v>
      </c>
      <c r="D55" s="70">
        <v>2.625</v>
      </c>
      <c r="E55" s="72">
        <v>20146</v>
      </c>
      <c r="F55" s="72">
        <v>0</v>
      </c>
      <c r="G55" s="72">
        <v>1099.4457413369498</v>
      </c>
      <c r="H55" s="70">
        <v>0.4</v>
      </c>
      <c r="I55" s="72">
        <v>207808.02857142859</v>
      </c>
      <c r="J55" s="70">
        <v>0.2</v>
      </c>
      <c r="K55" s="72">
        <v>0</v>
      </c>
      <c r="L55" s="72">
        <v>0</v>
      </c>
      <c r="M55" s="70">
        <v>0.46763407666383922</v>
      </c>
      <c r="N55" s="70">
        <v>0.10473577241250026</v>
      </c>
      <c r="O55" s="70">
        <v>0.52</v>
      </c>
      <c r="P55" s="70">
        <v>0.26161679625511169</v>
      </c>
      <c r="Q55" s="70">
        <v>0</v>
      </c>
      <c r="R55" s="72">
        <v>171960894</v>
      </c>
      <c r="S55" s="72">
        <v>294.08</v>
      </c>
      <c r="T55" s="72">
        <v>284.45999999999998</v>
      </c>
      <c r="U55" s="70">
        <v>5.8093927998867887</v>
      </c>
      <c r="V55" s="171" t="s">
        <v>101</v>
      </c>
      <c r="W55" s="171">
        <v>0.22399999999999998</v>
      </c>
      <c r="X55" s="70">
        <v>1.3</v>
      </c>
      <c r="Y55" s="119">
        <v>73.150000000000006</v>
      </c>
      <c r="Z55" s="70">
        <v>80</v>
      </c>
      <c r="AA55" s="70">
        <v>182</v>
      </c>
      <c r="AB55" s="70">
        <v>0.2</v>
      </c>
      <c r="AC55" s="70">
        <v>0</v>
      </c>
      <c r="AD55" s="70" t="s">
        <v>101</v>
      </c>
      <c r="AE55" s="70">
        <v>177</v>
      </c>
      <c r="AF55" s="70">
        <v>33.9</v>
      </c>
      <c r="AG55" s="70">
        <v>0.61699999999999999</v>
      </c>
      <c r="AH55" s="70">
        <v>0.32600000000000001</v>
      </c>
      <c r="AI55" s="72">
        <v>0</v>
      </c>
      <c r="AJ55" s="72">
        <v>82683</v>
      </c>
      <c r="AK55" s="72">
        <v>7444.8747667430107</v>
      </c>
      <c r="AL55" s="72">
        <v>20994</v>
      </c>
      <c r="AM55" s="72">
        <v>0</v>
      </c>
      <c r="AN55" s="72">
        <v>0</v>
      </c>
      <c r="AO55" s="72">
        <v>0</v>
      </c>
      <c r="AP55" s="70">
        <v>14.2</v>
      </c>
      <c r="AQ55" s="70">
        <v>6.2</v>
      </c>
      <c r="AR55" s="70">
        <v>3.06666666666667</v>
      </c>
      <c r="AS55" s="70">
        <v>-0.72020155191421509</v>
      </c>
      <c r="AT55" s="70">
        <v>27</v>
      </c>
      <c r="AU55" s="70">
        <v>25.2</v>
      </c>
      <c r="AV55" s="70">
        <v>73.900000000000006</v>
      </c>
      <c r="AW55" s="70">
        <v>18</v>
      </c>
      <c r="AX55" s="70">
        <v>92.171660729999999</v>
      </c>
      <c r="AY55" s="70">
        <v>41.7</v>
      </c>
      <c r="AZ55" s="70">
        <v>66.900000000000006</v>
      </c>
      <c r="BA55" s="72"/>
      <c r="BB55" s="72">
        <v>82683</v>
      </c>
      <c r="BC55" s="72">
        <v>93861.390785800002</v>
      </c>
      <c r="BD55" s="72">
        <v>3893774</v>
      </c>
      <c r="BE55" s="70">
        <v>5.2498000000000003E-2</v>
      </c>
      <c r="BF55" s="70">
        <v>0</v>
      </c>
      <c r="BG55" s="70">
        <v>1.5508706666666667</v>
      </c>
    </row>
    <row r="56" spans="1:59" s="11" customFormat="1" x14ac:dyDescent="0.25">
      <c r="A56" s="15" t="s">
        <v>370</v>
      </c>
      <c r="B56" t="s">
        <v>10</v>
      </c>
      <c r="C56" s="118" t="s">
        <v>498</v>
      </c>
      <c r="D56" s="70">
        <v>1.75</v>
      </c>
      <c r="E56" s="72">
        <v>0</v>
      </c>
      <c r="F56" s="72">
        <v>0</v>
      </c>
      <c r="G56" s="72">
        <v>0</v>
      </c>
      <c r="H56" s="70" t="s">
        <v>101</v>
      </c>
      <c r="I56" s="72">
        <v>207808.02857142859</v>
      </c>
      <c r="J56" s="70">
        <v>0.2</v>
      </c>
      <c r="K56" s="72">
        <v>0</v>
      </c>
      <c r="L56" s="72">
        <v>2</v>
      </c>
      <c r="M56" s="70">
        <v>0.46763407666383922</v>
      </c>
      <c r="N56" s="70">
        <v>0.10473577241250026</v>
      </c>
      <c r="O56" s="70">
        <v>0.52</v>
      </c>
      <c r="P56" s="70">
        <v>3.0628034844994545E-2</v>
      </c>
      <c r="Q56" s="70">
        <v>0</v>
      </c>
      <c r="R56" s="72">
        <v>171960894</v>
      </c>
      <c r="S56" s="72">
        <v>294.08</v>
      </c>
      <c r="T56" s="72">
        <v>284.45999999999998</v>
      </c>
      <c r="U56" s="70">
        <v>5.8093927998867887</v>
      </c>
      <c r="V56" s="171" t="s">
        <v>101</v>
      </c>
      <c r="W56" s="171">
        <v>0.16200000000000001</v>
      </c>
      <c r="X56" s="70">
        <v>1.3</v>
      </c>
      <c r="Y56" s="119">
        <v>89.449999999999989</v>
      </c>
      <c r="Z56" s="70">
        <v>80.900000000000006</v>
      </c>
      <c r="AA56" s="70">
        <v>182</v>
      </c>
      <c r="AB56" s="70">
        <v>0.2</v>
      </c>
      <c r="AC56" s="70">
        <v>0</v>
      </c>
      <c r="AD56" s="70" t="s">
        <v>101</v>
      </c>
      <c r="AE56" s="70">
        <v>177</v>
      </c>
      <c r="AF56" s="70">
        <v>33.9</v>
      </c>
      <c r="AG56" s="70">
        <v>0.61699999999999999</v>
      </c>
      <c r="AH56" s="70">
        <v>0.32600000000000001</v>
      </c>
      <c r="AI56" s="72">
        <v>0</v>
      </c>
      <c r="AJ56" s="72">
        <v>55213</v>
      </c>
      <c r="AK56" s="72">
        <v>4971.4435917441542</v>
      </c>
      <c r="AL56" s="72">
        <v>1128.24</v>
      </c>
      <c r="AM56" s="72">
        <v>0</v>
      </c>
      <c r="AN56" s="72">
        <v>0</v>
      </c>
      <c r="AO56" s="72">
        <v>0</v>
      </c>
      <c r="AP56" s="70">
        <v>6.5</v>
      </c>
      <c r="AQ56" s="70">
        <v>5.6</v>
      </c>
      <c r="AR56" s="70">
        <v>3.06666666666667</v>
      </c>
      <c r="AS56" s="70">
        <v>-0.72020155191421509</v>
      </c>
      <c r="AT56" s="70">
        <v>27</v>
      </c>
      <c r="AU56" s="70">
        <v>95.5</v>
      </c>
      <c r="AV56" s="70">
        <v>89.8</v>
      </c>
      <c r="AW56" s="70">
        <v>18</v>
      </c>
      <c r="AX56" s="70">
        <v>92.171660729999999</v>
      </c>
      <c r="AY56" s="70">
        <v>90.7</v>
      </c>
      <c r="AZ56" s="70">
        <v>41.5</v>
      </c>
      <c r="BA56" s="72"/>
      <c r="BB56" s="72">
        <v>55213</v>
      </c>
      <c r="BC56" s="72">
        <v>59866.519169200001</v>
      </c>
      <c r="BD56" s="72">
        <v>3893774</v>
      </c>
      <c r="BE56" s="70">
        <v>5.2498000000000003E-2</v>
      </c>
      <c r="BF56" s="70">
        <v>0</v>
      </c>
      <c r="BG56" s="70">
        <v>1.5508706666666667</v>
      </c>
    </row>
    <row r="57" spans="1:59" s="11" customFormat="1" x14ac:dyDescent="0.25">
      <c r="A57" s="15" t="s">
        <v>365</v>
      </c>
      <c r="B57" t="s">
        <v>10</v>
      </c>
      <c r="C57" s="118" t="s">
        <v>493</v>
      </c>
      <c r="D57" s="70">
        <v>1.875</v>
      </c>
      <c r="E57" s="72">
        <v>10585</v>
      </c>
      <c r="F57" s="72">
        <v>15882</v>
      </c>
      <c r="G57" s="72">
        <v>6475.7644830085019</v>
      </c>
      <c r="H57" s="70">
        <v>0.23</v>
      </c>
      <c r="I57" s="72">
        <v>207808.02857142859</v>
      </c>
      <c r="J57" s="70">
        <v>0.2</v>
      </c>
      <c r="K57" s="72">
        <v>0</v>
      </c>
      <c r="L57" s="72">
        <v>1</v>
      </c>
      <c r="M57" s="70">
        <v>0.46763407666383922</v>
      </c>
      <c r="N57" s="70">
        <v>0.10473577241250026</v>
      </c>
      <c r="O57" s="70">
        <v>0.52</v>
      </c>
      <c r="P57" s="70">
        <v>0.19067367911338806</v>
      </c>
      <c r="Q57" s="70">
        <v>0</v>
      </c>
      <c r="R57" s="72">
        <v>171960894</v>
      </c>
      <c r="S57" s="72">
        <v>294.08</v>
      </c>
      <c r="T57" s="72">
        <v>284.45999999999998</v>
      </c>
      <c r="U57" s="70">
        <v>5.8093927998867887</v>
      </c>
      <c r="V57" s="171">
        <v>18</v>
      </c>
      <c r="W57" s="171">
        <v>0.193</v>
      </c>
      <c r="X57" s="70">
        <v>1.3</v>
      </c>
      <c r="Y57" s="119">
        <v>84.85</v>
      </c>
      <c r="Z57" s="70">
        <v>81.400000000000006</v>
      </c>
      <c r="AA57" s="70">
        <v>182</v>
      </c>
      <c r="AB57" s="70">
        <v>0.2</v>
      </c>
      <c r="AC57" s="70">
        <v>0</v>
      </c>
      <c r="AD57" s="70" t="s">
        <v>101</v>
      </c>
      <c r="AE57" s="70">
        <v>177</v>
      </c>
      <c r="AF57" s="70">
        <v>33.9</v>
      </c>
      <c r="AG57" s="70">
        <v>0.61699999999999999</v>
      </c>
      <c r="AH57" s="70">
        <v>0.32600000000000001</v>
      </c>
      <c r="AI57" s="72">
        <v>0</v>
      </c>
      <c r="AJ57" s="72">
        <v>291210</v>
      </c>
      <c r="AK57" s="72">
        <v>26220.89160798752</v>
      </c>
      <c r="AL57" s="72">
        <v>24084.799999999999</v>
      </c>
      <c r="AM57" s="72">
        <v>0</v>
      </c>
      <c r="AN57" s="72">
        <v>0</v>
      </c>
      <c r="AO57" s="72">
        <v>0</v>
      </c>
      <c r="AP57" s="70">
        <v>9.4</v>
      </c>
      <c r="AQ57" s="70">
        <v>5.5</v>
      </c>
      <c r="AR57" s="70">
        <v>3.06666666666667</v>
      </c>
      <c r="AS57" s="70">
        <v>-0.72020155191421509</v>
      </c>
      <c r="AT57" s="70">
        <v>27</v>
      </c>
      <c r="AU57" s="70">
        <v>27.6</v>
      </c>
      <c r="AV57" s="70">
        <v>81.599999999999994</v>
      </c>
      <c r="AW57" s="70">
        <v>18</v>
      </c>
      <c r="AX57" s="70">
        <v>92.171660729999999</v>
      </c>
      <c r="AY57" s="70">
        <v>44.4</v>
      </c>
      <c r="AZ57" s="70">
        <v>87.7</v>
      </c>
      <c r="BA57" s="72"/>
      <c r="BB57" s="72">
        <v>291210</v>
      </c>
      <c r="BC57" s="72">
        <v>296704.73334400001</v>
      </c>
      <c r="BD57" s="72">
        <v>3893774</v>
      </c>
      <c r="BE57" s="70">
        <v>5.2498000000000003E-2</v>
      </c>
      <c r="BF57" s="70">
        <v>0</v>
      </c>
      <c r="BG57" s="70">
        <v>1.5508706666666667</v>
      </c>
    </row>
    <row r="58" spans="1:59" s="11" customFormat="1" x14ac:dyDescent="0.25">
      <c r="A58" s="15" t="s">
        <v>373</v>
      </c>
      <c r="B58" t="s">
        <v>12</v>
      </c>
      <c r="C58" s="118" t="s">
        <v>501</v>
      </c>
      <c r="D58" s="70">
        <v>2.375</v>
      </c>
      <c r="E58" s="72">
        <v>19581</v>
      </c>
      <c r="F58" s="72">
        <v>0</v>
      </c>
      <c r="G58" s="72">
        <v>92.385881503740009</v>
      </c>
      <c r="H58" s="70">
        <v>0.31</v>
      </c>
      <c r="I58" s="72">
        <v>681213.88571428566</v>
      </c>
      <c r="J58" s="70">
        <v>0.25714285714285712</v>
      </c>
      <c r="K58" s="72">
        <v>0</v>
      </c>
      <c r="L58" s="72">
        <v>13</v>
      </c>
      <c r="M58" s="70">
        <v>0.92403306279792685</v>
      </c>
      <c r="N58" s="70">
        <v>0.81774261177687668</v>
      </c>
      <c r="O58" s="70">
        <v>0.35399999999999998</v>
      </c>
      <c r="P58" s="70">
        <v>0.4113212525844574</v>
      </c>
      <c r="Q58" s="70">
        <v>282.08971324800001</v>
      </c>
      <c r="R58" s="72">
        <v>928640957</v>
      </c>
      <c r="S58" s="72">
        <v>951.38</v>
      </c>
      <c r="T58" s="72">
        <v>1206.6500000000001</v>
      </c>
      <c r="U58" s="70">
        <v>15.193186140354195</v>
      </c>
      <c r="V58" s="171">
        <v>46</v>
      </c>
      <c r="W58" s="171">
        <v>0.23499999999999999</v>
      </c>
      <c r="X58" s="70">
        <v>0.2</v>
      </c>
      <c r="Y58" s="119">
        <v>92.5</v>
      </c>
      <c r="Z58" s="70">
        <v>88</v>
      </c>
      <c r="AA58" s="70">
        <v>155</v>
      </c>
      <c r="AB58" s="70">
        <v>0.5</v>
      </c>
      <c r="AC58" s="70">
        <v>0</v>
      </c>
      <c r="AD58" s="70">
        <v>0</v>
      </c>
      <c r="AE58" s="70">
        <v>68</v>
      </c>
      <c r="AF58" s="70">
        <v>86.1</v>
      </c>
      <c r="AG58" s="70">
        <v>0.64900000000000002</v>
      </c>
      <c r="AH58" s="70">
        <v>0.34300000000000003</v>
      </c>
      <c r="AI58" s="72">
        <v>3576.2213031287733</v>
      </c>
      <c r="AJ58" s="72">
        <v>5700.0267651506683</v>
      </c>
      <c r="AK58" s="72">
        <v>7600.0931712475549</v>
      </c>
      <c r="AL58" s="72">
        <v>36663.340000000004</v>
      </c>
      <c r="AM58" s="72">
        <v>0</v>
      </c>
      <c r="AN58" s="72">
        <v>0</v>
      </c>
      <c r="AO58" s="72">
        <v>0</v>
      </c>
      <c r="AP58" s="70">
        <v>8.6</v>
      </c>
      <c r="AQ58" s="70">
        <v>14.9</v>
      </c>
      <c r="AR58" s="70">
        <v>2.9</v>
      </c>
      <c r="AS58" s="70">
        <v>-0.67331677675247192</v>
      </c>
      <c r="AT58" s="70">
        <v>34</v>
      </c>
      <c r="AU58" s="70">
        <v>32.700000000000003</v>
      </c>
      <c r="AV58" s="70">
        <v>28.4</v>
      </c>
      <c r="AW58" s="70">
        <v>4.3</v>
      </c>
      <c r="AX58" s="70">
        <v>40.875083830000001</v>
      </c>
      <c r="AY58" s="70">
        <v>30.8</v>
      </c>
      <c r="AZ58" s="70">
        <v>74.3</v>
      </c>
      <c r="BA58" s="72"/>
      <c r="BB58" s="72">
        <v>566447</v>
      </c>
      <c r="BC58" s="72">
        <v>562354.99643000006</v>
      </c>
      <c r="BD58" s="72">
        <v>20651070</v>
      </c>
      <c r="BE58" s="70">
        <v>0</v>
      </c>
      <c r="BF58" s="70">
        <v>1.08</v>
      </c>
      <c r="BG58" s="70">
        <v>1.8837866666666667</v>
      </c>
    </row>
    <row r="59" spans="1:59" s="11" customFormat="1" x14ac:dyDescent="0.25">
      <c r="A59" s="15" t="s">
        <v>374</v>
      </c>
      <c r="B59" t="s">
        <v>12</v>
      </c>
      <c r="C59" s="118" t="s">
        <v>502</v>
      </c>
      <c r="D59" s="70">
        <v>2.625</v>
      </c>
      <c r="E59" s="72">
        <v>425131</v>
      </c>
      <c r="F59" s="72">
        <v>45377</v>
      </c>
      <c r="G59" s="72">
        <v>17782.411622886</v>
      </c>
      <c r="H59" s="70">
        <v>0.17</v>
      </c>
      <c r="I59" s="72">
        <v>681213.88571428566</v>
      </c>
      <c r="J59" s="70">
        <v>0.25714285714285712</v>
      </c>
      <c r="K59" s="72">
        <v>3</v>
      </c>
      <c r="L59" s="72">
        <v>598</v>
      </c>
      <c r="M59" s="70">
        <v>0.92403306279792685</v>
      </c>
      <c r="N59" s="70">
        <v>0.81774261177687668</v>
      </c>
      <c r="O59" s="70">
        <v>0.35399999999999998</v>
      </c>
      <c r="P59" s="70">
        <v>0.56514781713485718</v>
      </c>
      <c r="Q59" s="70">
        <v>282.08971324800001</v>
      </c>
      <c r="R59" s="72">
        <v>928640957</v>
      </c>
      <c r="S59" s="72">
        <v>951.38</v>
      </c>
      <c r="T59" s="72">
        <v>1206.6500000000001</v>
      </c>
      <c r="U59" s="70">
        <v>15.193186140354195</v>
      </c>
      <c r="V59" s="171">
        <v>93</v>
      </c>
      <c r="W59" s="171">
        <v>0.36099999999999999</v>
      </c>
      <c r="X59" s="70">
        <v>0.2</v>
      </c>
      <c r="Y59" s="119">
        <v>86.5</v>
      </c>
      <c r="Z59" s="70">
        <v>82</v>
      </c>
      <c r="AA59" s="70">
        <v>155</v>
      </c>
      <c r="AB59" s="70">
        <v>0.7</v>
      </c>
      <c r="AC59" s="70">
        <v>0</v>
      </c>
      <c r="AD59" s="70">
        <v>34</v>
      </c>
      <c r="AE59" s="70">
        <v>68</v>
      </c>
      <c r="AF59" s="70">
        <v>86.1</v>
      </c>
      <c r="AG59" s="70">
        <v>0.64900000000000002</v>
      </c>
      <c r="AH59" s="70">
        <v>0.34300000000000003</v>
      </c>
      <c r="AI59" s="72">
        <v>4126.6960354112398</v>
      </c>
      <c r="AJ59" s="72">
        <v>60553.130700073933</v>
      </c>
      <c r="AK59" s="72">
        <v>9276.0134919966476</v>
      </c>
      <c r="AL59" s="72">
        <v>121123.57000000002</v>
      </c>
      <c r="AM59" s="72">
        <v>104288</v>
      </c>
      <c r="AN59" s="72">
        <v>118868</v>
      </c>
      <c r="AO59" s="72">
        <v>25731</v>
      </c>
      <c r="AP59" s="70">
        <v>13.7</v>
      </c>
      <c r="AQ59" s="70">
        <v>10.7</v>
      </c>
      <c r="AR59" s="70">
        <v>2.9</v>
      </c>
      <c r="AS59" s="70">
        <v>-0.67331677675247192</v>
      </c>
      <c r="AT59" s="70">
        <v>34</v>
      </c>
      <c r="AU59" s="70">
        <v>21.8</v>
      </c>
      <c r="AV59" s="70">
        <v>28.4</v>
      </c>
      <c r="AW59" s="70">
        <v>4.3</v>
      </c>
      <c r="AX59" s="70">
        <v>40.875083830000001</v>
      </c>
      <c r="AY59" s="70">
        <v>21.8</v>
      </c>
      <c r="AZ59" s="70">
        <v>74.599999999999994</v>
      </c>
      <c r="BA59" s="72"/>
      <c r="BB59" s="72">
        <v>691356</v>
      </c>
      <c r="BC59" s="72">
        <v>715198.50277999998</v>
      </c>
      <c r="BD59" s="72">
        <v>20651070</v>
      </c>
      <c r="BE59" s="70">
        <v>0</v>
      </c>
      <c r="BF59" s="70">
        <v>1.08</v>
      </c>
      <c r="BG59" s="70">
        <v>1.8837866666666667</v>
      </c>
    </row>
    <row r="60" spans="1:59" s="11" customFormat="1" x14ac:dyDescent="0.25">
      <c r="A60" s="15" t="s">
        <v>375</v>
      </c>
      <c r="B60" t="s">
        <v>12</v>
      </c>
      <c r="C60" s="118" t="s">
        <v>503</v>
      </c>
      <c r="D60" s="70">
        <v>2.125</v>
      </c>
      <c r="E60" s="72">
        <v>824540</v>
      </c>
      <c r="F60" s="72">
        <v>507877</v>
      </c>
      <c r="G60" s="72">
        <v>20678.4000036045</v>
      </c>
      <c r="H60" s="70">
        <v>0.06</v>
      </c>
      <c r="I60" s="72">
        <v>681213.88571428566</v>
      </c>
      <c r="J60" s="70">
        <v>0.25714285714285712</v>
      </c>
      <c r="K60" s="72">
        <v>0</v>
      </c>
      <c r="L60" s="72">
        <v>4</v>
      </c>
      <c r="M60" s="70">
        <v>0.92403306279792685</v>
      </c>
      <c r="N60" s="70">
        <v>0.81774261177687668</v>
      </c>
      <c r="O60" s="70">
        <v>0.35399999999999998</v>
      </c>
      <c r="P60" s="70">
        <v>0.61474579572677612</v>
      </c>
      <c r="Q60" s="70">
        <v>282.08971324800001</v>
      </c>
      <c r="R60" s="72">
        <v>928640957</v>
      </c>
      <c r="S60" s="72">
        <v>951.38</v>
      </c>
      <c r="T60" s="72">
        <v>1206.6500000000001</v>
      </c>
      <c r="U60" s="70">
        <v>15.193186140354195</v>
      </c>
      <c r="V60" s="171">
        <v>133</v>
      </c>
      <c r="W60" s="171">
        <v>0.28399999999999997</v>
      </c>
      <c r="X60" s="70">
        <v>0.2</v>
      </c>
      <c r="Y60" s="119">
        <v>94.5</v>
      </c>
      <c r="Z60" s="70">
        <v>89</v>
      </c>
      <c r="AA60" s="70">
        <v>155</v>
      </c>
      <c r="AB60" s="70">
        <v>0.5</v>
      </c>
      <c r="AC60" s="70">
        <v>65</v>
      </c>
      <c r="AD60" s="70">
        <v>25</v>
      </c>
      <c r="AE60" s="70">
        <v>68</v>
      </c>
      <c r="AF60" s="70">
        <v>86.1</v>
      </c>
      <c r="AG60" s="70">
        <v>0.64900000000000002</v>
      </c>
      <c r="AH60" s="70">
        <v>0.34300000000000003</v>
      </c>
      <c r="AI60" s="72">
        <v>14682.589618455606</v>
      </c>
      <c r="AJ60" s="72">
        <v>211545.6632785573</v>
      </c>
      <c r="AK60" s="72">
        <v>887.11971680287536</v>
      </c>
      <c r="AL60" s="72">
        <v>100804.42</v>
      </c>
      <c r="AM60" s="72">
        <v>0</v>
      </c>
      <c r="AN60" s="72">
        <v>0</v>
      </c>
      <c r="AO60" s="72">
        <v>0</v>
      </c>
      <c r="AP60" s="70">
        <v>9.8000000000000007</v>
      </c>
      <c r="AQ60" s="70">
        <v>12.7</v>
      </c>
      <c r="AR60" s="70">
        <v>2.9</v>
      </c>
      <c r="AS60" s="70">
        <v>-0.67331677675247192</v>
      </c>
      <c r="AT60" s="70">
        <v>34</v>
      </c>
      <c r="AU60" s="70">
        <v>13.3</v>
      </c>
      <c r="AV60" s="70">
        <v>28.4</v>
      </c>
      <c r="AW60" s="70">
        <v>4.3</v>
      </c>
      <c r="AX60" s="70">
        <v>40.875083830000001</v>
      </c>
      <c r="AY60" s="70">
        <v>6.2</v>
      </c>
      <c r="AZ60" s="70">
        <v>44.8</v>
      </c>
      <c r="BA60" s="72"/>
      <c r="BB60" s="72">
        <v>2459812</v>
      </c>
      <c r="BC60" s="72">
        <v>2297019.49339</v>
      </c>
      <c r="BD60" s="72">
        <v>20651070</v>
      </c>
      <c r="BE60" s="70">
        <v>0</v>
      </c>
      <c r="BF60" s="70">
        <v>1.08</v>
      </c>
      <c r="BG60" s="70">
        <v>1.8837866666666667</v>
      </c>
    </row>
    <row r="61" spans="1:59" s="11" customFormat="1" x14ac:dyDescent="0.25">
      <c r="A61" s="15" t="s">
        <v>376</v>
      </c>
      <c r="B61" t="s">
        <v>12</v>
      </c>
      <c r="C61" s="118" t="s">
        <v>504</v>
      </c>
      <c r="D61" s="70">
        <v>2.375</v>
      </c>
      <c r="E61" s="72">
        <v>1445587</v>
      </c>
      <c r="F61" s="72">
        <v>838735</v>
      </c>
      <c r="G61" s="72">
        <v>26711.061043878501</v>
      </c>
      <c r="H61" s="70">
        <v>0.11</v>
      </c>
      <c r="I61" s="72">
        <v>681213.88571428566</v>
      </c>
      <c r="J61" s="70">
        <v>0.25714285714285712</v>
      </c>
      <c r="K61" s="72">
        <v>0</v>
      </c>
      <c r="L61" s="72">
        <v>1</v>
      </c>
      <c r="M61" s="70">
        <v>0.92403306279792685</v>
      </c>
      <c r="N61" s="70">
        <v>0.81774261177687668</v>
      </c>
      <c r="O61" s="70">
        <v>0.35399999999999998</v>
      </c>
      <c r="P61" s="70">
        <v>0.63662749528884888</v>
      </c>
      <c r="Q61" s="70">
        <v>282.08971324800001</v>
      </c>
      <c r="R61" s="72">
        <v>928640957</v>
      </c>
      <c r="S61" s="72">
        <v>951.38</v>
      </c>
      <c r="T61" s="72">
        <v>1206.6500000000001</v>
      </c>
      <c r="U61" s="70">
        <v>15.193186140354195</v>
      </c>
      <c r="V61" s="171">
        <v>114</v>
      </c>
      <c r="W61" s="171">
        <v>0.45799999999999996</v>
      </c>
      <c r="X61" s="70">
        <v>0.2</v>
      </c>
      <c r="Y61" s="119">
        <v>93</v>
      </c>
      <c r="Z61" s="70">
        <v>88</v>
      </c>
      <c r="AA61" s="70">
        <v>155</v>
      </c>
      <c r="AB61" s="70">
        <v>0.2</v>
      </c>
      <c r="AC61" s="70">
        <v>3152</v>
      </c>
      <c r="AD61" s="70">
        <v>30</v>
      </c>
      <c r="AE61" s="70">
        <v>68</v>
      </c>
      <c r="AF61" s="70">
        <v>86.1</v>
      </c>
      <c r="AG61" s="70">
        <v>0.64900000000000002</v>
      </c>
      <c r="AH61" s="70">
        <v>0.34300000000000003</v>
      </c>
      <c r="AI61" s="72">
        <v>26265.311190873497</v>
      </c>
      <c r="AJ61" s="72">
        <v>358746.70222127764</v>
      </c>
      <c r="AK61" s="72">
        <v>57318.72903476248</v>
      </c>
      <c r="AL61" s="72">
        <v>159052.47</v>
      </c>
      <c r="AM61" s="72">
        <v>0</v>
      </c>
      <c r="AN61" s="72">
        <v>0</v>
      </c>
      <c r="AO61" s="72">
        <v>0</v>
      </c>
      <c r="AP61" s="70">
        <v>15.7</v>
      </c>
      <c r="AQ61" s="70">
        <v>17.899999999999999</v>
      </c>
      <c r="AR61" s="70">
        <v>2.9</v>
      </c>
      <c r="AS61" s="70">
        <v>-0.67331677675247192</v>
      </c>
      <c r="AT61" s="70">
        <v>34</v>
      </c>
      <c r="AU61" s="70">
        <v>6.4</v>
      </c>
      <c r="AV61" s="70">
        <v>28.4</v>
      </c>
      <c r="AW61" s="70">
        <v>4.3</v>
      </c>
      <c r="AX61" s="70">
        <v>40.875083830000001</v>
      </c>
      <c r="AY61" s="70">
        <v>10</v>
      </c>
      <c r="AZ61" s="70">
        <v>72.900000000000006</v>
      </c>
      <c r="BA61" s="72"/>
      <c r="BB61" s="72">
        <v>4160231</v>
      </c>
      <c r="BC61" s="72">
        <v>3905846.4353700001</v>
      </c>
      <c r="BD61" s="72">
        <v>20651070</v>
      </c>
      <c r="BE61" s="70">
        <v>0</v>
      </c>
      <c r="BF61" s="70">
        <v>1.08</v>
      </c>
      <c r="BG61" s="70">
        <v>1.8837866666666667</v>
      </c>
    </row>
    <row r="62" spans="1:59" s="11" customFormat="1" x14ac:dyDescent="0.25">
      <c r="A62" s="15" t="s">
        <v>380</v>
      </c>
      <c r="B62" t="s">
        <v>12</v>
      </c>
      <c r="C62" s="118" t="s">
        <v>508</v>
      </c>
      <c r="D62" s="70">
        <v>1.5</v>
      </c>
      <c r="E62" s="72">
        <v>108057</v>
      </c>
      <c r="F62" s="72">
        <v>0</v>
      </c>
      <c r="G62" s="72">
        <v>7542.5574013990008</v>
      </c>
      <c r="H62" s="70">
        <v>0.09</v>
      </c>
      <c r="I62" s="72">
        <v>681213.88571428566</v>
      </c>
      <c r="J62" s="70">
        <v>0.25714285714285712</v>
      </c>
      <c r="K62" s="72">
        <v>0</v>
      </c>
      <c r="L62" s="72">
        <v>1</v>
      </c>
      <c r="M62" s="70">
        <v>0.92403306279792685</v>
      </c>
      <c r="N62" s="70">
        <v>0.81774261177687668</v>
      </c>
      <c r="O62" s="70">
        <v>0.35399999999999998</v>
      </c>
      <c r="P62" s="70">
        <v>0.22523316740989685</v>
      </c>
      <c r="Q62" s="70">
        <v>282.08971324800001</v>
      </c>
      <c r="R62" s="72">
        <v>928640957</v>
      </c>
      <c r="S62" s="72">
        <v>951.38</v>
      </c>
      <c r="T62" s="72">
        <v>1206.6500000000001</v>
      </c>
      <c r="U62" s="70">
        <v>15.193186140354195</v>
      </c>
      <c r="V62" s="171">
        <v>56</v>
      </c>
      <c r="W62" s="171">
        <v>0.13800000000000001</v>
      </c>
      <c r="X62" s="70">
        <v>0.2</v>
      </c>
      <c r="Y62" s="119">
        <v>96</v>
      </c>
      <c r="Z62" s="70">
        <v>83</v>
      </c>
      <c r="AA62" s="70">
        <v>155</v>
      </c>
      <c r="AB62" s="70">
        <v>1.1000000000000001</v>
      </c>
      <c r="AC62" s="70">
        <v>0</v>
      </c>
      <c r="AD62" s="70">
        <v>7</v>
      </c>
      <c r="AE62" s="70">
        <v>68</v>
      </c>
      <c r="AF62" s="70">
        <v>86.1</v>
      </c>
      <c r="AG62" s="70">
        <v>0.64900000000000002</v>
      </c>
      <c r="AH62" s="70">
        <v>0.34300000000000003</v>
      </c>
      <c r="AI62" s="72">
        <v>7185.2654490057894</v>
      </c>
      <c r="AJ62" s="72">
        <v>12392.080893163726</v>
      </c>
      <c r="AK62" s="72">
        <v>0</v>
      </c>
      <c r="AL62" s="72">
        <v>0</v>
      </c>
      <c r="AM62" s="72">
        <v>0</v>
      </c>
      <c r="AN62" s="72">
        <v>4203</v>
      </c>
      <c r="AO62" s="72">
        <v>0</v>
      </c>
      <c r="AP62" s="70">
        <v>9.1</v>
      </c>
      <c r="AQ62" s="70">
        <v>9.8000000000000007</v>
      </c>
      <c r="AR62" s="70">
        <v>2.9</v>
      </c>
      <c r="AS62" s="70">
        <v>-0.67331677675247192</v>
      </c>
      <c r="AT62" s="70">
        <v>34</v>
      </c>
      <c r="AU62" s="70">
        <v>76.599999999999994</v>
      </c>
      <c r="AV62" s="70">
        <v>28.4</v>
      </c>
      <c r="AW62" s="70">
        <v>4.3</v>
      </c>
      <c r="AX62" s="70">
        <v>40.875083830000001</v>
      </c>
      <c r="AY62" s="70">
        <v>33.9</v>
      </c>
      <c r="AZ62" s="70">
        <v>97.1</v>
      </c>
      <c r="BA62" s="72"/>
      <c r="BB62" s="72">
        <v>1203766</v>
      </c>
      <c r="BC62" s="72">
        <v>1226181.6340399999</v>
      </c>
      <c r="BD62" s="72">
        <v>20651070</v>
      </c>
      <c r="BE62" s="70">
        <v>0</v>
      </c>
      <c r="BF62" s="70">
        <v>1.08</v>
      </c>
      <c r="BG62" s="70">
        <v>1.8837866666666667</v>
      </c>
    </row>
    <row r="63" spans="1:59" s="11" customFormat="1" x14ac:dyDescent="0.25">
      <c r="A63" s="15" t="s">
        <v>377</v>
      </c>
      <c r="B63" t="s">
        <v>12</v>
      </c>
      <c r="C63" s="118" t="s">
        <v>505</v>
      </c>
      <c r="D63" s="70">
        <v>2.625</v>
      </c>
      <c r="E63" s="72">
        <v>1172647</v>
      </c>
      <c r="F63" s="72">
        <v>417236</v>
      </c>
      <c r="G63" s="72">
        <v>43090.754976235003</v>
      </c>
      <c r="H63" s="70">
        <v>0.11</v>
      </c>
      <c r="I63" s="72">
        <v>681213.88571428566</v>
      </c>
      <c r="J63" s="70">
        <v>0.25714285714285712</v>
      </c>
      <c r="K63" s="72">
        <v>0</v>
      </c>
      <c r="L63" s="72">
        <v>14</v>
      </c>
      <c r="M63" s="70">
        <v>0.92403306279792685</v>
      </c>
      <c r="N63" s="70">
        <v>0.81774261177687668</v>
      </c>
      <c r="O63" s="70">
        <v>0.35399999999999998</v>
      </c>
      <c r="P63" s="70">
        <v>0.62347733974456787</v>
      </c>
      <c r="Q63" s="70">
        <v>282.08971324800001</v>
      </c>
      <c r="R63" s="72">
        <v>928640957</v>
      </c>
      <c r="S63" s="72">
        <v>951.38</v>
      </c>
      <c r="T63" s="72">
        <v>1206.6500000000001</v>
      </c>
      <c r="U63" s="70">
        <v>15.193186140354195</v>
      </c>
      <c r="V63" s="171">
        <v>72</v>
      </c>
      <c r="W63" s="171">
        <v>0.34700000000000003</v>
      </c>
      <c r="X63" s="70">
        <v>0.2</v>
      </c>
      <c r="Y63" s="119">
        <v>98</v>
      </c>
      <c r="Z63" s="70">
        <v>94</v>
      </c>
      <c r="AA63" s="70">
        <v>155</v>
      </c>
      <c r="AB63" s="70">
        <v>0.3</v>
      </c>
      <c r="AC63" s="70">
        <v>294</v>
      </c>
      <c r="AD63" s="70">
        <v>11</v>
      </c>
      <c r="AE63" s="70">
        <v>68</v>
      </c>
      <c r="AF63" s="70">
        <v>86.1</v>
      </c>
      <c r="AG63" s="70">
        <v>0.64900000000000002</v>
      </c>
      <c r="AH63" s="70">
        <v>0.34300000000000003</v>
      </c>
      <c r="AI63" s="72">
        <v>25382.462269949425</v>
      </c>
      <c r="AJ63" s="72">
        <v>40081.749943416973</v>
      </c>
      <c r="AK63" s="72">
        <v>1436.5123906286913</v>
      </c>
      <c r="AL63" s="72">
        <v>167039.4</v>
      </c>
      <c r="AM63" s="72">
        <v>0</v>
      </c>
      <c r="AN63" s="72">
        <v>19133</v>
      </c>
      <c r="AO63" s="72">
        <v>0</v>
      </c>
      <c r="AP63" s="70">
        <v>16.399999999999999</v>
      </c>
      <c r="AQ63" s="70">
        <v>13</v>
      </c>
      <c r="AR63" s="70">
        <v>2.9</v>
      </c>
      <c r="AS63" s="70">
        <v>-0.67331677675247192</v>
      </c>
      <c r="AT63" s="70">
        <v>34</v>
      </c>
      <c r="AU63" s="70">
        <v>13.5</v>
      </c>
      <c r="AV63" s="70">
        <v>28.4</v>
      </c>
      <c r="AW63" s="70">
        <v>4.3</v>
      </c>
      <c r="AX63" s="70">
        <v>40.875083830000001</v>
      </c>
      <c r="AY63" s="70">
        <v>7.7</v>
      </c>
      <c r="AZ63" s="70">
        <v>56.3</v>
      </c>
      <c r="BA63" s="72"/>
      <c r="BB63" s="72">
        <v>3983172</v>
      </c>
      <c r="BC63" s="72">
        <v>3963362.8675699998</v>
      </c>
      <c r="BD63" s="72">
        <v>20651070</v>
      </c>
      <c r="BE63" s="70">
        <v>0</v>
      </c>
      <c r="BF63" s="70">
        <v>1.08</v>
      </c>
      <c r="BG63" s="70">
        <v>1.8837866666666667</v>
      </c>
    </row>
    <row r="64" spans="1:59" s="11" customFormat="1" x14ac:dyDescent="0.25">
      <c r="A64" s="15" t="s">
        <v>378</v>
      </c>
      <c r="B64" t="s">
        <v>12</v>
      </c>
      <c r="C64" s="118" t="s">
        <v>506</v>
      </c>
      <c r="D64" s="70">
        <v>2.375</v>
      </c>
      <c r="E64" s="72">
        <v>1183873</v>
      </c>
      <c r="F64" s="72">
        <v>1000645</v>
      </c>
      <c r="G64" s="72">
        <v>32904.129236146997</v>
      </c>
      <c r="H64" s="70">
        <v>0.11</v>
      </c>
      <c r="I64" s="72">
        <v>681213.88571428566</v>
      </c>
      <c r="J64" s="70">
        <v>0.25714285714285712</v>
      </c>
      <c r="K64" s="72">
        <v>3</v>
      </c>
      <c r="L64" s="72">
        <v>162</v>
      </c>
      <c r="M64" s="70">
        <v>0.92403306279792685</v>
      </c>
      <c r="N64" s="70">
        <v>0.81774261177687668</v>
      </c>
      <c r="O64" s="70">
        <v>0.35399999999999998</v>
      </c>
      <c r="P64" s="70">
        <v>0.60438293218612671</v>
      </c>
      <c r="Q64" s="70">
        <v>282.08971324800001</v>
      </c>
      <c r="R64" s="72">
        <v>928640957</v>
      </c>
      <c r="S64" s="72">
        <v>951.38</v>
      </c>
      <c r="T64" s="72">
        <v>1206.6500000000001</v>
      </c>
      <c r="U64" s="70">
        <v>15.193186140354195</v>
      </c>
      <c r="V64" s="171">
        <v>141</v>
      </c>
      <c r="W64" s="171">
        <v>0.27100000000000002</v>
      </c>
      <c r="X64" s="70">
        <v>0.2</v>
      </c>
      <c r="Y64" s="119">
        <v>109</v>
      </c>
      <c r="Z64" s="70">
        <v>109</v>
      </c>
      <c r="AA64" s="70">
        <v>155</v>
      </c>
      <c r="AB64" s="70">
        <v>0.2</v>
      </c>
      <c r="AC64" s="70">
        <v>0</v>
      </c>
      <c r="AD64" s="70">
        <v>4</v>
      </c>
      <c r="AE64" s="70">
        <v>68</v>
      </c>
      <c r="AF64" s="70">
        <v>86.1</v>
      </c>
      <c r="AG64" s="70">
        <v>0.64900000000000002</v>
      </c>
      <c r="AH64" s="70">
        <v>0.34300000000000003</v>
      </c>
      <c r="AI64" s="72">
        <v>19580.27005758055</v>
      </c>
      <c r="AJ64" s="72">
        <v>282870.98623553128</v>
      </c>
      <c r="AK64" s="72">
        <v>0</v>
      </c>
      <c r="AL64" s="72">
        <v>389899.33999999997</v>
      </c>
      <c r="AM64" s="72">
        <v>0</v>
      </c>
      <c r="AN64" s="72">
        <v>33410</v>
      </c>
      <c r="AO64" s="72">
        <v>0</v>
      </c>
      <c r="AP64" s="70">
        <v>12</v>
      </c>
      <c r="AQ64" s="70">
        <v>13.4</v>
      </c>
      <c r="AR64" s="70">
        <v>2.9</v>
      </c>
      <c r="AS64" s="70">
        <v>-0.67331677675247192</v>
      </c>
      <c r="AT64" s="70">
        <v>34</v>
      </c>
      <c r="AU64" s="70">
        <v>10.8</v>
      </c>
      <c r="AV64" s="70">
        <v>28.4</v>
      </c>
      <c r="AW64" s="70">
        <v>4.3</v>
      </c>
      <c r="AX64" s="70">
        <v>40.875083830000001</v>
      </c>
      <c r="AY64" s="70">
        <v>3.4</v>
      </c>
      <c r="AZ64" s="70">
        <v>73.099999999999994</v>
      </c>
      <c r="BA64" s="72"/>
      <c r="BB64" s="72">
        <v>3280333</v>
      </c>
      <c r="BC64" s="72">
        <v>3001356.57718</v>
      </c>
      <c r="BD64" s="72">
        <v>20651070</v>
      </c>
      <c r="BE64" s="70">
        <v>0</v>
      </c>
      <c r="BF64" s="70">
        <v>1.08</v>
      </c>
      <c r="BG64" s="70">
        <v>1.8837866666666667</v>
      </c>
    </row>
    <row r="65" spans="1:59" s="11" customFormat="1" x14ac:dyDescent="0.25">
      <c r="A65" s="15" t="s">
        <v>379</v>
      </c>
      <c r="B65" t="s">
        <v>12</v>
      </c>
      <c r="C65" s="118" t="s">
        <v>507</v>
      </c>
      <c r="D65" s="70">
        <v>2.5</v>
      </c>
      <c r="E65" s="72">
        <v>1858301</v>
      </c>
      <c r="F65" s="72">
        <v>684206</v>
      </c>
      <c r="G65" s="72">
        <v>20662.4328395925</v>
      </c>
      <c r="H65" s="70">
        <v>0.17</v>
      </c>
      <c r="I65" s="72">
        <v>681213.88571428566</v>
      </c>
      <c r="J65" s="70">
        <v>0.25714285714285712</v>
      </c>
      <c r="K65" s="72">
        <v>0</v>
      </c>
      <c r="L65" s="72">
        <v>0</v>
      </c>
      <c r="M65" s="70">
        <v>0.92403306279792685</v>
      </c>
      <c r="N65" s="70">
        <v>0.81774261177687668</v>
      </c>
      <c r="O65" s="70">
        <v>0.35399999999999998</v>
      </c>
      <c r="P65" s="70">
        <v>0.61674529314041138</v>
      </c>
      <c r="Q65" s="70">
        <v>282.08971324800001</v>
      </c>
      <c r="R65" s="72">
        <v>928640957</v>
      </c>
      <c r="S65" s="72">
        <v>951.38</v>
      </c>
      <c r="T65" s="72">
        <v>1206.6500000000001</v>
      </c>
      <c r="U65" s="70">
        <v>15.193186140354195</v>
      </c>
      <c r="V65" s="171">
        <v>93</v>
      </c>
      <c r="W65" s="171">
        <v>0.47100000000000003</v>
      </c>
      <c r="X65" s="70">
        <v>0.2</v>
      </c>
      <c r="Y65" s="119">
        <v>97</v>
      </c>
      <c r="Z65" s="70">
        <v>94</v>
      </c>
      <c r="AA65" s="70">
        <v>155</v>
      </c>
      <c r="AB65" s="70">
        <v>0.2</v>
      </c>
      <c r="AC65" s="70">
        <v>15</v>
      </c>
      <c r="AD65" s="70">
        <v>10</v>
      </c>
      <c r="AE65" s="70">
        <v>68</v>
      </c>
      <c r="AF65" s="70">
        <v>86.1</v>
      </c>
      <c r="AG65" s="70">
        <v>0.64900000000000002</v>
      </c>
      <c r="AH65" s="70">
        <v>0.34300000000000003</v>
      </c>
      <c r="AI65" s="72">
        <v>25702.184075595113</v>
      </c>
      <c r="AJ65" s="72">
        <v>371312.65996282839</v>
      </c>
      <c r="AK65" s="72">
        <v>57773.532194561762</v>
      </c>
      <c r="AL65" s="72">
        <v>196979.53</v>
      </c>
      <c r="AM65" s="72">
        <v>0</v>
      </c>
      <c r="AN65" s="72">
        <v>0</v>
      </c>
      <c r="AO65" s="72">
        <v>0</v>
      </c>
      <c r="AP65" s="70">
        <v>19.2</v>
      </c>
      <c r="AQ65" s="70">
        <v>23.5</v>
      </c>
      <c r="AR65" s="70">
        <v>2.9</v>
      </c>
      <c r="AS65" s="70">
        <v>-0.67331677675247192</v>
      </c>
      <c r="AT65" s="70">
        <v>34</v>
      </c>
      <c r="AU65" s="70">
        <v>9.3000000000000007</v>
      </c>
      <c r="AV65" s="70">
        <v>28.4</v>
      </c>
      <c r="AW65" s="70">
        <v>4.3</v>
      </c>
      <c r="AX65" s="70">
        <v>40.875083830000001</v>
      </c>
      <c r="AY65" s="70">
        <v>11.3</v>
      </c>
      <c r="AZ65" s="70">
        <v>67.400000000000006</v>
      </c>
      <c r="BA65" s="72"/>
      <c r="BB65" s="72">
        <v>4305953</v>
      </c>
      <c r="BC65" s="72">
        <v>4212621.0631999997</v>
      </c>
      <c r="BD65" s="72">
        <v>20651070</v>
      </c>
      <c r="BE65" s="70">
        <v>0</v>
      </c>
      <c r="BF65" s="70">
        <v>1.08</v>
      </c>
      <c r="BG65" s="70">
        <v>1.8837866666666667</v>
      </c>
    </row>
    <row r="66" spans="1:59" s="11" customFormat="1" x14ac:dyDescent="0.25">
      <c r="A66" s="15" t="s">
        <v>381</v>
      </c>
      <c r="B66" t="s">
        <v>14</v>
      </c>
      <c r="C66" s="118" t="s">
        <v>509</v>
      </c>
      <c r="D66" s="70" t="s">
        <v>101</v>
      </c>
      <c r="E66" s="72">
        <v>1834077</v>
      </c>
      <c r="F66" s="72">
        <v>533927</v>
      </c>
      <c r="G66" s="72">
        <v>5222.593555165</v>
      </c>
      <c r="H66" s="70">
        <v>0.09</v>
      </c>
      <c r="I66" s="72">
        <v>0</v>
      </c>
      <c r="J66" s="70">
        <v>0</v>
      </c>
      <c r="K66" s="72">
        <v>3</v>
      </c>
      <c r="L66" s="72">
        <v>49</v>
      </c>
      <c r="M66" s="70">
        <v>0.99389462768111736</v>
      </c>
      <c r="N66" s="70">
        <v>0.90033576937326087</v>
      </c>
      <c r="O66" s="70">
        <v>0.54059999999999997</v>
      </c>
      <c r="P66" s="70">
        <v>4.1197586804628372E-2</v>
      </c>
      <c r="Q66" s="70">
        <v>24311.03</v>
      </c>
      <c r="R66" s="72">
        <v>2517161967</v>
      </c>
      <c r="S66" s="72">
        <v>2498.19</v>
      </c>
      <c r="T66" s="72">
        <v>3358.79</v>
      </c>
      <c r="U66" s="70">
        <v>0.92210374311095367</v>
      </c>
      <c r="V66" s="171">
        <v>83</v>
      </c>
      <c r="W66" s="171">
        <v>0.17399999999999999</v>
      </c>
      <c r="X66" s="70">
        <v>4</v>
      </c>
      <c r="Y66" s="119">
        <v>86.85</v>
      </c>
      <c r="Z66" s="70">
        <v>78.900000000000006</v>
      </c>
      <c r="AA66" s="70">
        <v>330</v>
      </c>
      <c r="AB66" s="70">
        <v>2.1</v>
      </c>
      <c r="AC66" s="70">
        <v>16</v>
      </c>
      <c r="AD66" s="70">
        <v>186</v>
      </c>
      <c r="AE66" s="70">
        <v>216</v>
      </c>
      <c r="AF66" s="70">
        <v>61.4</v>
      </c>
      <c r="AG66" s="70">
        <v>0.55500000000000005</v>
      </c>
      <c r="AH66" s="70">
        <v>0.2</v>
      </c>
      <c r="AI66" s="72">
        <v>0</v>
      </c>
      <c r="AJ66" s="72">
        <v>26.26827850497472</v>
      </c>
      <c r="AK66" s="72">
        <v>0</v>
      </c>
      <c r="AL66" s="72" t="s">
        <v>101</v>
      </c>
      <c r="AM66" s="72">
        <v>0</v>
      </c>
      <c r="AN66" s="72">
        <v>0</v>
      </c>
      <c r="AO66" s="72">
        <v>0</v>
      </c>
      <c r="AP66" s="70">
        <v>4.9000000000000004</v>
      </c>
      <c r="AQ66" s="70">
        <v>6.8</v>
      </c>
      <c r="AR66" s="70">
        <v>3.9</v>
      </c>
      <c r="AS66" s="70">
        <v>-0.9603581428527832</v>
      </c>
      <c r="AT66" s="70">
        <v>27</v>
      </c>
      <c r="AU66" s="70">
        <v>80.400000000000006</v>
      </c>
      <c r="AV66" s="70">
        <v>92.697054886211532</v>
      </c>
      <c r="AW66" s="70">
        <v>25.7</v>
      </c>
      <c r="AX66" s="70">
        <v>75.919624220000003</v>
      </c>
      <c r="AY66" s="70">
        <v>53.1</v>
      </c>
      <c r="AZ66" s="70">
        <v>83.5</v>
      </c>
      <c r="BA66" s="72"/>
      <c r="BB66" s="72">
        <v>3655351</v>
      </c>
      <c r="BC66" s="72">
        <v>3633366.77942</v>
      </c>
      <c r="BD66" s="72">
        <v>178425379</v>
      </c>
      <c r="BE66" s="70">
        <v>0</v>
      </c>
      <c r="BF66" s="70">
        <v>1.3830680000000002</v>
      </c>
      <c r="BG66" s="70">
        <v>2.0016586666666667</v>
      </c>
    </row>
    <row r="67" spans="1:59" s="11" customFormat="1" x14ac:dyDescent="0.25">
      <c r="A67" s="15" t="s">
        <v>382</v>
      </c>
      <c r="B67" t="s">
        <v>14</v>
      </c>
      <c r="C67" s="118" t="s">
        <v>510</v>
      </c>
      <c r="D67" s="70">
        <v>2.5</v>
      </c>
      <c r="E67" s="72">
        <v>1791125</v>
      </c>
      <c r="F67" s="72">
        <v>1192589</v>
      </c>
      <c r="G67" s="72">
        <v>38222.302507785003</v>
      </c>
      <c r="H67" s="70">
        <v>0.03</v>
      </c>
      <c r="I67" s="72">
        <v>0</v>
      </c>
      <c r="J67" s="70">
        <v>0</v>
      </c>
      <c r="K67" s="72">
        <v>3</v>
      </c>
      <c r="L67" s="72">
        <v>123</v>
      </c>
      <c r="M67" s="70">
        <v>0.99389462768111736</v>
      </c>
      <c r="N67" s="70">
        <v>0.90033576937326087</v>
      </c>
      <c r="O67" s="70">
        <v>0.42859999999999998</v>
      </c>
      <c r="P67" s="70">
        <v>0.32099631428718567</v>
      </c>
      <c r="Q67" s="70">
        <v>24311.03</v>
      </c>
      <c r="R67" s="72">
        <v>2517161967</v>
      </c>
      <c r="S67" s="72">
        <v>2498.19</v>
      </c>
      <c r="T67" s="72">
        <v>3358.79</v>
      </c>
      <c r="U67" s="70">
        <v>0.92210374311095367</v>
      </c>
      <c r="V67" s="171">
        <v>84</v>
      </c>
      <c r="W67" s="171">
        <v>0.17600000000000002</v>
      </c>
      <c r="X67" s="70">
        <v>4</v>
      </c>
      <c r="Y67" s="119">
        <v>73.050000000000011</v>
      </c>
      <c r="Z67" s="70">
        <v>65.2</v>
      </c>
      <c r="AA67" s="70">
        <v>330</v>
      </c>
      <c r="AB67" s="70">
        <v>1.4</v>
      </c>
      <c r="AC67" s="70">
        <v>1145</v>
      </c>
      <c r="AD67" s="70">
        <v>352</v>
      </c>
      <c r="AE67" s="70">
        <v>216</v>
      </c>
      <c r="AF67" s="70">
        <v>61.4</v>
      </c>
      <c r="AG67" s="70">
        <v>0.749</v>
      </c>
      <c r="AH67" s="70">
        <v>0.3</v>
      </c>
      <c r="AI67" s="72">
        <v>159.02081393443251</v>
      </c>
      <c r="AJ67" s="72">
        <v>0</v>
      </c>
      <c r="AK67" s="72">
        <v>0</v>
      </c>
      <c r="AL67" s="72">
        <v>596694.27</v>
      </c>
      <c r="AM67" s="72">
        <v>192534</v>
      </c>
      <c r="AN67" s="72">
        <v>0</v>
      </c>
      <c r="AO67" s="72">
        <v>80222.5</v>
      </c>
      <c r="AP67" s="70">
        <v>7.1</v>
      </c>
      <c r="AQ67" s="70">
        <v>20.7</v>
      </c>
      <c r="AR67" s="70">
        <v>3.9</v>
      </c>
      <c r="AS67" s="70">
        <v>-0.9603581428527832</v>
      </c>
      <c r="AT67" s="70">
        <v>27</v>
      </c>
      <c r="AU67" s="70">
        <v>32.700000000000003</v>
      </c>
      <c r="AV67" s="70">
        <v>60.595446880269826</v>
      </c>
      <c r="AW67" s="70">
        <v>25.7</v>
      </c>
      <c r="AX67" s="70">
        <v>75.919624220000003</v>
      </c>
      <c r="AY67" s="70">
        <v>38.9</v>
      </c>
      <c r="AZ67" s="70">
        <v>53.9</v>
      </c>
      <c r="BA67" s="72"/>
      <c r="BB67" s="72">
        <v>3958471</v>
      </c>
      <c r="BC67" s="72">
        <v>4470982.9818399996</v>
      </c>
      <c r="BD67" s="72">
        <v>178425379</v>
      </c>
      <c r="BE67" s="70">
        <v>0</v>
      </c>
      <c r="BF67" s="70">
        <v>1.3830680000000002</v>
      </c>
      <c r="BG67" s="70">
        <v>2.0016586666666667</v>
      </c>
    </row>
    <row r="68" spans="1:59" s="11" customFormat="1" x14ac:dyDescent="0.25">
      <c r="A68" s="15" t="s">
        <v>383</v>
      </c>
      <c r="B68" t="s">
        <v>14</v>
      </c>
      <c r="C68" s="118" t="s">
        <v>511</v>
      </c>
      <c r="D68" s="70" t="s">
        <v>101</v>
      </c>
      <c r="E68" s="72">
        <v>3419263</v>
      </c>
      <c r="F68" s="72">
        <v>536144</v>
      </c>
      <c r="G68" s="72">
        <v>16980.525406252</v>
      </c>
      <c r="H68" s="70">
        <v>0.14000000000000001</v>
      </c>
      <c r="I68" s="72">
        <v>0</v>
      </c>
      <c r="J68" s="70">
        <v>0</v>
      </c>
      <c r="K68" s="72">
        <v>3</v>
      </c>
      <c r="L68" s="72">
        <v>32</v>
      </c>
      <c r="M68" s="70">
        <v>0.99389462768111736</v>
      </c>
      <c r="N68" s="70">
        <v>0.90033576937326087</v>
      </c>
      <c r="O68" s="70">
        <v>0.56420000000000003</v>
      </c>
      <c r="P68" s="70">
        <v>9.0283013880252838E-2</v>
      </c>
      <c r="Q68" s="70">
        <v>24311.03</v>
      </c>
      <c r="R68" s="72">
        <v>2517161967</v>
      </c>
      <c r="S68" s="72">
        <v>2498.19</v>
      </c>
      <c r="T68" s="72">
        <v>3358.79</v>
      </c>
      <c r="U68" s="70">
        <v>0.92210374311095367</v>
      </c>
      <c r="V68" s="171">
        <v>73</v>
      </c>
      <c r="W68" s="171">
        <v>0.192</v>
      </c>
      <c r="X68" s="70">
        <v>4</v>
      </c>
      <c r="Y68" s="119">
        <v>74.25</v>
      </c>
      <c r="Z68" s="70">
        <v>63.5</v>
      </c>
      <c r="AA68" s="70">
        <v>330</v>
      </c>
      <c r="AB68" s="70">
        <v>5.6</v>
      </c>
      <c r="AC68" s="70">
        <v>0</v>
      </c>
      <c r="AD68" s="70">
        <v>122</v>
      </c>
      <c r="AE68" s="70">
        <v>216</v>
      </c>
      <c r="AF68" s="70">
        <v>61.4</v>
      </c>
      <c r="AG68" s="70">
        <v>0.50700000000000001</v>
      </c>
      <c r="AH68" s="70">
        <v>0.28999999999999998</v>
      </c>
      <c r="AI68" s="72">
        <v>96.375018374971418</v>
      </c>
      <c r="AJ68" s="72">
        <v>34.694778619200214</v>
      </c>
      <c r="AK68" s="72">
        <v>0</v>
      </c>
      <c r="AL68" s="72" t="s">
        <v>101</v>
      </c>
      <c r="AM68" s="72">
        <v>0</v>
      </c>
      <c r="AN68" s="72">
        <v>520</v>
      </c>
      <c r="AO68" s="72">
        <v>0</v>
      </c>
      <c r="AP68" s="70">
        <v>8</v>
      </c>
      <c r="AQ68" s="70">
        <v>7.7</v>
      </c>
      <c r="AR68" s="70">
        <v>3.9</v>
      </c>
      <c r="AS68" s="70">
        <v>-0.9603581428527832</v>
      </c>
      <c r="AT68" s="70">
        <v>27</v>
      </c>
      <c r="AU68" s="70">
        <v>75</v>
      </c>
      <c r="AV68" s="70">
        <v>86.417718631178701</v>
      </c>
      <c r="AW68" s="70">
        <v>25.7</v>
      </c>
      <c r="AX68" s="70">
        <v>75.919624220000003</v>
      </c>
      <c r="AY68" s="70">
        <v>46.3</v>
      </c>
      <c r="AZ68" s="70">
        <v>80.3</v>
      </c>
      <c r="BA68" s="72"/>
      <c r="BB68" s="72">
        <v>4827937</v>
      </c>
      <c r="BC68" s="72">
        <v>4995160.1927800002</v>
      </c>
      <c r="BD68" s="72">
        <v>178425379</v>
      </c>
      <c r="BE68" s="70">
        <v>0</v>
      </c>
      <c r="BF68" s="70">
        <v>1.3830680000000002</v>
      </c>
      <c r="BG68" s="70">
        <v>2.0016586666666667</v>
      </c>
    </row>
    <row r="69" spans="1:59" s="11" customFormat="1" x14ac:dyDescent="0.25">
      <c r="A69" s="15" t="s">
        <v>384</v>
      </c>
      <c r="B69" t="s">
        <v>14</v>
      </c>
      <c r="C69" s="118" t="s">
        <v>512</v>
      </c>
      <c r="D69" s="70" t="s">
        <v>101</v>
      </c>
      <c r="E69" s="72">
        <v>3148761</v>
      </c>
      <c r="F69" s="72">
        <v>415015</v>
      </c>
      <c r="G69" s="72">
        <v>15117.751360815</v>
      </c>
      <c r="H69" s="70">
        <v>0.09</v>
      </c>
      <c r="I69" s="72">
        <v>0</v>
      </c>
      <c r="J69" s="70">
        <v>0</v>
      </c>
      <c r="K69" s="72">
        <v>3</v>
      </c>
      <c r="L69" s="72">
        <v>26</v>
      </c>
      <c r="M69" s="70">
        <v>0.99389462768111736</v>
      </c>
      <c r="N69" s="70">
        <v>0.90033576937326087</v>
      </c>
      <c r="O69" s="70">
        <v>0.47089999999999999</v>
      </c>
      <c r="P69" s="70">
        <v>3.784242644906044E-2</v>
      </c>
      <c r="Q69" s="70">
        <v>24311.03</v>
      </c>
      <c r="R69" s="72">
        <v>2517161967</v>
      </c>
      <c r="S69" s="72">
        <v>2498.19</v>
      </c>
      <c r="T69" s="72">
        <v>3358.79</v>
      </c>
      <c r="U69" s="70">
        <v>0.92210374311095367</v>
      </c>
      <c r="V69" s="171">
        <v>53</v>
      </c>
      <c r="W69" s="171">
        <v>0.06</v>
      </c>
      <c r="X69" s="70">
        <v>4</v>
      </c>
      <c r="Y69" s="119">
        <v>88.699999999999989</v>
      </c>
      <c r="Z69" s="70">
        <v>80.8</v>
      </c>
      <c r="AA69" s="70">
        <v>330</v>
      </c>
      <c r="AB69" s="70">
        <v>2.4</v>
      </c>
      <c r="AC69" s="70">
        <v>0</v>
      </c>
      <c r="AD69" s="70">
        <v>236</v>
      </c>
      <c r="AE69" s="70">
        <v>216</v>
      </c>
      <c r="AF69" s="70">
        <v>61.4</v>
      </c>
      <c r="AG69" s="70">
        <v>0.48099999999999998</v>
      </c>
      <c r="AH69" s="70">
        <v>0.14000000000000001</v>
      </c>
      <c r="AI69" s="72">
        <v>44.410838513176238</v>
      </c>
      <c r="AJ69" s="72">
        <v>0</v>
      </c>
      <c r="AK69" s="72">
        <v>526490.97122208029</v>
      </c>
      <c r="AL69" s="72" t="s">
        <v>101</v>
      </c>
      <c r="AM69" s="72">
        <v>0</v>
      </c>
      <c r="AN69" s="72">
        <v>0</v>
      </c>
      <c r="AO69" s="72">
        <v>0</v>
      </c>
      <c r="AP69" s="70">
        <v>4</v>
      </c>
      <c r="AQ69" s="70">
        <v>6.8</v>
      </c>
      <c r="AR69" s="70">
        <v>3.9</v>
      </c>
      <c r="AS69" s="70">
        <v>-0.9603581428527832</v>
      </c>
      <c r="AT69" s="70">
        <v>27</v>
      </c>
      <c r="AU69" s="70">
        <v>71.5</v>
      </c>
      <c r="AV69" s="70">
        <v>91.68090787716956</v>
      </c>
      <c r="AW69" s="70">
        <v>25.7</v>
      </c>
      <c r="AX69" s="70">
        <v>75.919624220000003</v>
      </c>
      <c r="AY69" s="70">
        <v>56.7</v>
      </c>
      <c r="AZ69" s="70">
        <v>84.4</v>
      </c>
      <c r="BA69" s="72"/>
      <c r="BB69" s="72">
        <v>5390499</v>
      </c>
      <c r="BC69" s="72">
        <v>5293813.5103599997</v>
      </c>
      <c r="BD69" s="72">
        <v>178425379</v>
      </c>
      <c r="BE69" s="70">
        <v>0</v>
      </c>
      <c r="BF69" s="70">
        <v>1.3830680000000002</v>
      </c>
      <c r="BG69" s="70">
        <v>2.0016586666666667</v>
      </c>
    </row>
    <row r="70" spans="1:59" s="11" customFormat="1" x14ac:dyDescent="0.25">
      <c r="A70" s="15" t="s">
        <v>385</v>
      </c>
      <c r="B70" t="s">
        <v>14</v>
      </c>
      <c r="C70" s="118" t="s">
        <v>513</v>
      </c>
      <c r="D70" s="70">
        <v>1.6666666666666667</v>
      </c>
      <c r="E70" s="72">
        <v>3635566</v>
      </c>
      <c r="F70" s="72">
        <v>628031</v>
      </c>
      <c r="G70" s="72">
        <v>45102.277701345003</v>
      </c>
      <c r="H70" s="70">
        <v>0.03</v>
      </c>
      <c r="I70" s="72">
        <v>0</v>
      </c>
      <c r="J70" s="70">
        <v>0</v>
      </c>
      <c r="K70" s="72">
        <v>0</v>
      </c>
      <c r="L70" s="72">
        <v>9</v>
      </c>
      <c r="M70" s="70">
        <v>0.99389462768111736</v>
      </c>
      <c r="N70" s="70">
        <v>0.90033576937326087</v>
      </c>
      <c r="O70" s="70">
        <v>0.32379999999999998</v>
      </c>
      <c r="P70" s="70">
        <v>0.50307875871658325</v>
      </c>
      <c r="Q70" s="70">
        <v>24311.03</v>
      </c>
      <c r="R70" s="72">
        <v>2517161967</v>
      </c>
      <c r="S70" s="72">
        <v>2498.19</v>
      </c>
      <c r="T70" s="72">
        <v>3358.79</v>
      </c>
      <c r="U70" s="70">
        <v>0.92210374311095367</v>
      </c>
      <c r="V70" s="171">
        <v>161</v>
      </c>
      <c r="W70" s="171">
        <v>0.28199999999999997</v>
      </c>
      <c r="X70" s="70">
        <v>4</v>
      </c>
      <c r="Y70" s="119">
        <v>39.549999999999997</v>
      </c>
      <c r="Z70" s="70">
        <v>35.5</v>
      </c>
      <c r="AA70" s="70">
        <v>330</v>
      </c>
      <c r="AB70" s="70">
        <v>0.5</v>
      </c>
      <c r="AC70" s="70">
        <v>47</v>
      </c>
      <c r="AD70" s="70">
        <v>488</v>
      </c>
      <c r="AE70" s="70">
        <v>216</v>
      </c>
      <c r="AF70" s="70">
        <v>61.4</v>
      </c>
      <c r="AG70" s="70">
        <v>0.69799999999999995</v>
      </c>
      <c r="AH70" s="70">
        <v>0.31</v>
      </c>
      <c r="AI70" s="72">
        <v>163.70768746223197</v>
      </c>
      <c r="AJ70" s="72">
        <v>0</v>
      </c>
      <c r="AK70" s="72">
        <v>2623.3558803529427</v>
      </c>
      <c r="AL70" s="72">
        <v>137078.36000000002</v>
      </c>
      <c r="AM70" s="72">
        <v>64387</v>
      </c>
      <c r="AN70" s="72">
        <v>0</v>
      </c>
      <c r="AO70" s="72">
        <v>0</v>
      </c>
      <c r="AP70" s="70">
        <v>9.4</v>
      </c>
      <c r="AQ70" s="70">
        <v>20.7</v>
      </c>
      <c r="AR70" s="70">
        <v>3.9</v>
      </c>
      <c r="AS70" s="70">
        <v>-0.9603581428527832</v>
      </c>
      <c r="AT70" s="70">
        <v>27</v>
      </c>
      <c r="AU70" s="70">
        <v>29</v>
      </c>
      <c r="AV70" s="70">
        <v>29.250508069336526</v>
      </c>
      <c r="AW70" s="70">
        <v>25.7</v>
      </c>
      <c r="AX70" s="70">
        <v>75.919624220000003</v>
      </c>
      <c r="AY70" s="70">
        <v>37.799999999999997</v>
      </c>
      <c r="AZ70" s="70">
        <v>60.2</v>
      </c>
      <c r="BA70" s="72"/>
      <c r="BB70" s="72">
        <v>5805099</v>
      </c>
      <c r="BC70" s="72">
        <v>6102666.6350600002</v>
      </c>
      <c r="BD70" s="72">
        <v>178425379</v>
      </c>
      <c r="BE70" s="70">
        <v>0</v>
      </c>
      <c r="BF70" s="70">
        <v>1.3830680000000002</v>
      </c>
      <c r="BG70" s="70">
        <v>2.0016586666666667</v>
      </c>
    </row>
    <row r="71" spans="1:59" s="11" customFormat="1" x14ac:dyDescent="0.25">
      <c r="A71" s="15" t="s">
        <v>388</v>
      </c>
      <c r="B71" t="s">
        <v>14</v>
      </c>
      <c r="C71" s="118" t="s">
        <v>516</v>
      </c>
      <c r="D71" s="70" t="s">
        <v>101</v>
      </c>
      <c r="E71" s="72">
        <v>6171</v>
      </c>
      <c r="F71" s="72">
        <v>1806284</v>
      </c>
      <c r="G71" s="72">
        <v>11762.813695154498</v>
      </c>
      <c r="H71" s="70">
        <v>0.17</v>
      </c>
      <c r="I71" s="72">
        <v>0</v>
      </c>
      <c r="J71" s="70">
        <v>0</v>
      </c>
      <c r="K71" s="72">
        <v>3</v>
      </c>
      <c r="L71" s="72">
        <v>17</v>
      </c>
      <c r="M71" s="70">
        <v>0.99389462768111736</v>
      </c>
      <c r="N71" s="70">
        <v>0.90033576937326087</v>
      </c>
      <c r="O71" s="70">
        <v>0.59089999999999998</v>
      </c>
      <c r="P71" s="70">
        <v>9.9284842610359192E-2</v>
      </c>
      <c r="Q71" s="70">
        <v>24311.03</v>
      </c>
      <c r="R71" s="72">
        <v>2517161967</v>
      </c>
      <c r="S71" s="72">
        <v>2498.19</v>
      </c>
      <c r="T71" s="72">
        <v>3358.79</v>
      </c>
      <c r="U71" s="70">
        <v>0.92210374311095367</v>
      </c>
      <c r="V71" s="171">
        <v>95</v>
      </c>
      <c r="W71" s="171">
        <v>0.125</v>
      </c>
      <c r="X71" s="70">
        <v>4</v>
      </c>
      <c r="Y71" s="119">
        <v>63</v>
      </c>
      <c r="Z71" s="70">
        <v>71.3</v>
      </c>
      <c r="AA71" s="70">
        <v>330</v>
      </c>
      <c r="AB71" s="70">
        <v>1.8</v>
      </c>
      <c r="AC71" s="70">
        <v>489</v>
      </c>
      <c r="AD71" s="70">
        <v>30</v>
      </c>
      <c r="AE71" s="70">
        <v>216</v>
      </c>
      <c r="AF71" s="70">
        <v>61.4</v>
      </c>
      <c r="AG71" s="70">
        <v>0.87</v>
      </c>
      <c r="AH71" s="70">
        <v>0.25</v>
      </c>
      <c r="AI71" s="72">
        <v>0</v>
      </c>
      <c r="AJ71" s="72">
        <v>14.988490855887809</v>
      </c>
      <c r="AK71" s="72">
        <v>0</v>
      </c>
      <c r="AL71" s="72" t="s">
        <v>101</v>
      </c>
      <c r="AM71" s="72">
        <v>0</v>
      </c>
      <c r="AN71" s="72">
        <v>0</v>
      </c>
      <c r="AO71" s="72">
        <v>0</v>
      </c>
      <c r="AP71" s="70">
        <v>4.5</v>
      </c>
      <c r="AQ71" s="70">
        <v>7.7</v>
      </c>
      <c r="AR71" s="70">
        <v>3.9</v>
      </c>
      <c r="AS71" s="70">
        <v>-0.9603581428527832</v>
      </c>
      <c r="AT71" s="70">
        <v>27</v>
      </c>
      <c r="AU71" s="70">
        <v>46.6</v>
      </c>
      <c r="AV71" s="70">
        <v>82.917422867513608</v>
      </c>
      <c r="AW71" s="70">
        <v>25.7</v>
      </c>
      <c r="AX71" s="70">
        <v>75.919624220000003</v>
      </c>
      <c r="AY71" s="70">
        <v>20.9</v>
      </c>
      <c r="AZ71" s="70">
        <v>60.6</v>
      </c>
      <c r="BA71" s="72"/>
      <c r="BB71" s="72">
        <v>2085717</v>
      </c>
      <c r="BC71" s="72">
        <v>2001397.68291</v>
      </c>
      <c r="BD71" s="72">
        <v>178425379</v>
      </c>
      <c r="BE71" s="70">
        <v>0</v>
      </c>
      <c r="BF71" s="70">
        <v>1.3830680000000002</v>
      </c>
      <c r="BG71" s="70">
        <v>2.0016586666666667</v>
      </c>
    </row>
    <row r="72" spans="1:59" s="11" customFormat="1" x14ac:dyDescent="0.25">
      <c r="A72" s="15" t="s">
        <v>386</v>
      </c>
      <c r="B72" t="s">
        <v>14</v>
      </c>
      <c r="C72" s="118" t="s">
        <v>514</v>
      </c>
      <c r="D72" s="70">
        <v>1.25</v>
      </c>
      <c r="E72" s="72">
        <v>1775778</v>
      </c>
      <c r="F72" s="72">
        <v>615524</v>
      </c>
      <c r="G72" s="72">
        <v>30054.819946456504</v>
      </c>
      <c r="H72" s="70">
        <v>0.14000000000000001</v>
      </c>
      <c r="I72" s="72">
        <v>0</v>
      </c>
      <c r="J72" s="70">
        <v>0</v>
      </c>
      <c r="K72" s="72">
        <v>5</v>
      </c>
      <c r="L72" s="72">
        <v>231</v>
      </c>
      <c r="M72" s="70">
        <v>0.99389462768111736</v>
      </c>
      <c r="N72" s="70">
        <v>0.90033576937326087</v>
      </c>
      <c r="O72" s="70">
        <v>0.46239999999999998</v>
      </c>
      <c r="P72" s="70">
        <v>0.18132755160331726</v>
      </c>
      <c r="Q72" s="70">
        <v>24311.03</v>
      </c>
      <c r="R72" s="72">
        <v>2517161967</v>
      </c>
      <c r="S72" s="72">
        <v>2498.19</v>
      </c>
      <c r="T72" s="72">
        <v>3358.79</v>
      </c>
      <c r="U72" s="70">
        <v>0.92210374311095367</v>
      </c>
      <c r="V72" s="171">
        <v>82</v>
      </c>
      <c r="W72" s="171">
        <v>0.13600000000000001</v>
      </c>
      <c r="X72" s="70">
        <v>4</v>
      </c>
      <c r="Y72" s="119">
        <v>67.75</v>
      </c>
      <c r="Z72" s="70">
        <v>64.099999999999994</v>
      </c>
      <c r="AA72" s="70">
        <v>330</v>
      </c>
      <c r="AB72" s="70">
        <v>4.8</v>
      </c>
      <c r="AC72" s="70">
        <v>0</v>
      </c>
      <c r="AD72" s="70">
        <v>82</v>
      </c>
      <c r="AE72" s="70">
        <v>216</v>
      </c>
      <c r="AF72" s="70">
        <v>61.4</v>
      </c>
      <c r="AG72" s="70">
        <v>0.64</v>
      </c>
      <c r="AH72" s="70">
        <v>0.36</v>
      </c>
      <c r="AI72" s="72">
        <v>319.49020839608613</v>
      </c>
      <c r="AJ72" s="72">
        <v>5604.0080471470928</v>
      </c>
      <c r="AK72" s="72">
        <v>69.738343589219653</v>
      </c>
      <c r="AL72" s="72">
        <v>105701.13</v>
      </c>
      <c r="AM72" s="72">
        <v>0</v>
      </c>
      <c r="AN72" s="72">
        <v>4780</v>
      </c>
      <c r="AO72" s="72">
        <v>0</v>
      </c>
      <c r="AP72" s="70">
        <v>3.8</v>
      </c>
      <c r="AQ72" s="70">
        <v>8.5</v>
      </c>
      <c r="AR72" s="70">
        <v>3.9</v>
      </c>
      <c r="AS72" s="70">
        <v>-0.9603581428527832</v>
      </c>
      <c r="AT72" s="70">
        <v>27</v>
      </c>
      <c r="AU72" s="70">
        <v>34.5</v>
      </c>
      <c r="AV72" s="70">
        <v>66.009482758620692</v>
      </c>
      <c r="AW72" s="70">
        <v>25.7</v>
      </c>
      <c r="AX72" s="70">
        <v>75.919624220000003</v>
      </c>
      <c r="AY72" s="70">
        <v>22.2</v>
      </c>
      <c r="AZ72" s="70">
        <v>64.3</v>
      </c>
      <c r="BA72" s="72"/>
      <c r="BB72" s="72">
        <v>5312951</v>
      </c>
      <c r="BC72" s="72">
        <v>5306692.33146</v>
      </c>
      <c r="BD72" s="72">
        <v>178425379</v>
      </c>
      <c r="BE72" s="70">
        <v>0</v>
      </c>
      <c r="BF72" s="70">
        <v>1.3830680000000002</v>
      </c>
      <c r="BG72" s="70">
        <v>2.0016586666666667</v>
      </c>
    </row>
    <row r="73" spans="1:59" s="11" customFormat="1" x14ac:dyDescent="0.25">
      <c r="A73" s="15" t="s">
        <v>387</v>
      </c>
      <c r="B73" t="s">
        <v>14</v>
      </c>
      <c r="C73" s="118" t="s">
        <v>515</v>
      </c>
      <c r="D73" s="70">
        <v>3.25</v>
      </c>
      <c r="E73" s="72">
        <v>2348304</v>
      </c>
      <c r="F73" s="72">
        <v>297266</v>
      </c>
      <c r="G73" s="72">
        <v>64743.657298005004</v>
      </c>
      <c r="H73" s="70">
        <v>0.09</v>
      </c>
      <c r="I73" s="72">
        <v>0</v>
      </c>
      <c r="J73" s="70">
        <v>0</v>
      </c>
      <c r="K73" s="72">
        <v>5</v>
      </c>
      <c r="L73" s="72">
        <v>2005</v>
      </c>
      <c r="M73" s="70">
        <v>0.99389462768111736</v>
      </c>
      <c r="N73" s="70">
        <v>0.90033576937326087</v>
      </c>
      <c r="O73" s="70">
        <v>0.3276</v>
      </c>
      <c r="P73" s="70">
        <v>0.33404046297073364</v>
      </c>
      <c r="Q73" s="70">
        <v>24311.03</v>
      </c>
      <c r="R73" s="72">
        <v>2517161967</v>
      </c>
      <c r="S73" s="72">
        <v>2498.19</v>
      </c>
      <c r="T73" s="72">
        <v>3358.79</v>
      </c>
      <c r="U73" s="70">
        <v>0.92210374311095367</v>
      </c>
      <c r="V73" s="171">
        <v>82</v>
      </c>
      <c r="W73" s="171">
        <v>0.27200000000000002</v>
      </c>
      <c r="X73" s="70">
        <v>4</v>
      </c>
      <c r="Y73" s="119">
        <v>46.1</v>
      </c>
      <c r="Z73" s="70">
        <v>46</v>
      </c>
      <c r="AA73" s="70">
        <v>330</v>
      </c>
      <c r="AB73" s="70">
        <v>1.5</v>
      </c>
      <c r="AC73" s="70">
        <v>4083</v>
      </c>
      <c r="AD73" s="70">
        <v>664</v>
      </c>
      <c r="AE73" s="70">
        <v>216</v>
      </c>
      <c r="AF73" s="70">
        <v>61.4</v>
      </c>
      <c r="AG73" s="70">
        <v>0.90800000000000003</v>
      </c>
      <c r="AH73" s="70">
        <v>0.26</v>
      </c>
      <c r="AI73" s="72">
        <v>148.74167592424715</v>
      </c>
      <c r="AJ73" s="72">
        <v>146</v>
      </c>
      <c r="AK73" s="72">
        <v>0</v>
      </c>
      <c r="AL73" s="72">
        <v>1326677.9999999998</v>
      </c>
      <c r="AM73" s="72">
        <v>1467908</v>
      </c>
      <c r="AN73" s="72">
        <v>0</v>
      </c>
      <c r="AO73" s="72">
        <v>39532.14</v>
      </c>
      <c r="AP73" s="70">
        <v>10.6</v>
      </c>
      <c r="AQ73" s="70">
        <v>20.7</v>
      </c>
      <c r="AR73" s="70">
        <v>3.9</v>
      </c>
      <c r="AS73" s="70">
        <v>-0.9603581428527832</v>
      </c>
      <c r="AT73" s="70">
        <v>27</v>
      </c>
      <c r="AU73" s="70">
        <v>63.4</v>
      </c>
      <c r="AV73" s="70">
        <v>28.513218390804596</v>
      </c>
      <c r="AW73" s="70">
        <v>25.7</v>
      </c>
      <c r="AX73" s="70">
        <v>75.919624220000003</v>
      </c>
      <c r="AY73" s="70">
        <v>52.3</v>
      </c>
      <c r="AZ73" s="70">
        <v>47</v>
      </c>
      <c r="BA73" s="72"/>
      <c r="BB73" s="72">
        <v>5274402</v>
      </c>
      <c r="BC73" s="72">
        <v>5497081.69912</v>
      </c>
      <c r="BD73" s="72">
        <v>178425379</v>
      </c>
      <c r="BE73" s="70">
        <v>0</v>
      </c>
      <c r="BF73" s="70">
        <v>1.3830680000000002</v>
      </c>
      <c r="BG73" s="70">
        <v>2.0016586666666667</v>
      </c>
    </row>
    <row r="74" spans="1:59" s="11" customFormat="1" x14ac:dyDescent="0.25">
      <c r="A74" s="15" t="s">
        <v>389</v>
      </c>
      <c r="B74" t="s">
        <v>14</v>
      </c>
      <c r="C74" s="118" t="s">
        <v>517</v>
      </c>
      <c r="D74" s="70" t="s">
        <v>101</v>
      </c>
      <c r="E74" s="72">
        <v>1378357</v>
      </c>
      <c r="F74" s="72">
        <v>1013726</v>
      </c>
      <c r="G74" s="72">
        <v>32099.684690311497</v>
      </c>
      <c r="H74" s="70">
        <v>0.11</v>
      </c>
      <c r="I74" s="72">
        <v>0</v>
      </c>
      <c r="J74" s="70">
        <v>0</v>
      </c>
      <c r="K74" s="72">
        <v>3</v>
      </c>
      <c r="L74" s="72">
        <v>60</v>
      </c>
      <c r="M74" s="70">
        <v>0.99389462768111736</v>
      </c>
      <c r="N74" s="70">
        <v>0.90033576937326087</v>
      </c>
      <c r="O74" s="70">
        <v>0.55100000000000005</v>
      </c>
      <c r="P74" s="70">
        <v>0.1181962639093399</v>
      </c>
      <c r="Q74" s="70">
        <v>24311.03</v>
      </c>
      <c r="R74" s="72">
        <v>2517161967</v>
      </c>
      <c r="S74" s="72">
        <v>2498.19</v>
      </c>
      <c r="T74" s="72">
        <v>3358.79</v>
      </c>
      <c r="U74" s="70">
        <v>0.92210374311095367</v>
      </c>
      <c r="V74" s="171">
        <v>52</v>
      </c>
      <c r="W74" s="171">
        <v>0.13</v>
      </c>
      <c r="X74" s="70">
        <v>4</v>
      </c>
      <c r="Y74" s="119">
        <v>78</v>
      </c>
      <c r="Z74" s="70">
        <v>64.099999999999994</v>
      </c>
      <c r="AA74" s="70">
        <v>330</v>
      </c>
      <c r="AB74" s="70">
        <v>1.7</v>
      </c>
      <c r="AC74" s="70">
        <v>37</v>
      </c>
      <c r="AD74" s="70">
        <v>121</v>
      </c>
      <c r="AE74" s="70">
        <v>216</v>
      </c>
      <c r="AF74" s="70">
        <v>61.4</v>
      </c>
      <c r="AG74" s="70">
        <v>0.58599999999999997</v>
      </c>
      <c r="AH74" s="70">
        <v>0.31</v>
      </c>
      <c r="AI74" s="72">
        <v>246.95948332190403</v>
      </c>
      <c r="AJ74" s="72">
        <v>0</v>
      </c>
      <c r="AK74" s="72">
        <v>0</v>
      </c>
      <c r="AL74" s="72" t="s">
        <v>101</v>
      </c>
      <c r="AM74" s="72">
        <v>0</v>
      </c>
      <c r="AN74" s="72">
        <v>28713</v>
      </c>
      <c r="AO74" s="72">
        <v>0</v>
      </c>
      <c r="AP74" s="70">
        <v>5</v>
      </c>
      <c r="AQ74" s="70">
        <v>7.7</v>
      </c>
      <c r="AR74" s="70">
        <v>3.9</v>
      </c>
      <c r="AS74" s="70">
        <v>-0.9603581428527832</v>
      </c>
      <c r="AT74" s="70">
        <v>27</v>
      </c>
      <c r="AU74" s="70">
        <v>38.1</v>
      </c>
      <c r="AV74" s="70">
        <v>78.553208292201376</v>
      </c>
      <c r="AW74" s="70">
        <v>25.7</v>
      </c>
      <c r="AX74" s="70">
        <v>75.919624220000003</v>
      </c>
      <c r="AY74" s="70">
        <v>25.5</v>
      </c>
      <c r="AZ74" s="70">
        <v>53.9</v>
      </c>
      <c r="BA74" s="72"/>
      <c r="BB74" s="72">
        <v>3611947</v>
      </c>
      <c r="BC74" s="72">
        <v>3442403.7875000001</v>
      </c>
      <c r="BD74" s="72">
        <v>178425379</v>
      </c>
      <c r="BE74" s="70">
        <v>0</v>
      </c>
      <c r="BF74" s="70">
        <v>1.3830680000000002</v>
      </c>
      <c r="BG74" s="70">
        <v>2.0016586666666667</v>
      </c>
    </row>
    <row r="75" spans="1:59" s="11" customFormat="1" x14ac:dyDescent="0.25">
      <c r="A75" s="15" t="s">
        <v>390</v>
      </c>
      <c r="B75" t="s">
        <v>14</v>
      </c>
      <c r="C75" s="118" t="s">
        <v>518</v>
      </c>
      <c r="D75" s="70" t="s">
        <v>101</v>
      </c>
      <c r="E75" s="72">
        <v>1602643</v>
      </c>
      <c r="F75" s="72">
        <v>2248506</v>
      </c>
      <c r="G75" s="72">
        <v>46809.554330104991</v>
      </c>
      <c r="H75" s="70">
        <v>0.09</v>
      </c>
      <c r="I75" s="72">
        <v>0</v>
      </c>
      <c r="J75" s="70">
        <v>0</v>
      </c>
      <c r="K75" s="72">
        <v>3</v>
      </c>
      <c r="L75" s="72">
        <v>58</v>
      </c>
      <c r="M75" s="70">
        <v>0.99389462768111736</v>
      </c>
      <c r="N75" s="70">
        <v>0.90033576937326087</v>
      </c>
      <c r="O75" s="70">
        <v>0.55640000000000001</v>
      </c>
      <c r="P75" s="70">
        <v>5.1118936389684677E-2</v>
      </c>
      <c r="Q75" s="70">
        <v>24311.03</v>
      </c>
      <c r="R75" s="72">
        <v>2517161967</v>
      </c>
      <c r="S75" s="72">
        <v>2498.19</v>
      </c>
      <c r="T75" s="72">
        <v>3358.79</v>
      </c>
      <c r="U75" s="70">
        <v>0.92210374311095367</v>
      </c>
      <c r="V75" s="171">
        <v>63</v>
      </c>
      <c r="W75" s="171">
        <v>0.151</v>
      </c>
      <c r="X75" s="70">
        <v>4</v>
      </c>
      <c r="Y75" s="119">
        <v>76.400000000000006</v>
      </c>
      <c r="Z75" s="70">
        <v>73.3</v>
      </c>
      <c r="AA75" s="70">
        <v>330</v>
      </c>
      <c r="AB75" s="70">
        <v>1.9</v>
      </c>
      <c r="AC75" s="70">
        <v>0</v>
      </c>
      <c r="AD75" s="70">
        <v>97</v>
      </c>
      <c r="AE75" s="70">
        <v>216</v>
      </c>
      <c r="AF75" s="70">
        <v>61.4</v>
      </c>
      <c r="AG75" s="70">
        <v>0.52200000000000002</v>
      </c>
      <c r="AH75" s="70">
        <v>0.16</v>
      </c>
      <c r="AI75" s="72">
        <v>310.75438878206819</v>
      </c>
      <c r="AJ75" s="72">
        <v>0</v>
      </c>
      <c r="AK75" s="72">
        <v>504728.10321900592</v>
      </c>
      <c r="AL75" s="72" t="s">
        <v>101</v>
      </c>
      <c r="AM75" s="72">
        <v>0</v>
      </c>
      <c r="AN75" s="72">
        <v>0</v>
      </c>
      <c r="AO75" s="72">
        <v>0</v>
      </c>
      <c r="AP75" s="70">
        <v>7.5</v>
      </c>
      <c r="AQ75" s="70">
        <v>7.7</v>
      </c>
      <c r="AR75" s="70">
        <v>3.9</v>
      </c>
      <c r="AS75" s="70">
        <v>-0.9603581428527832</v>
      </c>
      <c r="AT75" s="70">
        <v>27</v>
      </c>
      <c r="AU75" s="70">
        <v>71.599999999999994</v>
      </c>
      <c r="AV75" s="70">
        <v>82.704229195088672</v>
      </c>
      <c r="AW75" s="70">
        <v>25.7</v>
      </c>
      <c r="AX75" s="70">
        <v>75.919624220000003</v>
      </c>
      <c r="AY75" s="70">
        <v>38.1</v>
      </c>
      <c r="AZ75" s="70">
        <v>79.400000000000006</v>
      </c>
      <c r="BA75" s="72"/>
      <c r="BB75" s="72">
        <v>5167679</v>
      </c>
      <c r="BC75" s="72">
        <v>5256692.0695799999</v>
      </c>
      <c r="BD75" s="72">
        <v>178425379</v>
      </c>
      <c r="BE75" s="70">
        <v>0</v>
      </c>
      <c r="BF75" s="70">
        <v>1.3830680000000002</v>
      </c>
      <c r="BG75" s="70">
        <v>2.0016586666666667</v>
      </c>
    </row>
    <row r="76" spans="1:59" s="11" customFormat="1" x14ac:dyDescent="0.25">
      <c r="A76" s="15" t="s">
        <v>391</v>
      </c>
      <c r="B76" t="s">
        <v>14</v>
      </c>
      <c r="C76" s="118" t="s">
        <v>519</v>
      </c>
      <c r="D76" s="70" t="s">
        <v>101</v>
      </c>
      <c r="E76" s="72">
        <v>478820</v>
      </c>
      <c r="F76" s="72">
        <v>622150</v>
      </c>
      <c r="G76" s="72">
        <v>24582.691589016998</v>
      </c>
      <c r="H76" s="70">
        <v>0.09</v>
      </c>
      <c r="I76" s="72">
        <v>0</v>
      </c>
      <c r="J76" s="70">
        <v>0</v>
      </c>
      <c r="K76" s="72">
        <v>3</v>
      </c>
      <c r="L76" s="72">
        <v>37</v>
      </c>
      <c r="M76" s="70">
        <v>0.99389462768111736</v>
      </c>
      <c r="N76" s="70">
        <v>0.90033576937326087</v>
      </c>
      <c r="O76" s="70">
        <v>0.43430000000000002</v>
      </c>
      <c r="P76" s="70">
        <v>0.16900195181369781</v>
      </c>
      <c r="Q76" s="70">
        <v>24311.03</v>
      </c>
      <c r="R76" s="72">
        <v>2517161967</v>
      </c>
      <c r="S76" s="72">
        <v>2498.19</v>
      </c>
      <c r="T76" s="72">
        <v>3358.79</v>
      </c>
      <c r="U76" s="70">
        <v>0.92210374311095367</v>
      </c>
      <c r="V76" s="171">
        <v>62</v>
      </c>
      <c r="W76" s="171">
        <v>0.20399999999999999</v>
      </c>
      <c r="X76" s="70">
        <v>4</v>
      </c>
      <c r="Y76" s="119">
        <v>88.95</v>
      </c>
      <c r="Z76" s="70">
        <v>64.3</v>
      </c>
      <c r="AA76" s="70">
        <v>330</v>
      </c>
      <c r="AB76" s="70">
        <v>0.9</v>
      </c>
      <c r="AC76" s="70">
        <v>59</v>
      </c>
      <c r="AD76" s="70">
        <v>128</v>
      </c>
      <c r="AE76" s="70">
        <v>216</v>
      </c>
      <c r="AF76" s="70">
        <v>61.4</v>
      </c>
      <c r="AG76" s="70">
        <v>0.504</v>
      </c>
      <c r="AH76" s="70">
        <v>0.27</v>
      </c>
      <c r="AI76" s="72">
        <v>22.442772802548401</v>
      </c>
      <c r="AJ76" s="72">
        <v>19.575778215548365</v>
      </c>
      <c r="AK76" s="72">
        <v>35.756279796163398</v>
      </c>
      <c r="AL76" s="72" t="s">
        <v>101</v>
      </c>
      <c r="AM76" s="72">
        <v>0</v>
      </c>
      <c r="AN76" s="72">
        <v>0</v>
      </c>
      <c r="AO76" s="72">
        <v>0</v>
      </c>
      <c r="AP76" s="70">
        <v>7.1</v>
      </c>
      <c r="AQ76" s="70">
        <v>6.8</v>
      </c>
      <c r="AR76" s="70">
        <v>3.9</v>
      </c>
      <c r="AS76" s="70">
        <v>-0.9603581428527832</v>
      </c>
      <c r="AT76" s="70">
        <v>27</v>
      </c>
      <c r="AU76" s="70">
        <v>31.1</v>
      </c>
      <c r="AV76" s="70">
        <v>74.058255033557046</v>
      </c>
      <c r="AW76" s="70">
        <v>25.7</v>
      </c>
      <c r="AX76" s="70">
        <v>75.919624220000003</v>
      </c>
      <c r="AY76" s="70">
        <v>12.1</v>
      </c>
      <c r="AZ76" s="70">
        <v>76.400000000000006</v>
      </c>
      <c r="BA76" s="72"/>
      <c r="BB76" s="72">
        <v>2724059</v>
      </c>
      <c r="BC76" s="72">
        <v>2863622.1997799999</v>
      </c>
      <c r="BD76" s="72">
        <v>178425379</v>
      </c>
      <c r="BE76" s="70">
        <v>0</v>
      </c>
      <c r="BF76" s="70">
        <v>1.3830680000000002</v>
      </c>
      <c r="BG76" s="70">
        <v>2.0016586666666667</v>
      </c>
    </row>
    <row r="77" spans="1:59" s="11" customFormat="1" x14ac:dyDescent="0.25">
      <c r="A77" s="15" t="s">
        <v>392</v>
      </c>
      <c r="B77" t="s">
        <v>14</v>
      </c>
      <c r="C77" s="118" t="s">
        <v>520</v>
      </c>
      <c r="D77" s="70" t="s">
        <v>101</v>
      </c>
      <c r="E77" s="72">
        <v>1878332</v>
      </c>
      <c r="F77" s="72">
        <v>896004</v>
      </c>
      <c r="G77" s="72">
        <v>10724.270786070501</v>
      </c>
      <c r="H77" s="70">
        <v>0.11</v>
      </c>
      <c r="I77" s="72">
        <v>0</v>
      </c>
      <c r="J77" s="70">
        <v>0</v>
      </c>
      <c r="K77" s="72">
        <v>3</v>
      </c>
      <c r="L77" s="72">
        <v>30</v>
      </c>
      <c r="M77" s="70">
        <v>0.99389462768111736</v>
      </c>
      <c r="N77" s="70">
        <v>0.90033576937326087</v>
      </c>
      <c r="O77" s="70">
        <v>0.52990000000000004</v>
      </c>
      <c r="P77" s="70">
        <v>2.0081985741853714E-2</v>
      </c>
      <c r="Q77" s="70">
        <v>24311.03</v>
      </c>
      <c r="R77" s="72">
        <v>2517161967</v>
      </c>
      <c r="S77" s="72">
        <v>2498.19</v>
      </c>
      <c r="T77" s="72">
        <v>3358.79</v>
      </c>
      <c r="U77" s="70">
        <v>0.92210374311095367</v>
      </c>
      <c r="V77" s="171" t="s">
        <v>101</v>
      </c>
      <c r="W77" s="171">
        <v>0.129</v>
      </c>
      <c r="X77" s="70">
        <v>4</v>
      </c>
      <c r="Y77" s="119">
        <v>87.1</v>
      </c>
      <c r="Z77" s="70">
        <v>80.599999999999994</v>
      </c>
      <c r="AA77" s="70">
        <v>330</v>
      </c>
      <c r="AB77" s="70">
        <v>1.9</v>
      </c>
      <c r="AC77" s="70">
        <v>2</v>
      </c>
      <c r="AD77" s="70">
        <v>153</v>
      </c>
      <c r="AE77" s="70">
        <v>216</v>
      </c>
      <c r="AF77" s="70">
        <v>61.4</v>
      </c>
      <c r="AG77" s="70">
        <v>0.56799999999999995</v>
      </c>
      <c r="AH77" s="70">
        <v>0.25</v>
      </c>
      <c r="AI77" s="72">
        <v>34.223564507417947</v>
      </c>
      <c r="AJ77" s="72">
        <v>29.851610335183384</v>
      </c>
      <c r="AK77" s="72">
        <v>1877.2098196284956</v>
      </c>
      <c r="AL77" s="72" t="s">
        <v>101</v>
      </c>
      <c r="AM77" s="72">
        <v>0</v>
      </c>
      <c r="AN77" s="72">
        <v>0</v>
      </c>
      <c r="AO77" s="72">
        <v>0</v>
      </c>
      <c r="AP77" s="70">
        <v>5.2</v>
      </c>
      <c r="AQ77" s="70">
        <v>7.7</v>
      </c>
      <c r="AR77" s="70">
        <v>3.9</v>
      </c>
      <c r="AS77" s="70">
        <v>-0.9603581428527832</v>
      </c>
      <c r="AT77" s="70">
        <v>27</v>
      </c>
      <c r="AU77" s="70">
        <v>85.5</v>
      </c>
      <c r="AV77" s="70">
        <v>86.86964769647696</v>
      </c>
      <c r="AW77" s="70">
        <v>25.7</v>
      </c>
      <c r="AX77" s="70">
        <v>75.919624220000003</v>
      </c>
      <c r="AY77" s="70">
        <v>51.6</v>
      </c>
      <c r="AZ77" s="70">
        <v>87.9</v>
      </c>
      <c r="BA77" s="72"/>
      <c r="BB77" s="72">
        <v>4153988</v>
      </c>
      <c r="BC77" s="72">
        <v>4155543.7858699998</v>
      </c>
      <c r="BD77" s="72">
        <v>178425379</v>
      </c>
      <c r="BE77" s="70">
        <v>0</v>
      </c>
      <c r="BF77" s="70">
        <v>1.3830680000000002</v>
      </c>
      <c r="BG77" s="70">
        <v>2.0016586666666667</v>
      </c>
    </row>
    <row r="78" spans="1:59" s="11" customFormat="1" x14ac:dyDescent="0.25">
      <c r="A78" s="15" t="s">
        <v>393</v>
      </c>
      <c r="B78" t="s">
        <v>14</v>
      </c>
      <c r="C78" s="118" t="s">
        <v>521</v>
      </c>
      <c r="D78" s="70" t="s">
        <v>101</v>
      </c>
      <c r="E78" s="72">
        <v>1315379</v>
      </c>
      <c r="F78" s="72">
        <v>1036346</v>
      </c>
      <c r="G78" s="72">
        <v>1874.4869826156998</v>
      </c>
      <c r="H78" s="70">
        <v>0.06</v>
      </c>
      <c r="I78" s="72">
        <v>0</v>
      </c>
      <c r="J78" s="70">
        <v>0</v>
      </c>
      <c r="K78" s="72">
        <v>3</v>
      </c>
      <c r="L78" s="72">
        <v>10</v>
      </c>
      <c r="M78" s="70">
        <v>0.99389462768111736</v>
      </c>
      <c r="N78" s="70">
        <v>0.90033576937326087</v>
      </c>
      <c r="O78" s="70">
        <v>0.56079999999999997</v>
      </c>
      <c r="P78" s="70">
        <v>5.3453769534826279E-2</v>
      </c>
      <c r="Q78" s="70">
        <v>24311.03</v>
      </c>
      <c r="R78" s="72">
        <v>2517161967</v>
      </c>
      <c r="S78" s="72">
        <v>2498.19</v>
      </c>
      <c r="T78" s="72">
        <v>3358.79</v>
      </c>
      <c r="U78" s="70">
        <v>0.92210374311095367</v>
      </c>
      <c r="V78" s="171">
        <v>86</v>
      </c>
      <c r="W78" s="171">
        <v>0.13100000000000001</v>
      </c>
      <c r="X78" s="70">
        <v>4</v>
      </c>
      <c r="Y78" s="119">
        <v>93.199999999999989</v>
      </c>
      <c r="Z78" s="70">
        <v>86.4</v>
      </c>
      <c r="AA78" s="70">
        <v>330</v>
      </c>
      <c r="AB78" s="70">
        <v>0.7</v>
      </c>
      <c r="AC78" s="70">
        <v>10</v>
      </c>
      <c r="AD78" s="70">
        <v>242</v>
      </c>
      <c r="AE78" s="70">
        <v>216</v>
      </c>
      <c r="AF78" s="70">
        <v>61.4</v>
      </c>
      <c r="AG78" s="70">
        <v>0.64300000000000002</v>
      </c>
      <c r="AH78" s="70">
        <v>0.28999999999999998</v>
      </c>
      <c r="AI78" s="72">
        <v>0</v>
      </c>
      <c r="AJ78" s="72">
        <v>21.949483944364886</v>
      </c>
      <c r="AK78" s="72">
        <v>40.091989225375578</v>
      </c>
      <c r="AL78" s="72" t="s">
        <v>101</v>
      </c>
      <c r="AM78" s="72">
        <v>0</v>
      </c>
      <c r="AN78" s="72">
        <v>0</v>
      </c>
      <c r="AO78" s="72">
        <v>0</v>
      </c>
      <c r="AP78" s="70">
        <v>5.3</v>
      </c>
      <c r="AQ78" s="70">
        <v>9.6999999999999993</v>
      </c>
      <c r="AR78" s="70">
        <v>3.9</v>
      </c>
      <c r="AS78" s="70">
        <v>-0.9603581428527832</v>
      </c>
      <c r="AT78" s="70">
        <v>27</v>
      </c>
      <c r="AU78" s="70">
        <v>70.099999999999994</v>
      </c>
      <c r="AV78" s="70">
        <v>93.436708860759495</v>
      </c>
      <c r="AW78" s="70">
        <v>25.7</v>
      </c>
      <c r="AX78" s="70">
        <v>75.919624220000003</v>
      </c>
      <c r="AY78" s="70">
        <v>25.5</v>
      </c>
      <c r="AZ78" s="70">
        <v>84.4</v>
      </c>
      <c r="BA78" s="72"/>
      <c r="BB78" s="72">
        <v>3054371</v>
      </c>
      <c r="BC78" s="72">
        <v>3129782.8098200001</v>
      </c>
      <c r="BD78" s="72">
        <v>178425379</v>
      </c>
      <c r="BE78" s="70">
        <v>0</v>
      </c>
      <c r="BF78" s="70">
        <v>1.3830680000000002</v>
      </c>
      <c r="BG78" s="70">
        <v>2.0016586666666667</v>
      </c>
    </row>
    <row r="79" spans="1:59" s="11" customFormat="1" x14ac:dyDescent="0.25">
      <c r="A79" s="15" t="s">
        <v>394</v>
      </c>
      <c r="B79" t="s">
        <v>14</v>
      </c>
      <c r="C79" s="118" t="s">
        <v>522</v>
      </c>
      <c r="D79" s="70" t="s">
        <v>101</v>
      </c>
      <c r="E79" s="72">
        <v>1912142</v>
      </c>
      <c r="F79" s="72">
        <v>332470</v>
      </c>
      <c r="G79" s="72">
        <v>1629.6396462173002</v>
      </c>
      <c r="H79" s="70">
        <v>0.11</v>
      </c>
      <c r="I79" s="72">
        <v>0</v>
      </c>
      <c r="J79" s="70">
        <v>0</v>
      </c>
      <c r="K79" s="72">
        <v>3</v>
      </c>
      <c r="L79" s="72">
        <v>9</v>
      </c>
      <c r="M79" s="70">
        <v>0.99389462768111736</v>
      </c>
      <c r="N79" s="70">
        <v>0.90033576937326087</v>
      </c>
      <c r="O79" s="70">
        <v>0.54049999999999998</v>
      </c>
      <c r="P79" s="70">
        <v>3.826875239610672E-2</v>
      </c>
      <c r="Q79" s="70">
        <v>24311.03</v>
      </c>
      <c r="R79" s="72">
        <v>2517161967</v>
      </c>
      <c r="S79" s="72">
        <v>2498.19</v>
      </c>
      <c r="T79" s="72">
        <v>3358.79</v>
      </c>
      <c r="U79" s="70">
        <v>0.92210374311095367</v>
      </c>
      <c r="V79" s="171" t="s">
        <v>101</v>
      </c>
      <c r="W79" s="171">
        <v>9.1999999999999998E-2</v>
      </c>
      <c r="X79" s="70">
        <v>4</v>
      </c>
      <c r="Y79" s="119">
        <v>87.050000000000011</v>
      </c>
      <c r="Z79" s="70">
        <v>79.2</v>
      </c>
      <c r="AA79" s="70">
        <v>330</v>
      </c>
      <c r="AB79" s="70">
        <v>2.1</v>
      </c>
      <c r="AC79" s="70">
        <v>15</v>
      </c>
      <c r="AD79" s="70">
        <v>142</v>
      </c>
      <c r="AE79" s="70">
        <v>216</v>
      </c>
      <c r="AF79" s="70">
        <v>61.4</v>
      </c>
      <c r="AG79" s="70">
        <v>0.47899999999999998</v>
      </c>
      <c r="AH79" s="70">
        <v>0.24</v>
      </c>
      <c r="AI79" s="72">
        <v>34.223193764795958</v>
      </c>
      <c r="AJ79" s="72">
        <v>29.851286953780964</v>
      </c>
      <c r="AK79" s="72">
        <v>0</v>
      </c>
      <c r="AL79" s="72" t="s">
        <v>101</v>
      </c>
      <c r="AM79" s="72">
        <v>0</v>
      </c>
      <c r="AN79" s="72">
        <v>0</v>
      </c>
      <c r="AO79" s="72">
        <v>0</v>
      </c>
      <c r="AP79" s="70">
        <v>5.5</v>
      </c>
      <c r="AQ79" s="70">
        <v>6.8</v>
      </c>
      <c r="AR79" s="70">
        <v>3.9</v>
      </c>
      <c r="AS79" s="70">
        <v>-0.9603581428527832</v>
      </c>
      <c r="AT79" s="70">
        <v>27</v>
      </c>
      <c r="AU79" s="70">
        <v>70.099999999999994</v>
      </c>
      <c r="AV79" s="70">
        <v>82.905664830841843</v>
      </c>
      <c r="AW79" s="70">
        <v>25.7</v>
      </c>
      <c r="AX79" s="70">
        <v>75.919624220000003</v>
      </c>
      <c r="AY79" s="70">
        <v>32.9</v>
      </c>
      <c r="AZ79" s="70">
        <v>59.2</v>
      </c>
      <c r="BA79" s="72"/>
      <c r="BB79" s="72">
        <v>4153943</v>
      </c>
      <c r="BC79" s="72">
        <v>4002167.68811</v>
      </c>
      <c r="BD79" s="72">
        <v>178425379</v>
      </c>
      <c r="BE79" s="70">
        <v>0</v>
      </c>
      <c r="BF79" s="70">
        <v>1.3830680000000002</v>
      </c>
      <c r="BG79" s="70">
        <v>2.0016586666666667</v>
      </c>
    </row>
    <row r="80" spans="1:59" s="11" customFormat="1" x14ac:dyDescent="0.25">
      <c r="A80" s="15" t="s">
        <v>395</v>
      </c>
      <c r="B80" t="s">
        <v>14</v>
      </c>
      <c r="C80" s="118" t="s">
        <v>523</v>
      </c>
      <c r="D80" s="70">
        <v>1</v>
      </c>
      <c r="E80" s="72">
        <v>406480</v>
      </c>
      <c r="F80" s="72">
        <v>301742</v>
      </c>
      <c r="G80" s="72">
        <v>5103.7524114660009</v>
      </c>
      <c r="H80" s="70" t="s">
        <v>101</v>
      </c>
      <c r="I80" s="72">
        <v>0</v>
      </c>
      <c r="J80" s="70">
        <v>0</v>
      </c>
      <c r="K80" s="72">
        <v>3</v>
      </c>
      <c r="L80" s="72">
        <v>48</v>
      </c>
      <c r="M80" s="70">
        <v>0.99389462768111736</v>
      </c>
      <c r="N80" s="70">
        <v>0.90033576937326087</v>
      </c>
      <c r="O80" s="70">
        <v>0.62890000000000001</v>
      </c>
      <c r="P80" s="70">
        <v>0.11438886821269989</v>
      </c>
      <c r="Q80" s="70">
        <v>24311.03</v>
      </c>
      <c r="R80" s="72">
        <v>2517161967</v>
      </c>
      <c r="S80" s="72">
        <v>2498.19</v>
      </c>
      <c r="T80" s="72">
        <v>3358.79</v>
      </c>
      <c r="U80" s="70">
        <v>0.92210374311095367</v>
      </c>
      <c r="V80" s="171">
        <v>71</v>
      </c>
      <c r="W80" s="171">
        <v>0.11800000000000001</v>
      </c>
      <c r="X80" s="70">
        <v>4</v>
      </c>
      <c r="Y80" s="119">
        <v>79.5</v>
      </c>
      <c r="Z80" s="70">
        <v>73.900000000000006</v>
      </c>
      <c r="AA80" s="70">
        <v>330</v>
      </c>
      <c r="AB80" s="70">
        <v>1.7</v>
      </c>
      <c r="AC80" s="70">
        <v>46</v>
      </c>
      <c r="AD80" s="70">
        <v>5</v>
      </c>
      <c r="AE80" s="70">
        <v>216</v>
      </c>
      <c r="AF80" s="70">
        <v>61.4</v>
      </c>
      <c r="AG80" s="70">
        <v>0.52200000000000002</v>
      </c>
      <c r="AH80" s="70">
        <v>0.31</v>
      </c>
      <c r="AI80" s="72">
        <v>70.943928916416567</v>
      </c>
      <c r="AJ80" s="72">
        <v>0</v>
      </c>
      <c r="AK80" s="72">
        <v>798.06141081422618</v>
      </c>
      <c r="AL80" s="72">
        <v>20921.557000000001</v>
      </c>
      <c r="AM80" s="72">
        <v>0</v>
      </c>
      <c r="AN80" s="72">
        <v>0</v>
      </c>
      <c r="AO80" s="72">
        <v>0</v>
      </c>
      <c r="AP80" s="70">
        <v>5.5</v>
      </c>
      <c r="AQ80" s="70">
        <v>8.5</v>
      </c>
      <c r="AR80" s="70">
        <v>3.9</v>
      </c>
      <c r="AS80" s="70">
        <v>-0.9603581428527832</v>
      </c>
      <c r="AT80" s="70">
        <v>27</v>
      </c>
      <c r="AU80" s="70">
        <v>77.900000000000006</v>
      </c>
      <c r="AV80" s="70">
        <v>82.907142857142858</v>
      </c>
      <c r="AW80" s="70">
        <v>25.7</v>
      </c>
      <c r="AX80" s="70">
        <v>75.919624220000003</v>
      </c>
      <c r="AY80" s="70">
        <v>40.9</v>
      </c>
      <c r="AZ80" s="70">
        <v>75.599999999999994</v>
      </c>
      <c r="BA80" s="72"/>
      <c r="BB80" s="72">
        <v>1765992</v>
      </c>
      <c r="BC80" s="72">
        <v>3143371.5970399999</v>
      </c>
      <c r="BD80" s="72">
        <v>178425379</v>
      </c>
      <c r="BE80" s="70">
        <v>0</v>
      </c>
      <c r="BF80" s="70">
        <v>1.3830680000000002</v>
      </c>
      <c r="BG80" s="70">
        <v>2.0016586666666667</v>
      </c>
    </row>
    <row r="81" spans="1:59" s="11" customFormat="1" x14ac:dyDescent="0.25">
      <c r="A81" s="15" t="s">
        <v>396</v>
      </c>
      <c r="B81" t="s">
        <v>14</v>
      </c>
      <c r="C81" s="118" t="s">
        <v>524</v>
      </c>
      <c r="D81" s="70">
        <v>1.5</v>
      </c>
      <c r="E81" s="72">
        <v>1300631</v>
      </c>
      <c r="F81" s="72">
        <v>282798</v>
      </c>
      <c r="G81" s="72">
        <v>13463.251756069001</v>
      </c>
      <c r="H81" s="70">
        <v>0.09</v>
      </c>
      <c r="I81" s="72">
        <v>0</v>
      </c>
      <c r="J81" s="70">
        <v>0</v>
      </c>
      <c r="K81" s="72">
        <v>0</v>
      </c>
      <c r="L81" s="72">
        <v>10</v>
      </c>
      <c r="M81" s="70">
        <v>0.99389462768111736</v>
      </c>
      <c r="N81" s="70">
        <v>0.90033576937326087</v>
      </c>
      <c r="O81" s="70">
        <v>0.40100000000000002</v>
      </c>
      <c r="P81" s="70">
        <v>0.45577585697174072</v>
      </c>
      <c r="Q81" s="70">
        <v>24311.03</v>
      </c>
      <c r="R81" s="72">
        <v>2517161967</v>
      </c>
      <c r="S81" s="72">
        <v>2498.19</v>
      </c>
      <c r="T81" s="72">
        <v>3358.79</v>
      </c>
      <c r="U81" s="70">
        <v>0.92210374311095367</v>
      </c>
      <c r="V81" s="171">
        <v>162</v>
      </c>
      <c r="W81" s="171">
        <v>0.26899999999999996</v>
      </c>
      <c r="X81" s="70">
        <v>4</v>
      </c>
      <c r="Y81" s="119">
        <v>31.549999999999997</v>
      </c>
      <c r="Z81" s="70">
        <v>28.8</v>
      </c>
      <c r="AA81" s="70">
        <v>330</v>
      </c>
      <c r="AB81" s="70">
        <v>1.1000000000000001</v>
      </c>
      <c r="AC81" s="70">
        <v>471</v>
      </c>
      <c r="AD81" s="70">
        <v>317</v>
      </c>
      <c r="AE81" s="70">
        <v>216</v>
      </c>
      <c r="AF81" s="70">
        <v>61.4</v>
      </c>
      <c r="AG81" s="70">
        <v>0.83399999999999996</v>
      </c>
      <c r="AH81" s="70">
        <v>0.28000000000000003</v>
      </c>
      <c r="AI81" s="72">
        <v>143.51355912957246</v>
      </c>
      <c r="AJ81" s="72">
        <v>0</v>
      </c>
      <c r="AK81" s="72">
        <v>38.912096926935149</v>
      </c>
      <c r="AL81" s="72">
        <v>66186.2</v>
      </c>
      <c r="AM81" s="72">
        <v>36872</v>
      </c>
      <c r="AN81" s="72">
        <v>0</v>
      </c>
      <c r="AO81" s="72">
        <v>0</v>
      </c>
      <c r="AP81" s="70">
        <v>7.6</v>
      </c>
      <c r="AQ81" s="70">
        <v>20.7</v>
      </c>
      <c r="AR81" s="70">
        <v>3.9</v>
      </c>
      <c r="AS81" s="70">
        <v>-0.9603581428527832</v>
      </c>
      <c r="AT81" s="70">
        <v>27</v>
      </c>
      <c r="AU81" s="70">
        <v>41.2</v>
      </c>
      <c r="AV81" s="70">
        <v>43.438509316770187</v>
      </c>
      <c r="AW81" s="70">
        <v>25.7</v>
      </c>
      <c r="AX81" s="70">
        <v>75.919624220000003</v>
      </c>
      <c r="AY81" s="70">
        <v>42.9</v>
      </c>
      <c r="AZ81" s="70">
        <v>39.200000000000003</v>
      </c>
      <c r="BA81" s="72"/>
      <c r="BB81" s="72">
        <v>2964482</v>
      </c>
      <c r="BC81" s="72">
        <v>2904712.98159</v>
      </c>
      <c r="BD81" s="72">
        <v>178425379</v>
      </c>
      <c r="BE81" s="70">
        <v>0</v>
      </c>
      <c r="BF81" s="70">
        <v>1.3830680000000002</v>
      </c>
      <c r="BG81" s="70">
        <v>2.0016586666666667</v>
      </c>
    </row>
    <row r="82" spans="1:59" s="11" customFormat="1" x14ac:dyDescent="0.25">
      <c r="A82" s="15" t="s">
        <v>397</v>
      </c>
      <c r="B82" t="s">
        <v>14</v>
      </c>
      <c r="C82" s="118" t="s">
        <v>525</v>
      </c>
      <c r="D82" s="70" t="s">
        <v>101</v>
      </c>
      <c r="E82" s="72">
        <v>1478318</v>
      </c>
      <c r="F82" s="72">
        <v>3150519</v>
      </c>
      <c r="G82" s="72">
        <v>2627.3604696629004</v>
      </c>
      <c r="H82" s="70">
        <v>0.09</v>
      </c>
      <c r="I82" s="72">
        <v>0</v>
      </c>
      <c r="J82" s="70">
        <v>0</v>
      </c>
      <c r="K82" s="72">
        <v>3</v>
      </c>
      <c r="L82" s="72">
        <v>19</v>
      </c>
      <c r="M82" s="70">
        <v>0.99389462768111736</v>
      </c>
      <c r="N82" s="70">
        <v>0.90033576937326087</v>
      </c>
      <c r="O82" s="70">
        <v>0.51819999999999999</v>
      </c>
      <c r="P82" s="70">
        <v>3.542274609208107E-2</v>
      </c>
      <c r="Q82" s="70">
        <v>24311.03</v>
      </c>
      <c r="R82" s="72">
        <v>2517161967</v>
      </c>
      <c r="S82" s="72">
        <v>2498.19</v>
      </c>
      <c r="T82" s="72">
        <v>3358.79</v>
      </c>
      <c r="U82" s="70">
        <v>0.92210374311095367</v>
      </c>
      <c r="V82" s="171">
        <v>96</v>
      </c>
      <c r="W82" s="171">
        <v>0.13900000000000001</v>
      </c>
      <c r="X82" s="70">
        <v>4</v>
      </c>
      <c r="Y82" s="119">
        <v>85.15</v>
      </c>
      <c r="Z82" s="70">
        <v>71.3</v>
      </c>
      <c r="AA82" s="70">
        <v>330</v>
      </c>
      <c r="AB82" s="70">
        <v>1.6</v>
      </c>
      <c r="AC82" s="70">
        <v>0</v>
      </c>
      <c r="AD82" s="70">
        <v>240</v>
      </c>
      <c r="AE82" s="70">
        <v>216</v>
      </c>
      <c r="AF82" s="70">
        <v>61.4</v>
      </c>
      <c r="AG82" s="70">
        <v>0.60299999999999998</v>
      </c>
      <c r="AH82" s="70">
        <v>0.25</v>
      </c>
      <c r="AI82" s="72">
        <v>0</v>
      </c>
      <c r="AJ82" s="72">
        <v>0</v>
      </c>
      <c r="AK82" s="72">
        <v>64.086663548782028</v>
      </c>
      <c r="AL82" s="72" t="s">
        <v>101</v>
      </c>
      <c r="AM82" s="72">
        <v>0</v>
      </c>
      <c r="AN82" s="72">
        <v>0</v>
      </c>
      <c r="AO82" s="72">
        <v>0</v>
      </c>
      <c r="AP82" s="70">
        <v>5.7</v>
      </c>
      <c r="AQ82" s="70">
        <v>6.8</v>
      </c>
      <c r="AR82" s="70">
        <v>3.9</v>
      </c>
      <c r="AS82" s="70">
        <v>-0.9603581428527832</v>
      </c>
      <c r="AT82" s="70">
        <v>27</v>
      </c>
      <c r="AU82" s="70">
        <v>73.8</v>
      </c>
      <c r="AV82" s="70">
        <v>93.802941176470583</v>
      </c>
      <c r="AW82" s="70">
        <v>25.7</v>
      </c>
      <c r="AX82" s="70">
        <v>75.919624220000003</v>
      </c>
      <c r="AY82" s="70">
        <v>57.8</v>
      </c>
      <c r="AZ82" s="70">
        <v>92.2</v>
      </c>
      <c r="BA82" s="72"/>
      <c r="BB82" s="72">
        <v>4882383</v>
      </c>
      <c r="BC82" s="72">
        <v>5092061.4551100004</v>
      </c>
      <c r="BD82" s="72">
        <v>178425379</v>
      </c>
      <c r="BE82" s="70">
        <v>0</v>
      </c>
      <c r="BF82" s="70">
        <v>1.3830680000000002</v>
      </c>
      <c r="BG82" s="70">
        <v>2.0016586666666667</v>
      </c>
    </row>
    <row r="83" spans="1:59" s="11" customFormat="1" x14ac:dyDescent="0.25">
      <c r="A83" s="15" t="s">
        <v>398</v>
      </c>
      <c r="B83" t="s">
        <v>14</v>
      </c>
      <c r="C83" s="118" t="s">
        <v>526</v>
      </c>
      <c r="D83" s="70">
        <v>1.5</v>
      </c>
      <c r="E83" s="72">
        <v>2027745</v>
      </c>
      <c r="F83" s="72">
        <v>390185</v>
      </c>
      <c r="G83" s="72">
        <v>66229.886823320005</v>
      </c>
      <c r="H83" s="70">
        <v>0.11</v>
      </c>
      <c r="I83" s="72">
        <v>0</v>
      </c>
      <c r="J83" s="70">
        <v>0</v>
      </c>
      <c r="K83" s="72">
        <v>0</v>
      </c>
      <c r="L83" s="72">
        <v>4</v>
      </c>
      <c r="M83" s="70">
        <v>0.99389462768111736</v>
      </c>
      <c r="N83" s="70">
        <v>0.90033576937326087</v>
      </c>
      <c r="O83" s="70">
        <v>0.35959999999999998</v>
      </c>
      <c r="P83" s="70">
        <v>0.53087615966796875</v>
      </c>
      <c r="Q83" s="70">
        <v>24311.03</v>
      </c>
      <c r="R83" s="72">
        <v>2517161967</v>
      </c>
      <c r="S83" s="72">
        <v>2498.19</v>
      </c>
      <c r="T83" s="72">
        <v>3358.79</v>
      </c>
      <c r="U83" s="70">
        <v>0.92210374311095367</v>
      </c>
      <c r="V83" s="171">
        <v>192</v>
      </c>
      <c r="W83" s="171">
        <v>0.36399999999999999</v>
      </c>
      <c r="X83" s="70">
        <v>4</v>
      </c>
      <c r="Y83" s="119">
        <v>47.3</v>
      </c>
      <c r="Z83" s="70">
        <v>55.7</v>
      </c>
      <c r="AA83" s="70">
        <v>330</v>
      </c>
      <c r="AB83" s="70">
        <v>0.4</v>
      </c>
      <c r="AC83" s="70">
        <v>32</v>
      </c>
      <c r="AD83" s="70">
        <v>29</v>
      </c>
      <c r="AE83" s="70">
        <v>216</v>
      </c>
      <c r="AF83" s="70">
        <v>61.4</v>
      </c>
      <c r="AG83" s="70">
        <v>0.77400000000000002</v>
      </c>
      <c r="AH83" s="70">
        <v>0.33</v>
      </c>
      <c r="AI83" s="72">
        <v>12220.538075808297</v>
      </c>
      <c r="AJ83" s="72">
        <v>0</v>
      </c>
      <c r="AK83" s="72">
        <v>0</v>
      </c>
      <c r="AL83" s="72">
        <v>212366.16999999998</v>
      </c>
      <c r="AM83" s="72">
        <v>0</v>
      </c>
      <c r="AN83" s="72">
        <v>0</v>
      </c>
      <c r="AO83" s="72">
        <v>0</v>
      </c>
      <c r="AP83" s="70">
        <v>12.5</v>
      </c>
      <c r="AQ83" s="70">
        <v>23.4</v>
      </c>
      <c r="AR83" s="70">
        <v>3.9</v>
      </c>
      <c r="AS83" s="70">
        <v>-0.9603581428527832</v>
      </c>
      <c r="AT83" s="70">
        <v>27</v>
      </c>
      <c r="AU83" s="70">
        <v>25.7</v>
      </c>
      <c r="AV83" s="70">
        <v>23.246215780998387</v>
      </c>
      <c r="AW83" s="70">
        <v>25.7</v>
      </c>
      <c r="AX83" s="70">
        <v>75.919624220000003</v>
      </c>
      <c r="AY83" s="70">
        <v>32.799999999999997</v>
      </c>
      <c r="AZ83" s="70">
        <v>79.400000000000006</v>
      </c>
      <c r="BA83" s="72"/>
      <c r="BB83" s="72">
        <v>5489807</v>
      </c>
      <c r="BC83" s="72">
        <v>5255315.6017300002</v>
      </c>
      <c r="BD83" s="72">
        <v>178425379</v>
      </c>
      <c r="BE83" s="70">
        <v>0</v>
      </c>
      <c r="BF83" s="70">
        <v>1.3830680000000002</v>
      </c>
      <c r="BG83" s="70">
        <v>2.0016586666666667</v>
      </c>
    </row>
    <row r="84" spans="1:59" s="11" customFormat="1" x14ac:dyDescent="0.25">
      <c r="A84" s="15" t="s">
        <v>399</v>
      </c>
      <c r="B84" t="s">
        <v>14</v>
      </c>
      <c r="C84" s="118" t="s">
        <v>527</v>
      </c>
      <c r="D84" s="70">
        <v>1.5</v>
      </c>
      <c r="E84" s="72">
        <v>3497060</v>
      </c>
      <c r="F84" s="72">
        <v>902603</v>
      </c>
      <c r="G84" s="72">
        <v>45181.796499030002</v>
      </c>
      <c r="H84" s="70">
        <v>0.03</v>
      </c>
      <c r="I84" s="72">
        <v>0</v>
      </c>
      <c r="J84" s="70">
        <v>0</v>
      </c>
      <c r="K84" s="72">
        <v>3</v>
      </c>
      <c r="L84" s="72">
        <v>444</v>
      </c>
      <c r="M84" s="70">
        <v>0.99389462768111736</v>
      </c>
      <c r="N84" s="70">
        <v>0.90033576937326087</v>
      </c>
      <c r="O84" s="70">
        <v>0.40429999999999999</v>
      </c>
      <c r="P84" s="70">
        <v>0.29272934794425964</v>
      </c>
      <c r="Q84" s="70">
        <v>24311.03</v>
      </c>
      <c r="R84" s="72">
        <v>2517161967</v>
      </c>
      <c r="S84" s="72">
        <v>2498.19</v>
      </c>
      <c r="T84" s="72">
        <v>3358.79</v>
      </c>
      <c r="U84" s="70">
        <v>0.92210374311095367</v>
      </c>
      <c r="V84" s="171">
        <v>82</v>
      </c>
      <c r="W84" s="171">
        <v>0.222</v>
      </c>
      <c r="X84" s="70">
        <v>4</v>
      </c>
      <c r="Y84" s="119">
        <v>42.7</v>
      </c>
      <c r="Z84" s="70">
        <v>42.4</v>
      </c>
      <c r="AA84" s="70">
        <v>330</v>
      </c>
      <c r="AB84" s="70">
        <v>1.1000000000000001</v>
      </c>
      <c r="AC84" s="70">
        <v>143</v>
      </c>
      <c r="AD84" s="70">
        <v>10</v>
      </c>
      <c r="AE84" s="70">
        <v>216</v>
      </c>
      <c r="AF84" s="70">
        <v>61.4</v>
      </c>
      <c r="AG84" s="70">
        <v>0.86</v>
      </c>
      <c r="AH84" s="70">
        <v>0.28999999999999998</v>
      </c>
      <c r="AI84" s="72">
        <v>217.94087741976847</v>
      </c>
      <c r="AJ84" s="72">
        <v>0</v>
      </c>
      <c r="AK84" s="72">
        <v>0</v>
      </c>
      <c r="AL84" s="72">
        <v>93954.14</v>
      </c>
      <c r="AM84" s="72">
        <v>0</v>
      </c>
      <c r="AN84" s="72">
        <v>0</v>
      </c>
      <c r="AO84" s="72">
        <v>0</v>
      </c>
      <c r="AP84" s="70">
        <v>6.4</v>
      </c>
      <c r="AQ84" s="70">
        <v>18.600000000000001</v>
      </c>
      <c r="AR84" s="70">
        <v>3.9</v>
      </c>
      <c r="AS84" s="70">
        <v>-0.9603581428527832</v>
      </c>
      <c r="AT84" s="70">
        <v>27</v>
      </c>
      <c r="AU84" s="70">
        <v>64.7</v>
      </c>
      <c r="AV84" s="70">
        <v>60.27522877879457</v>
      </c>
      <c r="AW84" s="70">
        <v>25.7</v>
      </c>
      <c r="AX84" s="70">
        <v>75.919624220000003</v>
      </c>
      <c r="AY84" s="70">
        <v>29.4</v>
      </c>
      <c r="AZ84" s="70">
        <v>61.1</v>
      </c>
      <c r="BA84" s="72"/>
      <c r="BB84" s="72">
        <v>7728216</v>
      </c>
      <c r="BC84" s="72">
        <v>8067336.8883699998</v>
      </c>
      <c r="BD84" s="72">
        <v>178425379</v>
      </c>
      <c r="BE84" s="70">
        <v>0</v>
      </c>
      <c r="BF84" s="70">
        <v>1.3830680000000002</v>
      </c>
      <c r="BG84" s="70">
        <v>2.0016586666666667</v>
      </c>
    </row>
    <row r="85" spans="1:59" s="11" customFormat="1" x14ac:dyDescent="0.25">
      <c r="A85" s="15" t="s">
        <v>401</v>
      </c>
      <c r="B85" t="s">
        <v>14</v>
      </c>
      <c r="C85" s="118" t="s">
        <v>529</v>
      </c>
      <c r="D85" s="70">
        <v>1.75</v>
      </c>
      <c r="E85" s="72">
        <v>4310315</v>
      </c>
      <c r="F85" s="72">
        <v>30838</v>
      </c>
      <c r="G85" s="72">
        <v>38112.164786575006</v>
      </c>
      <c r="H85" s="70">
        <v>0.11</v>
      </c>
      <c r="I85" s="72">
        <v>0</v>
      </c>
      <c r="J85" s="70">
        <v>0</v>
      </c>
      <c r="K85" s="72">
        <v>0</v>
      </c>
      <c r="L85" s="72">
        <v>7</v>
      </c>
      <c r="M85" s="70">
        <v>0.99389462768111736</v>
      </c>
      <c r="N85" s="70">
        <v>0.90033576937326087</v>
      </c>
      <c r="O85" s="70">
        <v>0.35920000000000002</v>
      </c>
      <c r="P85" s="70">
        <v>0.39971381425857544</v>
      </c>
      <c r="Q85" s="70">
        <v>24311.03</v>
      </c>
      <c r="R85" s="72">
        <v>2517161967</v>
      </c>
      <c r="S85" s="72">
        <v>2498.19</v>
      </c>
      <c r="T85" s="72">
        <v>3358.79</v>
      </c>
      <c r="U85" s="70">
        <v>0.92210374311095367</v>
      </c>
      <c r="V85" s="171">
        <v>203</v>
      </c>
      <c r="W85" s="171">
        <v>0.26899999999999996</v>
      </c>
      <c r="X85" s="70">
        <v>4</v>
      </c>
      <c r="Y85" s="119">
        <v>52.849999999999994</v>
      </c>
      <c r="Z85" s="70">
        <v>56.1</v>
      </c>
      <c r="AA85" s="70">
        <v>330</v>
      </c>
      <c r="AB85" s="70">
        <v>1</v>
      </c>
      <c r="AC85" s="70">
        <v>1525</v>
      </c>
      <c r="AD85" s="70">
        <v>73</v>
      </c>
      <c r="AE85" s="70">
        <v>216</v>
      </c>
      <c r="AF85" s="70">
        <v>61.4</v>
      </c>
      <c r="AG85" s="70">
        <v>0.81699999999999995</v>
      </c>
      <c r="AH85" s="70">
        <v>0.46</v>
      </c>
      <c r="AI85" s="72">
        <v>586.48221343723401</v>
      </c>
      <c r="AJ85" s="72">
        <v>0</v>
      </c>
      <c r="AK85" s="72">
        <v>0</v>
      </c>
      <c r="AL85" s="72">
        <v>452650.11000000004</v>
      </c>
      <c r="AM85" s="72">
        <v>0</v>
      </c>
      <c r="AN85" s="72">
        <v>0</v>
      </c>
      <c r="AO85" s="72">
        <v>0</v>
      </c>
      <c r="AP85" s="70">
        <v>6.8</v>
      </c>
      <c r="AQ85" s="70">
        <v>18.7</v>
      </c>
      <c r="AR85" s="70">
        <v>3.9</v>
      </c>
      <c r="AS85" s="70">
        <v>-0.9603581428527832</v>
      </c>
      <c r="AT85" s="70">
        <v>27</v>
      </c>
      <c r="AU85" s="70">
        <v>46.8</v>
      </c>
      <c r="AV85" s="70">
        <v>49.452896883497175</v>
      </c>
      <c r="AW85" s="70">
        <v>25.7</v>
      </c>
      <c r="AX85" s="70">
        <v>75.919624220000003</v>
      </c>
      <c r="AY85" s="70">
        <v>55.1</v>
      </c>
      <c r="AZ85" s="70">
        <v>57.9</v>
      </c>
      <c r="BA85" s="72"/>
      <c r="BB85" s="72">
        <v>12114646</v>
      </c>
      <c r="BC85" s="72">
        <v>12384660.509</v>
      </c>
      <c r="BD85" s="72">
        <v>178425379</v>
      </c>
      <c r="BE85" s="70">
        <v>0</v>
      </c>
      <c r="BF85" s="70">
        <v>1.3830680000000002</v>
      </c>
      <c r="BG85" s="70">
        <v>2.0016586666666667</v>
      </c>
    </row>
    <row r="86" spans="1:59" s="11" customFormat="1" x14ac:dyDescent="0.25">
      <c r="A86" s="15" t="s">
        <v>403</v>
      </c>
      <c r="B86" t="s">
        <v>14</v>
      </c>
      <c r="C86" s="118" t="s">
        <v>531</v>
      </c>
      <c r="D86" s="70">
        <v>2</v>
      </c>
      <c r="E86" s="72">
        <v>2377927</v>
      </c>
      <c r="F86" s="72">
        <v>138276</v>
      </c>
      <c r="G86" s="72">
        <v>22988.662866704999</v>
      </c>
      <c r="H86" s="70">
        <v>0.11</v>
      </c>
      <c r="I86" s="72">
        <v>0</v>
      </c>
      <c r="J86" s="70">
        <v>0</v>
      </c>
      <c r="K86" s="72">
        <v>3</v>
      </c>
      <c r="L86" s="72">
        <v>253</v>
      </c>
      <c r="M86" s="70">
        <v>0.99389462768111736</v>
      </c>
      <c r="N86" s="70">
        <v>0.90033576937326087</v>
      </c>
      <c r="O86" s="70">
        <v>0.30309999999999998</v>
      </c>
      <c r="P86" s="70">
        <v>0.46154221892356873</v>
      </c>
      <c r="Q86" s="70">
        <v>24311.03</v>
      </c>
      <c r="R86" s="72">
        <v>2517161967</v>
      </c>
      <c r="S86" s="72">
        <v>2498.19</v>
      </c>
      <c r="T86" s="72">
        <v>3358.79</v>
      </c>
      <c r="U86" s="70">
        <v>0.92210374311095367</v>
      </c>
      <c r="V86" s="171">
        <v>135</v>
      </c>
      <c r="W86" s="171">
        <v>0.314</v>
      </c>
      <c r="X86" s="70">
        <v>4</v>
      </c>
      <c r="Y86" s="119">
        <v>38.1</v>
      </c>
      <c r="Z86" s="70">
        <v>34.6</v>
      </c>
      <c r="AA86" s="70">
        <v>330</v>
      </c>
      <c r="AB86" s="70">
        <v>0.7</v>
      </c>
      <c r="AC86" s="70">
        <v>4250</v>
      </c>
      <c r="AD86" s="70">
        <v>44</v>
      </c>
      <c r="AE86" s="70">
        <v>216</v>
      </c>
      <c r="AF86" s="70">
        <v>61.4</v>
      </c>
      <c r="AG86" s="70">
        <v>0.77900000000000003</v>
      </c>
      <c r="AH86" s="70">
        <v>0.4</v>
      </c>
      <c r="AI86" s="72">
        <v>293.43096299370904</v>
      </c>
      <c r="AJ86" s="72">
        <v>0</v>
      </c>
      <c r="AK86" s="72">
        <v>3204.982130716603</v>
      </c>
      <c r="AL86" s="72">
        <v>150240.79</v>
      </c>
      <c r="AM86" s="72">
        <v>0</v>
      </c>
      <c r="AN86" s="72">
        <v>0</v>
      </c>
      <c r="AO86" s="72">
        <v>0</v>
      </c>
      <c r="AP86" s="70">
        <v>5.7</v>
      </c>
      <c r="AQ86" s="70">
        <v>20.6</v>
      </c>
      <c r="AR86" s="70">
        <v>3.9</v>
      </c>
      <c r="AS86" s="70">
        <v>-0.9603581428527832</v>
      </c>
      <c r="AT86" s="70">
        <v>27</v>
      </c>
      <c r="AU86" s="70">
        <v>30</v>
      </c>
      <c r="AV86" s="70">
        <v>23.292786421499294</v>
      </c>
      <c r="AW86" s="70">
        <v>25.7</v>
      </c>
      <c r="AX86" s="70">
        <v>75.919624220000003</v>
      </c>
      <c r="AY86" s="70">
        <v>28.2</v>
      </c>
      <c r="AZ86" s="70">
        <v>60.8</v>
      </c>
      <c r="BA86" s="72"/>
      <c r="BB86" s="72">
        <v>7304314</v>
      </c>
      <c r="BC86" s="72">
        <v>7447594.4475199999</v>
      </c>
      <c r="BD86" s="72">
        <v>178425379</v>
      </c>
      <c r="BE86" s="70">
        <v>0</v>
      </c>
      <c r="BF86" s="70">
        <v>1.3830680000000002</v>
      </c>
      <c r="BG86" s="70">
        <v>2.0016586666666667</v>
      </c>
    </row>
    <row r="87" spans="1:59" s="11" customFormat="1" x14ac:dyDescent="0.25">
      <c r="A87" s="15" t="s">
        <v>400</v>
      </c>
      <c r="B87" t="s">
        <v>14</v>
      </c>
      <c r="C87" s="118" t="s">
        <v>528</v>
      </c>
      <c r="D87" s="70">
        <v>1.25</v>
      </c>
      <c r="E87" s="72">
        <v>1455059</v>
      </c>
      <c r="F87" s="72">
        <v>781443</v>
      </c>
      <c r="G87" s="72">
        <v>49763.496583475011</v>
      </c>
      <c r="H87" s="70">
        <v>0.06</v>
      </c>
      <c r="I87" s="72">
        <v>0</v>
      </c>
      <c r="J87" s="70">
        <v>0</v>
      </c>
      <c r="K87" s="72">
        <v>0</v>
      </c>
      <c r="L87" s="72">
        <v>0</v>
      </c>
      <c r="M87" s="70">
        <v>0.99389462768111736</v>
      </c>
      <c r="N87" s="70">
        <v>0.90033576937326087</v>
      </c>
      <c r="O87" s="70">
        <v>0.38150000000000001</v>
      </c>
      <c r="P87" s="70">
        <v>0.49115574359893799</v>
      </c>
      <c r="Q87" s="70">
        <v>24311.03</v>
      </c>
      <c r="R87" s="72">
        <v>2517161967</v>
      </c>
      <c r="S87" s="72">
        <v>2498.19</v>
      </c>
      <c r="T87" s="72">
        <v>3358.79</v>
      </c>
      <c r="U87" s="70">
        <v>0.92210374311095367</v>
      </c>
      <c r="V87" s="171">
        <v>174</v>
      </c>
      <c r="W87" s="171">
        <v>0.32799999999999996</v>
      </c>
      <c r="X87" s="70">
        <v>4</v>
      </c>
      <c r="Y87" s="119">
        <v>20.3</v>
      </c>
      <c r="Z87" s="70">
        <v>32.6</v>
      </c>
      <c r="AA87" s="70">
        <v>330</v>
      </c>
      <c r="AB87" s="70">
        <v>0.8</v>
      </c>
      <c r="AC87" s="70">
        <v>201</v>
      </c>
      <c r="AD87" s="70">
        <v>85</v>
      </c>
      <c r="AE87" s="70">
        <v>216</v>
      </c>
      <c r="AF87" s="70">
        <v>61.4</v>
      </c>
      <c r="AG87" s="70">
        <v>0.77800000000000002</v>
      </c>
      <c r="AH87" s="70">
        <v>0.43</v>
      </c>
      <c r="AI87" s="72">
        <v>163.3084016093762</v>
      </c>
      <c r="AJ87" s="72">
        <v>29.213564455698439</v>
      </c>
      <c r="AK87" s="72">
        <v>0</v>
      </c>
      <c r="AL87" s="72">
        <v>101102.85</v>
      </c>
      <c r="AM87" s="72">
        <v>0</v>
      </c>
      <c r="AN87" s="72">
        <v>0</v>
      </c>
      <c r="AO87" s="72">
        <v>0</v>
      </c>
      <c r="AP87" s="70">
        <v>7.4</v>
      </c>
      <c r="AQ87" s="70">
        <v>19.2</v>
      </c>
      <c r="AR87" s="70">
        <v>3.9</v>
      </c>
      <c r="AS87" s="70">
        <v>-0.9603581428527832</v>
      </c>
      <c r="AT87" s="70">
        <v>27</v>
      </c>
      <c r="AU87" s="70">
        <v>41.4</v>
      </c>
      <c r="AV87" s="70">
        <v>21.518718662952644</v>
      </c>
      <c r="AW87" s="70">
        <v>25.7</v>
      </c>
      <c r="AX87" s="70">
        <v>75.919624220000003</v>
      </c>
      <c r="AY87" s="70">
        <v>30.5</v>
      </c>
      <c r="AZ87" s="70">
        <v>55.3</v>
      </c>
      <c r="BA87" s="72"/>
      <c r="BB87" s="72">
        <v>4065201</v>
      </c>
      <c r="BC87" s="72">
        <v>4127293.8554500001</v>
      </c>
      <c r="BD87" s="72">
        <v>178425379</v>
      </c>
      <c r="BE87" s="70">
        <v>0</v>
      </c>
      <c r="BF87" s="70">
        <v>1.3830680000000002</v>
      </c>
      <c r="BG87" s="70">
        <v>2.0016586666666667</v>
      </c>
    </row>
    <row r="88" spans="1:59" s="11" customFormat="1" x14ac:dyDescent="0.25">
      <c r="A88" s="15" t="s">
        <v>402</v>
      </c>
      <c r="B88" t="s">
        <v>14</v>
      </c>
      <c r="C88" s="118" t="s">
        <v>530</v>
      </c>
      <c r="D88" s="70" t="s">
        <v>101</v>
      </c>
      <c r="E88" s="72">
        <v>1927153</v>
      </c>
      <c r="F88" s="72">
        <v>2804</v>
      </c>
      <c r="G88" s="72">
        <v>31903.127404585503</v>
      </c>
      <c r="H88" s="70">
        <v>0.09</v>
      </c>
      <c r="I88" s="72">
        <v>0</v>
      </c>
      <c r="J88" s="70">
        <v>0</v>
      </c>
      <c r="K88" s="72">
        <v>3</v>
      </c>
      <c r="L88" s="72">
        <v>86</v>
      </c>
      <c r="M88" s="70">
        <v>0.99389462768111736</v>
      </c>
      <c r="N88" s="70">
        <v>0.90033576937326087</v>
      </c>
      <c r="O88" s="70">
        <v>0.45090000000000002</v>
      </c>
      <c r="P88" s="70">
        <v>0.13502359390258789</v>
      </c>
      <c r="Q88" s="70">
        <v>24311.03</v>
      </c>
      <c r="R88" s="72">
        <v>2517161967</v>
      </c>
      <c r="S88" s="72">
        <v>2498.19</v>
      </c>
      <c r="T88" s="72">
        <v>3358.79</v>
      </c>
      <c r="U88" s="70">
        <v>0.92210374311095367</v>
      </c>
      <c r="V88" s="171">
        <v>75</v>
      </c>
      <c r="W88" s="171">
        <v>0.107</v>
      </c>
      <c r="X88" s="70">
        <v>4</v>
      </c>
      <c r="Y88" s="119">
        <v>67.849999999999994</v>
      </c>
      <c r="Z88" s="70">
        <v>44.7</v>
      </c>
      <c r="AA88" s="70">
        <v>330</v>
      </c>
      <c r="AB88" s="70">
        <v>1.1000000000000001</v>
      </c>
      <c r="AC88" s="70">
        <v>2</v>
      </c>
      <c r="AD88" s="70">
        <v>47</v>
      </c>
      <c r="AE88" s="70">
        <v>216</v>
      </c>
      <c r="AF88" s="70">
        <v>61.4</v>
      </c>
      <c r="AG88" s="70">
        <v>0.90500000000000003</v>
      </c>
      <c r="AH88" s="70">
        <v>0.34</v>
      </c>
      <c r="AI88" s="72">
        <v>201.76139239803109</v>
      </c>
      <c r="AJ88" s="72">
        <v>4395.9919528529072</v>
      </c>
      <c r="AK88" s="72">
        <v>407057.63696068851</v>
      </c>
      <c r="AL88" s="72" t="s">
        <v>101</v>
      </c>
      <c r="AM88" s="72">
        <v>0</v>
      </c>
      <c r="AN88" s="72">
        <v>0</v>
      </c>
      <c r="AO88" s="72">
        <v>0</v>
      </c>
      <c r="AP88" s="70">
        <v>2.2000000000000002</v>
      </c>
      <c r="AQ88" s="70">
        <v>8.5</v>
      </c>
      <c r="AR88" s="70">
        <v>3.9</v>
      </c>
      <c r="AS88" s="70">
        <v>-0.9603581428527832</v>
      </c>
      <c r="AT88" s="70">
        <v>27</v>
      </c>
      <c r="AU88" s="70">
        <v>50.2</v>
      </c>
      <c r="AV88" s="70">
        <v>77.829701060752157</v>
      </c>
      <c r="AW88" s="70">
        <v>25.7</v>
      </c>
      <c r="AX88" s="70">
        <v>75.919624220000003</v>
      </c>
      <c r="AY88" s="70">
        <v>21.7</v>
      </c>
      <c r="AZ88" s="70">
        <v>70.2</v>
      </c>
      <c r="BA88" s="72"/>
      <c r="BB88" s="72">
        <v>4167676</v>
      </c>
      <c r="BC88" s="72">
        <v>4117927.9409599998</v>
      </c>
      <c r="BD88" s="72">
        <v>178425379</v>
      </c>
      <c r="BE88" s="70">
        <v>0</v>
      </c>
      <c r="BF88" s="70">
        <v>1.3830680000000002</v>
      </c>
      <c r="BG88" s="70">
        <v>2.0016586666666667</v>
      </c>
    </row>
    <row r="89" spans="1:59" s="11" customFormat="1" x14ac:dyDescent="0.25">
      <c r="A89" s="15" t="s">
        <v>404</v>
      </c>
      <c r="B89" t="s">
        <v>14</v>
      </c>
      <c r="C89" s="118" t="s">
        <v>532</v>
      </c>
      <c r="D89" s="70" t="s">
        <v>101</v>
      </c>
      <c r="E89" s="72">
        <v>658365</v>
      </c>
      <c r="F89" s="72">
        <v>265556</v>
      </c>
      <c r="G89" s="72">
        <v>12142.123293281502</v>
      </c>
      <c r="H89" s="70">
        <v>0.06</v>
      </c>
      <c r="I89" s="72">
        <v>0</v>
      </c>
      <c r="J89" s="70">
        <v>0</v>
      </c>
      <c r="K89" s="72">
        <v>0</v>
      </c>
      <c r="L89" s="72">
        <v>5</v>
      </c>
      <c r="M89" s="70">
        <v>0.99389462768111736</v>
      </c>
      <c r="N89" s="70">
        <v>0.90033576937326087</v>
      </c>
      <c r="O89" s="70">
        <v>0.51119999999999999</v>
      </c>
      <c r="P89" s="70">
        <v>0.14395074546337128</v>
      </c>
      <c r="Q89" s="70">
        <v>24311.03</v>
      </c>
      <c r="R89" s="72">
        <v>2517161967</v>
      </c>
      <c r="S89" s="72">
        <v>2498.19</v>
      </c>
      <c r="T89" s="72">
        <v>3358.79</v>
      </c>
      <c r="U89" s="70">
        <v>0.92210374311095367</v>
      </c>
      <c r="V89" s="171">
        <v>45</v>
      </c>
      <c r="W89" s="171">
        <v>0.151</v>
      </c>
      <c r="X89" s="70">
        <v>4</v>
      </c>
      <c r="Y89" s="119">
        <v>57.599999999999994</v>
      </c>
      <c r="Z89" s="70">
        <v>50.5</v>
      </c>
      <c r="AA89" s="70">
        <v>330</v>
      </c>
      <c r="AB89" s="70">
        <v>1</v>
      </c>
      <c r="AC89" s="70">
        <v>13</v>
      </c>
      <c r="AD89" s="70">
        <v>7</v>
      </c>
      <c r="AE89" s="70">
        <v>216</v>
      </c>
      <c r="AF89" s="70">
        <v>61.4</v>
      </c>
      <c r="AG89" s="70">
        <v>0.59799999999999998</v>
      </c>
      <c r="AH89" s="70">
        <v>0.35</v>
      </c>
      <c r="AI89" s="72">
        <v>85.316702834878654</v>
      </c>
      <c r="AJ89" s="72">
        <v>1579.7408813810428</v>
      </c>
      <c r="AK89" s="72">
        <v>0</v>
      </c>
      <c r="AL89" s="72" t="s">
        <v>101</v>
      </c>
      <c r="AM89" s="72">
        <v>0</v>
      </c>
      <c r="AN89" s="72">
        <v>0</v>
      </c>
      <c r="AO89" s="72">
        <v>0</v>
      </c>
      <c r="AP89" s="70">
        <v>4.3</v>
      </c>
      <c r="AQ89" s="70">
        <v>8.5</v>
      </c>
      <c r="AR89" s="70">
        <v>3.9</v>
      </c>
      <c r="AS89" s="70">
        <v>-0.9603581428527832</v>
      </c>
      <c r="AT89" s="70">
        <v>27</v>
      </c>
      <c r="AU89" s="70">
        <v>71.8</v>
      </c>
      <c r="AV89" s="70">
        <v>74.545287356321836</v>
      </c>
      <c r="AW89" s="70">
        <v>25.7</v>
      </c>
      <c r="AX89" s="70">
        <v>75.919624220000003</v>
      </c>
      <c r="AY89" s="70">
        <v>22.5</v>
      </c>
      <c r="AZ89" s="70">
        <v>85.8</v>
      </c>
      <c r="BA89" s="72"/>
      <c r="BB89" s="72">
        <v>3025343</v>
      </c>
      <c r="BC89" s="72">
        <v>3001978.7613499998</v>
      </c>
      <c r="BD89" s="72">
        <v>178425379</v>
      </c>
      <c r="BE89" s="70">
        <v>0</v>
      </c>
      <c r="BF89" s="70">
        <v>1.3830680000000002</v>
      </c>
      <c r="BG89" s="70">
        <v>2.0016586666666667</v>
      </c>
    </row>
    <row r="90" spans="1:59" s="11" customFormat="1" x14ac:dyDescent="0.25">
      <c r="A90" s="15" t="s">
        <v>405</v>
      </c>
      <c r="B90" t="s">
        <v>14</v>
      </c>
      <c r="C90" s="118" t="s">
        <v>533</v>
      </c>
      <c r="D90" s="70" t="s">
        <v>101</v>
      </c>
      <c r="E90" s="72">
        <v>649550</v>
      </c>
      <c r="F90" s="72">
        <v>188712</v>
      </c>
      <c r="G90" s="72">
        <v>116377.74494595001</v>
      </c>
      <c r="H90" s="70">
        <v>0.09</v>
      </c>
      <c r="I90" s="72">
        <v>0</v>
      </c>
      <c r="J90" s="70">
        <v>0</v>
      </c>
      <c r="K90" s="72">
        <v>0</v>
      </c>
      <c r="L90" s="72">
        <v>42</v>
      </c>
      <c r="M90" s="70">
        <v>0.99389462768111736</v>
      </c>
      <c r="N90" s="70">
        <v>0.90033576937326087</v>
      </c>
      <c r="O90" s="70">
        <v>0.65149999999999997</v>
      </c>
      <c r="P90" s="70">
        <v>9.8099447786808014E-3</v>
      </c>
      <c r="Q90" s="70">
        <v>24311.03</v>
      </c>
      <c r="R90" s="72">
        <v>2517161967</v>
      </c>
      <c r="S90" s="72">
        <v>2498.19</v>
      </c>
      <c r="T90" s="72">
        <v>3358.79</v>
      </c>
      <c r="U90" s="70">
        <v>0.92210374311095367</v>
      </c>
      <c r="V90" s="171">
        <v>50</v>
      </c>
      <c r="W90" s="171">
        <v>0.122</v>
      </c>
      <c r="X90" s="70">
        <v>4</v>
      </c>
      <c r="Y90" s="119">
        <v>94.05</v>
      </c>
      <c r="Z90" s="70">
        <v>89.5</v>
      </c>
      <c r="AA90" s="70">
        <v>330</v>
      </c>
      <c r="AB90" s="70">
        <v>1.3</v>
      </c>
      <c r="AC90" s="70">
        <v>3</v>
      </c>
      <c r="AD90" s="70">
        <v>307</v>
      </c>
      <c r="AE90" s="70">
        <v>216</v>
      </c>
      <c r="AF90" s="70">
        <v>61.4</v>
      </c>
      <c r="AG90" s="70">
        <v>0.42199999999999999</v>
      </c>
      <c r="AH90" s="70">
        <v>0.11</v>
      </c>
      <c r="AI90" s="72">
        <v>705.40795821517008</v>
      </c>
      <c r="AJ90" s="72">
        <v>89.483924243379136</v>
      </c>
      <c r="AK90" s="72">
        <v>163.44751137217176</v>
      </c>
      <c r="AL90" s="72" t="s">
        <v>101</v>
      </c>
      <c r="AM90" s="72">
        <v>0</v>
      </c>
      <c r="AN90" s="72">
        <v>2032</v>
      </c>
      <c r="AO90" s="72">
        <v>0</v>
      </c>
      <c r="AP90" s="70">
        <v>5.9</v>
      </c>
      <c r="AQ90" s="70">
        <v>9.6999999999999993</v>
      </c>
      <c r="AR90" s="70">
        <v>3.9</v>
      </c>
      <c r="AS90" s="70">
        <v>-0.9603581428527832</v>
      </c>
      <c r="AT90" s="70">
        <v>27</v>
      </c>
      <c r="AU90" s="70">
        <v>99.1</v>
      </c>
      <c r="AV90" s="70">
        <v>91.188186813186817</v>
      </c>
      <c r="AW90" s="70">
        <v>25.7</v>
      </c>
      <c r="AX90" s="70">
        <v>75.919624220000003</v>
      </c>
      <c r="AY90" s="70">
        <v>44</v>
      </c>
      <c r="AZ90" s="70">
        <v>93.6</v>
      </c>
      <c r="BA90" s="72"/>
      <c r="BB90" s="72">
        <v>12452097</v>
      </c>
      <c r="BC90" s="72">
        <v>11033736.037</v>
      </c>
      <c r="BD90" s="72">
        <v>178425379</v>
      </c>
      <c r="BE90" s="70">
        <v>0</v>
      </c>
      <c r="BF90" s="70">
        <v>1.3830680000000002</v>
      </c>
      <c r="BG90" s="70">
        <v>2.0016586666666667</v>
      </c>
    </row>
    <row r="91" spans="1:59" s="11" customFormat="1" x14ac:dyDescent="0.25">
      <c r="A91" s="15" t="s">
        <v>406</v>
      </c>
      <c r="B91" t="s">
        <v>14</v>
      </c>
      <c r="C91" s="118" t="s">
        <v>534</v>
      </c>
      <c r="D91" s="70" t="s">
        <v>101</v>
      </c>
      <c r="E91" s="72">
        <v>276496</v>
      </c>
      <c r="F91" s="72">
        <v>567721</v>
      </c>
      <c r="G91" s="72">
        <v>15639.1032637715</v>
      </c>
      <c r="H91" s="70">
        <v>0.11</v>
      </c>
      <c r="I91" s="72">
        <v>0</v>
      </c>
      <c r="J91" s="70">
        <v>0</v>
      </c>
      <c r="K91" s="72">
        <v>5</v>
      </c>
      <c r="L91" s="72">
        <v>57</v>
      </c>
      <c r="M91" s="70">
        <v>0.99389462768111736</v>
      </c>
      <c r="N91" s="70">
        <v>0.90033576937326087</v>
      </c>
      <c r="O91" s="70">
        <v>0.50629999999999997</v>
      </c>
      <c r="P91" s="70">
        <v>0.27239766716957092</v>
      </c>
      <c r="Q91" s="70">
        <v>24311.03</v>
      </c>
      <c r="R91" s="72">
        <v>2517161967</v>
      </c>
      <c r="S91" s="72">
        <v>2498.19</v>
      </c>
      <c r="T91" s="72">
        <v>3358.79</v>
      </c>
      <c r="U91" s="70">
        <v>0.92210374311095367</v>
      </c>
      <c r="V91" s="171">
        <v>121</v>
      </c>
      <c r="W91" s="171">
        <v>0.16899999999999998</v>
      </c>
      <c r="X91" s="70">
        <v>4</v>
      </c>
      <c r="Y91" s="119">
        <v>69.550000000000011</v>
      </c>
      <c r="Z91" s="70">
        <v>65.599999999999994</v>
      </c>
      <c r="AA91" s="70">
        <v>330</v>
      </c>
      <c r="AB91" s="70">
        <v>2.1</v>
      </c>
      <c r="AC91" s="70">
        <v>0</v>
      </c>
      <c r="AD91" s="70">
        <v>30</v>
      </c>
      <c r="AE91" s="70">
        <v>216</v>
      </c>
      <c r="AF91" s="70">
        <v>61.4</v>
      </c>
      <c r="AG91" s="70">
        <v>0.70099999999999996</v>
      </c>
      <c r="AH91" s="70">
        <v>0.41</v>
      </c>
      <c r="AI91" s="72">
        <v>159.11719490604887</v>
      </c>
      <c r="AJ91" s="72">
        <v>0</v>
      </c>
      <c r="AK91" s="72">
        <v>30.547001940939044</v>
      </c>
      <c r="AL91" s="72" t="s">
        <v>101</v>
      </c>
      <c r="AM91" s="72">
        <v>0</v>
      </c>
      <c r="AN91" s="72">
        <v>0</v>
      </c>
      <c r="AO91" s="72">
        <v>0</v>
      </c>
      <c r="AP91" s="70">
        <v>5.0999999999999996</v>
      </c>
      <c r="AQ91" s="70">
        <v>8.5</v>
      </c>
      <c r="AR91" s="70">
        <v>3.9</v>
      </c>
      <c r="AS91" s="70">
        <v>-0.9603581428527832</v>
      </c>
      <c r="AT91" s="70">
        <v>27</v>
      </c>
      <c r="AU91" s="70">
        <v>31.5</v>
      </c>
      <c r="AV91" s="70">
        <v>66.688356164383563</v>
      </c>
      <c r="AW91" s="70">
        <v>25.7</v>
      </c>
      <c r="AX91" s="70">
        <v>75.919624220000003</v>
      </c>
      <c r="AY91" s="70">
        <v>27</v>
      </c>
      <c r="AZ91" s="70">
        <v>54.8</v>
      </c>
      <c r="BA91" s="72"/>
      <c r="BB91" s="72">
        <v>2327195</v>
      </c>
      <c r="BC91" s="72">
        <v>2283689.6886300002</v>
      </c>
      <c r="BD91" s="72">
        <v>178425379</v>
      </c>
      <c r="BE91" s="70">
        <v>0</v>
      </c>
      <c r="BF91" s="70">
        <v>1.3830680000000002</v>
      </c>
      <c r="BG91" s="70">
        <v>2.0016586666666667</v>
      </c>
    </row>
    <row r="92" spans="1:59" s="11" customFormat="1" x14ac:dyDescent="0.25">
      <c r="A92" s="15" t="s">
        <v>13</v>
      </c>
      <c r="B92" t="s">
        <v>14</v>
      </c>
      <c r="C92" s="118" t="s">
        <v>535</v>
      </c>
      <c r="D92" s="70">
        <v>1.25</v>
      </c>
      <c r="E92" s="72">
        <v>414946</v>
      </c>
      <c r="F92" s="72">
        <v>1445979</v>
      </c>
      <c r="G92" s="72">
        <v>31563.033695101003</v>
      </c>
      <c r="H92" s="70">
        <v>0.09</v>
      </c>
      <c r="I92" s="72">
        <v>0</v>
      </c>
      <c r="J92" s="70">
        <v>0</v>
      </c>
      <c r="K92" s="72">
        <v>0</v>
      </c>
      <c r="L92" s="72">
        <v>82</v>
      </c>
      <c r="M92" s="70">
        <v>0.99389462768111736</v>
      </c>
      <c r="N92" s="70">
        <v>0.90033576937326087</v>
      </c>
      <c r="O92" s="70">
        <v>0.39910000000000001</v>
      </c>
      <c r="P92" s="70">
        <v>0.36154916882514954</v>
      </c>
      <c r="Q92" s="70">
        <v>24311.03</v>
      </c>
      <c r="R92" s="72">
        <v>2517161967</v>
      </c>
      <c r="S92" s="72">
        <v>2498.19</v>
      </c>
      <c r="T92" s="72">
        <v>3358.79</v>
      </c>
      <c r="U92" s="70">
        <v>0.92210374311095367</v>
      </c>
      <c r="V92" s="171">
        <v>149</v>
      </c>
      <c r="W92" s="171">
        <v>0.16200000000000001</v>
      </c>
      <c r="X92" s="70">
        <v>4</v>
      </c>
      <c r="Y92" s="119">
        <v>46.75</v>
      </c>
      <c r="Z92" s="70">
        <v>40.5</v>
      </c>
      <c r="AA92" s="70">
        <v>330</v>
      </c>
      <c r="AB92" s="70">
        <v>0.6</v>
      </c>
      <c r="AC92" s="70">
        <v>0</v>
      </c>
      <c r="AD92" s="70">
        <v>103</v>
      </c>
      <c r="AE92" s="70">
        <v>216</v>
      </c>
      <c r="AF92" s="70">
        <v>61.4</v>
      </c>
      <c r="AG92" s="70">
        <v>0.82499999999999996</v>
      </c>
      <c r="AH92" s="70">
        <v>0.38</v>
      </c>
      <c r="AI92" s="72">
        <v>199.20088951723605</v>
      </c>
      <c r="AJ92" s="72">
        <v>35.634223151995648</v>
      </c>
      <c r="AK92" s="72">
        <v>486424.34147190809</v>
      </c>
      <c r="AL92" s="72">
        <v>120238.38</v>
      </c>
      <c r="AM92" s="72">
        <v>0</v>
      </c>
      <c r="AN92" s="72">
        <v>0</v>
      </c>
      <c r="AO92" s="72">
        <v>0</v>
      </c>
      <c r="AP92" s="70">
        <v>5.4</v>
      </c>
      <c r="AQ92" s="70">
        <v>15.5</v>
      </c>
      <c r="AR92" s="70">
        <v>3.9</v>
      </c>
      <c r="AS92" s="70">
        <v>-0.9603581428527832</v>
      </c>
      <c r="AT92" s="70">
        <v>27</v>
      </c>
      <c r="AU92" s="70">
        <v>55</v>
      </c>
      <c r="AV92" s="70">
        <v>40.834720295885347</v>
      </c>
      <c r="AW92" s="70">
        <v>25.7</v>
      </c>
      <c r="AX92" s="70">
        <v>75.919624220000003</v>
      </c>
      <c r="AY92" s="70">
        <v>33.1</v>
      </c>
      <c r="AZ92" s="70">
        <v>52.9</v>
      </c>
      <c r="BA92" s="72"/>
      <c r="BB92" s="72">
        <v>4958665</v>
      </c>
      <c r="BC92" s="72">
        <v>5102564.3957099998</v>
      </c>
      <c r="BD92" s="72">
        <v>178425379</v>
      </c>
      <c r="BE92" s="70">
        <v>0</v>
      </c>
      <c r="BF92" s="70">
        <v>1.3830680000000002</v>
      </c>
      <c r="BG92" s="70">
        <v>2.0016586666666667</v>
      </c>
    </row>
    <row r="93" spans="1:59" s="11" customFormat="1" x14ac:dyDescent="0.25">
      <c r="A93" s="15" t="s">
        <v>407</v>
      </c>
      <c r="B93" t="s">
        <v>14</v>
      </c>
      <c r="C93" s="118" t="s">
        <v>536</v>
      </c>
      <c r="D93" s="70" t="s">
        <v>101</v>
      </c>
      <c r="E93" s="72">
        <v>2342644</v>
      </c>
      <c r="F93" s="72">
        <v>529949</v>
      </c>
      <c r="G93" s="72">
        <v>14487.3453513445</v>
      </c>
      <c r="H93" s="70">
        <v>0.06</v>
      </c>
      <c r="I93" s="72">
        <v>0</v>
      </c>
      <c r="J93" s="70">
        <v>0</v>
      </c>
      <c r="K93" s="72">
        <v>0</v>
      </c>
      <c r="L93" s="72">
        <v>26</v>
      </c>
      <c r="M93" s="70">
        <v>0.99389462768111736</v>
      </c>
      <c r="N93" s="70">
        <v>0.90033576937326087</v>
      </c>
      <c r="O93" s="70">
        <v>0.54930000000000001</v>
      </c>
      <c r="P93" s="70">
        <v>5.7356320321559906E-2</v>
      </c>
      <c r="Q93" s="70">
        <v>24311.03</v>
      </c>
      <c r="R93" s="72">
        <v>2517161967</v>
      </c>
      <c r="S93" s="72">
        <v>2498.19</v>
      </c>
      <c r="T93" s="72">
        <v>3358.79</v>
      </c>
      <c r="U93" s="70">
        <v>0.92210374311095367</v>
      </c>
      <c r="V93" s="171">
        <v>66</v>
      </c>
      <c r="W93" s="171">
        <v>0.20399999999999999</v>
      </c>
      <c r="X93" s="70">
        <v>4</v>
      </c>
      <c r="Y93" s="119">
        <v>61.85</v>
      </c>
      <c r="Z93" s="70">
        <v>51.9</v>
      </c>
      <c r="AA93" s="70">
        <v>330</v>
      </c>
      <c r="AB93" s="70">
        <v>1.3</v>
      </c>
      <c r="AC93" s="70">
        <v>0</v>
      </c>
      <c r="AD93" s="70">
        <v>165</v>
      </c>
      <c r="AE93" s="70">
        <v>216</v>
      </c>
      <c r="AF93" s="70">
        <v>61.4</v>
      </c>
      <c r="AG93" s="70">
        <v>0.82899999999999996</v>
      </c>
      <c r="AH93" s="70">
        <v>0.28000000000000003</v>
      </c>
      <c r="AI93" s="72">
        <v>40.031709049483069</v>
      </c>
      <c r="AJ93" s="72">
        <v>0</v>
      </c>
      <c r="AK93" s="72">
        <v>2132.0152472505865</v>
      </c>
      <c r="AL93" s="72" t="s">
        <v>101</v>
      </c>
      <c r="AM93" s="72">
        <v>0</v>
      </c>
      <c r="AN93" s="72">
        <v>0</v>
      </c>
      <c r="AO93" s="72">
        <v>0</v>
      </c>
      <c r="AP93" s="70">
        <v>6.6</v>
      </c>
      <c r="AQ93" s="70">
        <v>9.6999999999999993</v>
      </c>
      <c r="AR93" s="70">
        <v>3.9</v>
      </c>
      <c r="AS93" s="70">
        <v>-0.9603581428527832</v>
      </c>
      <c r="AT93" s="70">
        <v>27</v>
      </c>
      <c r="AU93" s="70">
        <v>75.8</v>
      </c>
      <c r="AV93" s="70">
        <v>75.015390813859796</v>
      </c>
      <c r="AW93" s="70">
        <v>25.7</v>
      </c>
      <c r="AX93" s="70">
        <v>75.919624220000003</v>
      </c>
      <c r="AY93" s="70">
        <v>31.5</v>
      </c>
      <c r="AZ93" s="70">
        <v>88.6</v>
      </c>
      <c r="BA93" s="72"/>
      <c r="BB93" s="72">
        <v>4858969</v>
      </c>
      <c r="BC93" s="72">
        <v>5679405.0544499997</v>
      </c>
      <c r="BD93" s="72">
        <v>178425379</v>
      </c>
      <c r="BE93" s="70">
        <v>0</v>
      </c>
      <c r="BF93" s="70">
        <v>1.3830680000000002</v>
      </c>
      <c r="BG93" s="70">
        <v>2.0016586666666667</v>
      </c>
    </row>
    <row r="94" spans="1:59" s="11" customFormat="1" x14ac:dyDescent="0.25">
      <c r="A94" s="15" t="s">
        <v>408</v>
      </c>
      <c r="B94" t="s">
        <v>14</v>
      </c>
      <c r="C94" s="118" t="s">
        <v>537</v>
      </c>
      <c r="D94" s="70" t="s">
        <v>101</v>
      </c>
      <c r="E94" s="72">
        <v>2167991</v>
      </c>
      <c r="F94" s="72">
        <v>1412488</v>
      </c>
      <c r="G94" s="72">
        <v>14946.406269018</v>
      </c>
      <c r="H94" s="70">
        <v>0.09</v>
      </c>
      <c r="I94" s="72">
        <v>0</v>
      </c>
      <c r="J94" s="70">
        <v>0</v>
      </c>
      <c r="K94" s="72">
        <v>0</v>
      </c>
      <c r="L94" s="72">
        <v>5</v>
      </c>
      <c r="M94" s="70">
        <v>0.99389462768111736</v>
      </c>
      <c r="N94" s="70">
        <v>0.90033576937326087</v>
      </c>
      <c r="O94" s="70">
        <v>0.50019999999999998</v>
      </c>
      <c r="P94" s="70">
        <v>8.4695190191268921E-2</v>
      </c>
      <c r="Q94" s="70">
        <v>24311.03</v>
      </c>
      <c r="R94" s="72">
        <v>2517161967</v>
      </c>
      <c r="S94" s="72">
        <v>2498.19</v>
      </c>
      <c r="T94" s="72">
        <v>3358.79</v>
      </c>
      <c r="U94" s="70">
        <v>0.92210374311095367</v>
      </c>
      <c r="V94" s="171">
        <v>67</v>
      </c>
      <c r="W94" s="171">
        <v>0.19800000000000001</v>
      </c>
      <c r="X94" s="70">
        <v>4</v>
      </c>
      <c r="Y94" s="119">
        <v>79.55</v>
      </c>
      <c r="Z94" s="70">
        <v>73.5</v>
      </c>
      <c r="AA94" s="70">
        <v>330</v>
      </c>
      <c r="AB94" s="70">
        <v>0.9</v>
      </c>
      <c r="AC94" s="70">
        <v>3</v>
      </c>
      <c r="AD94" s="70">
        <v>138</v>
      </c>
      <c r="AE94" s="70">
        <v>216</v>
      </c>
      <c r="AF94" s="70">
        <v>61.4</v>
      </c>
      <c r="AG94" s="70">
        <v>0.45800000000000002</v>
      </c>
      <c r="AH94" s="70">
        <v>0.23</v>
      </c>
      <c r="AI94" s="72">
        <v>36.227156501349562</v>
      </c>
      <c r="AJ94" s="72">
        <v>0</v>
      </c>
      <c r="AK94" s="72">
        <v>1987.1096100118793</v>
      </c>
      <c r="AL94" s="72" t="s">
        <v>101</v>
      </c>
      <c r="AM94" s="72">
        <v>0</v>
      </c>
      <c r="AN94" s="72">
        <v>0</v>
      </c>
      <c r="AO94" s="72">
        <v>0</v>
      </c>
      <c r="AP94" s="70">
        <v>8.6</v>
      </c>
      <c r="AQ94" s="70">
        <v>9.6999999999999993</v>
      </c>
      <c r="AR94" s="70">
        <v>3.9</v>
      </c>
      <c r="AS94" s="70">
        <v>-0.9603581428527832</v>
      </c>
      <c r="AT94" s="70">
        <v>27</v>
      </c>
      <c r="AU94" s="70">
        <v>58.3</v>
      </c>
      <c r="AV94" s="70">
        <v>81.833333333333329</v>
      </c>
      <c r="AW94" s="70">
        <v>25.7</v>
      </c>
      <c r="AX94" s="70">
        <v>75.919624220000003</v>
      </c>
      <c r="AY94" s="70">
        <v>21.9</v>
      </c>
      <c r="AZ94" s="70">
        <v>79.599999999999994</v>
      </c>
      <c r="BA94" s="72"/>
      <c r="BB94" s="72">
        <v>4397180</v>
      </c>
      <c r="BC94" s="72">
        <v>4451585.6401899997</v>
      </c>
      <c r="BD94" s="72">
        <v>178425379</v>
      </c>
      <c r="BE94" s="70">
        <v>0</v>
      </c>
      <c r="BF94" s="70">
        <v>1.3830680000000002</v>
      </c>
      <c r="BG94" s="70">
        <v>2.0016586666666667</v>
      </c>
    </row>
    <row r="95" spans="1:59" s="11" customFormat="1" x14ac:dyDescent="0.25">
      <c r="A95" s="15" t="s">
        <v>409</v>
      </c>
      <c r="B95" t="s">
        <v>14</v>
      </c>
      <c r="C95" s="118" t="s">
        <v>538</v>
      </c>
      <c r="D95" s="70" t="s">
        <v>101</v>
      </c>
      <c r="E95" s="72">
        <v>1558376</v>
      </c>
      <c r="F95" s="72">
        <v>971046</v>
      </c>
      <c r="G95" s="72">
        <v>8171.1761711615009</v>
      </c>
      <c r="H95" s="70">
        <v>0.09</v>
      </c>
      <c r="I95" s="72">
        <v>0</v>
      </c>
      <c r="J95" s="70">
        <v>0</v>
      </c>
      <c r="K95" s="72">
        <v>3</v>
      </c>
      <c r="L95" s="72">
        <v>2</v>
      </c>
      <c r="M95" s="70">
        <v>0.99389462768111736</v>
      </c>
      <c r="N95" s="70">
        <v>0.90033576937326087</v>
      </c>
      <c r="O95" s="70">
        <v>0.51229999999999998</v>
      </c>
      <c r="P95" s="70">
        <v>4.506344348192215E-2</v>
      </c>
      <c r="Q95" s="70">
        <v>24311.03</v>
      </c>
      <c r="R95" s="72">
        <v>2517161967</v>
      </c>
      <c r="S95" s="72">
        <v>2498.19</v>
      </c>
      <c r="T95" s="72">
        <v>3358.79</v>
      </c>
      <c r="U95" s="70">
        <v>0.92210374311095367</v>
      </c>
      <c r="V95" s="171">
        <v>101</v>
      </c>
      <c r="W95" s="171">
        <v>0.15</v>
      </c>
      <c r="X95" s="70">
        <v>4</v>
      </c>
      <c r="Y95" s="119">
        <v>86.2</v>
      </c>
      <c r="Z95" s="70">
        <v>76.599999999999994</v>
      </c>
      <c r="AA95" s="70">
        <v>330</v>
      </c>
      <c r="AB95" s="70">
        <v>0.9</v>
      </c>
      <c r="AC95" s="70">
        <v>6</v>
      </c>
      <c r="AD95" s="70">
        <v>265</v>
      </c>
      <c r="AE95" s="70">
        <v>216</v>
      </c>
      <c r="AF95" s="70">
        <v>61.4</v>
      </c>
      <c r="AG95" s="70">
        <v>0.84899999999999998</v>
      </c>
      <c r="AH95" s="70">
        <v>0.25</v>
      </c>
      <c r="AI95" s="72">
        <v>178.83382366805847</v>
      </c>
      <c r="AJ95" s="72">
        <v>31.990842988483958</v>
      </c>
      <c r="AK95" s="72">
        <v>58.433106475574242</v>
      </c>
      <c r="AL95" s="72" t="s">
        <v>101</v>
      </c>
      <c r="AM95" s="72">
        <v>0</v>
      </c>
      <c r="AN95" s="72">
        <v>0</v>
      </c>
      <c r="AO95" s="72">
        <v>0</v>
      </c>
      <c r="AP95" s="70">
        <v>7.2</v>
      </c>
      <c r="AQ95" s="70">
        <v>9.6999999999999993</v>
      </c>
      <c r="AR95" s="70">
        <v>3.9</v>
      </c>
      <c r="AS95" s="70">
        <v>-0.9603581428527832</v>
      </c>
      <c r="AT95" s="70">
        <v>27</v>
      </c>
      <c r="AU95" s="70">
        <v>74</v>
      </c>
      <c r="AV95" s="70">
        <v>92.992595896520967</v>
      </c>
      <c r="AW95" s="70">
        <v>25.7</v>
      </c>
      <c r="AX95" s="70">
        <v>75.919624220000003</v>
      </c>
      <c r="AY95" s="70">
        <v>24.7</v>
      </c>
      <c r="AZ95" s="70">
        <v>88.5</v>
      </c>
      <c r="BA95" s="72"/>
      <c r="BB95" s="72">
        <v>4451672</v>
      </c>
      <c r="BC95" s="72">
        <v>4354086.4158399999</v>
      </c>
      <c r="BD95" s="72">
        <v>178425379</v>
      </c>
      <c r="BE95" s="70">
        <v>0</v>
      </c>
      <c r="BF95" s="70">
        <v>1.3830680000000002</v>
      </c>
      <c r="BG95" s="70">
        <v>2.0016586666666667</v>
      </c>
    </row>
    <row r="96" spans="1:59" s="11" customFormat="1" x14ac:dyDescent="0.25">
      <c r="A96" s="15" t="s">
        <v>410</v>
      </c>
      <c r="B96" t="s">
        <v>14</v>
      </c>
      <c r="C96" s="118" t="s">
        <v>539</v>
      </c>
      <c r="D96" s="70" t="s">
        <v>101</v>
      </c>
      <c r="E96" s="72">
        <v>1050653</v>
      </c>
      <c r="F96" s="72">
        <v>588840</v>
      </c>
      <c r="G96" s="72">
        <v>3222.0596723538501</v>
      </c>
      <c r="H96" s="70">
        <v>0.09</v>
      </c>
      <c r="I96" s="72">
        <v>0</v>
      </c>
      <c r="J96" s="70">
        <v>0</v>
      </c>
      <c r="K96" s="72">
        <v>0</v>
      </c>
      <c r="L96" s="72">
        <v>7</v>
      </c>
      <c r="M96" s="70">
        <v>0.99389462768111736</v>
      </c>
      <c r="N96" s="70">
        <v>0.90033576937326087</v>
      </c>
      <c r="O96" s="70">
        <v>0.44009999999999999</v>
      </c>
      <c r="P96" s="70">
        <v>0.1084839329123497</v>
      </c>
      <c r="Q96" s="70">
        <v>24311.03</v>
      </c>
      <c r="R96" s="72">
        <v>2517161967</v>
      </c>
      <c r="S96" s="72">
        <v>2498.19</v>
      </c>
      <c r="T96" s="72">
        <v>3358.79</v>
      </c>
      <c r="U96" s="70">
        <v>0.92210374311095367</v>
      </c>
      <c r="V96" s="171">
        <v>73</v>
      </c>
      <c r="W96" s="171">
        <v>0.11</v>
      </c>
      <c r="X96" s="70">
        <v>4</v>
      </c>
      <c r="Y96" s="119">
        <v>63.75</v>
      </c>
      <c r="Z96" s="70">
        <v>61.6</v>
      </c>
      <c r="AA96" s="70">
        <v>330</v>
      </c>
      <c r="AB96" s="70">
        <v>1</v>
      </c>
      <c r="AC96" s="70">
        <v>8</v>
      </c>
      <c r="AD96" s="70">
        <v>333</v>
      </c>
      <c r="AE96" s="70">
        <v>216</v>
      </c>
      <c r="AF96" s="70">
        <v>61.4</v>
      </c>
      <c r="AG96" s="70">
        <v>0.53100000000000003</v>
      </c>
      <c r="AH96" s="70">
        <v>0.26</v>
      </c>
      <c r="AI96" s="72">
        <v>291.9094779791788</v>
      </c>
      <c r="AJ96" s="72">
        <v>52.218479062527379</v>
      </c>
      <c r="AK96" s="72">
        <v>0</v>
      </c>
      <c r="AL96" s="72" t="s">
        <v>101</v>
      </c>
      <c r="AM96" s="72">
        <v>0</v>
      </c>
      <c r="AN96" s="72">
        <v>0</v>
      </c>
      <c r="AO96" s="72">
        <v>0</v>
      </c>
      <c r="AP96" s="70">
        <v>5.7</v>
      </c>
      <c r="AQ96" s="70">
        <v>9.6999999999999993</v>
      </c>
      <c r="AR96" s="70">
        <v>3.9</v>
      </c>
      <c r="AS96" s="70">
        <v>-0.9603581428527832</v>
      </c>
      <c r="AT96" s="70">
        <v>27</v>
      </c>
      <c r="AU96" s="70">
        <v>68.900000000000006</v>
      </c>
      <c r="AV96" s="70">
        <v>74.477514792899413</v>
      </c>
      <c r="AW96" s="70">
        <v>25.7</v>
      </c>
      <c r="AX96" s="70">
        <v>75.919624220000003</v>
      </c>
      <c r="AY96" s="70">
        <v>21.6</v>
      </c>
      <c r="AZ96" s="70">
        <v>82.8</v>
      </c>
      <c r="BA96" s="72"/>
      <c r="BB96" s="72">
        <v>7266440</v>
      </c>
      <c r="BC96" s="72">
        <v>7298171.5128800003</v>
      </c>
      <c r="BD96" s="72">
        <v>178425379</v>
      </c>
      <c r="BE96" s="70">
        <v>0</v>
      </c>
      <c r="BF96" s="70">
        <v>1.3830680000000002</v>
      </c>
      <c r="BG96" s="70">
        <v>2.0016586666666667</v>
      </c>
    </row>
    <row r="97" spans="1:59" s="11" customFormat="1" x14ac:dyDescent="0.25">
      <c r="A97" s="15" t="s">
        <v>411</v>
      </c>
      <c r="B97" t="s">
        <v>14</v>
      </c>
      <c r="C97" s="118" t="s">
        <v>540</v>
      </c>
      <c r="D97" s="70">
        <v>1.75</v>
      </c>
      <c r="E97" s="72">
        <v>1546012</v>
      </c>
      <c r="F97" s="72">
        <v>922013</v>
      </c>
      <c r="G97" s="72">
        <v>5005.5697433180003</v>
      </c>
      <c r="H97" s="70">
        <v>0.03</v>
      </c>
      <c r="I97" s="72">
        <v>0</v>
      </c>
      <c r="J97" s="70">
        <v>0</v>
      </c>
      <c r="K97" s="72">
        <v>5</v>
      </c>
      <c r="L97" s="72">
        <v>150</v>
      </c>
      <c r="M97" s="70">
        <v>0.99389462768111736</v>
      </c>
      <c r="N97" s="70">
        <v>0.90033576937326087</v>
      </c>
      <c r="O97" s="70">
        <v>0.46289999999999998</v>
      </c>
      <c r="P97" s="70">
        <v>0.27887800335884094</v>
      </c>
      <c r="Q97" s="70">
        <v>24311.03</v>
      </c>
      <c r="R97" s="72">
        <v>2517161967</v>
      </c>
      <c r="S97" s="72">
        <v>2498.19</v>
      </c>
      <c r="T97" s="72">
        <v>3358.79</v>
      </c>
      <c r="U97" s="70">
        <v>0.92210374311095367</v>
      </c>
      <c r="V97" s="171">
        <v>80</v>
      </c>
      <c r="W97" s="171">
        <v>0.22699999999999998</v>
      </c>
      <c r="X97" s="70">
        <v>4</v>
      </c>
      <c r="Y97" s="119">
        <v>79.05</v>
      </c>
      <c r="Z97" s="70">
        <v>63.5</v>
      </c>
      <c r="AA97" s="70">
        <v>330</v>
      </c>
      <c r="AB97" s="70">
        <v>1.3</v>
      </c>
      <c r="AC97" s="70">
        <v>0</v>
      </c>
      <c r="AD97" s="70">
        <v>86</v>
      </c>
      <c r="AE97" s="70">
        <v>216</v>
      </c>
      <c r="AF97" s="70">
        <v>61.4</v>
      </c>
      <c r="AG97" s="70">
        <v>0.61499999999999999</v>
      </c>
      <c r="AH97" s="70">
        <v>0.38</v>
      </c>
      <c r="AI97" s="72">
        <v>194.90368277724113</v>
      </c>
      <c r="AJ97" s="72">
        <v>28.931999861736482</v>
      </c>
      <c r="AK97" s="72">
        <v>52.845954358899625</v>
      </c>
      <c r="AL97" s="72">
        <v>201820.09999999998</v>
      </c>
      <c r="AM97" s="72">
        <v>0</v>
      </c>
      <c r="AN97" s="72">
        <v>0</v>
      </c>
      <c r="AO97" s="72">
        <v>0</v>
      </c>
      <c r="AP97" s="70">
        <v>5.8</v>
      </c>
      <c r="AQ97" s="70">
        <v>8.5</v>
      </c>
      <c r="AR97" s="70">
        <v>3.9</v>
      </c>
      <c r="AS97" s="70">
        <v>-0.9603581428527832</v>
      </c>
      <c r="AT97" s="70">
        <v>27</v>
      </c>
      <c r="AU97" s="70">
        <v>39.799999999999997</v>
      </c>
      <c r="AV97" s="70">
        <v>70.534024896265564</v>
      </c>
      <c r="AW97" s="70">
        <v>25.7</v>
      </c>
      <c r="AX97" s="70">
        <v>75.919624220000003</v>
      </c>
      <c r="AY97" s="70">
        <v>26.8</v>
      </c>
      <c r="AZ97" s="70">
        <v>42.9</v>
      </c>
      <c r="BA97" s="72"/>
      <c r="BB97" s="72">
        <v>4026020</v>
      </c>
      <c r="BC97" s="72">
        <v>4048620.5281099998</v>
      </c>
      <c r="BD97" s="72">
        <v>178425379</v>
      </c>
      <c r="BE97" s="70">
        <v>0</v>
      </c>
      <c r="BF97" s="70">
        <v>1.3830680000000002</v>
      </c>
      <c r="BG97" s="70">
        <v>2.0016586666666667</v>
      </c>
    </row>
    <row r="98" spans="1:59" s="11" customFormat="1" x14ac:dyDescent="0.25">
      <c r="A98" s="15" t="s">
        <v>412</v>
      </c>
      <c r="B98" t="s">
        <v>14</v>
      </c>
      <c r="C98" s="118" t="s">
        <v>541</v>
      </c>
      <c r="D98" s="70" t="s">
        <v>101</v>
      </c>
      <c r="E98" s="72">
        <v>2422850</v>
      </c>
      <c r="F98" s="72">
        <v>1932319</v>
      </c>
      <c r="G98" s="72">
        <v>32513.671829601</v>
      </c>
      <c r="H98" s="70">
        <v>0.06</v>
      </c>
      <c r="I98" s="72">
        <v>0</v>
      </c>
      <c r="J98" s="70">
        <v>0</v>
      </c>
      <c r="K98" s="72">
        <v>3</v>
      </c>
      <c r="L98" s="72">
        <v>94</v>
      </c>
      <c r="M98" s="70">
        <v>0.99389462768111736</v>
      </c>
      <c r="N98" s="70">
        <v>0.90033576937326087</v>
      </c>
      <c r="O98" s="70">
        <v>0.54220000000000002</v>
      </c>
      <c r="P98" s="70">
        <v>2.8928479179739952E-2</v>
      </c>
      <c r="Q98" s="70">
        <v>24311.03</v>
      </c>
      <c r="R98" s="72">
        <v>2517161967</v>
      </c>
      <c r="S98" s="72">
        <v>2498.19</v>
      </c>
      <c r="T98" s="72">
        <v>3358.79</v>
      </c>
      <c r="U98" s="70">
        <v>0.92210374311095367</v>
      </c>
      <c r="V98" s="171">
        <v>58</v>
      </c>
      <c r="W98" s="171">
        <v>0.13300000000000001</v>
      </c>
      <c r="X98" s="70">
        <v>4</v>
      </c>
      <c r="Y98" s="119">
        <v>79.8</v>
      </c>
      <c r="Z98" s="70">
        <v>72.8</v>
      </c>
      <c r="AA98" s="70">
        <v>330</v>
      </c>
      <c r="AB98" s="70">
        <v>3.8</v>
      </c>
      <c r="AC98" s="70">
        <v>0</v>
      </c>
      <c r="AD98" s="70">
        <v>146</v>
      </c>
      <c r="AE98" s="70">
        <v>216</v>
      </c>
      <c r="AF98" s="70">
        <v>61.4</v>
      </c>
      <c r="AG98" s="70">
        <v>0.56299999999999994</v>
      </c>
      <c r="AH98" s="70">
        <v>0.23</v>
      </c>
      <c r="AI98" s="72">
        <v>53.462074737908715</v>
      </c>
      <c r="AJ98" s="72">
        <v>0</v>
      </c>
      <c r="AK98" s="72">
        <v>85.176859367172227</v>
      </c>
      <c r="AL98" s="72" t="s">
        <v>101</v>
      </c>
      <c r="AM98" s="72">
        <v>0</v>
      </c>
      <c r="AN98" s="72">
        <v>7</v>
      </c>
      <c r="AO98" s="72">
        <v>0</v>
      </c>
      <c r="AP98" s="70">
        <v>6.1</v>
      </c>
      <c r="AQ98" s="70">
        <v>7.7</v>
      </c>
      <c r="AR98" s="70">
        <v>3.9</v>
      </c>
      <c r="AS98" s="70">
        <v>-0.9603581428527832</v>
      </c>
      <c r="AT98" s="70">
        <v>27</v>
      </c>
      <c r="AU98" s="70">
        <v>80.900000000000006</v>
      </c>
      <c r="AV98" s="70">
        <v>88.78479834539813</v>
      </c>
      <c r="AW98" s="70">
        <v>25.7</v>
      </c>
      <c r="AX98" s="70">
        <v>75.919624220000003</v>
      </c>
      <c r="AY98" s="70">
        <v>38.700000000000003</v>
      </c>
      <c r="AZ98" s="70">
        <v>83.5</v>
      </c>
      <c r="BA98" s="72"/>
      <c r="BB98" s="72">
        <v>6489120</v>
      </c>
      <c r="BC98" s="72">
        <v>6814370.63026</v>
      </c>
      <c r="BD98" s="72">
        <v>178425379</v>
      </c>
      <c r="BE98" s="70">
        <v>0</v>
      </c>
      <c r="BF98" s="70">
        <v>1.3830680000000002</v>
      </c>
      <c r="BG98" s="70">
        <v>2.0016586666666667</v>
      </c>
    </row>
    <row r="99" spans="1:59" s="11" customFormat="1" x14ac:dyDescent="0.25">
      <c r="A99" s="15" t="s">
        <v>413</v>
      </c>
      <c r="B99" t="s">
        <v>14</v>
      </c>
      <c r="C99" s="118" t="s">
        <v>542</v>
      </c>
      <c r="D99" s="70">
        <v>1.25</v>
      </c>
      <c r="E99" s="72">
        <v>1118306</v>
      </c>
      <c r="F99" s="72">
        <v>276062</v>
      </c>
      <c r="G99" s="72">
        <v>55710.413673969997</v>
      </c>
      <c r="H99" s="70">
        <v>0.11</v>
      </c>
      <c r="I99" s="72">
        <v>0</v>
      </c>
      <c r="J99" s="70">
        <v>0</v>
      </c>
      <c r="K99" s="72">
        <v>0</v>
      </c>
      <c r="L99" s="72">
        <v>79</v>
      </c>
      <c r="M99" s="70">
        <v>0.99389462768111736</v>
      </c>
      <c r="N99" s="70">
        <v>0.90033576937326087</v>
      </c>
      <c r="O99" s="70">
        <v>0.29099999999999998</v>
      </c>
      <c r="P99" s="70">
        <v>0.53603529930114746</v>
      </c>
      <c r="Q99" s="70">
        <v>24311.03</v>
      </c>
      <c r="R99" s="72">
        <v>2517161967</v>
      </c>
      <c r="S99" s="72">
        <v>2498.19</v>
      </c>
      <c r="T99" s="72">
        <v>3358.79</v>
      </c>
      <c r="U99" s="70">
        <v>0.92210374311095367</v>
      </c>
      <c r="V99" s="171">
        <v>119</v>
      </c>
      <c r="W99" s="171">
        <v>0.30299999999999999</v>
      </c>
      <c r="X99" s="70">
        <v>4</v>
      </c>
      <c r="Y99" s="119">
        <v>15.9</v>
      </c>
      <c r="Z99" s="70">
        <v>19</v>
      </c>
      <c r="AA99" s="70">
        <v>330</v>
      </c>
      <c r="AB99" s="70">
        <v>0.4</v>
      </c>
      <c r="AC99" s="70">
        <v>0</v>
      </c>
      <c r="AD99" s="70">
        <v>12</v>
      </c>
      <c r="AE99" s="70">
        <v>216</v>
      </c>
      <c r="AF99" s="70">
        <v>61.4</v>
      </c>
      <c r="AG99" s="70">
        <v>0.77900000000000003</v>
      </c>
      <c r="AH99" s="70">
        <v>0.38</v>
      </c>
      <c r="AI99" s="72">
        <v>187.86491424818041</v>
      </c>
      <c r="AJ99" s="72">
        <v>33.60637742619592</v>
      </c>
      <c r="AK99" s="72">
        <v>0</v>
      </c>
      <c r="AL99" s="72">
        <v>122447.5</v>
      </c>
      <c r="AM99" s="72">
        <v>0</v>
      </c>
      <c r="AN99" s="72">
        <v>0</v>
      </c>
      <c r="AO99" s="72">
        <v>0</v>
      </c>
      <c r="AP99" s="70">
        <v>9.8000000000000007</v>
      </c>
      <c r="AQ99" s="70">
        <v>19.5</v>
      </c>
      <c r="AR99" s="70">
        <v>3.9</v>
      </c>
      <c r="AS99" s="70">
        <v>-0.9603581428527832</v>
      </c>
      <c r="AT99" s="70">
        <v>27</v>
      </c>
      <c r="AU99" s="70">
        <v>37.5</v>
      </c>
      <c r="AV99" s="70">
        <v>18.919579500657029</v>
      </c>
      <c r="AW99" s="70">
        <v>25.7</v>
      </c>
      <c r="AX99" s="70">
        <v>75.919624220000003</v>
      </c>
      <c r="AY99" s="70">
        <v>40.700000000000003</v>
      </c>
      <c r="AZ99" s="70">
        <v>32.6</v>
      </c>
      <c r="BA99" s="72"/>
      <c r="BB99" s="72">
        <v>4676481</v>
      </c>
      <c r="BC99" s="72">
        <v>4825706.5727399997</v>
      </c>
      <c r="BD99" s="72">
        <v>178425379</v>
      </c>
      <c r="BE99" s="70">
        <v>0</v>
      </c>
      <c r="BF99" s="70">
        <v>1.3830680000000002</v>
      </c>
      <c r="BG99" s="70">
        <v>2.0016586666666667</v>
      </c>
    </row>
    <row r="100" spans="1:59" s="11" customFormat="1" x14ac:dyDescent="0.25">
      <c r="A100" s="15" t="s">
        <v>414</v>
      </c>
      <c r="B100" t="s">
        <v>14</v>
      </c>
      <c r="C100" s="118" t="s">
        <v>543</v>
      </c>
      <c r="D100" s="70">
        <v>1</v>
      </c>
      <c r="E100" s="72">
        <v>911735</v>
      </c>
      <c r="F100" s="72">
        <v>748989</v>
      </c>
      <c r="G100" s="72">
        <v>23701.487315537499</v>
      </c>
      <c r="H100" s="70">
        <v>0.11</v>
      </c>
      <c r="I100" s="72">
        <v>0</v>
      </c>
      <c r="J100" s="70">
        <v>0</v>
      </c>
      <c r="K100" s="72">
        <v>3</v>
      </c>
      <c r="L100" s="72">
        <v>168</v>
      </c>
      <c r="M100" s="70">
        <v>0.99389462768111736</v>
      </c>
      <c r="N100" s="70">
        <v>0.90033576937326087</v>
      </c>
      <c r="O100" s="70">
        <v>0.46129999999999999</v>
      </c>
      <c r="P100" s="70">
        <v>0.33490738272666931</v>
      </c>
      <c r="Q100" s="70">
        <v>24311.03</v>
      </c>
      <c r="R100" s="72">
        <v>2517161967</v>
      </c>
      <c r="S100" s="72">
        <v>2498.19</v>
      </c>
      <c r="T100" s="72">
        <v>3358.79</v>
      </c>
      <c r="U100" s="70">
        <v>0.92210374311095367</v>
      </c>
      <c r="V100" s="171">
        <v>105</v>
      </c>
      <c r="W100" s="171">
        <v>0.105</v>
      </c>
      <c r="X100" s="70">
        <v>4</v>
      </c>
      <c r="Y100" s="119">
        <v>54.800000000000004</v>
      </c>
      <c r="Z100" s="70">
        <v>40.799999999999997</v>
      </c>
      <c r="AA100" s="70">
        <v>330</v>
      </c>
      <c r="AB100" s="70">
        <v>2.5</v>
      </c>
      <c r="AC100" s="70">
        <v>2</v>
      </c>
      <c r="AD100" s="70">
        <v>89</v>
      </c>
      <c r="AE100" s="70">
        <v>216</v>
      </c>
      <c r="AF100" s="70">
        <v>61.4</v>
      </c>
      <c r="AG100" s="70">
        <v>0.86</v>
      </c>
      <c r="AH100" s="70">
        <v>0.23</v>
      </c>
      <c r="AI100" s="72">
        <v>136.64098732960488</v>
      </c>
      <c r="AJ100" s="72">
        <v>0</v>
      </c>
      <c r="AK100" s="72">
        <v>37.048675925883877</v>
      </c>
      <c r="AL100" s="72">
        <v>67938.959999999992</v>
      </c>
      <c r="AM100" s="72">
        <v>85332</v>
      </c>
      <c r="AN100" s="72">
        <v>5582</v>
      </c>
      <c r="AO100" s="72">
        <v>0</v>
      </c>
      <c r="AP100" s="70">
        <v>4.2</v>
      </c>
      <c r="AQ100" s="70">
        <v>20.7</v>
      </c>
      <c r="AR100" s="70">
        <v>3.9</v>
      </c>
      <c r="AS100" s="70">
        <v>-0.9603581428527832</v>
      </c>
      <c r="AT100" s="70">
        <v>27</v>
      </c>
      <c r="AU100" s="70">
        <v>17.7</v>
      </c>
      <c r="AV100" s="70">
        <v>47.9956372968349</v>
      </c>
      <c r="AW100" s="70">
        <v>25.7</v>
      </c>
      <c r="AX100" s="70">
        <v>75.919624220000003</v>
      </c>
      <c r="AY100" s="70">
        <v>31</v>
      </c>
      <c r="AZ100" s="70">
        <v>38.200000000000003</v>
      </c>
      <c r="BA100" s="72"/>
      <c r="BB100" s="72">
        <v>2822519</v>
      </c>
      <c r="BC100" s="72">
        <v>2842158.0006900001</v>
      </c>
      <c r="BD100" s="72">
        <v>178425379</v>
      </c>
      <c r="BE100" s="70">
        <v>0</v>
      </c>
      <c r="BF100" s="70">
        <v>1.3830680000000002</v>
      </c>
      <c r="BG100" s="70">
        <v>2.0016586666666667</v>
      </c>
    </row>
    <row r="101" spans="1:59" s="11" customFormat="1" x14ac:dyDescent="0.25">
      <c r="A101" s="15" t="s">
        <v>415</v>
      </c>
      <c r="B101" t="s">
        <v>14</v>
      </c>
      <c r="C101" s="118" t="s">
        <v>544</v>
      </c>
      <c r="D101" s="70">
        <v>3.25</v>
      </c>
      <c r="E101" s="72">
        <v>1153993</v>
      </c>
      <c r="F101" s="72">
        <v>320600</v>
      </c>
      <c r="G101" s="72">
        <v>45076.923061055</v>
      </c>
      <c r="H101" s="70">
        <v>0.11</v>
      </c>
      <c r="I101" s="72">
        <v>0</v>
      </c>
      <c r="J101" s="70">
        <v>0</v>
      </c>
      <c r="K101" s="72">
        <v>5</v>
      </c>
      <c r="L101" s="72">
        <v>109</v>
      </c>
      <c r="M101" s="70">
        <v>0.99389462768111736</v>
      </c>
      <c r="N101" s="70">
        <v>0.90033576937326087</v>
      </c>
      <c r="O101" s="70">
        <v>0.32490000000000002</v>
      </c>
      <c r="P101" s="70">
        <v>0.48756593465805054</v>
      </c>
      <c r="Q101" s="70">
        <v>24311.03</v>
      </c>
      <c r="R101" s="72">
        <v>2517161967</v>
      </c>
      <c r="S101" s="72">
        <v>2498.19</v>
      </c>
      <c r="T101" s="72">
        <v>3358.79</v>
      </c>
      <c r="U101" s="70">
        <v>0.92210374311095367</v>
      </c>
      <c r="V101" s="171">
        <v>102</v>
      </c>
      <c r="W101" s="171">
        <v>0.371</v>
      </c>
      <c r="X101" s="70">
        <v>4</v>
      </c>
      <c r="Y101" s="119">
        <v>39.450000000000003</v>
      </c>
      <c r="Z101" s="70">
        <v>45.5</v>
      </c>
      <c r="AA101" s="70">
        <v>330</v>
      </c>
      <c r="AB101" s="70">
        <v>0.7</v>
      </c>
      <c r="AC101" s="70">
        <v>1217</v>
      </c>
      <c r="AD101" s="70">
        <v>353</v>
      </c>
      <c r="AE101" s="70">
        <v>216</v>
      </c>
      <c r="AF101" s="70">
        <v>61.4</v>
      </c>
      <c r="AG101" s="70">
        <v>0.88100000000000001</v>
      </c>
      <c r="AH101" s="70">
        <v>0.35</v>
      </c>
      <c r="AI101" s="72">
        <v>176.12545751795219</v>
      </c>
      <c r="AJ101" s="72">
        <v>0</v>
      </c>
      <c r="AK101" s="72">
        <v>1285.1285450154796</v>
      </c>
      <c r="AL101" s="72">
        <v>1002140.3400000001</v>
      </c>
      <c r="AM101" s="72">
        <v>133003</v>
      </c>
      <c r="AN101" s="72">
        <v>0</v>
      </c>
      <c r="AO101" s="72">
        <v>12945.12</v>
      </c>
      <c r="AP101" s="70">
        <v>8.9</v>
      </c>
      <c r="AQ101" s="70">
        <v>38.6</v>
      </c>
      <c r="AR101" s="70">
        <v>3.9</v>
      </c>
      <c r="AS101" s="70">
        <v>-0.9603581428527832</v>
      </c>
      <c r="AT101" s="70">
        <v>27</v>
      </c>
      <c r="AU101" s="70">
        <v>28.5</v>
      </c>
      <c r="AV101" s="70">
        <v>14.819911829537107</v>
      </c>
      <c r="AW101" s="70">
        <v>25.7</v>
      </c>
      <c r="AX101" s="70">
        <v>75.919624220000003</v>
      </c>
      <c r="AY101" s="70">
        <v>20.7</v>
      </c>
      <c r="AZ101" s="70">
        <v>63.2</v>
      </c>
      <c r="BA101" s="72"/>
      <c r="BB101" s="72">
        <v>2928872</v>
      </c>
      <c r="BC101" s="72">
        <v>3117460.3930000002</v>
      </c>
      <c r="BD101" s="72">
        <v>178425379</v>
      </c>
      <c r="BE101" s="70">
        <v>0</v>
      </c>
      <c r="BF101" s="70">
        <v>1.3830680000000002</v>
      </c>
      <c r="BG101" s="70">
        <v>2.0016586666666667</v>
      </c>
    </row>
    <row r="102" spans="1:59" s="11" customFormat="1" x14ac:dyDescent="0.25">
      <c r="A102" s="15" t="s">
        <v>416</v>
      </c>
      <c r="B102" t="s">
        <v>14</v>
      </c>
      <c r="C102" s="118" t="s">
        <v>545</v>
      </c>
      <c r="D102" s="70">
        <v>2</v>
      </c>
      <c r="E102" s="72">
        <v>2116571</v>
      </c>
      <c r="F102" s="72">
        <v>454050</v>
      </c>
      <c r="G102" s="72">
        <v>37795.072455280002</v>
      </c>
      <c r="H102" s="70">
        <v>0.06</v>
      </c>
      <c r="I102" s="72">
        <v>0</v>
      </c>
      <c r="J102" s="70">
        <v>0</v>
      </c>
      <c r="K102" s="72">
        <v>0</v>
      </c>
      <c r="L102" s="72">
        <v>1303</v>
      </c>
      <c r="M102" s="70">
        <v>0.99389462768111736</v>
      </c>
      <c r="N102" s="70">
        <v>0.90033576937326087</v>
      </c>
      <c r="O102" s="70">
        <v>0.3392</v>
      </c>
      <c r="P102" s="70">
        <v>0.51808303594589233</v>
      </c>
      <c r="Q102" s="70">
        <v>24311.03</v>
      </c>
      <c r="R102" s="72">
        <v>2517161967</v>
      </c>
      <c r="S102" s="72">
        <v>2498.19</v>
      </c>
      <c r="T102" s="72">
        <v>3358.79</v>
      </c>
      <c r="U102" s="70">
        <v>0.92210374311095367</v>
      </c>
      <c r="V102" s="171">
        <v>210</v>
      </c>
      <c r="W102" s="171">
        <v>0.29199999999999998</v>
      </c>
      <c r="X102" s="70">
        <v>4</v>
      </c>
      <c r="Y102" s="119">
        <v>13.950000000000001</v>
      </c>
      <c r="Z102" s="70">
        <v>12.2</v>
      </c>
      <c r="AA102" s="70">
        <v>330</v>
      </c>
      <c r="AB102" s="70">
        <v>0.7</v>
      </c>
      <c r="AC102" s="70">
        <v>5443</v>
      </c>
      <c r="AD102" s="70">
        <v>8</v>
      </c>
      <c r="AE102" s="70">
        <v>216</v>
      </c>
      <c r="AF102" s="70">
        <v>61.4</v>
      </c>
      <c r="AG102" s="70">
        <v>0.78</v>
      </c>
      <c r="AH102" s="70">
        <v>0.27</v>
      </c>
      <c r="AI102" s="72">
        <v>245.68891322142429</v>
      </c>
      <c r="AJ102" s="72">
        <v>0</v>
      </c>
      <c r="AK102" s="72">
        <v>0</v>
      </c>
      <c r="AL102" s="72">
        <v>170966.2</v>
      </c>
      <c r="AM102" s="72">
        <v>0</v>
      </c>
      <c r="AN102" s="72">
        <v>0</v>
      </c>
      <c r="AO102" s="72">
        <v>0</v>
      </c>
      <c r="AP102" s="70">
        <v>7.1</v>
      </c>
      <c r="AQ102" s="70">
        <v>22.3</v>
      </c>
      <c r="AR102" s="70">
        <v>3.9</v>
      </c>
      <c r="AS102" s="70">
        <v>-0.9603581428527832</v>
      </c>
      <c r="AT102" s="70">
        <v>27</v>
      </c>
      <c r="AU102" s="70">
        <v>27.7</v>
      </c>
      <c r="AV102" s="70">
        <v>22.555162893429042</v>
      </c>
      <c r="AW102" s="70">
        <v>25.7</v>
      </c>
      <c r="AX102" s="70">
        <v>75.919624220000003</v>
      </c>
      <c r="AY102" s="70">
        <v>41.2</v>
      </c>
      <c r="AZ102" s="70">
        <v>51.5</v>
      </c>
      <c r="BA102" s="72"/>
      <c r="BB102" s="72">
        <v>4085675</v>
      </c>
      <c r="BC102" s="72">
        <v>4162132.5287799998</v>
      </c>
      <c r="BD102" s="72">
        <v>178425379</v>
      </c>
      <c r="BE102" s="70">
        <v>0</v>
      </c>
      <c r="BF102" s="70">
        <v>1.3830680000000002</v>
      </c>
      <c r="BG102" s="70">
        <v>2.0016586666666667</v>
      </c>
    </row>
    <row r="103" spans="1:59" s="11" customFormat="1" x14ac:dyDescent="0.25">
      <c r="A103" s="15" t="s">
        <v>418</v>
      </c>
      <c r="B103" t="s">
        <v>16</v>
      </c>
      <c r="C103" s="118" t="s">
        <v>547</v>
      </c>
      <c r="D103" s="70">
        <v>1.375</v>
      </c>
      <c r="E103" s="72">
        <v>61887</v>
      </c>
      <c r="F103" s="72">
        <v>312777</v>
      </c>
      <c r="G103" s="72">
        <v>0</v>
      </c>
      <c r="H103" s="70">
        <v>0.26</v>
      </c>
      <c r="I103" s="72">
        <v>50677.2</v>
      </c>
      <c r="J103" s="70">
        <v>8.8235294117647065E-2</v>
      </c>
      <c r="K103" s="72">
        <v>0</v>
      </c>
      <c r="L103" s="72">
        <v>0</v>
      </c>
      <c r="M103" s="70">
        <v>0.66160746695468853</v>
      </c>
      <c r="N103" s="70">
        <v>3.0400447357846676E-2</v>
      </c>
      <c r="O103" s="70">
        <v>0.505</v>
      </c>
      <c r="P103" s="70">
        <v>5.231563001871109E-2</v>
      </c>
      <c r="Q103" s="70">
        <v>2212.6266950893</v>
      </c>
      <c r="R103" s="72">
        <v>30954328</v>
      </c>
      <c r="S103" s="72">
        <v>736.55</v>
      </c>
      <c r="T103" s="72">
        <v>909.8</v>
      </c>
      <c r="U103" s="70">
        <v>4.438932669235049</v>
      </c>
      <c r="V103" s="171">
        <v>34</v>
      </c>
      <c r="W103" s="171" t="s">
        <v>101</v>
      </c>
      <c r="X103" s="70">
        <v>0.6</v>
      </c>
      <c r="Y103" s="119">
        <v>98.8</v>
      </c>
      <c r="Z103" s="70">
        <v>97</v>
      </c>
      <c r="AA103" s="70">
        <v>205</v>
      </c>
      <c r="AB103" s="70">
        <v>0.3</v>
      </c>
      <c r="AC103" s="70">
        <v>0</v>
      </c>
      <c r="AD103" s="70">
        <v>4</v>
      </c>
      <c r="AE103" s="70">
        <v>97</v>
      </c>
      <c r="AF103" s="70">
        <v>26</v>
      </c>
      <c r="AG103" s="70">
        <v>0.51500000000000001</v>
      </c>
      <c r="AH103" s="70">
        <v>0.09</v>
      </c>
      <c r="AI103" s="72">
        <v>0</v>
      </c>
      <c r="AJ103" s="72">
        <v>0</v>
      </c>
      <c r="AK103" s="72">
        <v>0</v>
      </c>
      <c r="AL103" s="72">
        <v>0</v>
      </c>
      <c r="AM103" s="72">
        <v>0</v>
      </c>
      <c r="AN103" s="72">
        <v>0</v>
      </c>
      <c r="AO103" s="72">
        <v>0</v>
      </c>
      <c r="AP103" s="70" t="s">
        <v>101</v>
      </c>
      <c r="AQ103" s="70">
        <v>16.5</v>
      </c>
      <c r="AR103" s="70">
        <v>3.12</v>
      </c>
      <c r="AS103" s="70">
        <v>-0.31977307796478271</v>
      </c>
      <c r="AT103" s="70">
        <v>45</v>
      </c>
      <c r="AU103" s="70">
        <v>96.6</v>
      </c>
      <c r="AV103" s="70">
        <v>70.566409861325113</v>
      </c>
      <c r="AW103" s="70">
        <v>25.7</v>
      </c>
      <c r="AX103" s="70">
        <v>99.418311029999998</v>
      </c>
      <c r="AY103" s="70">
        <v>70.599999999999994</v>
      </c>
      <c r="AZ103" s="70">
        <v>99.6</v>
      </c>
      <c r="BA103" s="72"/>
      <c r="BB103" s="72">
        <v>3529300</v>
      </c>
      <c r="BC103" s="72">
        <v>3435500.8548099999</v>
      </c>
      <c r="BD103" s="72">
        <v>15256361</v>
      </c>
      <c r="BE103" s="70">
        <v>7.6928999999999997E-2</v>
      </c>
      <c r="BF103" s="70">
        <v>1.575</v>
      </c>
      <c r="BG103" s="70">
        <v>0.40378633333333336</v>
      </c>
    </row>
    <row r="104" spans="1:59" s="11" customFormat="1" x14ac:dyDescent="0.25">
      <c r="A104" s="15" t="s">
        <v>417</v>
      </c>
      <c r="B104" t="s">
        <v>16</v>
      </c>
      <c r="C104" s="118" t="s">
        <v>546</v>
      </c>
      <c r="D104" s="70">
        <v>2.125</v>
      </c>
      <c r="E104" s="72">
        <v>252259</v>
      </c>
      <c r="F104" s="72">
        <v>132327</v>
      </c>
      <c r="G104" s="72">
        <v>1911.1477504366001</v>
      </c>
      <c r="H104" s="70">
        <v>0.2</v>
      </c>
      <c r="I104" s="72">
        <v>50677.2</v>
      </c>
      <c r="J104" s="70">
        <v>8.8235294117647065E-2</v>
      </c>
      <c r="K104" s="72">
        <v>0</v>
      </c>
      <c r="L104" s="72">
        <v>0</v>
      </c>
      <c r="M104" s="70">
        <v>0.66160746695468853</v>
      </c>
      <c r="N104" s="70">
        <v>3.0400447357846676E-2</v>
      </c>
      <c r="O104" s="70">
        <v>0.505</v>
      </c>
      <c r="P104" s="70">
        <v>0.42178946733474731</v>
      </c>
      <c r="Q104" s="70">
        <v>2212.6266950893</v>
      </c>
      <c r="R104" s="72">
        <v>30954328</v>
      </c>
      <c r="S104" s="72">
        <v>736.55</v>
      </c>
      <c r="T104" s="72">
        <v>909.8</v>
      </c>
      <c r="U104" s="70">
        <v>4.438932669235049</v>
      </c>
      <c r="V104" s="171">
        <v>73</v>
      </c>
      <c r="W104" s="171">
        <v>0.109</v>
      </c>
      <c r="X104" s="70">
        <v>0.6</v>
      </c>
      <c r="Y104" s="119">
        <v>91.4</v>
      </c>
      <c r="Z104" s="70">
        <v>86.1</v>
      </c>
      <c r="AA104" s="70">
        <v>205</v>
      </c>
      <c r="AB104" s="70">
        <v>0.2</v>
      </c>
      <c r="AC104" s="70">
        <v>0</v>
      </c>
      <c r="AD104" s="70">
        <v>1</v>
      </c>
      <c r="AE104" s="70">
        <v>97</v>
      </c>
      <c r="AF104" s="70">
        <v>26</v>
      </c>
      <c r="AG104" s="70">
        <v>0.51500000000000001</v>
      </c>
      <c r="AH104" s="70">
        <v>0.31</v>
      </c>
      <c r="AI104" s="72">
        <v>0</v>
      </c>
      <c r="AJ104" s="72">
        <v>0</v>
      </c>
      <c r="AK104" s="72">
        <v>0</v>
      </c>
      <c r="AL104" s="72">
        <v>41166.25</v>
      </c>
      <c r="AM104" s="72">
        <v>0</v>
      </c>
      <c r="AN104" s="72">
        <v>0</v>
      </c>
      <c r="AO104" s="72">
        <v>0</v>
      </c>
      <c r="AP104" s="70">
        <v>6.7</v>
      </c>
      <c r="AQ104" s="70">
        <v>26.9</v>
      </c>
      <c r="AR104" s="70">
        <v>3.12</v>
      </c>
      <c r="AS104" s="70">
        <v>-0.31977307796478271</v>
      </c>
      <c r="AT104" s="70">
        <v>45</v>
      </c>
      <c r="AU104" s="70">
        <v>56.9</v>
      </c>
      <c r="AV104" s="70">
        <v>32.151053283767034</v>
      </c>
      <c r="AW104" s="70">
        <v>25.7</v>
      </c>
      <c r="AX104" s="70">
        <v>99.418311029999998</v>
      </c>
      <c r="AY104" s="70">
        <v>71.5</v>
      </c>
      <c r="AZ104" s="70">
        <v>64.5</v>
      </c>
      <c r="BA104" s="72"/>
      <c r="BB104" s="72">
        <v>1692967</v>
      </c>
      <c r="BC104" s="72">
        <v>1670165.33763</v>
      </c>
      <c r="BD104" s="72">
        <v>15256361</v>
      </c>
      <c r="BE104" s="70">
        <v>7.6928999999999997E-2</v>
      </c>
      <c r="BF104" s="70">
        <v>1.575</v>
      </c>
      <c r="BG104" s="70">
        <v>0.40378633333333336</v>
      </c>
    </row>
    <row r="105" spans="1:59" s="11" customFormat="1" x14ac:dyDescent="0.25">
      <c r="A105" s="15" t="s">
        <v>419</v>
      </c>
      <c r="B105" t="s">
        <v>16</v>
      </c>
      <c r="C105" s="118" t="s">
        <v>548</v>
      </c>
      <c r="D105" s="70">
        <v>1.875</v>
      </c>
      <c r="E105" s="72">
        <v>112601</v>
      </c>
      <c r="F105" s="72">
        <v>238721</v>
      </c>
      <c r="G105" s="72">
        <v>3466.3964415761502</v>
      </c>
      <c r="H105" s="70">
        <v>0.2</v>
      </c>
      <c r="I105" s="72">
        <v>50677.2</v>
      </c>
      <c r="J105" s="70">
        <v>8.8235294117647065E-2</v>
      </c>
      <c r="K105" s="72">
        <v>0</v>
      </c>
      <c r="L105" s="72">
        <v>0</v>
      </c>
      <c r="M105" s="70">
        <v>0.66160746695468853</v>
      </c>
      <c r="N105" s="70">
        <v>3.0400447357846676E-2</v>
      </c>
      <c r="O105" s="70">
        <v>0.505</v>
      </c>
      <c r="P105" s="70">
        <v>0.28432750701904297</v>
      </c>
      <c r="Q105" s="70">
        <v>2212.6266950893</v>
      </c>
      <c r="R105" s="72">
        <v>30954328</v>
      </c>
      <c r="S105" s="72">
        <v>736.55</v>
      </c>
      <c r="T105" s="72">
        <v>909.8</v>
      </c>
      <c r="U105" s="70">
        <v>4.438932669235049</v>
      </c>
      <c r="V105" s="171">
        <v>51</v>
      </c>
      <c r="W105" s="171" t="s">
        <v>101</v>
      </c>
      <c r="X105" s="70">
        <v>0.6</v>
      </c>
      <c r="Y105" s="119">
        <v>96.15</v>
      </c>
      <c r="Z105" s="70">
        <v>90.3</v>
      </c>
      <c r="AA105" s="70">
        <v>205</v>
      </c>
      <c r="AB105" s="70">
        <v>0.4</v>
      </c>
      <c r="AC105" s="70">
        <v>0</v>
      </c>
      <c r="AD105" s="70">
        <v>1</v>
      </c>
      <c r="AE105" s="70">
        <v>97</v>
      </c>
      <c r="AF105" s="70">
        <v>26</v>
      </c>
      <c r="AG105" s="70">
        <v>0.51500000000000001</v>
      </c>
      <c r="AH105" s="70">
        <v>0.39</v>
      </c>
      <c r="AI105" s="72">
        <v>2429.9232448923308</v>
      </c>
      <c r="AJ105" s="72">
        <v>0</v>
      </c>
      <c r="AK105" s="72">
        <v>0</v>
      </c>
      <c r="AL105" s="72">
        <v>5299.14</v>
      </c>
      <c r="AM105" s="72">
        <v>0</v>
      </c>
      <c r="AN105" s="72">
        <v>0</v>
      </c>
      <c r="AO105" s="72">
        <v>0</v>
      </c>
      <c r="AP105" s="70" t="s">
        <v>101</v>
      </c>
      <c r="AQ105" s="70">
        <v>16.100000000000001</v>
      </c>
      <c r="AR105" s="70">
        <v>3.12</v>
      </c>
      <c r="AS105" s="70">
        <v>-0.31977307796478271</v>
      </c>
      <c r="AT105" s="70">
        <v>45</v>
      </c>
      <c r="AU105" s="70">
        <v>49.6</v>
      </c>
      <c r="AV105" s="70">
        <v>53.73110910730388</v>
      </c>
      <c r="AW105" s="70">
        <v>25.7</v>
      </c>
      <c r="AX105" s="70">
        <v>99.418311029999998</v>
      </c>
      <c r="AY105" s="70">
        <v>47.2</v>
      </c>
      <c r="AZ105" s="70">
        <v>59.9</v>
      </c>
      <c r="BA105" s="72"/>
      <c r="BB105" s="72">
        <v>813542</v>
      </c>
      <c r="BC105" s="72">
        <v>786399.041233</v>
      </c>
      <c r="BD105" s="72">
        <v>15256361</v>
      </c>
      <c r="BE105" s="70">
        <v>7.6928999999999997E-2</v>
      </c>
      <c r="BF105" s="70">
        <v>1.575</v>
      </c>
      <c r="BG105" s="70">
        <v>0.40378633333333336</v>
      </c>
    </row>
    <row r="106" spans="1:59" s="11" customFormat="1" x14ac:dyDescent="0.25">
      <c r="A106" s="15" t="s">
        <v>420</v>
      </c>
      <c r="B106" t="s">
        <v>16</v>
      </c>
      <c r="C106" s="118" t="s">
        <v>549</v>
      </c>
      <c r="D106" s="70">
        <v>1.8571428571428572</v>
      </c>
      <c r="E106" s="72">
        <v>205653</v>
      </c>
      <c r="F106" s="72">
        <v>70378</v>
      </c>
      <c r="G106" s="72">
        <v>2096.0799267289999</v>
      </c>
      <c r="H106" s="70">
        <v>0.17</v>
      </c>
      <c r="I106" s="72">
        <v>50677.2</v>
      </c>
      <c r="J106" s="70">
        <v>8.8235294117647065E-2</v>
      </c>
      <c r="K106" s="72">
        <v>0</v>
      </c>
      <c r="L106" s="72">
        <v>0</v>
      </c>
      <c r="M106" s="70">
        <v>0.66160746695468853</v>
      </c>
      <c r="N106" s="70">
        <v>3.0400447357846676E-2</v>
      </c>
      <c r="O106" s="70">
        <v>0.505</v>
      </c>
      <c r="P106" s="70">
        <v>0.55945348739624023</v>
      </c>
      <c r="Q106" s="70">
        <v>2212.6266950893</v>
      </c>
      <c r="R106" s="72">
        <v>30954328</v>
      </c>
      <c r="S106" s="72">
        <v>736.55</v>
      </c>
      <c r="T106" s="72">
        <v>909.8</v>
      </c>
      <c r="U106" s="70">
        <v>4.438932669235049</v>
      </c>
      <c r="V106" s="171">
        <v>64</v>
      </c>
      <c r="W106" s="171" t="s">
        <v>101</v>
      </c>
      <c r="X106" s="70">
        <v>0.6</v>
      </c>
      <c r="Y106" s="119">
        <v>95.8</v>
      </c>
      <c r="Z106" s="70">
        <v>88.7</v>
      </c>
      <c r="AA106" s="70">
        <v>205</v>
      </c>
      <c r="AB106" s="70">
        <v>0.9</v>
      </c>
      <c r="AC106" s="70">
        <v>0</v>
      </c>
      <c r="AD106" s="70">
        <v>0</v>
      </c>
      <c r="AE106" s="70">
        <v>97</v>
      </c>
      <c r="AF106" s="70">
        <v>26</v>
      </c>
      <c r="AG106" s="70">
        <v>0.51500000000000001</v>
      </c>
      <c r="AH106" s="70">
        <v>0.42</v>
      </c>
      <c r="AI106" s="72">
        <v>1956.7443919516247</v>
      </c>
      <c r="AJ106" s="72">
        <v>0</v>
      </c>
      <c r="AK106" s="72">
        <v>0</v>
      </c>
      <c r="AL106" s="72">
        <v>18611.09</v>
      </c>
      <c r="AM106" s="72">
        <v>0</v>
      </c>
      <c r="AN106" s="72">
        <v>0</v>
      </c>
      <c r="AO106" s="72">
        <v>0</v>
      </c>
      <c r="AP106" s="70" t="s">
        <v>101</v>
      </c>
      <c r="AQ106" s="70">
        <v>24.2</v>
      </c>
      <c r="AR106" s="70">
        <v>3.12</v>
      </c>
      <c r="AS106" s="70">
        <v>-0.31977307796478271</v>
      </c>
      <c r="AT106" s="70">
        <v>45</v>
      </c>
      <c r="AU106" s="70">
        <v>17.600000000000001</v>
      </c>
      <c r="AV106" s="70">
        <v>21.337847222222219</v>
      </c>
      <c r="AW106" s="70">
        <v>25.7</v>
      </c>
      <c r="AX106" s="70">
        <v>99.418311029999998</v>
      </c>
      <c r="AY106" s="70">
        <v>22.1</v>
      </c>
      <c r="AZ106" s="70">
        <v>94.2</v>
      </c>
      <c r="BA106" s="72"/>
      <c r="BB106" s="72">
        <v>655121</v>
      </c>
      <c r="BC106" s="72">
        <v>639026.40024800005</v>
      </c>
      <c r="BD106" s="72">
        <v>15256361</v>
      </c>
      <c r="BE106" s="70">
        <v>7.6928999999999997E-2</v>
      </c>
      <c r="BF106" s="70">
        <v>1.575</v>
      </c>
      <c r="BG106" s="70">
        <v>0.40378633333333336</v>
      </c>
    </row>
    <row r="107" spans="1:59" s="11" customFormat="1" x14ac:dyDescent="0.25">
      <c r="A107" s="15" t="s">
        <v>423</v>
      </c>
      <c r="B107" t="s">
        <v>16</v>
      </c>
      <c r="C107" s="118" t="s">
        <v>552</v>
      </c>
      <c r="D107" s="70">
        <v>1.875</v>
      </c>
      <c r="E107" s="72">
        <v>106183</v>
      </c>
      <c r="F107" s="72">
        <v>475234</v>
      </c>
      <c r="G107" s="72">
        <v>4468.741894979501</v>
      </c>
      <c r="H107" s="70">
        <v>0.11</v>
      </c>
      <c r="I107" s="72">
        <v>50677.2</v>
      </c>
      <c r="J107" s="70">
        <v>8.8235294117647065E-2</v>
      </c>
      <c r="K107" s="72">
        <v>0</v>
      </c>
      <c r="L107" s="72">
        <v>0</v>
      </c>
      <c r="M107" s="70">
        <v>0.66160746695468853</v>
      </c>
      <c r="N107" s="70">
        <v>3.0400447357846676E-2</v>
      </c>
      <c r="O107" s="70">
        <v>0.505</v>
      </c>
      <c r="P107" s="70">
        <v>0.3263339102268219</v>
      </c>
      <c r="Q107" s="70">
        <v>2212.6266950893</v>
      </c>
      <c r="R107" s="72">
        <v>30954328</v>
      </c>
      <c r="S107" s="72">
        <v>736.55</v>
      </c>
      <c r="T107" s="72">
        <v>909.8</v>
      </c>
      <c r="U107" s="70">
        <v>4.438932669235049</v>
      </c>
      <c r="V107" s="171">
        <v>60</v>
      </c>
      <c r="W107" s="171" t="s">
        <v>101</v>
      </c>
      <c r="X107" s="70">
        <v>0.6</v>
      </c>
      <c r="Y107" s="119">
        <v>95.9</v>
      </c>
      <c r="Z107" s="70">
        <v>89.3</v>
      </c>
      <c r="AA107" s="70">
        <v>205</v>
      </c>
      <c r="AB107" s="70">
        <v>0.4</v>
      </c>
      <c r="AC107" s="70">
        <v>0</v>
      </c>
      <c r="AD107" s="70">
        <v>0</v>
      </c>
      <c r="AE107" s="70">
        <v>97</v>
      </c>
      <c r="AF107" s="70">
        <v>26</v>
      </c>
      <c r="AG107" s="70">
        <v>0.51500000000000001</v>
      </c>
      <c r="AH107" s="70">
        <v>0.44</v>
      </c>
      <c r="AI107" s="72">
        <v>3245.098751310567</v>
      </c>
      <c r="AJ107" s="72">
        <v>0</v>
      </c>
      <c r="AK107" s="72">
        <v>0</v>
      </c>
      <c r="AL107" s="72">
        <v>31555.839999999997</v>
      </c>
      <c r="AM107" s="72">
        <v>0</v>
      </c>
      <c r="AN107" s="72">
        <v>0</v>
      </c>
      <c r="AO107" s="72">
        <v>0</v>
      </c>
      <c r="AP107" s="70" t="s">
        <v>101</v>
      </c>
      <c r="AQ107" s="70">
        <v>18.600000000000001</v>
      </c>
      <c r="AR107" s="70">
        <v>3.12</v>
      </c>
      <c r="AS107" s="70">
        <v>-0.31977307796478271</v>
      </c>
      <c r="AT107" s="70">
        <v>45</v>
      </c>
      <c r="AU107" s="70">
        <v>48.3</v>
      </c>
      <c r="AV107" s="70">
        <v>49.287891156462585</v>
      </c>
      <c r="AW107" s="70">
        <v>25.7</v>
      </c>
      <c r="AX107" s="70">
        <v>99.418311029999998</v>
      </c>
      <c r="AY107" s="70">
        <v>48</v>
      </c>
      <c r="AZ107" s="70">
        <v>86.5</v>
      </c>
      <c r="BA107" s="72"/>
      <c r="BB107" s="72">
        <v>1086464</v>
      </c>
      <c r="BC107" s="72">
        <v>1078720.7593400001</v>
      </c>
      <c r="BD107" s="72">
        <v>15256361</v>
      </c>
      <c r="BE107" s="70">
        <v>7.6928999999999997E-2</v>
      </c>
      <c r="BF107" s="70">
        <v>1.575</v>
      </c>
      <c r="BG107" s="70">
        <v>0.40378633333333336</v>
      </c>
    </row>
    <row r="108" spans="1:59" s="11" customFormat="1" x14ac:dyDescent="0.25">
      <c r="A108" s="15" t="s">
        <v>422</v>
      </c>
      <c r="B108" t="s">
        <v>16</v>
      </c>
      <c r="C108" s="118" t="s">
        <v>551</v>
      </c>
      <c r="D108" s="70">
        <v>2.2857142857142856</v>
      </c>
      <c r="E108" s="72">
        <v>12866</v>
      </c>
      <c r="F108" s="72">
        <v>0</v>
      </c>
      <c r="G108" s="72">
        <v>2128.8231023358003</v>
      </c>
      <c r="H108" s="70">
        <v>0.03</v>
      </c>
      <c r="I108" s="72">
        <v>50677.2</v>
      </c>
      <c r="J108" s="70">
        <v>8.8235294117647065E-2</v>
      </c>
      <c r="K108" s="72">
        <v>0</v>
      </c>
      <c r="L108" s="72">
        <v>0</v>
      </c>
      <c r="M108" s="70">
        <v>0.66160746695468853</v>
      </c>
      <c r="N108" s="70">
        <v>3.0400447357846676E-2</v>
      </c>
      <c r="O108" s="70">
        <v>0.505</v>
      </c>
      <c r="P108" s="70">
        <v>0.41645133495330811</v>
      </c>
      <c r="Q108" s="70">
        <v>2212.6266950893</v>
      </c>
      <c r="R108" s="72">
        <v>30954328</v>
      </c>
      <c r="S108" s="72">
        <v>736.55</v>
      </c>
      <c r="T108" s="72">
        <v>909.8</v>
      </c>
      <c r="U108" s="70">
        <v>4.438932669235049</v>
      </c>
      <c r="V108" s="171">
        <v>74</v>
      </c>
      <c r="W108" s="171" t="s">
        <v>101</v>
      </c>
      <c r="X108" s="70">
        <v>0.6</v>
      </c>
      <c r="Y108" s="119">
        <v>65.45</v>
      </c>
      <c r="Z108" s="70">
        <v>46.5</v>
      </c>
      <c r="AA108" s="70">
        <v>205</v>
      </c>
      <c r="AB108" s="70">
        <v>0.6</v>
      </c>
      <c r="AC108" s="70">
        <v>0</v>
      </c>
      <c r="AD108" s="70">
        <v>0</v>
      </c>
      <c r="AE108" s="70">
        <v>97</v>
      </c>
      <c r="AF108" s="70">
        <v>26</v>
      </c>
      <c r="AG108" s="70">
        <v>0.51500000000000001</v>
      </c>
      <c r="AH108" s="70">
        <v>0.39</v>
      </c>
      <c r="AI108" s="72">
        <v>0</v>
      </c>
      <c r="AJ108" s="72">
        <v>0</v>
      </c>
      <c r="AK108" s="72">
        <v>0</v>
      </c>
      <c r="AL108" s="72">
        <v>9455.3700000000008</v>
      </c>
      <c r="AM108" s="72">
        <v>0</v>
      </c>
      <c r="AN108" s="72">
        <v>0</v>
      </c>
      <c r="AO108" s="72">
        <v>0</v>
      </c>
      <c r="AP108" s="70" t="s">
        <v>101</v>
      </c>
      <c r="AQ108" s="70">
        <v>14.4</v>
      </c>
      <c r="AR108" s="70">
        <v>3.12</v>
      </c>
      <c r="AS108" s="70">
        <v>-0.31977307796478271</v>
      </c>
      <c r="AT108" s="70">
        <v>45</v>
      </c>
      <c r="AU108" s="70">
        <v>29.8</v>
      </c>
      <c r="AV108" s="70">
        <v>36.849295774647892</v>
      </c>
      <c r="AW108" s="70">
        <v>25.7</v>
      </c>
      <c r="AX108" s="70">
        <v>99.418311029999998</v>
      </c>
      <c r="AY108" s="70">
        <v>20.8</v>
      </c>
      <c r="AZ108" s="70">
        <v>80.5</v>
      </c>
      <c r="BA108" s="72"/>
      <c r="BB108" s="72">
        <v>172482</v>
      </c>
      <c r="BC108" s="72">
        <v>178055.319219</v>
      </c>
      <c r="BD108" s="72">
        <v>15256361</v>
      </c>
      <c r="BE108" s="70">
        <v>7.6928999999999997E-2</v>
      </c>
      <c r="BF108" s="70">
        <v>1.575</v>
      </c>
      <c r="BG108" s="70">
        <v>0.40378633333333336</v>
      </c>
    </row>
    <row r="109" spans="1:59" s="11" customFormat="1" x14ac:dyDescent="0.25">
      <c r="A109" s="15" t="s">
        <v>421</v>
      </c>
      <c r="B109" t="s">
        <v>16</v>
      </c>
      <c r="C109" s="118" t="s">
        <v>550</v>
      </c>
      <c r="D109" s="70">
        <v>2.25</v>
      </c>
      <c r="E109" s="72">
        <v>316868</v>
      </c>
      <c r="F109" s="72">
        <v>280054</v>
      </c>
      <c r="G109" s="72">
        <v>4872.2428299124995</v>
      </c>
      <c r="H109" s="70">
        <v>0.03</v>
      </c>
      <c r="I109" s="72">
        <v>50677.2</v>
      </c>
      <c r="J109" s="70">
        <v>8.8235294117647065E-2</v>
      </c>
      <c r="K109" s="72">
        <v>3</v>
      </c>
      <c r="L109" s="72">
        <v>0</v>
      </c>
      <c r="M109" s="70">
        <v>0.66160746695468853</v>
      </c>
      <c r="N109" s="70">
        <v>3.0400447357846676E-2</v>
      </c>
      <c r="O109" s="70">
        <v>0.505</v>
      </c>
      <c r="P109" s="70">
        <v>0.50476473569869995</v>
      </c>
      <c r="Q109" s="70">
        <v>2212.6266950893</v>
      </c>
      <c r="R109" s="72">
        <v>30954328</v>
      </c>
      <c r="S109" s="72">
        <v>736.55</v>
      </c>
      <c r="T109" s="72">
        <v>909.8</v>
      </c>
      <c r="U109" s="70">
        <v>4.438932669235049</v>
      </c>
      <c r="V109" s="171">
        <v>89</v>
      </c>
      <c r="W109" s="171" t="s">
        <v>101</v>
      </c>
      <c r="X109" s="70">
        <v>0.6</v>
      </c>
      <c r="Y109" s="119">
        <v>95.9</v>
      </c>
      <c r="Z109" s="70">
        <v>85.6</v>
      </c>
      <c r="AA109" s="70">
        <v>205</v>
      </c>
      <c r="AB109" s="70">
        <v>1.5</v>
      </c>
      <c r="AC109" s="70">
        <v>0</v>
      </c>
      <c r="AD109" s="70">
        <v>0</v>
      </c>
      <c r="AE109" s="70">
        <v>97</v>
      </c>
      <c r="AF109" s="70">
        <v>26</v>
      </c>
      <c r="AG109" s="70">
        <v>0.51500000000000001</v>
      </c>
      <c r="AH109" s="70">
        <v>0.55000000000000004</v>
      </c>
      <c r="AI109" s="72">
        <v>0</v>
      </c>
      <c r="AJ109" s="72">
        <v>0</v>
      </c>
      <c r="AK109" s="72">
        <v>0</v>
      </c>
      <c r="AL109" s="72">
        <v>39439.64</v>
      </c>
      <c r="AM109" s="72">
        <v>0</v>
      </c>
      <c r="AN109" s="72">
        <v>0</v>
      </c>
      <c r="AO109" s="72">
        <v>0</v>
      </c>
      <c r="AP109" s="70" t="s">
        <v>101</v>
      </c>
      <c r="AQ109" s="70">
        <v>26.1</v>
      </c>
      <c r="AR109" s="70">
        <v>3.12</v>
      </c>
      <c r="AS109" s="70">
        <v>-0.31977307796478271</v>
      </c>
      <c r="AT109" s="70">
        <v>45</v>
      </c>
      <c r="AU109" s="70">
        <v>21.7</v>
      </c>
      <c r="AV109" s="70">
        <v>32.539520958083834</v>
      </c>
      <c r="AW109" s="70">
        <v>25.7</v>
      </c>
      <c r="AX109" s="70">
        <v>99.418311029999998</v>
      </c>
      <c r="AY109" s="70">
        <v>15.9</v>
      </c>
      <c r="AZ109" s="70">
        <v>22.9</v>
      </c>
      <c r="BA109" s="72"/>
      <c r="BB109" s="72">
        <v>748451</v>
      </c>
      <c r="BC109" s="72">
        <v>745856.75311000005</v>
      </c>
      <c r="BD109" s="72">
        <v>15256361</v>
      </c>
      <c r="BE109" s="70">
        <v>7.6928999999999997E-2</v>
      </c>
      <c r="BF109" s="70">
        <v>1.575</v>
      </c>
      <c r="BG109" s="70">
        <v>0.40378633333333336</v>
      </c>
    </row>
    <row r="110" spans="1:59" s="11" customFormat="1" x14ac:dyDescent="0.25">
      <c r="A110" s="15" t="s">
        <v>424</v>
      </c>
      <c r="B110" t="s">
        <v>16</v>
      </c>
      <c r="C110" s="118" t="s">
        <v>553</v>
      </c>
      <c r="D110" s="70">
        <v>2.25</v>
      </c>
      <c r="E110" s="72">
        <v>430808</v>
      </c>
      <c r="F110" s="72">
        <v>185868</v>
      </c>
      <c r="G110" s="72">
        <v>527.12624227959998</v>
      </c>
      <c r="H110" s="70">
        <v>0.14000000000000001</v>
      </c>
      <c r="I110" s="72">
        <v>50677.2</v>
      </c>
      <c r="J110" s="70">
        <v>8.8235294117647065E-2</v>
      </c>
      <c r="K110" s="72">
        <v>0</v>
      </c>
      <c r="L110" s="72">
        <v>0</v>
      </c>
      <c r="M110" s="70">
        <v>0.66160746695468853</v>
      </c>
      <c r="N110" s="70">
        <v>3.0400447357846676E-2</v>
      </c>
      <c r="O110" s="70">
        <v>0.505</v>
      </c>
      <c r="P110" s="70">
        <v>0.38530802726745605</v>
      </c>
      <c r="Q110" s="70">
        <v>2212.6266950893</v>
      </c>
      <c r="R110" s="72">
        <v>30954328</v>
      </c>
      <c r="S110" s="72">
        <v>736.55</v>
      </c>
      <c r="T110" s="72">
        <v>909.8</v>
      </c>
      <c r="U110" s="70">
        <v>4.438932669235049</v>
      </c>
      <c r="V110" s="171">
        <v>64</v>
      </c>
      <c r="W110" s="171">
        <v>0.16899999999999998</v>
      </c>
      <c r="X110" s="70">
        <v>0.6</v>
      </c>
      <c r="Y110" s="119">
        <v>92</v>
      </c>
      <c r="Z110" s="70">
        <v>81.5</v>
      </c>
      <c r="AA110" s="70">
        <v>205</v>
      </c>
      <c r="AB110" s="70">
        <v>0.4</v>
      </c>
      <c r="AC110" s="70">
        <v>0</v>
      </c>
      <c r="AD110" s="70">
        <v>0</v>
      </c>
      <c r="AE110" s="70">
        <v>97</v>
      </c>
      <c r="AF110" s="70">
        <v>26</v>
      </c>
      <c r="AG110" s="70">
        <v>0.51500000000000001</v>
      </c>
      <c r="AH110" s="70">
        <v>0.33</v>
      </c>
      <c r="AI110" s="72">
        <v>0</v>
      </c>
      <c r="AJ110" s="72">
        <v>0</v>
      </c>
      <c r="AK110" s="72">
        <v>0</v>
      </c>
      <c r="AL110" s="72">
        <v>31402.610000000004</v>
      </c>
      <c r="AM110" s="72">
        <v>0</v>
      </c>
      <c r="AN110" s="72">
        <v>0</v>
      </c>
      <c r="AO110" s="72">
        <v>0</v>
      </c>
      <c r="AP110" s="70">
        <v>9.4</v>
      </c>
      <c r="AQ110" s="70">
        <v>31.3</v>
      </c>
      <c r="AR110" s="70">
        <v>3.12</v>
      </c>
      <c r="AS110" s="70">
        <v>-0.31977307796478271</v>
      </c>
      <c r="AT110" s="70">
        <v>45</v>
      </c>
      <c r="AU110" s="70">
        <v>42</v>
      </c>
      <c r="AV110" s="70">
        <v>36.511279826464211</v>
      </c>
      <c r="AW110" s="70">
        <v>25.7</v>
      </c>
      <c r="AX110" s="70">
        <v>99.418311029999998</v>
      </c>
      <c r="AY110" s="70">
        <v>60.1</v>
      </c>
      <c r="AZ110" s="70">
        <v>97.7</v>
      </c>
      <c r="BA110" s="72"/>
      <c r="BB110" s="72">
        <v>976885</v>
      </c>
      <c r="BC110" s="72">
        <v>960654.600706</v>
      </c>
      <c r="BD110" s="72">
        <v>15256361</v>
      </c>
      <c r="BE110" s="70">
        <v>7.6928999999999997E-2</v>
      </c>
      <c r="BF110" s="70">
        <v>1.575</v>
      </c>
      <c r="BG110" s="70">
        <v>0.40378633333333336</v>
      </c>
    </row>
    <row r="111" spans="1:59" s="11" customFormat="1" x14ac:dyDescent="0.25">
      <c r="A111" s="15" t="s">
        <v>425</v>
      </c>
      <c r="B111" t="s">
        <v>16</v>
      </c>
      <c r="C111" s="118" t="s">
        <v>554</v>
      </c>
      <c r="D111" s="70">
        <v>2.875</v>
      </c>
      <c r="E111" s="72">
        <v>372412</v>
      </c>
      <c r="F111" s="72">
        <v>128554</v>
      </c>
      <c r="G111" s="72">
        <v>5239.9145755765003</v>
      </c>
      <c r="H111" s="70">
        <v>0.14000000000000001</v>
      </c>
      <c r="I111" s="72">
        <v>50677.2</v>
      </c>
      <c r="J111" s="70">
        <v>8.8235294117647065E-2</v>
      </c>
      <c r="K111" s="72">
        <v>0</v>
      </c>
      <c r="L111" s="72">
        <v>0</v>
      </c>
      <c r="M111" s="70">
        <v>0.66160746695468853</v>
      </c>
      <c r="N111" s="70">
        <v>3.0400447357846676E-2</v>
      </c>
      <c r="O111" s="70">
        <v>0.505</v>
      </c>
      <c r="P111" s="70">
        <v>0.41986489295959473</v>
      </c>
      <c r="Q111" s="70">
        <v>2212.6266950893</v>
      </c>
      <c r="R111" s="72">
        <v>30954328</v>
      </c>
      <c r="S111" s="72">
        <v>736.55</v>
      </c>
      <c r="T111" s="72">
        <v>909.8</v>
      </c>
      <c r="U111" s="70">
        <v>4.438932669235049</v>
      </c>
      <c r="V111" s="171">
        <v>71</v>
      </c>
      <c r="W111" s="171">
        <v>0.185</v>
      </c>
      <c r="X111" s="70">
        <v>0.6</v>
      </c>
      <c r="Y111" s="119">
        <v>91.199999999999989</v>
      </c>
      <c r="Z111" s="70">
        <v>79.400000000000006</v>
      </c>
      <c r="AA111" s="70">
        <v>205</v>
      </c>
      <c r="AB111" s="70">
        <v>0.5</v>
      </c>
      <c r="AC111" s="70">
        <v>0</v>
      </c>
      <c r="AD111" s="70">
        <v>1</v>
      </c>
      <c r="AE111" s="70">
        <v>97</v>
      </c>
      <c r="AF111" s="70">
        <v>26</v>
      </c>
      <c r="AG111" s="70">
        <v>0.51500000000000001</v>
      </c>
      <c r="AH111" s="70">
        <v>0.31</v>
      </c>
      <c r="AI111" s="72">
        <v>0</v>
      </c>
      <c r="AJ111" s="72">
        <v>0</v>
      </c>
      <c r="AK111" s="72">
        <v>0</v>
      </c>
      <c r="AL111" s="72">
        <v>52157.509999999995</v>
      </c>
      <c r="AM111" s="72">
        <v>0</v>
      </c>
      <c r="AN111" s="72">
        <v>0</v>
      </c>
      <c r="AO111" s="72">
        <v>0</v>
      </c>
      <c r="AP111" s="70">
        <v>10.5</v>
      </c>
      <c r="AQ111" s="70">
        <v>28.4</v>
      </c>
      <c r="AR111" s="70">
        <v>3.12</v>
      </c>
      <c r="AS111" s="70">
        <v>-0.31977307796478271</v>
      </c>
      <c r="AT111" s="70">
        <v>45</v>
      </c>
      <c r="AU111" s="70">
        <v>43.9</v>
      </c>
      <c r="AV111" s="70">
        <v>34.509594095940962</v>
      </c>
      <c r="AW111" s="70">
        <v>25.7</v>
      </c>
      <c r="AX111" s="70">
        <v>99.418311029999998</v>
      </c>
      <c r="AY111" s="70">
        <v>32.9</v>
      </c>
      <c r="AZ111" s="70">
        <v>84.3</v>
      </c>
      <c r="BA111" s="72"/>
      <c r="BB111" s="72">
        <v>654981</v>
      </c>
      <c r="BC111" s="72">
        <v>629109.83333499997</v>
      </c>
      <c r="BD111" s="72">
        <v>15256361</v>
      </c>
      <c r="BE111" s="70">
        <v>7.6928999999999997E-2</v>
      </c>
      <c r="BF111" s="70">
        <v>1.575</v>
      </c>
      <c r="BG111" s="70">
        <v>0.40378633333333336</v>
      </c>
    </row>
    <row r="112" spans="1:59" s="11" customFormat="1" x14ac:dyDescent="0.25">
      <c r="A112" s="15" t="s">
        <v>427</v>
      </c>
      <c r="B112" t="s">
        <v>16</v>
      </c>
      <c r="C112" s="118" t="s">
        <v>556</v>
      </c>
      <c r="D112" s="70">
        <v>2.125</v>
      </c>
      <c r="E112" s="72">
        <v>33524</v>
      </c>
      <c r="F112" s="72">
        <v>423411</v>
      </c>
      <c r="G112" s="72">
        <v>20873.005179046002</v>
      </c>
      <c r="H112" s="70">
        <v>0.28999999999999998</v>
      </c>
      <c r="I112" s="72">
        <v>50677.2</v>
      </c>
      <c r="J112" s="70">
        <v>8.8235294117647065E-2</v>
      </c>
      <c r="K112" s="72">
        <v>0</v>
      </c>
      <c r="L112" s="72">
        <v>0</v>
      </c>
      <c r="M112" s="70">
        <v>0.66160746695468853</v>
      </c>
      <c r="N112" s="70">
        <v>3.0400447357846676E-2</v>
      </c>
      <c r="O112" s="70">
        <v>0.505</v>
      </c>
      <c r="P112" s="70">
        <v>0.28591200709342957</v>
      </c>
      <c r="Q112" s="70">
        <v>2212.6266950893</v>
      </c>
      <c r="R112" s="72">
        <v>30954328</v>
      </c>
      <c r="S112" s="72">
        <v>736.55</v>
      </c>
      <c r="T112" s="72">
        <v>909.8</v>
      </c>
      <c r="U112" s="70">
        <v>4.438932669235049</v>
      </c>
      <c r="V112" s="171">
        <v>51</v>
      </c>
      <c r="W112" s="171">
        <v>0.13900000000000001</v>
      </c>
      <c r="X112" s="70">
        <v>0.6</v>
      </c>
      <c r="Y112" s="119">
        <v>98.15</v>
      </c>
      <c r="Z112" s="70">
        <v>94.7</v>
      </c>
      <c r="AA112" s="70">
        <v>205</v>
      </c>
      <c r="AB112" s="70">
        <v>0.4</v>
      </c>
      <c r="AC112" s="70">
        <v>0</v>
      </c>
      <c r="AD112" s="70">
        <v>1</v>
      </c>
      <c r="AE112" s="70">
        <v>97</v>
      </c>
      <c r="AF112" s="70">
        <v>26</v>
      </c>
      <c r="AG112" s="70">
        <v>0.51500000000000001</v>
      </c>
      <c r="AH112" s="70">
        <v>0.32</v>
      </c>
      <c r="AI112" s="72">
        <v>3014.2336118454778</v>
      </c>
      <c r="AJ112" s="72">
        <v>0</v>
      </c>
      <c r="AK112" s="72">
        <v>0</v>
      </c>
      <c r="AL112" s="72">
        <v>21129.050000000003</v>
      </c>
      <c r="AM112" s="72">
        <v>0</v>
      </c>
      <c r="AN112" s="72">
        <v>0</v>
      </c>
      <c r="AO112" s="72">
        <v>0</v>
      </c>
      <c r="AP112" s="70">
        <v>8</v>
      </c>
      <c r="AQ112" s="70">
        <v>20.9</v>
      </c>
      <c r="AR112" s="70">
        <v>3.12</v>
      </c>
      <c r="AS112" s="70">
        <v>-0.31977307796478271</v>
      </c>
      <c r="AT112" s="70">
        <v>45</v>
      </c>
      <c r="AU112" s="70">
        <v>55.7</v>
      </c>
      <c r="AV112" s="70">
        <v>50.678195488721812</v>
      </c>
      <c r="AW112" s="70">
        <v>25.7</v>
      </c>
      <c r="AX112" s="70">
        <v>99.418311029999998</v>
      </c>
      <c r="AY112" s="70">
        <v>53.1</v>
      </c>
      <c r="AZ112" s="70">
        <v>87</v>
      </c>
      <c r="BA112" s="72"/>
      <c r="BB112" s="72">
        <v>1009170</v>
      </c>
      <c r="BC112" s="72">
        <v>1009121.45623</v>
      </c>
      <c r="BD112" s="72">
        <v>15256361</v>
      </c>
      <c r="BE112" s="70">
        <v>7.6928999999999997E-2</v>
      </c>
      <c r="BF112" s="70">
        <v>1.575</v>
      </c>
      <c r="BG112" s="70">
        <v>0.40378633333333336</v>
      </c>
    </row>
    <row r="113" spans="1:59" s="11" customFormat="1" x14ac:dyDescent="0.25">
      <c r="A113" s="15" t="s">
        <v>426</v>
      </c>
      <c r="B113" t="s">
        <v>16</v>
      </c>
      <c r="C113" s="118" t="s">
        <v>555</v>
      </c>
      <c r="D113" s="70">
        <v>2.1428571428571428</v>
      </c>
      <c r="E113" s="72">
        <v>244045</v>
      </c>
      <c r="F113" s="72">
        <v>96886</v>
      </c>
      <c r="G113" s="72">
        <v>1590.974545262</v>
      </c>
      <c r="H113" s="70">
        <v>0</v>
      </c>
      <c r="I113" s="72">
        <v>50677.2</v>
      </c>
      <c r="J113" s="70">
        <v>8.8235294117647065E-2</v>
      </c>
      <c r="K113" s="72">
        <v>3</v>
      </c>
      <c r="L113" s="72">
        <v>1</v>
      </c>
      <c r="M113" s="70">
        <v>0.66160746695468853</v>
      </c>
      <c r="N113" s="70">
        <v>3.0400447357846676E-2</v>
      </c>
      <c r="O113" s="70">
        <v>0.505</v>
      </c>
      <c r="P113" s="70">
        <v>0.43571415543556213</v>
      </c>
      <c r="Q113" s="70">
        <v>2212.6266950893</v>
      </c>
      <c r="R113" s="72">
        <v>30954328</v>
      </c>
      <c r="S113" s="72">
        <v>736.55</v>
      </c>
      <c r="T113" s="72">
        <v>909.8</v>
      </c>
      <c r="U113" s="70">
        <v>4.438932669235049</v>
      </c>
      <c r="V113" s="171">
        <v>78</v>
      </c>
      <c r="W113" s="171" t="s">
        <v>101</v>
      </c>
      <c r="X113" s="70">
        <v>0.6</v>
      </c>
      <c r="Y113" s="119">
        <v>93.6</v>
      </c>
      <c r="Z113" s="70">
        <v>89.9</v>
      </c>
      <c r="AA113" s="70">
        <v>205</v>
      </c>
      <c r="AB113" s="70">
        <v>0.5</v>
      </c>
      <c r="AC113" s="70">
        <v>0</v>
      </c>
      <c r="AD113" s="70">
        <v>0</v>
      </c>
      <c r="AE113" s="70">
        <v>97</v>
      </c>
      <c r="AF113" s="70">
        <v>26</v>
      </c>
      <c r="AG113" s="70">
        <v>0.51500000000000001</v>
      </c>
      <c r="AH113" s="70">
        <v>0.39</v>
      </c>
      <c r="AI113" s="72">
        <v>0</v>
      </c>
      <c r="AJ113" s="72">
        <v>0</v>
      </c>
      <c r="AK113" s="72">
        <v>0</v>
      </c>
      <c r="AL113" s="72">
        <v>14813.09</v>
      </c>
      <c r="AM113" s="72">
        <v>0</v>
      </c>
      <c r="AN113" s="72">
        <v>0</v>
      </c>
      <c r="AO113" s="72">
        <v>0</v>
      </c>
      <c r="AP113" s="70" t="s">
        <v>101</v>
      </c>
      <c r="AQ113" s="70">
        <v>21.3</v>
      </c>
      <c r="AR113" s="70">
        <v>3.12</v>
      </c>
      <c r="AS113" s="70">
        <v>-0.31977307796478271</v>
      </c>
      <c r="AT113" s="70">
        <v>45</v>
      </c>
      <c r="AU113" s="70">
        <v>29.6</v>
      </c>
      <c r="AV113" s="70">
        <v>44.390103397341207</v>
      </c>
      <c r="AW113" s="70">
        <v>25.7</v>
      </c>
      <c r="AX113" s="70">
        <v>99.418311029999998</v>
      </c>
      <c r="AY113" s="70">
        <v>56.7</v>
      </c>
      <c r="AZ113" s="70">
        <v>22.5</v>
      </c>
      <c r="BA113" s="72"/>
      <c r="BB113" s="72">
        <v>517016</v>
      </c>
      <c r="BC113" s="72">
        <v>508465.23020300001</v>
      </c>
      <c r="BD113" s="72">
        <v>15256361</v>
      </c>
      <c r="BE113" s="70">
        <v>7.6928999999999997E-2</v>
      </c>
      <c r="BF113" s="70">
        <v>1.575</v>
      </c>
      <c r="BG113" s="70">
        <v>0.40378633333333336</v>
      </c>
    </row>
    <row r="114" spans="1:59" s="11" customFormat="1" x14ac:dyDescent="0.25">
      <c r="A114" s="15" t="s">
        <v>428</v>
      </c>
      <c r="B114" t="s">
        <v>16</v>
      </c>
      <c r="C114" s="118" t="s">
        <v>557</v>
      </c>
      <c r="D114" s="70">
        <v>2.625</v>
      </c>
      <c r="E114" s="72">
        <v>227276</v>
      </c>
      <c r="F114" s="72">
        <v>6741</v>
      </c>
      <c r="G114" s="72">
        <v>2822.0636011101501</v>
      </c>
      <c r="H114" s="70">
        <v>0.09</v>
      </c>
      <c r="I114" s="72">
        <v>50677.2</v>
      </c>
      <c r="J114" s="70">
        <v>8.8235294117647065E-2</v>
      </c>
      <c r="K114" s="72">
        <v>0</v>
      </c>
      <c r="L114" s="72">
        <v>2</v>
      </c>
      <c r="M114" s="70">
        <v>0.66160746695468853</v>
      </c>
      <c r="N114" s="70">
        <v>3.0400447357846676E-2</v>
      </c>
      <c r="O114" s="70">
        <v>0.505</v>
      </c>
      <c r="P114" s="70">
        <v>0.51168340444564819</v>
      </c>
      <c r="Q114" s="70">
        <v>2212.6266950893</v>
      </c>
      <c r="R114" s="72">
        <v>30954328</v>
      </c>
      <c r="S114" s="72">
        <v>736.55</v>
      </c>
      <c r="T114" s="72">
        <v>909.8</v>
      </c>
      <c r="U114" s="70">
        <v>4.438932669235049</v>
      </c>
      <c r="V114" s="171">
        <v>80</v>
      </c>
      <c r="W114" s="171">
        <v>0.14499999999999999</v>
      </c>
      <c r="X114" s="70">
        <v>0.6</v>
      </c>
      <c r="Y114" s="119">
        <v>78</v>
      </c>
      <c r="Z114" s="70">
        <v>65.3</v>
      </c>
      <c r="AA114" s="70">
        <v>205</v>
      </c>
      <c r="AB114" s="70">
        <v>0.8</v>
      </c>
      <c r="AC114" s="70">
        <v>0</v>
      </c>
      <c r="AD114" s="70">
        <v>0</v>
      </c>
      <c r="AE114" s="70">
        <v>97</v>
      </c>
      <c r="AF114" s="70">
        <v>26</v>
      </c>
      <c r="AG114" s="70">
        <v>0.51500000000000001</v>
      </c>
      <c r="AH114" s="70">
        <v>0.48</v>
      </c>
      <c r="AI114" s="72">
        <v>0</v>
      </c>
      <c r="AJ114" s="72">
        <v>0</v>
      </c>
      <c r="AK114" s="72">
        <v>0</v>
      </c>
      <c r="AL114" s="72">
        <v>53411.22</v>
      </c>
      <c r="AM114" s="72">
        <v>0</v>
      </c>
      <c r="AN114" s="72">
        <v>0</v>
      </c>
      <c r="AO114" s="72">
        <v>0</v>
      </c>
      <c r="AP114" s="70">
        <v>6.8</v>
      </c>
      <c r="AQ114" s="70">
        <v>20.399999999999999</v>
      </c>
      <c r="AR114" s="70">
        <v>3.12</v>
      </c>
      <c r="AS114" s="70">
        <v>-0.31977307796478271</v>
      </c>
      <c r="AT114" s="70">
        <v>45</v>
      </c>
      <c r="AU114" s="70">
        <v>34.4</v>
      </c>
      <c r="AV114" s="70">
        <v>29.027758007117434</v>
      </c>
      <c r="AW114" s="70">
        <v>25.7</v>
      </c>
      <c r="AX114" s="70">
        <v>99.418311029999998</v>
      </c>
      <c r="AY114" s="70">
        <v>17.5</v>
      </c>
      <c r="AZ114" s="70">
        <v>54.5</v>
      </c>
      <c r="BA114" s="72"/>
      <c r="BB114" s="72">
        <v>783777</v>
      </c>
      <c r="BC114" s="72">
        <v>763128.15514100005</v>
      </c>
      <c r="BD114" s="72">
        <v>15256361</v>
      </c>
      <c r="BE114" s="70">
        <v>7.6928999999999997E-2</v>
      </c>
      <c r="BF114" s="70">
        <v>1.575</v>
      </c>
      <c r="BG114" s="70">
        <v>0.40378633333333336</v>
      </c>
    </row>
    <row r="115" spans="1:59" s="11" customFormat="1" x14ac:dyDescent="0.25">
      <c r="A115" s="15" t="s">
        <v>429</v>
      </c>
      <c r="B115" t="s">
        <v>16</v>
      </c>
      <c r="C115" s="118" t="s">
        <v>558</v>
      </c>
      <c r="D115" s="70">
        <v>1.75</v>
      </c>
      <c r="E115" s="72">
        <v>470612</v>
      </c>
      <c r="F115" s="72">
        <v>438386</v>
      </c>
      <c r="G115" s="72">
        <v>24.428799528169002</v>
      </c>
      <c r="H115" s="70">
        <v>0.17</v>
      </c>
      <c r="I115" s="72">
        <v>50677.2</v>
      </c>
      <c r="J115" s="70">
        <v>8.8235294117647065E-2</v>
      </c>
      <c r="K115" s="72">
        <v>0</v>
      </c>
      <c r="L115" s="72">
        <v>0</v>
      </c>
      <c r="M115" s="70">
        <v>0.66160746695468853</v>
      </c>
      <c r="N115" s="70">
        <v>3.0400447357846676E-2</v>
      </c>
      <c r="O115" s="70">
        <v>0.505</v>
      </c>
      <c r="P115" s="70">
        <v>0.22587792575359344</v>
      </c>
      <c r="Q115" s="70">
        <v>2212.6266950893</v>
      </c>
      <c r="R115" s="72">
        <v>30954328</v>
      </c>
      <c r="S115" s="72">
        <v>736.55</v>
      </c>
      <c r="T115" s="72">
        <v>909.8</v>
      </c>
      <c r="U115" s="70">
        <v>4.438932669235049</v>
      </c>
      <c r="V115" s="171">
        <v>55</v>
      </c>
      <c r="W115" s="171" t="s">
        <v>101</v>
      </c>
      <c r="X115" s="70">
        <v>0.6</v>
      </c>
      <c r="Y115" s="119">
        <v>99.4</v>
      </c>
      <c r="Z115" s="70">
        <v>91.6</v>
      </c>
      <c r="AA115" s="70">
        <v>205</v>
      </c>
      <c r="AB115" s="70">
        <v>0.1</v>
      </c>
      <c r="AC115" s="70">
        <v>0</v>
      </c>
      <c r="AD115" s="70">
        <v>0</v>
      </c>
      <c r="AE115" s="70">
        <v>97</v>
      </c>
      <c r="AF115" s="70">
        <v>26</v>
      </c>
      <c r="AG115" s="70">
        <v>0.51500000000000001</v>
      </c>
      <c r="AH115" s="70">
        <v>0.31</v>
      </c>
      <c r="AI115" s="72">
        <v>0</v>
      </c>
      <c r="AJ115" s="72">
        <v>0</v>
      </c>
      <c r="AK115" s="72">
        <v>0</v>
      </c>
      <c r="AL115" s="72">
        <v>13196.099999999999</v>
      </c>
      <c r="AM115" s="72">
        <v>0</v>
      </c>
      <c r="AN115" s="72">
        <v>0</v>
      </c>
      <c r="AO115" s="72">
        <v>0</v>
      </c>
      <c r="AP115" s="70" t="s">
        <v>101</v>
      </c>
      <c r="AQ115" s="70">
        <v>24.1</v>
      </c>
      <c r="AR115" s="70">
        <v>3.12</v>
      </c>
      <c r="AS115" s="70">
        <v>-0.31977307796478271</v>
      </c>
      <c r="AT115" s="70">
        <v>45</v>
      </c>
      <c r="AU115" s="70">
        <v>67.900000000000006</v>
      </c>
      <c r="AV115" s="70">
        <v>52.482959641255604</v>
      </c>
      <c r="AW115" s="70">
        <v>25.7</v>
      </c>
      <c r="AX115" s="70">
        <v>99.418311029999998</v>
      </c>
      <c r="AY115" s="70">
        <v>65.599999999999994</v>
      </c>
      <c r="AZ115" s="70">
        <v>92.3</v>
      </c>
      <c r="BA115" s="72"/>
      <c r="BB115" s="72">
        <v>1995037</v>
      </c>
      <c r="BC115" s="72">
        <v>2005770.66163</v>
      </c>
      <c r="BD115" s="72">
        <v>15256361</v>
      </c>
      <c r="BE115" s="70">
        <v>7.6928999999999997E-2</v>
      </c>
      <c r="BF115" s="70">
        <v>1.575</v>
      </c>
      <c r="BG115" s="70">
        <v>0.40378633333333336</v>
      </c>
    </row>
    <row r="116" spans="1:59" s="11" customFormat="1" x14ac:dyDescent="0.25">
      <c r="A116" s="15" t="s">
        <v>430</v>
      </c>
      <c r="B116" t="s">
        <v>16</v>
      </c>
      <c r="C116" s="118" t="s">
        <v>559</v>
      </c>
      <c r="D116" s="70">
        <v>2</v>
      </c>
      <c r="E116" s="72">
        <v>128546</v>
      </c>
      <c r="F116" s="72">
        <v>90001</v>
      </c>
      <c r="G116" s="72">
        <v>534.09380884339998</v>
      </c>
      <c r="H116" s="70">
        <v>0.06</v>
      </c>
      <c r="I116" s="72">
        <v>50677.2</v>
      </c>
      <c r="J116" s="70">
        <v>8.8235294117647065E-2</v>
      </c>
      <c r="K116" s="72">
        <v>0</v>
      </c>
      <c r="L116" s="72">
        <v>2</v>
      </c>
      <c r="M116" s="70">
        <v>0.66160746695468853</v>
      </c>
      <c r="N116" s="70">
        <v>3.0400447357846676E-2</v>
      </c>
      <c r="O116" s="70">
        <v>0.505</v>
      </c>
      <c r="P116" s="70">
        <v>0.18903450667858124</v>
      </c>
      <c r="Q116" s="70">
        <v>2212.6266950893</v>
      </c>
      <c r="R116" s="72">
        <v>30954328</v>
      </c>
      <c r="S116" s="72">
        <v>736.55</v>
      </c>
      <c r="T116" s="72">
        <v>909.8</v>
      </c>
      <c r="U116" s="70">
        <v>4.438932669235049</v>
      </c>
      <c r="V116" s="171">
        <v>55</v>
      </c>
      <c r="W116" s="171" t="s">
        <v>101</v>
      </c>
      <c r="X116" s="70">
        <v>0.6</v>
      </c>
      <c r="Y116" s="119">
        <v>96.35</v>
      </c>
      <c r="Z116" s="70">
        <v>93.6</v>
      </c>
      <c r="AA116" s="70">
        <v>205</v>
      </c>
      <c r="AB116" s="70">
        <v>1.5</v>
      </c>
      <c r="AC116" s="70">
        <v>0</v>
      </c>
      <c r="AD116" s="70">
        <v>1</v>
      </c>
      <c r="AE116" s="70">
        <v>97</v>
      </c>
      <c r="AF116" s="70">
        <v>26</v>
      </c>
      <c r="AG116" s="70">
        <v>0.51500000000000001</v>
      </c>
      <c r="AH116" s="70">
        <v>0.35</v>
      </c>
      <c r="AI116" s="72">
        <v>0</v>
      </c>
      <c r="AJ116" s="72">
        <v>0</v>
      </c>
      <c r="AK116" s="72">
        <v>0</v>
      </c>
      <c r="AL116" s="72">
        <v>9615.43</v>
      </c>
      <c r="AM116" s="72">
        <v>0</v>
      </c>
      <c r="AN116" s="72">
        <v>0</v>
      </c>
      <c r="AO116" s="72">
        <v>0</v>
      </c>
      <c r="AP116" s="70" t="s">
        <v>101</v>
      </c>
      <c r="AQ116" s="70">
        <v>11.4</v>
      </c>
      <c r="AR116" s="70">
        <v>3.12</v>
      </c>
      <c r="AS116" s="70">
        <v>-0.31977307796478271</v>
      </c>
      <c r="AT116" s="70">
        <v>45</v>
      </c>
      <c r="AU116" s="70">
        <v>65.400000000000006</v>
      </c>
      <c r="AV116" s="70">
        <v>75.663027027027027</v>
      </c>
      <c r="AW116" s="70">
        <v>25.7</v>
      </c>
      <c r="AX116" s="70">
        <v>99.418311029999998</v>
      </c>
      <c r="AY116" s="70">
        <v>61.8</v>
      </c>
      <c r="AZ116" s="70">
        <v>34.6</v>
      </c>
      <c r="BA116" s="72"/>
      <c r="BB116" s="72">
        <v>621168</v>
      </c>
      <c r="BC116" s="72">
        <v>610140.17079899996</v>
      </c>
      <c r="BD116" s="72">
        <v>15256361</v>
      </c>
      <c r="BE116" s="70">
        <v>7.6928999999999997E-2</v>
      </c>
      <c r="BF116" s="70">
        <v>1.575</v>
      </c>
      <c r="BG116" s="70">
        <v>0.40378633333333336</v>
      </c>
    </row>
    <row r="117" spans="1:59" s="11" customFormat="1" x14ac:dyDescent="0.25">
      <c r="A117" s="15" t="s">
        <v>432</v>
      </c>
      <c r="B117" t="s">
        <v>4</v>
      </c>
      <c r="C117" s="118" t="s">
        <v>561</v>
      </c>
      <c r="D117" s="70">
        <v>3</v>
      </c>
      <c r="E117" s="72">
        <v>1647</v>
      </c>
      <c r="F117" s="72">
        <v>0</v>
      </c>
      <c r="G117" s="72">
        <v>13092.538546305999</v>
      </c>
      <c r="H117" s="70">
        <v>0.14000000000000001</v>
      </c>
      <c r="I117" s="72">
        <v>209794.28571428571</v>
      </c>
      <c r="J117" s="70">
        <v>0.17142857142857143</v>
      </c>
      <c r="K117" s="72">
        <v>0</v>
      </c>
      <c r="L117" s="72">
        <v>0</v>
      </c>
      <c r="M117" s="70">
        <v>0.95052439350993334</v>
      </c>
      <c r="N117" s="70">
        <v>0.92513172674513056</v>
      </c>
      <c r="O117" s="70">
        <v>0.40400000000000003</v>
      </c>
      <c r="P117" s="70">
        <v>0.65281015634536743</v>
      </c>
      <c r="Q117" s="70">
        <v>0</v>
      </c>
      <c r="R117" s="72">
        <v>1046767414</v>
      </c>
      <c r="S117" s="72">
        <v>624.46</v>
      </c>
      <c r="T117" s="72">
        <v>647.83000000000004</v>
      </c>
      <c r="U117" s="70">
        <v>6.5802082610680737</v>
      </c>
      <c r="V117" s="171">
        <v>69</v>
      </c>
      <c r="W117" s="171">
        <v>0.33299999999999996</v>
      </c>
      <c r="X117" s="70">
        <v>0.4</v>
      </c>
      <c r="Y117" s="119">
        <v>33.700000000000003</v>
      </c>
      <c r="Z117" s="70">
        <v>30.1</v>
      </c>
      <c r="AA117" s="70">
        <v>209</v>
      </c>
      <c r="AB117" s="70">
        <v>2.1</v>
      </c>
      <c r="AC117" s="70">
        <v>0</v>
      </c>
      <c r="AD117" s="70">
        <v>1</v>
      </c>
      <c r="AE117" s="70">
        <v>100</v>
      </c>
      <c r="AF117" s="70">
        <v>58.3</v>
      </c>
      <c r="AG117" s="70">
        <v>0.70799999999999996</v>
      </c>
      <c r="AH117" s="70">
        <v>0.13</v>
      </c>
      <c r="AI117" s="72">
        <v>0</v>
      </c>
      <c r="AJ117" s="72">
        <v>0</v>
      </c>
      <c r="AK117" s="72">
        <v>170.15745798134009</v>
      </c>
      <c r="AL117" s="72">
        <v>37258.31</v>
      </c>
      <c r="AM117" s="72">
        <v>0</v>
      </c>
      <c r="AN117" s="72">
        <v>0</v>
      </c>
      <c r="AO117" s="72">
        <v>0</v>
      </c>
      <c r="AP117" s="70">
        <v>18.7</v>
      </c>
      <c r="AQ117" s="70">
        <v>43.2</v>
      </c>
      <c r="AR117" s="70" t="s">
        <v>101</v>
      </c>
      <c r="AS117" s="70">
        <v>-1.4610422849655151</v>
      </c>
      <c r="AT117" s="70">
        <v>19</v>
      </c>
      <c r="AU117" s="70">
        <v>4.8</v>
      </c>
      <c r="AV117" s="70">
        <v>7.5339933993399342</v>
      </c>
      <c r="AW117" s="70">
        <v>5</v>
      </c>
      <c r="AX117" s="70">
        <v>42.658614489999998</v>
      </c>
      <c r="AY117" s="70">
        <v>4.5</v>
      </c>
      <c r="AZ117" s="70">
        <v>87.7</v>
      </c>
      <c r="BA117" s="72"/>
      <c r="BB117" s="72">
        <v>337694</v>
      </c>
      <c r="BC117" s="72">
        <v>347333.992524</v>
      </c>
      <c r="BD117" s="72">
        <v>14706217</v>
      </c>
      <c r="BE117" s="70">
        <v>0</v>
      </c>
      <c r="BF117" s="70">
        <v>0</v>
      </c>
      <c r="BG117" s="70">
        <v>1.2348319999999999</v>
      </c>
    </row>
    <row r="118" spans="1:59" s="11" customFormat="1" x14ac:dyDescent="0.25">
      <c r="A118" s="15" t="s">
        <v>431</v>
      </c>
      <c r="B118" t="s">
        <v>4</v>
      </c>
      <c r="C118" s="118" t="s">
        <v>560</v>
      </c>
      <c r="D118" s="70">
        <v>2.625</v>
      </c>
      <c r="E118" s="72">
        <v>7582</v>
      </c>
      <c r="F118" s="72">
        <v>0</v>
      </c>
      <c r="G118" s="72">
        <v>12121.766083883502</v>
      </c>
      <c r="H118" s="70">
        <v>0.11</v>
      </c>
      <c r="I118" s="72">
        <v>209794.28571428571</v>
      </c>
      <c r="J118" s="70">
        <v>0.17142857142857143</v>
      </c>
      <c r="K118" s="72">
        <v>0</v>
      </c>
      <c r="L118" s="72">
        <v>4</v>
      </c>
      <c r="M118" s="70">
        <v>0.95052439350993334</v>
      </c>
      <c r="N118" s="70">
        <v>0.92513172674513056</v>
      </c>
      <c r="O118" s="70">
        <v>0.40400000000000003</v>
      </c>
      <c r="P118" s="70">
        <v>0.64675408601760864</v>
      </c>
      <c r="Q118" s="70">
        <v>0</v>
      </c>
      <c r="R118" s="72">
        <v>1046767414</v>
      </c>
      <c r="S118" s="72">
        <v>624.46</v>
      </c>
      <c r="T118" s="72">
        <v>647.83000000000004</v>
      </c>
      <c r="U118" s="70">
        <v>6.5802082610680737</v>
      </c>
      <c r="V118" s="171">
        <v>101</v>
      </c>
      <c r="W118" s="171">
        <v>0.27500000000000002</v>
      </c>
      <c r="X118" s="70">
        <v>0.4</v>
      </c>
      <c r="Y118" s="119">
        <v>13.2</v>
      </c>
      <c r="Z118" s="70">
        <v>30.5</v>
      </c>
      <c r="AA118" s="70">
        <v>209</v>
      </c>
      <c r="AB118" s="70">
        <v>0.5</v>
      </c>
      <c r="AC118" s="70">
        <v>0</v>
      </c>
      <c r="AD118" s="70">
        <v>0</v>
      </c>
      <c r="AE118" s="70">
        <v>100</v>
      </c>
      <c r="AF118" s="70">
        <v>58.3</v>
      </c>
      <c r="AG118" s="70">
        <v>0.70799999999999996</v>
      </c>
      <c r="AH118" s="70">
        <v>0.26</v>
      </c>
      <c r="AI118" s="72">
        <v>0</v>
      </c>
      <c r="AJ118" s="72">
        <v>0</v>
      </c>
      <c r="AK118" s="72">
        <v>315.72755782289249</v>
      </c>
      <c r="AL118" s="72">
        <v>23887.360000000001</v>
      </c>
      <c r="AM118" s="72">
        <v>0</v>
      </c>
      <c r="AN118" s="72">
        <v>0</v>
      </c>
      <c r="AO118" s="72">
        <v>0</v>
      </c>
      <c r="AP118" s="70">
        <v>17.100000000000001</v>
      </c>
      <c r="AQ118" s="70">
        <v>34</v>
      </c>
      <c r="AR118" s="70" t="s">
        <v>101</v>
      </c>
      <c r="AS118" s="70">
        <v>-1.4610422849655151</v>
      </c>
      <c r="AT118" s="70">
        <v>19</v>
      </c>
      <c r="AU118" s="70">
        <v>2.2999999999999998</v>
      </c>
      <c r="AV118" s="70">
        <v>17.155491990846681</v>
      </c>
      <c r="AW118" s="70">
        <v>5</v>
      </c>
      <c r="AX118" s="70">
        <v>42.658614489999998</v>
      </c>
      <c r="AY118" s="70">
        <v>3.4</v>
      </c>
      <c r="AZ118" s="70">
        <v>61.1</v>
      </c>
      <c r="BA118" s="72"/>
      <c r="BB118" s="72">
        <v>626592</v>
      </c>
      <c r="BC118" s="72">
        <v>607488.39427100006</v>
      </c>
      <c r="BD118" s="72">
        <v>14706217</v>
      </c>
      <c r="BE118" s="70">
        <v>0</v>
      </c>
      <c r="BF118" s="70">
        <v>0</v>
      </c>
      <c r="BG118" s="70">
        <v>1.2348319999999999</v>
      </c>
    </row>
    <row r="119" spans="1:59" s="11" customFormat="1" x14ac:dyDescent="0.25">
      <c r="A119" s="15" t="s">
        <v>433</v>
      </c>
      <c r="B119" t="s">
        <v>4</v>
      </c>
      <c r="C119" s="118" t="s">
        <v>562</v>
      </c>
      <c r="D119" s="70">
        <v>1.75</v>
      </c>
      <c r="E119" s="72">
        <v>0</v>
      </c>
      <c r="F119" s="72">
        <v>0</v>
      </c>
      <c r="G119" s="72">
        <v>0.11799476623525001</v>
      </c>
      <c r="H119" s="70" t="s">
        <v>101</v>
      </c>
      <c r="I119" s="72">
        <v>209794.28571428571</v>
      </c>
      <c r="J119" s="70">
        <v>0.17142857142857143</v>
      </c>
      <c r="K119" s="72">
        <v>0</v>
      </c>
      <c r="L119" s="72">
        <v>0</v>
      </c>
      <c r="M119" s="70">
        <v>0.95052439350993334</v>
      </c>
      <c r="N119" s="70">
        <v>0.92513172674513056</v>
      </c>
      <c r="O119" s="70">
        <v>0.40400000000000003</v>
      </c>
      <c r="P119" s="70">
        <v>0.53476721048355103</v>
      </c>
      <c r="Q119" s="70">
        <v>0</v>
      </c>
      <c r="R119" s="72">
        <v>1046767414</v>
      </c>
      <c r="S119" s="72">
        <v>624.46</v>
      </c>
      <c r="T119" s="72">
        <v>647.83000000000004</v>
      </c>
      <c r="U119" s="70">
        <v>6.5802082610680737</v>
      </c>
      <c r="V119" s="171">
        <v>106</v>
      </c>
      <c r="W119" s="171">
        <v>0.26200000000000001</v>
      </c>
      <c r="X119" s="70">
        <v>0.4</v>
      </c>
      <c r="Y119" s="119">
        <v>17</v>
      </c>
      <c r="Z119" s="70">
        <v>19.600000000000001</v>
      </c>
      <c r="AA119" s="70">
        <v>209</v>
      </c>
      <c r="AB119" s="70">
        <v>5.3</v>
      </c>
      <c r="AC119" s="70">
        <v>0</v>
      </c>
      <c r="AD119" s="70">
        <v>0</v>
      </c>
      <c r="AE119" s="70">
        <v>100</v>
      </c>
      <c r="AF119" s="70">
        <v>58.3</v>
      </c>
      <c r="AG119" s="70">
        <v>0.70799999999999996</v>
      </c>
      <c r="AH119" s="70">
        <v>0.15</v>
      </c>
      <c r="AI119" s="72">
        <v>0</v>
      </c>
      <c r="AJ119" s="72">
        <v>0</v>
      </c>
      <c r="AK119" s="72">
        <v>62.987595382083832</v>
      </c>
      <c r="AL119" s="72">
        <v>27935.88</v>
      </c>
      <c r="AM119" s="72">
        <v>0</v>
      </c>
      <c r="AN119" s="72">
        <v>0</v>
      </c>
      <c r="AO119" s="72">
        <v>0</v>
      </c>
      <c r="AP119" s="70">
        <v>19.399999999999999</v>
      </c>
      <c r="AQ119" s="70">
        <v>25.2</v>
      </c>
      <c r="AR119" s="70" t="s">
        <v>101</v>
      </c>
      <c r="AS119" s="70">
        <v>-1.4610422849655151</v>
      </c>
      <c r="AT119" s="70">
        <v>19</v>
      </c>
      <c r="AU119" s="70">
        <v>19.100000000000001</v>
      </c>
      <c r="AV119" s="70">
        <v>18.09090909090909</v>
      </c>
      <c r="AW119" s="70">
        <v>5</v>
      </c>
      <c r="AX119" s="70">
        <v>42.658614489999998</v>
      </c>
      <c r="AY119" s="70">
        <v>10.9</v>
      </c>
      <c r="AZ119" s="70">
        <v>30.2</v>
      </c>
      <c r="BA119" s="72"/>
      <c r="BB119" s="72">
        <v>125005</v>
      </c>
      <c r="BC119" s="72">
        <v>159402.00592200001</v>
      </c>
      <c r="BD119" s="72">
        <v>14706217</v>
      </c>
      <c r="BE119" s="70">
        <v>0</v>
      </c>
      <c r="BF119" s="70">
        <v>0</v>
      </c>
      <c r="BG119" s="70">
        <v>1.2348319999999999</v>
      </c>
    </row>
    <row r="120" spans="1:59" s="11" customFormat="1" x14ac:dyDescent="0.25">
      <c r="A120" s="15" t="s">
        <v>434</v>
      </c>
      <c r="B120" t="s">
        <v>4</v>
      </c>
      <c r="C120" s="118" t="s">
        <v>563</v>
      </c>
      <c r="D120" s="70">
        <v>1.25</v>
      </c>
      <c r="E120" s="72">
        <v>12787</v>
      </c>
      <c r="F120" s="72">
        <v>51753</v>
      </c>
      <c r="G120" s="72">
        <v>5819.6008164099994</v>
      </c>
      <c r="H120" s="70">
        <v>0.09</v>
      </c>
      <c r="I120" s="72">
        <v>209794.28571428571</v>
      </c>
      <c r="J120" s="70">
        <v>0.17142857142857143</v>
      </c>
      <c r="K120" s="72">
        <v>0</v>
      </c>
      <c r="L120" s="72">
        <v>0</v>
      </c>
      <c r="M120" s="70">
        <v>0.95052439350993334</v>
      </c>
      <c r="N120" s="70">
        <v>0.92513172674513056</v>
      </c>
      <c r="O120" s="70">
        <v>0.40400000000000003</v>
      </c>
      <c r="P120" s="70">
        <v>0.63245004415512085</v>
      </c>
      <c r="Q120" s="70">
        <v>0</v>
      </c>
      <c r="R120" s="72">
        <v>1046767414</v>
      </c>
      <c r="S120" s="72">
        <v>624.46</v>
      </c>
      <c r="T120" s="72">
        <v>647.83000000000004</v>
      </c>
      <c r="U120" s="70">
        <v>6.5802082610680737</v>
      </c>
      <c r="V120" s="171">
        <v>178</v>
      </c>
      <c r="W120" s="171">
        <v>0.22399999999999998</v>
      </c>
      <c r="X120" s="70">
        <v>0.4</v>
      </c>
      <c r="Y120" s="119">
        <v>12.3</v>
      </c>
      <c r="Z120" s="70">
        <v>27.9</v>
      </c>
      <c r="AA120" s="70">
        <v>209</v>
      </c>
      <c r="AB120" s="70">
        <v>1.9</v>
      </c>
      <c r="AC120" s="70">
        <v>0</v>
      </c>
      <c r="AD120" s="70">
        <v>3</v>
      </c>
      <c r="AE120" s="70">
        <v>100</v>
      </c>
      <c r="AF120" s="70">
        <v>58.3</v>
      </c>
      <c r="AG120" s="70">
        <v>0.70799999999999996</v>
      </c>
      <c r="AH120" s="70">
        <v>0.13</v>
      </c>
      <c r="AI120" s="72">
        <v>0</v>
      </c>
      <c r="AJ120" s="72">
        <v>469148.65297942673</v>
      </c>
      <c r="AK120" s="72">
        <v>383.9852404822949</v>
      </c>
      <c r="AL120" s="72">
        <v>36292.350000000006</v>
      </c>
      <c r="AM120" s="72">
        <v>0</v>
      </c>
      <c r="AN120" s="72">
        <v>0</v>
      </c>
      <c r="AO120" s="72">
        <v>0</v>
      </c>
      <c r="AP120" s="70">
        <v>13.4</v>
      </c>
      <c r="AQ120" s="70">
        <v>30.1</v>
      </c>
      <c r="AR120" s="70" t="s">
        <v>101</v>
      </c>
      <c r="AS120" s="70">
        <v>-1.4610422849655151</v>
      </c>
      <c r="AT120" s="70">
        <v>19</v>
      </c>
      <c r="AU120" s="70">
        <v>1.5</v>
      </c>
      <c r="AV120" s="70">
        <v>9.4564102564102566</v>
      </c>
      <c r="AW120" s="70">
        <v>5</v>
      </c>
      <c r="AX120" s="70">
        <v>42.658614489999998</v>
      </c>
      <c r="AY120" s="70">
        <v>8.3000000000000007</v>
      </c>
      <c r="AZ120" s="70">
        <v>85.5</v>
      </c>
      <c r="BA120" s="72"/>
      <c r="BB120" s="72">
        <v>762056</v>
      </c>
      <c r="BC120" s="72">
        <v>528210.68961999996</v>
      </c>
      <c r="BD120" s="72">
        <v>14706217</v>
      </c>
      <c r="BE120" s="70">
        <v>0</v>
      </c>
      <c r="BF120" s="70">
        <v>0</v>
      </c>
      <c r="BG120" s="70">
        <v>1.2348319999999999</v>
      </c>
    </row>
    <row r="121" spans="1:59" s="11" customFormat="1" x14ac:dyDescent="0.25">
      <c r="A121" s="15" t="s">
        <v>739</v>
      </c>
      <c r="B121" t="s">
        <v>4</v>
      </c>
      <c r="C121" s="193" t="s">
        <v>741</v>
      </c>
      <c r="D121" s="70">
        <v>1.75</v>
      </c>
      <c r="E121" s="72">
        <v>0</v>
      </c>
      <c r="F121" s="72">
        <v>0</v>
      </c>
      <c r="G121" s="72">
        <v>11.360187572611501</v>
      </c>
      <c r="H121" s="70">
        <v>0.31</v>
      </c>
      <c r="I121" s="72">
        <v>209794.28571428571</v>
      </c>
      <c r="J121" s="70">
        <v>0.17142857142857143</v>
      </c>
      <c r="K121" s="72">
        <v>0</v>
      </c>
      <c r="L121" s="72">
        <v>20</v>
      </c>
      <c r="M121" s="70">
        <v>0.95052439350993334</v>
      </c>
      <c r="N121" s="70">
        <v>0.92513172674513056</v>
      </c>
      <c r="O121" s="70">
        <v>0.40400000000000003</v>
      </c>
      <c r="P121" s="70">
        <v>0.62716853618621826</v>
      </c>
      <c r="Q121" s="70">
        <v>0</v>
      </c>
      <c r="R121" s="72">
        <v>1046767414</v>
      </c>
      <c r="S121" s="72">
        <v>624.46</v>
      </c>
      <c r="T121" s="72">
        <v>647.83000000000004</v>
      </c>
      <c r="U121" s="70">
        <v>6.5802082610680737</v>
      </c>
      <c r="V121" s="171">
        <v>104</v>
      </c>
      <c r="W121" s="171">
        <v>0.25700000000000001</v>
      </c>
      <c r="X121" s="70">
        <v>0.4</v>
      </c>
      <c r="Y121" s="119">
        <v>24.4</v>
      </c>
      <c r="Z121" s="70">
        <v>37.700000000000003</v>
      </c>
      <c r="AA121" s="70">
        <v>209</v>
      </c>
      <c r="AB121" s="70">
        <v>1.9</v>
      </c>
      <c r="AC121" s="70">
        <v>0</v>
      </c>
      <c r="AD121" s="70">
        <v>0</v>
      </c>
      <c r="AE121" s="70">
        <v>100</v>
      </c>
      <c r="AF121" s="70">
        <v>58.3</v>
      </c>
      <c r="AG121" s="70">
        <v>0.70799999999999996</v>
      </c>
      <c r="AH121" s="70">
        <v>0.05</v>
      </c>
      <c r="AI121" s="72">
        <v>0</v>
      </c>
      <c r="AJ121" s="72">
        <v>0</v>
      </c>
      <c r="AK121" s="72">
        <v>72.094206324143556</v>
      </c>
      <c r="AL121" s="72">
        <v>12505.24</v>
      </c>
      <c r="AM121" s="72">
        <v>0</v>
      </c>
      <c r="AN121" s="72">
        <v>30449</v>
      </c>
      <c r="AO121" s="72">
        <v>0</v>
      </c>
      <c r="AP121" s="70">
        <v>16.7</v>
      </c>
      <c r="AQ121" s="70">
        <v>31.8</v>
      </c>
      <c r="AR121" s="70" t="s">
        <v>101</v>
      </c>
      <c r="AS121" s="70">
        <v>-1.4610422849655151</v>
      </c>
      <c r="AT121" s="70">
        <v>19</v>
      </c>
      <c r="AU121" s="70">
        <v>9.5</v>
      </c>
      <c r="AV121" s="70">
        <v>19.023076923076925</v>
      </c>
      <c r="AW121" s="70">
        <v>5</v>
      </c>
      <c r="AX121" s="70">
        <v>42.658614489999998</v>
      </c>
      <c r="AY121" s="70">
        <v>0.5</v>
      </c>
      <c r="AZ121" s="70">
        <v>7.1</v>
      </c>
      <c r="BA121" s="72"/>
      <c r="BB121" s="72">
        <v>143077.95379204099</v>
      </c>
      <c r="BC121" s="72">
        <v>252881.99271600001</v>
      </c>
      <c r="BD121" s="72">
        <v>14706217</v>
      </c>
      <c r="BE121" s="70">
        <v>0</v>
      </c>
      <c r="BF121" s="70">
        <v>0</v>
      </c>
      <c r="BG121" s="70">
        <v>1.2348319999999999</v>
      </c>
    </row>
    <row r="122" spans="1:59" s="11" customFormat="1" x14ac:dyDescent="0.25">
      <c r="A122" s="15" t="s">
        <v>740</v>
      </c>
      <c r="B122" s="15" t="s">
        <v>4</v>
      </c>
      <c r="C122" s="193" t="s">
        <v>742</v>
      </c>
      <c r="D122" s="70">
        <v>1.75</v>
      </c>
      <c r="E122" s="72">
        <v>0</v>
      </c>
      <c r="F122" s="72">
        <v>0</v>
      </c>
      <c r="G122" s="72">
        <v>156.79535215602502</v>
      </c>
      <c r="H122" s="70">
        <v>0.31</v>
      </c>
      <c r="I122" s="72">
        <v>209794.28571428571</v>
      </c>
      <c r="J122" s="70">
        <v>0.17142857142857143</v>
      </c>
      <c r="K122" s="72">
        <v>0</v>
      </c>
      <c r="L122" s="72">
        <v>0</v>
      </c>
      <c r="M122" s="70">
        <v>0.95052439350993334</v>
      </c>
      <c r="N122" s="70">
        <v>0.92513172674513056</v>
      </c>
      <c r="O122" s="70">
        <v>0.40400000000000003</v>
      </c>
      <c r="P122" s="70">
        <v>0.62716853618621826</v>
      </c>
      <c r="Q122" s="70">
        <v>0</v>
      </c>
      <c r="R122" s="72">
        <v>1046767414</v>
      </c>
      <c r="S122" s="72">
        <v>624.46</v>
      </c>
      <c r="T122" s="72">
        <v>647.83000000000004</v>
      </c>
      <c r="U122" s="70">
        <v>6.5802082610680737</v>
      </c>
      <c r="V122" s="171">
        <v>104</v>
      </c>
      <c r="W122" s="171">
        <v>0.27600000000000002</v>
      </c>
      <c r="X122" s="70">
        <v>0.4</v>
      </c>
      <c r="Y122" s="119">
        <v>24.4</v>
      </c>
      <c r="Z122" s="70">
        <v>37.700000000000003</v>
      </c>
      <c r="AA122" s="70">
        <v>209</v>
      </c>
      <c r="AB122" s="70">
        <v>1.9</v>
      </c>
      <c r="AC122" s="70">
        <v>0</v>
      </c>
      <c r="AD122" s="70">
        <v>0</v>
      </c>
      <c r="AE122" s="70">
        <v>100</v>
      </c>
      <c r="AF122" s="70">
        <v>58.3</v>
      </c>
      <c r="AG122" s="70">
        <v>0.70799999999999996</v>
      </c>
      <c r="AH122" s="70">
        <v>0.05</v>
      </c>
      <c r="AI122" s="72">
        <v>0</v>
      </c>
      <c r="AJ122" s="72">
        <v>0</v>
      </c>
      <c r="AK122" s="72">
        <v>40.727685053168258</v>
      </c>
      <c r="AL122" s="72">
        <v>14061.939999999999</v>
      </c>
      <c r="AM122" s="72">
        <v>0</v>
      </c>
      <c r="AN122" s="72">
        <v>0</v>
      </c>
      <c r="AO122" s="72">
        <v>0</v>
      </c>
      <c r="AP122" s="70">
        <v>22.8</v>
      </c>
      <c r="AQ122" s="70">
        <v>31.8</v>
      </c>
      <c r="AR122" s="70" t="s">
        <v>101</v>
      </c>
      <c r="AS122" s="70">
        <v>-1.4610422849655151</v>
      </c>
      <c r="AT122" s="70">
        <v>19</v>
      </c>
      <c r="AU122" s="70">
        <v>9.5</v>
      </c>
      <c r="AV122" s="70">
        <v>19.023076923076925</v>
      </c>
      <c r="AW122" s="70">
        <v>5</v>
      </c>
      <c r="AX122" s="70">
        <v>42.658614489999998</v>
      </c>
      <c r="AY122" s="70">
        <v>0.5</v>
      </c>
      <c r="AZ122" s="70">
        <v>7.1</v>
      </c>
      <c r="BA122" s="72"/>
      <c r="BB122" s="72">
        <v>80828.046207959022</v>
      </c>
      <c r="BC122" s="72">
        <v>32268.3851531</v>
      </c>
      <c r="BD122" s="72">
        <v>14706217</v>
      </c>
      <c r="BE122" s="70">
        <v>0</v>
      </c>
      <c r="BF122" s="70">
        <v>0</v>
      </c>
      <c r="BG122" s="70">
        <v>1.2348319999999999</v>
      </c>
    </row>
    <row r="123" spans="1:59" s="11" customFormat="1" x14ac:dyDescent="0.25">
      <c r="A123" s="15" t="s">
        <v>435</v>
      </c>
      <c r="B123" t="s">
        <v>4</v>
      </c>
      <c r="C123" s="118" t="s">
        <v>564</v>
      </c>
      <c r="D123" s="70">
        <v>2.375</v>
      </c>
      <c r="E123" s="72">
        <v>211792</v>
      </c>
      <c r="F123" s="72">
        <v>7135</v>
      </c>
      <c r="G123" s="72">
        <v>906.09609808750008</v>
      </c>
      <c r="H123" s="70">
        <v>0.09</v>
      </c>
      <c r="I123" s="72">
        <v>209794.28571428571</v>
      </c>
      <c r="J123" s="70">
        <v>0.17142857142857143</v>
      </c>
      <c r="K123" s="72">
        <v>0</v>
      </c>
      <c r="L123" s="72">
        <v>0</v>
      </c>
      <c r="M123" s="70">
        <v>0.95052439350993334</v>
      </c>
      <c r="N123" s="70">
        <v>0.92513172674513056</v>
      </c>
      <c r="O123" s="70">
        <v>0.40400000000000003</v>
      </c>
      <c r="P123" s="70">
        <v>0.60789239406585693</v>
      </c>
      <c r="Q123" s="70">
        <v>0</v>
      </c>
      <c r="R123" s="72">
        <v>1046767414</v>
      </c>
      <c r="S123" s="72">
        <v>624.46</v>
      </c>
      <c r="T123" s="72">
        <v>647.83000000000004</v>
      </c>
      <c r="U123" s="70">
        <v>6.5802082610680737</v>
      </c>
      <c r="V123" s="171">
        <v>146</v>
      </c>
      <c r="W123" s="171">
        <v>0.30499999999999999</v>
      </c>
      <c r="X123" s="70">
        <v>0.4</v>
      </c>
      <c r="Y123" s="119">
        <v>42.400000000000006</v>
      </c>
      <c r="Z123" s="70">
        <v>61.6</v>
      </c>
      <c r="AA123" s="70">
        <v>209</v>
      </c>
      <c r="AB123" s="70">
        <v>1.2</v>
      </c>
      <c r="AC123" s="70">
        <v>0</v>
      </c>
      <c r="AD123" s="70">
        <v>5</v>
      </c>
      <c r="AE123" s="70">
        <v>100</v>
      </c>
      <c r="AF123" s="70">
        <v>58.3</v>
      </c>
      <c r="AG123" s="70">
        <v>0.70799999999999996</v>
      </c>
      <c r="AH123" s="70">
        <v>0.2</v>
      </c>
      <c r="AI123" s="72">
        <v>0</v>
      </c>
      <c r="AJ123" s="72">
        <v>369657.04670547938</v>
      </c>
      <c r="AK123" s="72">
        <v>302.55410321172332</v>
      </c>
      <c r="AL123" s="72">
        <v>24132</v>
      </c>
      <c r="AM123" s="72">
        <v>0</v>
      </c>
      <c r="AN123" s="72">
        <v>0</v>
      </c>
      <c r="AO123" s="72">
        <v>0</v>
      </c>
      <c r="AP123" s="70">
        <v>17.600000000000001</v>
      </c>
      <c r="AQ123" s="70">
        <v>22.6</v>
      </c>
      <c r="AR123" s="70" t="s">
        <v>101</v>
      </c>
      <c r="AS123" s="70">
        <v>-1.4610422849655151</v>
      </c>
      <c r="AT123" s="70">
        <v>19</v>
      </c>
      <c r="AU123" s="70">
        <v>6.9</v>
      </c>
      <c r="AV123" s="70">
        <v>23.151302288871349</v>
      </c>
      <c r="AW123" s="70">
        <v>5</v>
      </c>
      <c r="AX123" s="70">
        <v>42.658614489999998</v>
      </c>
      <c r="AY123" s="70">
        <v>8.8000000000000007</v>
      </c>
      <c r="AZ123" s="70">
        <v>56.3</v>
      </c>
      <c r="BA123" s="72"/>
      <c r="BB123" s="72">
        <v>600448</v>
      </c>
      <c r="BC123" s="72">
        <v>679387.425025</v>
      </c>
      <c r="BD123" s="72">
        <v>14706217</v>
      </c>
      <c r="BE123" s="70">
        <v>0</v>
      </c>
      <c r="BF123" s="70">
        <v>0</v>
      </c>
      <c r="BG123" s="70">
        <v>1.2348319999999999</v>
      </c>
    </row>
    <row r="124" spans="1:59" s="11" customFormat="1" x14ac:dyDescent="0.25">
      <c r="A124" s="15" t="s">
        <v>436</v>
      </c>
      <c r="B124" t="s">
        <v>4</v>
      </c>
      <c r="C124" s="118" t="s">
        <v>565</v>
      </c>
      <c r="D124" s="70">
        <v>2</v>
      </c>
      <c r="E124" s="72">
        <v>248437</v>
      </c>
      <c r="F124" s="72">
        <v>990</v>
      </c>
      <c r="G124" s="72">
        <v>15487.307302867999</v>
      </c>
      <c r="H124" s="70">
        <v>0.06</v>
      </c>
      <c r="I124" s="72">
        <v>209794.28571428571</v>
      </c>
      <c r="J124" s="70">
        <v>0.17142857142857143</v>
      </c>
      <c r="K124" s="72">
        <v>0</v>
      </c>
      <c r="L124" s="72">
        <v>4</v>
      </c>
      <c r="M124" s="70">
        <v>0.95052439350993334</v>
      </c>
      <c r="N124" s="70">
        <v>0.92513172674513056</v>
      </c>
      <c r="O124" s="70">
        <v>0.40400000000000003</v>
      </c>
      <c r="P124" s="70">
        <v>0.63204652070999146</v>
      </c>
      <c r="Q124" s="70">
        <v>0</v>
      </c>
      <c r="R124" s="72">
        <v>1046767414</v>
      </c>
      <c r="S124" s="72">
        <v>624.46</v>
      </c>
      <c r="T124" s="72">
        <v>647.83000000000004</v>
      </c>
      <c r="U124" s="70">
        <v>6.5802082610680737</v>
      </c>
      <c r="V124" s="171">
        <v>111</v>
      </c>
      <c r="W124" s="171">
        <v>0.32299999999999995</v>
      </c>
      <c r="X124" s="70">
        <v>0.4</v>
      </c>
      <c r="Y124" s="119">
        <v>43.8</v>
      </c>
      <c r="Z124" s="70">
        <v>53.3</v>
      </c>
      <c r="AA124" s="70">
        <v>209</v>
      </c>
      <c r="AB124" s="70">
        <v>1.2</v>
      </c>
      <c r="AC124" s="70">
        <v>0</v>
      </c>
      <c r="AD124" s="70">
        <v>3</v>
      </c>
      <c r="AE124" s="70">
        <v>100</v>
      </c>
      <c r="AF124" s="70">
        <v>58.3</v>
      </c>
      <c r="AG124" s="70">
        <v>0.70799999999999996</v>
      </c>
      <c r="AH124" s="70">
        <v>0.1</v>
      </c>
      <c r="AI124" s="72">
        <v>0</v>
      </c>
      <c r="AJ124" s="72">
        <v>0</v>
      </c>
      <c r="AK124" s="72">
        <v>374.37774893275531</v>
      </c>
      <c r="AL124" s="72">
        <v>10547.578</v>
      </c>
      <c r="AM124" s="72">
        <v>0</v>
      </c>
      <c r="AN124" s="72">
        <v>0</v>
      </c>
      <c r="AO124" s="72">
        <v>0</v>
      </c>
      <c r="AP124" s="70">
        <v>18</v>
      </c>
      <c r="AQ124" s="70">
        <v>27.6</v>
      </c>
      <c r="AR124" s="70" t="s">
        <v>101</v>
      </c>
      <c r="AS124" s="70">
        <v>-1.4610422849655151</v>
      </c>
      <c r="AT124" s="70">
        <v>19</v>
      </c>
      <c r="AU124" s="70">
        <v>2.9</v>
      </c>
      <c r="AV124" s="70">
        <v>9.0786729857819903</v>
      </c>
      <c r="AW124" s="70">
        <v>5</v>
      </c>
      <c r="AX124" s="70">
        <v>42.658614489999998</v>
      </c>
      <c r="AY124" s="70">
        <v>5.9</v>
      </c>
      <c r="AZ124" s="70">
        <v>94.4</v>
      </c>
      <c r="BA124" s="72"/>
      <c r="BB124" s="72">
        <v>742989</v>
      </c>
      <c r="BC124" s="72">
        <v>590863.98199400003</v>
      </c>
      <c r="BD124" s="72">
        <v>14706217</v>
      </c>
      <c r="BE124" s="70">
        <v>0</v>
      </c>
      <c r="BF124" s="70">
        <v>0</v>
      </c>
      <c r="BG124" s="70">
        <v>1.2348319999999999</v>
      </c>
    </row>
    <row r="125" spans="1:59" s="11" customFormat="1" x14ac:dyDescent="0.25">
      <c r="A125" s="15" t="s">
        <v>437</v>
      </c>
      <c r="B125" t="s">
        <v>4</v>
      </c>
      <c r="C125" s="118" t="s">
        <v>566</v>
      </c>
      <c r="D125" s="70">
        <v>3</v>
      </c>
      <c r="E125" s="72">
        <v>170886</v>
      </c>
      <c r="F125" s="72">
        <v>40973</v>
      </c>
      <c r="G125" s="72">
        <v>10623.209704027</v>
      </c>
      <c r="H125" s="70">
        <v>0.11</v>
      </c>
      <c r="I125" s="72">
        <v>209794.28571428571</v>
      </c>
      <c r="J125" s="70">
        <v>0.17142857142857143</v>
      </c>
      <c r="K125" s="72">
        <v>0</v>
      </c>
      <c r="L125" s="72">
        <v>21</v>
      </c>
      <c r="M125" s="70">
        <v>0.95052439350993334</v>
      </c>
      <c r="N125" s="70">
        <v>0.92513172674513056</v>
      </c>
      <c r="O125" s="70">
        <v>0.40400000000000003</v>
      </c>
      <c r="P125" s="70">
        <v>0.67517632246017456</v>
      </c>
      <c r="Q125" s="70">
        <v>0</v>
      </c>
      <c r="R125" s="72">
        <v>1046767414</v>
      </c>
      <c r="S125" s="72">
        <v>624.46</v>
      </c>
      <c r="T125" s="72">
        <v>647.83000000000004</v>
      </c>
      <c r="U125" s="70">
        <v>6.5802082610680737</v>
      </c>
      <c r="V125" s="171">
        <v>99</v>
      </c>
      <c r="W125" s="171">
        <v>0.40700000000000003</v>
      </c>
      <c r="X125" s="70">
        <v>0.4</v>
      </c>
      <c r="Y125" s="119">
        <v>33.9</v>
      </c>
      <c r="Z125" s="70">
        <v>39</v>
      </c>
      <c r="AA125" s="70">
        <v>209</v>
      </c>
      <c r="AB125" s="70">
        <v>0.7</v>
      </c>
      <c r="AC125" s="70">
        <v>0</v>
      </c>
      <c r="AD125" s="70">
        <v>0</v>
      </c>
      <c r="AE125" s="70">
        <v>100</v>
      </c>
      <c r="AF125" s="70">
        <v>58.3</v>
      </c>
      <c r="AG125" s="70">
        <v>0.70799999999999996</v>
      </c>
      <c r="AH125" s="70">
        <v>0.15</v>
      </c>
      <c r="AI125" s="72">
        <v>0</v>
      </c>
      <c r="AJ125" s="72">
        <v>276009.05168068007</v>
      </c>
      <c r="AK125" s="72">
        <v>225.90580067069644</v>
      </c>
      <c r="AL125" s="72">
        <v>35326.14</v>
      </c>
      <c r="AM125" s="72">
        <v>0</v>
      </c>
      <c r="AN125" s="72">
        <v>0</v>
      </c>
      <c r="AO125" s="72">
        <v>0</v>
      </c>
      <c r="AP125" s="70">
        <v>25</v>
      </c>
      <c r="AQ125" s="70">
        <v>45.6</v>
      </c>
      <c r="AR125" s="70" t="s">
        <v>101</v>
      </c>
      <c r="AS125" s="70">
        <v>-1.4610422849655151</v>
      </c>
      <c r="AT125" s="70">
        <v>19</v>
      </c>
      <c r="AU125" s="70">
        <v>2.9</v>
      </c>
      <c r="AV125" s="70">
        <v>6.6710213776722087</v>
      </c>
      <c r="AW125" s="70">
        <v>5</v>
      </c>
      <c r="AX125" s="70">
        <v>42.658614489999998</v>
      </c>
      <c r="AY125" s="70">
        <v>2.2000000000000002</v>
      </c>
      <c r="AZ125" s="70">
        <v>72.099999999999994</v>
      </c>
      <c r="BA125" s="72"/>
      <c r="BB125" s="72">
        <v>448332</v>
      </c>
      <c r="BC125" s="72">
        <v>394828.08535900002</v>
      </c>
      <c r="BD125" s="72">
        <v>14706217</v>
      </c>
      <c r="BE125" s="70">
        <v>0</v>
      </c>
      <c r="BF125" s="70">
        <v>0</v>
      </c>
      <c r="BG125" s="70">
        <v>1.2348319999999999</v>
      </c>
    </row>
    <row r="126" spans="1:59" s="11" customFormat="1" x14ac:dyDescent="0.25">
      <c r="A126" s="15" t="s">
        <v>438</v>
      </c>
      <c r="B126" t="s">
        <v>4</v>
      </c>
      <c r="C126" s="118" t="s">
        <v>567</v>
      </c>
      <c r="D126" s="70">
        <v>2.625</v>
      </c>
      <c r="E126" s="72">
        <v>151144</v>
      </c>
      <c r="F126" s="72">
        <v>198858</v>
      </c>
      <c r="G126" s="72">
        <v>10999.405216191</v>
      </c>
      <c r="H126" s="70">
        <v>0.09</v>
      </c>
      <c r="I126" s="72">
        <v>209794.28571428571</v>
      </c>
      <c r="J126" s="70">
        <v>0.17142857142857143</v>
      </c>
      <c r="K126" s="72">
        <v>3</v>
      </c>
      <c r="L126" s="72">
        <v>283</v>
      </c>
      <c r="M126" s="70">
        <v>0.95052439350993334</v>
      </c>
      <c r="N126" s="70">
        <v>0.92513172674513056</v>
      </c>
      <c r="O126" s="70">
        <v>0.40400000000000003</v>
      </c>
      <c r="P126" s="70">
        <v>0.71078270673751831</v>
      </c>
      <c r="Q126" s="70">
        <v>0</v>
      </c>
      <c r="R126" s="72">
        <v>1046767414</v>
      </c>
      <c r="S126" s="72">
        <v>624.46</v>
      </c>
      <c r="T126" s="72">
        <v>647.83000000000004</v>
      </c>
      <c r="U126" s="70">
        <v>6.5802082610680737</v>
      </c>
      <c r="V126" s="171">
        <v>104</v>
      </c>
      <c r="W126" s="171">
        <v>0.34200000000000003</v>
      </c>
      <c r="X126" s="70">
        <v>0.4</v>
      </c>
      <c r="Y126" s="119">
        <v>27.450000000000003</v>
      </c>
      <c r="Z126" s="70">
        <v>35.299999999999997</v>
      </c>
      <c r="AA126" s="70">
        <v>209</v>
      </c>
      <c r="AB126" s="70">
        <v>2.1</v>
      </c>
      <c r="AC126" s="70">
        <v>0</v>
      </c>
      <c r="AD126" s="70">
        <v>3</v>
      </c>
      <c r="AE126" s="70">
        <v>100</v>
      </c>
      <c r="AF126" s="70">
        <v>58.3</v>
      </c>
      <c r="AG126" s="70">
        <v>0.70799999999999996</v>
      </c>
      <c r="AH126" s="70">
        <v>0.09</v>
      </c>
      <c r="AI126" s="72">
        <v>0</v>
      </c>
      <c r="AJ126" s="72">
        <v>354529.65357293998</v>
      </c>
      <c r="AK126" s="72">
        <v>290.17274891606661</v>
      </c>
      <c r="AL126" s="72">
        <v>145088.97</v>
      </c>
      <c r="AM126" s="72">
        <v>133338</v>
      </c>
      <c r="AN126" s="72">
        <v>15588</v>
      </c>
      <c r="AO126" s="72">
        <v>32946.76</v>
      </c>
      <c r="AP126" s="70">
        <v>10.5</v>
      </c>
      <c r="AQ126" s="70">
        <v>41</v>
      </c>
      <c r="AR126" s="70" t="s">
        <v>101</v>
      </c>
      <c r="AS126" s="70">
        <v>-1.4610422849655151</v>
      </c>
      <c r="AT126" s="70">
        <v>19</v>
      </c>
      <c r="AU126" s="70">
        <v>2</v>
      </c>
      <c r="AV126" s="70">
        <v>4.3090909090909095</v>
      </c>
      <c r="AW126" s="70">
        <v>5</v>
      </c>
      <c r="AX126" s="70">
        <v>42.658614489999998</v>
      </c>
      <c r="AY126" s="70">
        <v>1.3</v>
      </c>
      <c r="AZ126" s="70">
        <v>80.099999999999994</v>
      </c>
      <c r="BA126" s="72"/>
      <c r="BB126" s="72">
        <v>575876</v>
      </c>
      <c r="BC126" s="72">
        <v>691776.25225899997</v>
      </c>
      <c r="BD126" s="72">
        <v>14706217</v>
      </c>
      <c r="BE126" s="70">
        <v>0</v>
      </c>
      <c r="BF126" s="70">
        <v>0</v>
      </c>
      <c r="BG126" s="70">
        <v>1.2348319999999999</v>
      </c>
    </row>
    <row r="127" spans="1:59" s="11" customFormat="1" x14ac:dyDescent="0.25">
      <c r="A127" s="15" t="s">
        <v>439</v>
      </c>
      <c r="B127" t="s">
        <v>4</v>
      </c>
      <c r="C127" s="118" t="s">
        <v>568</v>
      </c>
      <c r="D127" s="70">
        <v>1.75</v>
      </c>
      <c r="E127" s="72">
        <v>63772</v>
      </c>
      <c r="F127" s="72">
        <v>229034</v>
      </c>
      <c r="G127" s="72">
        <v>981.91911680189992</v>
      </c>
      <c r="H127" s="70">
        <v>0.09</v>
      </c>
      <c r="I127" s="72">
        <v>209794.28571428571</v>
      </c>
      <c r="J127" s="70">
        <v>0.17142857142857143</v>
      </c>
      <c r="K127" s="72">
        <v>0</v>
      </c>
      <c r="L127" s="72">
        <v>2</v>
      </c>
      <c r="M127" s="70">
        <v>0.95052439350993334</v>
      </c>
      <c r="N127" s="70">
        <v>0.92513172674513056</v>
      </c>
      <c r="O127" s="70">
        <v>0.40400000000000003</v>
      </c>
      <c r="P127" s="70">
        <v>0.41618216037750244</v>
      </c>
      <c r="Q127" s="70">
        <v>0</v>
      </c>
      <c r="R127" s="72">
        <v>1046767414</v>
      </c>
      <c r="S127" s="72">
        <v>624.46</v>
      </c>
      <c r="T127" s="72">
        <v>647.83000000000004</v>
      </c>
      <c r="U127" s="70">
        <v>6.5802082610680737</v>
      </c>
      <c r="V127" s="171">
        <v>194</v>
      </c>
      <c r="W127" s="171">
        <v>0.16399999999999998</v>
      </c>
      <c r="X127" s="70">
        <v>0.4</v>
      </c>
      <c r="Y127" s="119">
        <v>46.6</v>
      </c>
      <c r="Z127" s="70">
        <v>54.3</v>
      </c>
      <c r="AA127" s="70">
        <v>209</v>
      </c>
      <c r="AB127" s="70">
        <v>2.7</v>
      </c>
      <c r="AC127" s="70">
        <v>0</v>
      </c>
      <c r="AD127" s="70">
        <v>0</v>
      </c>
      <c r="AE127" s="70">
        <v>100</v>
      </c>
      <c r="AF127" s="70">
        <v>58.3</v>
      </c>
      <c r="AG127" s="70">
        <v>0.70799999999999996</v>
      </c>
      <c r="AH127" s="70">
        <v>0.5</v>
      </c>
      <c r="AI127" s="72">
        <v>0</v>
      </c>
      <c r="AJ127" s="72">
        <v>0</v>
      </c>
      <c r="AK127" s="72">
        <v>0</v>
      </c>
      <c r="AL127" s="72">
        <v>26183.660000000003</v>
      </c>
      <c r="AM127" s="72">
        <v>0</v>
      </c>
      <c r="AN127" s="72">
        <v>0</v>
      </c>
      <c r="AO127" s="72">
        <v>979</v>
      </c>
      <c r="AP127" s="70">
        <v>5.5</v>
      </c>
      <c r="AQ127" s="70">
        <v>8.6</v>
      </c>
      <c r="AR127" s="70" t="s">
        <v>101</v>
      </c>
      <c r="AS127" s="70">
        <v>-1.4610422849655151</v>
      </c>
      <c r="AT127" s="70">
        <v>19</v>
      </c>
      <c r="AU127" s="70">
        <v>9.6999999999999993</v>
      </c>
      <c r="AV127" s="70">
        <v>39.448262032085559</v>
      </c>
      <c r="AW127" s="70">
        <v>5</v>
      </c>
      <c r="AX127" s="70">
        <v>42.658614489999998</v>
      </c>
      <c r="AY127" s="70">
        <v>9.4</v>
      </c>
      <c r="AZ127" s="70">
        <v>53.9</v>
      </c>
      <c r="BA127" s="72"/>
      <c r="BB127" s="72">
        <v>927752</v>
      </c>
      <c r="BC127" s="72">
        <v>573712.33466499997</v>
      </c>
      <c r="BD127" s="72">
        <v>14706217</v>
      </c>
      <c r="BE127" s="70">
        <v>0</v>
      </c>
      <c r="BF127" s="70">
        <v>0</v>
      </c>
      <c r="BG127" s="70">
        <v>1.2348319999999999</v>
      </c>
    </row>
    <row r="128" spans="1:59" s="11" customFormat="1" x14ac:dyDescent="0.25">
      <c r="A128" s="15" t="s">
        <v>440</v>
      </c>
      <c r="B128" t="s">
        <v>4</v>
      </c>
      <c r="C128" s="118" t="s">
        <v>569</v>
      </c>
      <c r="D128" s="70">
        <v>1.75</v>
      </c>
      <c r="E128" s="72">
        <v>564068</v>
      </c>
      <c r="F128" s="72">
        <v>119853</v>
      </c>
      <c r="G128" s="72">
        <v>14731.041585502502</v>
      </c>
      <c r="H128" s="70">
        <v>0.06</v>
      </c>
      <c r="I128" s="72">
        <v>209794.28571428571</v>
      </c>
      <c r="J128" s="70">
        <v>0.17142857142857143</v>
      </c>
      <c r="K128" s="72">
        <v>0</v>
      </c>
      <c r="L128" s="72">
        <v>3</v>
      </c>
      <c r="M128" s="70">
        <v>0.95052439350993334</v>
      </c>
      <c r="N128" s="70">
        <v>0.92513172674513056</v>
      </c>
      <c r="O128" s="70">
        <v>0.40400000000000003</v>
      </c>
      <c r="P128" s="70">
        <v>0.48308300971984863</v>
      </c>
      <c r="Q128" s="70">
        <v>0</v>
      </c>
      <c r="R128" s="72">
        <v>1046767414</v>
      </c>
      <c r="S128" s="72">
        <v>624.46</v>
      </c>
      <c r="T128" s="72">
        <v>647.83000000000004</v>
      </c>
      <c r="U128" s="70">
        <v>6.5802082610680737</v>
      </c>
      <c r="V128" s="171">
        <v>230</v>
      </c>
      <c r="W128" s="171">
        <v>0.17</v>
      </c>
      <c r="X128" s="70">
        <v>0.4</v>
      </c>
      <c r="Y128" s="119">
        <v>52.8</v>
      </c>
      <c r="Z128" s="70">
        <v>63.1</v>
      </c>
      <c r="AA128" s="70">
        <v>209</v>
      </c>
      <c r="AB128" s="70">
        <v>0.1</v>
      </c>
      <c r="AC128" s="70">
        <v>0</v>
      </c>
      <c r="AD128" s="70">
        <v>1</v>
      </c>
      <c r="AE128" s="70">
        <v>100</v>
      </c>
      <c r="AF128" s="70">
        <v>58.3</v>
      </c>
      <c r="AG128" s="70">
        <v>0.70799999999999996</v>
      </c>
      <c r="AH128" s="70">
        <v>0.28000000000000003</v>
      </c>
      <c r="AI128" s="72">
        <v>0</v>
      </c>
      <c r="AJ128" s="72">
        <v>0</v>
      </c>
      <c r="AK128" s="72">
        <v>0</v>
      </c>
      <c r="AL128" s="72">
        <v>53945.380000000005</v>
      </c>
      <c r="AM128" s="72">
        <v>0</v>
      </c>
      <c r="AN128" s="72">
        <v>61422</v>
      </c>
      <c r="AO128" s="72">
        <v>18861</v>
      </c>
      <c r="AP128" s="70">
        <v>7.2</v>
      </c>
      <c r="AQ128" s="70">
        <v>11.3</v>
      </c>
      <c r="AR128" s="70" t="s">
        <v>101</v>
      </c>
      <c r="AS128" s="70">
        <v>-1.4610422849655151</v>
      </c>
      <c r="AT128" s="70">
        <v>19</v>
      </c>
      <c r="AU128" s="70">
        <v>4.4000000000000004</v>
      </c>
      <c r="AV128" s="70">
        <v>32.86330014224751</v>
      </c>
      <c r="AW128" s="70">
        <v>5</v>
      </c>
      <c r="AX128" s="70">
        <v>42.658614489999998</v>
      </c>
      <c r="AY128" s="70">
        <v>2.9</v>
      </c>
      <c r="AZ128" s="70">
        <v>40.5</v>
      </c>
      <c r="BA128" s="72"/>
      <c r="BB128" s="72">
        <v>1045090</v>
      </c>
      <c r="BC128" s="72">
        <v>1237640.77107</v>
      </c>
      <c r="BD128" s="72">
        <v>14706217</v>
      </c>
      <c r="BE128" s="70">
        <v>0</v>
      </c>
      <c r="BF128" s="70">
        <v>0</v>
      </c>
      <c r="BG128" s="70">
        <v>1.2348319999999999</v>
      </c>
    </row>
    <row r="129" spans="1:59" s="11" customFormat="1" x14ac:dyDescent="0.25">
      <c r="A129" s="15" t="s">
        <v>441</v>
      </c>
      <c r="B129" t="s">
        <v>4</v>
      </c>
      <c r="C129" s="118" t="s">
        <v>570</v>
      </c>
      <c r="D129" s="70">
        <v>1.75</v>
      </c>
      <c r="E129" s="72">
        <v>143515</v>
      </c>
      <c r="F129" s="72">
        <v>277119</v>
      </c>
      <c r="G129" s="72">
        <v>6284.459693871001</v>
      </c>
      <c r="H129" s="70">
        <v>0.03</v>
      </c>
      <c r="I129" s="72">
        <v>209794.28571428571</v>
      </c>
      <c r="J129" s="70">
        <v>0.17142857142857143</v>
      </c>
      <c r="K129" s="72">
        <v>0</v>
      </c>
      <c r="L129" s="72">
        <v>0</v>
      </c>
      <c r="M129" s="70">
        <v>0.95052439350993334</v>
      </c>
      <c r="N129" s="70">
        <v>0.92513172674513056</v>
      </c>
      <c r="O129" s="70">
        <v>0.40400000000000003</v>
      </c>
      <c r="P129" s="70">
        <v>0.51725369691848755</v>
      </c>
      <c r="Q129" s="70">
        <v>0</v>
      </c>
      <c r="R129" s="72">
        <v>1046767414</v>
      </c>
      <c r="S129" s="72">
        <v>624.46</v>
      </c>
      <c r="T129" s="72">
        <v>647.83000000000004</v>
      </c>
      <c r="U129" s="70">
        <v>6.5802082610680737</v>
      </c>
      <c r="V129" s="171">
        <v>151</v>
      </c>
      <c r="W129" s="171">
        <v>7.4999999999999997E-2</v>
      </c>
      <c r="X129" s="70">
        <v>0.4</v>
      </c>
      <c r="Y129" s="119">
        <v>73.3</v>
      </c>
      <c r="Z129" s="70">
        <v>68.8</v>
      </c>
      <c r="AA129" s="70">
        <v>209</v>
      </c>
      <c r="AB129" s="70">
        <v>0.6</v>
      </c>
      <c r="AC129" s="70">
        <v>0</v>
      </c>
      <c r="AD129" s="70">
        <v>0</v>
      </c>
      <c r="AE129" s="70">
        <v>100</v>
      </c>
      <c r="AF129" s="70">
        <v>58.3</v>
      </c>
      <c r="AG129" s="70">
        <v>0.70799999999999996</v>
      </c>
      <c r="AH129" s="70">
        <v>0.40400000000000003</v>
      </c>
      <c r="AI129" s="72">
        <v>0</v>
      </c>
      <c r="AJ129" s="72">
        <v>0</v>
      </c>
      <c r="AK129" s="72">
        <v>0</v>
      </c>
      <c r="AL129" s="72">
        <v>27672.639999999999</v>
      </c>
      <c r="AM129" s="72">
        <v>0</v>
      </c>
      <c r="AN129" s="72">
        <v>5205</v>
      </c>
      <c r="AO129" s="72">
        <v>1927</v>
      </c>
      <c r="AP129" s="70">
        <v>4</v>
      </c>
      <c r="AQ129" s="70">
        <v>9.9</v>
      </c>
      <c r="AR129" s="70" t="s">
        <v>101</v>
      </c>
      <c r="AS129" s="70">
        <v>-1.4610422849655151</v>
      </c>
      <c r="AT129" s="70">
        <v>19</v>
      </c>
      <c r="AU129" s="70">
        <v>1.5</v>
      </c>
      <c r="AV129" s="70">
        <v>30.801983880967143</v>
      </c>
      <c r="AW129" s="70">
        <v>5</v>
      </c>
      <c r="AX129" s="70">
        <v>42.658614489999998</v>
      </c>
      <c r="AY129" s="70">
        <v>3.2</v>
      </c>
      <c r="AZ129" s="70">
        <v>31</v>
      </c>
      <c r="BA129" s="72"/>
      <c r="BB129" s="72">
        <v>838080</v>
      </c>
      <c r="BC129" s="72">
        <v>769246.03901800001</v>
      </c>
      <c r="BD129" s="72">
        <v>14706217</v>
      </c>
      <c r="BE129" s="70">
        <v>0</v>
      </c>
      <c r="BF129" s="70">
        <v>0</v>
      </c>
      <c r="BG129" s="70">
        <v>1.2348319999999999</v>
      </c>
    </row>
    <row r="130" spans="1:59" s="11" customFormat="1" x14ac:dyDescent="0.25">
      <c r="A130" s="15" t="s">
        <v>443</v>
      </c>
      <c r="B130" t="s">
        <v>4</v>
      </c>
      <c r="C130" s="118" t="s">
        <v>572</v>
      </c>
      <c r="D130" s="70">
        <v>1.5</v>
      </c>
      <c r="E130" s="72">
        <v>109442</v>
      </c>
      <c r="F130" s="72">
        <v>193427</v>
      </c>
      <c r="G130" s="72">
        <v>11454.446525401499</v>
      </c>
      <c r="H130" s="70">
        <v>0.09</v>
      </c>
      <c r="I130" s="72">
        <v>209794.28571428571</v>
      </c>
      <c r="J130" s="70">
        <v>0.17142857142857143</v>
      </c>
      <c r="K130" s="72">
        <v>0</v>
      </c>
      <c r="L130" s="72">
        <v>0</v>
      </c>
      <c r="M130" s="70">
        <v>0.95052439350993334</v>
      </c>
      <c r="N130" s="70">
        <v>0.92513172674513056</v>
      </c>
      <c r="O130" s="70">
        <v>0.40400000000000003</v>
      </c>
      <c r="P130" s="70">
        <v>0.51031231880187988</v>
      </c>
      <c r="Q130" s="70">
        <v>0</v>
      </c>
      <c r="R130" s="72">
        <v>1046767414</v>
      </c>
      <c r="S130" s="72">
        <v>624.46</v>
      </c>
      <c r="T130" s="72">
        <v>647.83000000000004</v>
      </c>
      <c r="U130" s="70">
        <v>6.5802082610680737</v>
      </c>
      <c r="V130" s="171">
        <v>149</v>
      </c>
      <c r="W130" s="171">
        <v>0.14199999999999999</v>
      </c>
      <c r="X130" s="70">
        <v>0.4</v>
      </c>
      <c r="Y130" s="119">
        <v>54.4</v>
      </c>
      <c r="Z130" s="70">
        <v>74.900000000000006</v>
      </c>
      <c r="AA130" s="70">
        <v>209</v>
      </c>
      <c r="AB130" s="70">
        <v>0.7</v>
      </c>
      <c r="AC130" s="70">
        <v>15</v>
      </c>
      <c r="AD130" s="70">
        <v>3</v>
      </c>
      <c r="AE130" s="70">
        <v>100</v>
      </c>
      <c r="AF130" s="70">
        <v>58.3</v>
      </c>
      <c r="AG130" s="70">
        <v>0.70799999999999996</v>
      </c>
      <c r="AH130" s="70">
        <v>0.13</v>
      </c>
      <c r="AI130" s="72">
        <v>0</v>
      </c>
      <c r="AJ130" s="72">
        <v>0</v>
      </c>
      <c r="AK130" s="72">
        <v>0</v>
      </c>
      <c r="AL130" s="72">
        <v>41822.25</v>
      </c>
      <c r="AM130" s="72">
        <v>0</v>
      </c>
      <c r="AN130" s="72">
        <v>1315</v>
      </c>
      <c r="AO130" s="72">
        <v>0</v>
      </c>
      <c r="AP130" s="70">
        <v>8.6</v>
      </c>
      <c r="AQ130" s="70">
        <v>11.7</v>
      </c>
      <c r="AR130" s="70" t="s">
        <v>101</v>
      </c>
      <c r="AS130" s="70">
        <v>-1.4610422849655151</v>
      </c>
      <c r="AT130" s="70">
        <v>19</v>
      </c>
      <c r="AU130" s="70">
        <v>2.2999999999999998</v>
      </c>
      <c r="AV130" s="70">
        <v>37.713597033374533</v>
      </c>
      <c r="AW130" s="70">
        <v>5</v>
      </c>
      <c r="AX130" s="70">
        <v>42.658614489999998</v>
      </c>
      <c r="AY130" s="70">
        <v>4.9000000000000004</v>
      </c>
      <c r="AZ130" s="70">
        <v>50.9</v>
      </c>
      <c r="BA130" s="72"/>
      <c r="BB130" s="72">
        <v>1030686</v>
      </c>
      <c r="BC130" s="72">
        <v>948126.78653200006</v>
      </c>
      <c r="BD130" s="72">
        <v>14706217</v>
      </c>
      <c r="BE130" s="70">
        <v>0</v>
      </c>
      <c r="BF130" s="70">
        <v>0</v>
      </c>
      <c r="BG130" s="70">
        <v>1.2348319999999999</v>
      </c>
    </row>
    <row r="131" spans="1:59" s="11" customFormat="1" x14ac:dyDescent="0.25">
      <c r="A131" s="15" t="s">
        <v>444</v>
      </c>
      <c r="B131" t="s">
        <v>4</v>
      </c>
      <c r="C131" s="118" t="s">
        <v>573</v>
      </c>
      <c r="D131" s="70">
        <v>1.625</v>
      </c>
      <c r="E131" s="72">
        <v>116902</v>
      </c>
      <c r="F131" s="72">
        <v>368507</v>
      </c>
      <c r="G131" s="72">
        <v>4945.3567815549995</v>
      </c>
      <c r="H131" s="70">
        <v>0.06</v>
      </c>
      <c r="I131" s="72">
        <v>209794.28571428571</v>
      </c>
      <c r="J131" s="70">
        <v>0.17142857142857143</v>
      </c>
      <c r="K131" s="72">
        <v>0</v>
      </c>
      <c r="L131" s="72">
        <v>15</v>
      </c>
      <c r="M131" s="70">
        <v>0.95052439350993334</v>
      </c>
      <c r="N131" s="70">
        <v>0.92513172674513056</v>
      </c>
      <c r="O131" s="70">
        <v>0.40400000000000003</v>
      </c>
      <c r="P131" s="70">
        <v>0.47759446501731873</v>
      </c>
      <c r="Q131" s="70">
        <v>0</v>
      </c>
      <c r="R131" s="72">
        <v>1046767414</v>
      </c>
      <c r="S131" s="72">
        <v>624.46</v>
      </c>
      <c r="T131" s="72">
        <v>647.83000000000004</v>
      </c>
      <c r="U131" s="70">
        <v>6.5802082610680737</v>
      </c>
      <c r="V131" s="171">
        <v>144</v>
      </c>
      <c r="W131" s="171">
        <v>0.221</v>
      </c>
      <c r="X131" s="70">
        <v>0.4</v>
      </c>
      <c r="Y131" s="119">
        <v>72.3</v>
      </c>
      <c r="Z131" s="70">
        <v>83.6</v>
      </c>
      <c r="AA131" s="70">
        <v>209</v>
      </c>
      <c r="AB131" s="70">
        <v>0.9</v>
      </c>
      <c r="AC131" s="70">
        <v>0</v>
      </c>
      <c r="AD131" s="70">
        <v>0</v>
      </c>
      <c r="AE131" s="70">
        <v>100</v>
      </c>
      <c r="AF131" s="70">
        <v>58.3</v>
      </c>
      <c r="AG131" s="70">
        <v>0.70799999999999996</v>
      </c>
      <c r="AH131" s="70">
        <v>0.2</v>
      </c>
      <c r="AI131" s="72">
        <v>0</v>
      </c>
      <c r="AJ131" s="72">
        <v>0</v>
      </c>
      <c r="AK131" s="72">
        <v>0</v>
      </c>
      <c r="AL131" s="72">
        <v>12782.18</v>
      </c>
      <c r="AM131" s="72">
        <v>0</v>
      </c>
      <c r="AN131" s="72">
        <v>0</v>
      </c>
      <c r="AO131" s="72">
        <v>0</v>
      </c>
      <c r="AP131" s="70">
        <v>5.5</v>
      </c>
      <c r="AQ131" s="70">
        <v>8.1999999999999993</v>
      </c>
      <c r="AR131" s="70" t="s">
        <v>101</v>
      </c>
      <c r="AS131" s="70">
        <v>-1.4610422849655151</v>
      </c>
      <c r="AT131" s="70">
        <v>19</v>
      </c>
      <c r="AU131" s="70">
        <v>1.4</v>
      </c>
      <c r="AV131" s="70">
        <v>48.420016963528411</v>
      </c>
      <c r="AW131" s="70">
        <v>5</v>
      </c>
      <c r="AX131" s="70">
        <v>42.658614489999998</v>
      </c>
      <c r="AY131" s="70">
        <v>8</v>
      </c>
      <c r="AZ131" s="70">
        <v>33.4</v>
      </c>
      <c r="BA131" s="72"/>
      <c r="BB131" s="72">
        <v>757831</v>
      </c>
      <c r="BC131" s="72">
        <v>687792.95858900005</v>
      </c>
      <c r="BD131" s="72">
        <v>14706217</v>
      </c>
      <c r="BE131" s="70">
        <v>0</v>
      </c>
      <c r="BF131" s="70">
        <v>0</v>
      </c>
      <c r="BG131" s="70">
        <v>1.2348319999999999</v>
      </c>
    </row>
    <row r="132" spans="1:59" s="11" customFormat="1" x14ac:dyDescent="0.25">
      <c r="A132" s="15" t="s">
        <v>442</v>
      </c>
      <c r="B132" t="s">
        <v>4</v>
      </c>
      <c r="C132" s="118" t="s">
        <v>571</v>
      </c>
      <c r="D132" s="70">
        <v>2.125</v>
      </c>
      <c r="E132" s="72">
        <v>21583</v>
      </c>
      <c r="F132" s="72">
        <v>404432</v>
      </c>
      <c r="G132" s="72">
        <v>9110.0939315765008</v>
      </c>
      <c r="H132" s="70">
        <v>0.06</v>
      </c>
      <c r="I132" s="72">
        <v>209794.28571428571</v>
      </c>
      <c r="J132" s="70">
        <v>0.17142857142857143</v>
      </c>
      <c r="K132" s="72">
        <v>0</v>
      </c>
      <c r="L132" s="72">
        <v>0</v>
      </c>
      <c r="M132" s="70">
        <v>0.95052439350993334</v>
      </c>
      <c r="N132" s="70">
        <v>0.92513172674513056</v>
      </c>
      <c r="O132" s="70">
        <v>0.40400000000000003</v>
      </c>
      <c r="P132" s="70">
        <v>0.38917890191078186</v>
      </c>
      <c r="Q132" s="70">
        <v>0</v>
      </c>
      <c r="R132" s="72">
        <v>1046767414</v>
      </c>
      <c r="S132" s="72">
        <v>624.46</v>
      </c>
      <c r="T132" s="72">
        <v>647.83000000000004</v>
      </c>
      <c r="U132" s="70">
        <v>6.5802082610680737</v>
      </c>
      <c r="V132" s="171">
        <v>163</v>
      </c>
      <c r="W132" s="171">
        <v>0.124</v>
      </c>
      <c r="X132" s="70">
        <v>0.4</v>
      </c>
      <c r="Y132" s="119">
        <v>55.15</v>
      </c>
      <c r="Z132" s="70">
        <v>58.6</v>
      </c>
      <c r="AA132" s="70">
        <v>209</v>
      </c>
      <c r="AB132" s="70">
        <v>2.9</v>
      </c>
      <c r="AC132" s="70">
        <v>0</v>
      </c>
      <c r="AD132" s="70">
        <v>0</v>
      </c>
      <c r="AE132" s="70">
        <v>100</v>
      </c>
      <c r="AF132" s="70">
        <v>58.3</v>
      </c>
      <c r="AG132" s="70">
        <v>0.70799999999999996</v>
      </c>
      <c r="AH132" s="70">
        <v>0.51</v>
      </c>
      <c r="AI132" s="72">
        <v>0</v>
      </c>
      <c r="AJ132" s="72">
        <v>0</v>
      </c>
      <c r="AK132" s="72">
        <v>0</v>
      </c>
      <c r="AL132" s="72">
        <v>22236.03</v>
      </c>
      <c r="AM132" s="72">
        <v>0</v>
      </c>
      <c r="AN132" s="72">
        <v>23157</v>
      </c>
      <c r="AO132" s="72">
        <v>20809</v>
      </c>
      <c r="AP132" s="70">
        <v>6.9</v>
      </c>
      <c r="AQ132" s="70">
        <v>7.8</v>
      </c>
      <c r="AR132" s="70" t="s">
        <v>101</v>
      </c>
      <c r="AS132" s="70">
        <v>-1.4610422849655151</v>
      </c>
      <c r="AT132" s="70">
        <v>19</v>
      </c>
      <c r="AU132" s="70">
        <v>14.2</v>
      </c>
      <c r="AV132" s="70">
        <v>44.621301316808676</v>
      </c>
      <c r="AW132" s="70">
        <v>5</v>
      </c>
      <c r="AX132" s="70">
        <v>42.658614489999998</v>
      </c>
      <c r="AY132" s="70">
        <v>14.1</v>
      </c>
      <c r="AZ132" s="70">
        <v>51.7</v>
      </c>
      <c r="BA132" s="72"/>
      <c r="BB132" s="72">
        <v>789918</v>
      </c>
      <c r="BC132" s="72">
        <v>722551.49836900004</v>
      </c>
      <c r="BD132" s="72">
        <v>14706217</v>
      </c>
      <c r="BE132" s="70">
        <v>0</v>
      </c>
      <c r="BF132" s="70">
        <v>0</v>
      </c>
      <c r="BG132" s="70">
        <v>1.2348319999999999</v>
      </c>
    </row>
    <row r="133" spans="1:59" s="11" customFormat="1" x14ac:dyDescent="0.25">
      <c r="A133" s="15" t="s">
        <v>446</v>
      </c>
      <c r="B133" t="s">
        <v>4</v>
      </c>
      <c r="C133" s="118" t="s">
        <v>575</v>
      </c>
      <c r="D133" s="70">
        <v>2.375</v>
      </c>
      <c r="E133" s="72">
        <v>59609</v>
      </c>
      <c r="F133" s="72">
        <v>451771</v>
      </c>
      <c r="G133" s="72">
        <v>4333.2034276305003</v>
      </c>
      <c r="H133" s="70">
        <v>0.14000000000000001</v>
      </c>
      <c r="I133" s="72">
        <v>209794.28571428571</v>
      </c>
      <c r="J133" s="70">
        <v>0.17142857142857143</v>
      </c>
      <c r="K133" s="72">
        <v>0</v>
      </c>
      <c r="L133" s="72">
        <v>61</v>
      </c>
      <c r="M133" s="70">
        <v>0.95052439350993334</v>
      </c>
      <c r="N133" s="70">
        <v>0.92513172674513056</v>
      </c>
      <c r="O133" s="70">
        <v>0.40400000000000003</v>
      </c>
      <c r="P133" s="70">
        <v>0.65991812944412231</v>
      </c>
      <c r="Q133" s="70">
        <v>0</v>
      </c>
      <c r="R133" s="72">
        <v>1046767414</v>
      </c>
      <c r="S133" s="72">
        <v>624.46</v>
      </c>
      <c r="T133" s="72">
        <v>647.83000000000004</v>
      </c>
      <c r="U133" s="70">
        <v>6.5802082610680737</v>
      </c>
      <c r="V133" s="171">
        <v>99</v>
      </c>
      <c r="W133" s="171">
        <v>0.35</v>
      </c>
      <c r="X133" s="70">
        <v>0.4</v>
      </c>
      <c r="Y133" s="119">
        <v>15.5</v>
      </c>
      <c r="Z133" s="70">
        <v>24.2</v>
      </c>
      <c r="AA133" s="70">
        <v>209</v>
      </c>
      <c r="AB133" s="70">
        <v>0.7</v>
      </c>
      <c r="AC133" s="70">
        <v>0</v>
      </c>
      <c r="AD133" s="70">
        <v>0</v>
      </c>
      <c r="AE133" s="70">
        <v>100</v>
      </c>
      <c r="AF133" s="70">
        <v>58.3</v>
      </c>
      <c r="AG133" s="70">
        <v>0.70799999999999996</v>
      </c>
      <c r="AH133" s="70">
        <v>0.12</v>
      </c>
      <c r="AI133" s="72">
        <v>0</v>
      </c>
      <c r="AJ133" s="72">
        <v>0</v>
      </c>
      <c r="AK133" s="72">
        <v>485.35493340479292</v>
      </c>
      <c r="AL133" s="72">
        <v>14922.880000000001</v>
      </c>
      <c r="AM133" s="72">
        <v>0</v>
      </c>
      <c r="AN133" s="72">
        <v>131187</v>
      </c>
      <c r="AO133" s="72">
        <v>0</v>
      </c>
      <c r="AP133" s="70">
        <v>17.8</v>
      </c>
      <c r="AQ133" s="70">
        <v>24</v>
      </c>
      <c r="AR133" s="70" t="s">
        <v>101</v>
      </c>
      <c r="AS133" s="70">
        <v>-1.4610422849655151</v>
      </c>
      <c r="AT133" s="70">
        <v>19</v>
      </c>
      <c r="AU133" s="70">
        <v>4.5</v>
      </c>
      <c r="AV133" s="70">
        <v>10.556570363466916</v>
      </c>
      <c r="AW133" s="70">
        <v>5</v>
      </c>
      <c r="AX133" s="70">
        <v>42.658614489999998</v>
      </c>
      <c r="AY133" s="70">
        <v>8.9</v>
      </c>
      <c r="AZ133" s="70">
        <v>28.7</v>
      </c>
      <c r="BA133" s="72"/>
      <c r="BB133" s="72">
        <v>963234</v>
      </c>
      <c r="BC133" s="72">
        <v>958603.91091400001</v>
      </c>
      <c r="BD133" s="72">
        <v>14706217</v>
      </c>
      <c r="BE133" s="70">
        <v>0</v>
      </c>
      <c r="BF133" s="70">
        <v>0</v>
      </c>
      <c r="BG133" s="70">
        <v>1.2348319999999999</v>
      </c>
    </row>
    <row r="134" spans="1:59" s="11" customFormat="1" x14ac:dyDescent="0.25">
      <c r="A134" s="15" t="s">
        <v>447</v>
      </c>
      <c r="B134" t="s">
        <v>4</v>
      </c>
      <c r="C134" s="118" t="s">
        <v>576</v>
      </c>
      <c r="D134" s="70">
        <v>1.5</v>
      </c>
      <c r="E134" s="72">
        <v>192887</v>
      </c>
      <c r="F134" s="72">
        <v>6043</v>
      </c>
      <c r="G134" s="72">
        <v>7200.4785527985005</v>
      </c>
      <c r="H134" s="70">
        <v>0.11</v>
      </c>
      <c r="I134" s="72">
        <v>209794.28571428571</v>
      </c>
      <c r="J134" s="70">
        <v>0.17142857142857143</v>
      </c>
      <c r="K134" s="72">
        <v>0</v>
      </c>
      <c r="L134" s="72">
        <v>0</v>
      </c>
      <c r="M134" s="70">
        <v>0.95052439350993334</v>
      </c>
      <c r="N134" s="70">
        <v>0.92513172674513056</v>
      </c>
      <c r="O134" s="70">
        <v>0.40400000000000003</v>
      </c>
      <c r="P134" s="70">
        <v>0.65498286485671997</v>
      </c>
      <c r="Q134" s="70">
        <v>0</v>
      </c>
      <c r="R134" s="72">
        <v>1046767414</v>
      </c>
      <c r="S134" s="72">
        <v>624.46</v>
      </c>
      <c r="T134" s="72">
        <v>647.83000000000004</v>
      </c>
      <c r="U134" s="70">
        <v>6.5802082610680737</v>
      </c>
      <c r="V134" s="171">
        <v>145</v>
      </c>
      <c r="W134" s="171">
        <v>0.24</v>
      </c>
      <c r="X134" s="70">
        <v>0.4</v>
      </c>
      <c r="Y134" s="119">
        <v>32.35</v>
      </c>
      <c r="Z134" s="70">
        <v>39.9</v>
      </c>
      <c r="AA134" s="70">
        <v>209</v>
      </c>
      <c r="AB134" s="70">
        <v>0.9</v>
      </c>
      <c r="AC134" s="70">
        <v>0</v>
      </c>
      <c r="AD134" s="70">
        <v>1</v>
      </c>
      <c r="AE134" s="70">
        <v>100</v>
      </c>
      <c r="AF134" s="70">
        <v>58.3</v>
      </c>
      <c r="AG134" s="70">
        <v>0.70799999999999996</v>
      </c>
      <c r="AH134" s="70">
        <v>0.16</v>
      </c>
      <c r="AI134" s="72">
        <v>0</v>
      </c>
      <c r="AJ134" s="72">
        <v>288.99974408385299</v>
      </c>
      <c r="AK134" s="72">
        <v>204.21877930959178</v>
      </c>
      <c r="AL134" s="72">
        <v>7974.75</v>
      </c>
      <c r="AM134" s="72">
        <v>0</v>
      </c>
      <c r="AN134" s="72">
        <v>9909</v>
      </c>
      <c r="AO134" s="72">
        <v>0</v>
      </c>
      <c r="AP134" s="70">
        <v>15.9</v>
      </c>
      <c r="AQ134" s="70">
        <v>25.5</v>
      </c>
      <c r="AR134" s="70" t="s">
        <v>101</v>
      </c>
      <c r="AS134" s="70">
        <v>-1.4610422849655151</v>
      </c>
      <c r="AT134" s="70">
        <v>19</v>
      </c>
      <c r="AU134" s="70">
        <v>5</v>
      </c>
      <c r="AV134" s="70">
        <v>13.289293849658314</v>
      </c>
      <c r="AW134" s="70">
        <v>5</v>
      </c>
      <c r="AX134" s="70">
        <v>42.658614489999998</v>
      </c>
      <c r="AY134" s="70">
        <v>6.3</v>
      </c>
      <c r="AZ134" s="70">
        <v>50.9</v>
      </c>
      <c r="BA134" s="72"/>
      <c r="BB134" s="72">
        <v>405292</v>
      </c>
      <c r="BC134" s="72">
        <v>370899.67894000001</v>
      </c>
      <c r="BD134" s="72">
        <v>14706217</v>
      </c>
      <c r="BE134" s="70">
        <v>0</v>
      </c>
      <c r="BF134" s="70">
        <v>0</v>
      </c>
      <c r="BG134" s="70">
        <v>1.2348319999999999</v>
      </c>
    </row>
    <row r="135" spans="1:59" s="11" customFormat="1" x14ac:dyDescent="0.25">
      <c r="A135" s="15" t="s">
        <v>448</v>
      </c>
      <c r="B135" t="s">
        <v>4</v>
      </c>
      <c r="C135" s="118" t="s">
        <v>577</v>
      </c>
      <c r="D135" s="70">
        <v>1.875</v>
      </c>
      <c r="E135" s="72">
        <v>112867</v>
      </c>
      <c r="F135" s="72">
        <v>74624</v>
      </c>
      <c r="G135" s="72">
        <v>15754.152594294499</v>
      </c>
      <c r="H135" s="70">
        <v>0.14000000000000001</v>
      </c>
      <c r="I135" s="72">
        <v>209794.28571428571</v>
      </c>
      <c r="J135" s="70">
        <v>0.17142857142857143</v>
      </c>
      <c r="K135" s="72">
        <v>0</v>
      </c>
      <c r="L135" s="72">
        <v>0</v>
      </c>
      <c r="M135" s="70">
        <v>0.95052439350993334</v>
      </c>
      <c r="N135" s="70">
        <v>0.92513172674513056</v>
      </c>
      <c r="O135" s="70">
        <v>0.40400000000000003</v>
      </c>
      <c r="P135" s="70">
        <v>0.68584996461868286</v>
      </c>
      <c r="Q135" s="70">
        <v>0</v>
      </c>
      <c r="R135" s="72">
        <v>1046767414</v>
      </c>
      <c r="S135" s="72">
        <v>624.46</v>
      </c>
      <c r="T135" s="72">
        <v>647.83000000000004</v>
      </c>
      <c r="U135" s="70">
        <v>6.5802082610680737</v>
      </c>
      <c r="V135" s="171">
        <v>101</v>
      </c>
      <c r="W135" s="171">
        <v>0.35700000000000004</v>
      </c>
      <c r="X135" s="70">
        <v>0.4</v>
      </c>
      <c r="Y135" s="119">
        <v>32.200000000000003</v>
      </c>
      <c r="Z135" s="70">
        <v>37.299999999999997</v>
      </c>
      <c r="AA135" s="70">
        <v>209</v>
      </c>
      <c r="AB135" s="70">
        <v>0.1</v>
      </c>
      <c r="AC135" s="70">
        <v>0</v>
      </c>
      <c r="AD135" s="70">
        <v>0</v>
      </c>
      <c r="AE135" s="70">
        <v>100</v>
      </c>
      <c r="AF135" s="70">
        <v>58.3</v>
      </c>
      <c r="AG135" s="70">
        <v>0.70799999999999996</v>
      </c>
      <c r="AH135" s="70">
        <v>0.01</v>
      </c>
      <c r="AI135" s="72">
        <v>0</v>
      </c>
      <c r="AJ135" s="72">
        <v>363.00025591614695</v>
      </c>
      <c r="AK135" s="72">
        <v>256.51050102921818</v>
      </c>
      <c r="AL135" s="72">
        <v>2317.8000000000002</v>
      </c>
      <c r="AM135" s="72">
        <v>0</v>
      </c>
      <c r="AN135" s="72">
        <v>68933</v>
      </c>
      <c r="AO135" s="72">
        <v>0</v>
      </c>
      <c r="AP135" s="70">
        <v>17.899999999999999</v>
      </c>
      <c r="AQ135" s="70">
        <v>19.2</v>
      </c>
      <c r="AR135" s="70" t="s">
        <v>101</v>
      </c>
      <c r="AS135" s="70">
        <v>-1.4610422849655151</v>
      </c>
      <c r="AT135" s="70">
        <v>19</v>
      </c>
      <c r="AU135" s="70">
        <v>23.4</v>
      </c>
      <c r="AV135" s="70">
        <v>10.846475195822453</v>
      </c>
      <c r="AW135" s="70">
        <v>5</v>
      </c>
      <c r="AX135" s="70">
        <v>42.658614489999998</v>
      </c>
      <c r="AY135" s="70">
        <v>9.8000000000000007</v>
      </c>
      <c r="AZ135" s="70">
        <v>53</v>
      </c>
      <c r="BA135" s="72"/>
      <c r="BB135" s="72">
        <v>509070</v>
      </c>
      <c r="BC135" s="72">
        <v>513416.79674299998</v>
      </c>
      <c r="BD135" s="72">
        <v>14706217</v>
      </c>
      <c r="BE135" s="70">
        <v>0</v>
      </c>
      <c r="BF135" s="70">
        <v>0</v>
      </c>
      <c r="BG135" s="70">
        <v>1.2348319999999999</v>
      </c>
    </row>
    <row r="136" spans="1:59" s="11" customFormat="1" x14ac:dyDescent="0.25">
      <c r="A136" s="15" t="s">
        <v>449</v>
      </c>
      <c r="B136" t="s">
        <v>4</v>
      </c>
      <c r="C136" s="118" t="s">
        <v>578</v>
      </c>
      <c r="D136" s="70">
        <v>1.75</v>
      </c>
      <c r="E136" s="72">
        <v>40212</v>
      </c>
      <c r="F136" s="72">
        <v>402708</v>
      </c>
      <c r="G136" s="72">
        <v>2936.0461267097498</v>
      </c>
      <c r="H136" s="70">
        <v>0.03</v>
      </c>
      <c r="I136" s="72">
        <v>209794.28571428571</v>
      </c>
      <c r="J136" s="70">
        <v>0.17142857142857143</v>
      </c>
      <c r="K136" s="72">
        <v>0</v>
      </c>
      <c r="L136" s="72">
        <v>57</v>
      </c>
      <c r="M136" s="70">
        <v>0.95052439350993334</v>
      </c>
      <c r="N136" s="70">
        <v>0.92513172674513056</v>
      </c>
      <c r="O136" s="70">
        <v>0.40400000000000003</v>
      </c>
      <c r="P136" s="70">
        <v>0.46012064814567566</v>
      </c>
      <c r="Q136" s="70">
        <v>0</v>
      </c>
      <c r="R136" s="72">
        <v>1046767414</v>
      </c>
      <c r="S136" s="72">
        <v>624.46</v>
      </c>
      <c r="T136" s="72">
        <v>647.83000000000004</v>
      </c>
      <c r="U136" s="70">
        <v>6.5802082610680737</v>
      </c>
      <c r="V136" s="171">
        <v>203</v>
      </c>
      <c r="W136" s="171">
        <v>0.214</v>
      </c>
      <c r="X136" s="70">
        <v>0.4</v>
      </c>
      <c r="Y136" s="119">
        <v>58.7</v>
      </c>
      <c r="Z136" s="70">
        <v>80.7</v>
      </c>
      <c r="AA136" s="70">
        <v>209</v>
      </c>
      <c r="AB136" s="70">
        <v>2.5</v>
      </c>
      <c r="AC136" s="70">
        <v>0</v>
      </c>
      <c r="AD136" s="70">
        <v>1</v>
      </c>
      <c r="AE136" s="70">
        <v>100</v>
      </c>
      <c r="AF136" s="70">
        <v>58.3</v>
      </c>
      <c r="AG136" s="70">
        <v>0.70799999999999996</v>
      </c>
      <c r="AH136" s="70">
        <v>0.33</v>
      </c>
      <c r="AI136" s="72">
        <v>0</v>
      </c>
      <c r="AJ136" s="72">
        <v>0</v>
      </c>
      <c r="AK136" s="72">
        <v>0</v>
      </c>
      <c r="AL136" s="72">
        <v>29676.510000000002</v>
      </c>
      <c r="AM136" s="72">
        <v>0</v>
      </c>
      <c r="AN136" s="72">
        <v>0</v>
      </c>
      <c r="AO136" s="72">
        <v>0</v>
      </c>
      <c r="AP136" s="70">
        <v>7.9</v>
      </c>
      <c r="AQ136" s="70">
        <v>7.8</v>
      </c>
      <c r="AR136" s="70" t="s">
        <v>101</v>
      </c>
      <c r="AS136" s="70">
        <v>-1.4610422849655151</v>
      </c>
      <c r="AT136" s="70">
        <v>19</v>
      </c>
      <c r="AU136" s="70">
        <v>1.5</v>
      </c>
      <c r="AV136" s="70">
        <v>34.123239969719911</v>
      </c>
      <c r="AW136" s="70">
        <v>5</v>
      </c>
      <c r="AX136" s="70">
        <v>42.658614489999998</v>
      </c>
      <c r="AY136" s="70">
        <v>7.1</v>
      </c>
      <c r="AZ136" s="70">
        <v>35.299999999999997</v>
      </c>
      <c r="BA136" s="72"/>
      <c r="BB136" s="72">
        <v>893837</v>
      </c>
      <c r="BC136" s="72">
        <v>773681.43465299997</v>
      </c>
      <c r="BD136" s="72">
        <v>14706217</v>
      </c>
      <c r="BE136" s="70">
        <v>0</v>
      </c>
      <c r="BF136" s="70">
        <v>0</v>
      </c>
      <c r="BG136" s="70">
        <v>1.2348319999999999</v>
      </c>
    </row>
    <row r="137" spans="1:59" s="11" customFormat="1" x14ac:dyDescent="0.25">
      <c r="A137" s="15" t="s">
        <v>450</v>
      </c>
      <c r="B137" t="s">
        <v>4</v>
      </c>
      <c r="C137" s="118" t="s">
        <v>579</v>
      </c>
      <c r="D137" s="70">
        <v>2</v>
      </c>
      <c r="E137" s="72">
        <v>0</v>
      </c>
      <c r="F137" s="72">
        <v>0</v>
      </c>
      <c r="G137" s="72">
        <v>0</v>
      </c>
      <c r="H137" s="70" t="s">
        <v>101</v>
      </c>
      <c r="I137" s="72">
        <v>209794.28571428571</v>
      </c>
      <c r="J137" s="70">
        <v>0.17142857142857143</v>
      </c>
      <c r="K137" s="72">
        <v>3</v>
      </c>
      <c r="L137" s="72">
        <v>110</v>
      </c>
      <c r="M137" s="70">
        <v>0.95052439350993334</v>
      </c>
      <c r="N137" s="70">
        <v>0.92513172674513056</v>
      </c>
      <c r="O137" s="70">
        <v>0.40400000000000003</v>
      </c>
      <c r="P137" s="70">
        <v>0.53476721048355103</v>
      </c>
      <c r="Q137" s="70">
        <v>0</v>
      </c>
      <c r="R137" s="72">
        <v>1046767414</v>
      </c>
      <c r="S137" s="72">
        <v>624.46</v>
      </c>
      <c r="T137" s="72">
        <v>647.83000000000004</v>
      </c>
      <c r="U137" s="70">
        <v>6.5802082610680737</v>
      </c>
      <c r="V137" s="171">
        <v>106</v>
      </c>
      <c r="W137" s="171">
        <v>0.13400000000000001</v>
      </c>
      <c r="X137" s="70">
        <v>0.4</v>
      </c>
      <c r="Y137" s="119">
        <v>17</v>
      </c>
      <c r="Z137" s="70">
        <v>19.600000000000001</v>
      </c>
      <c r="AA137" s="70">
        <v>209</v>
      </c>
      <c r="AB137" s="70">
        <v>5.3</v>
      </c>
      <c r="AC137" s="70">
        <v>0</v>
      </c>
      <c r="AD137" s="70">
        <v>0</v>
      </c>
      <c r="AE137" s="70">
        <v>100</v>
      </c>
      <c r="AF137" s="70">
        <v>58.3</v>
      </c>
      <c r="AG137" s="70">
        <v>0.70799999999999996</v>
      </c>
      <c r="AH137" s="70">
        <v>0.15</v>
      </c>
      <c r="AI137" s="72">
        <v>0</v>
      </c>
      <c r="AJ137" s="72">
        <v>0</v>
      </c>
      <c r="AK137" s="72">
        <v>0</v>
      </c>
      <c r="AL137" s="72">
        <v>8237.9599999999991</v>
      </c>
      <c r="AM137" s="72">
        <v>0</v>
      </c>
      <c r="AN137" s="72">
        <v>0</v>
      </c>
      <c r="AO137" s="72">
        <v>0</v>
      </c>
      <c r="AP137" s="70">
        <v>13.6</v>
      </c>
      <c r="AQ137" s="70">
        <v>25.2</v>
      </c>
      <c r="AR137" s="70" t="s">
        <v>101</v>
      </c>
      <c r="AS137" s="70">
        <v>-1.4610422849655151</v>
      </c>
      <c r="AT137" s="70">
        <v>19</v>
      </c>
      <c r="AU137" s="70">
        <v>19.100000000000001</v>
      </c>
      <c r="AV137" s="70">
        <v>18.09090909090909</v>
      </c>
      <c r="AW137" s="70">
        <v>5</v>
      </c>
      <c r="AX137" s="70">
        <v>42.658614489999998</v>
      </c>
      <c r="AY137" s="70">
        <v>10.9</v>
      </c>
      <c r="AZ137" s="70">
        <v>30.2</v>
      </c>
      <c r="BA137" s="72"/>
      <c r="BB137" s="72">
        <v>34131</v>
      </c>
      <c r="BC137" s="72">
        <v>43384.778499400003</v>
      </c>
      <c r="BD137" s="72">
        <v>14706217</v>
      </c>
      <c r="BE137" s="70">
        <v>0</v>
      </c>
      <c r="BF137" s="70">
        <v>0</v>
      </c>
      <c r="BG137" s="70">
        <v>1.2348319999999999</v>
      </c>
    </row>
    <row r="138" spans="1:59" s="11" customFormat="1" x14ac:dyDescent="0.25">
      <c r="A138" s="15" t="s">
        <v>445</v>
      </c>
      <c r="B138" t="s">
        <v>4</v>
      </c>
      <c r="C138" s="118" t="s">
        <v>574</v>
      </c>
      <c r="D138" s="70" t="s">
        <v>101</v>
      </c>
      <c r="E138" s="72">
        <v>280519</v>
      </c>
      <c r="F138" s="72">
        <v>496</v>
      </c>
      <c r="G138" s="72">
        <v>29948.157017275</v>
      </c>
      <c r="H138" s="70" t="s">
        <v>101</v>
      </c>
      <c r="I138" s="72">
        <v>209794.28571428571</v>
      </c>
      <c r="J138" s="70">
        <v>0.17142857142857143</v>
      </c>
      <c r="K138" s="72">
        <v>0</v>
      </c>
      <c r="L138" s="72">
        <v>5</v>
      </c>
      <c r="M138" s="70">
        <v>0.95052439350993334</v>
      </c>
      <c r="N138" s="70">
        <v>0.92513172674513056</v>
      </c>
      <c r="O138" s="70">
        <v>0.40400000000000003</v>
      </c>
      <c r="P138" s="70">
        <v>0.22901494801044464</v>
      </c>
      <c r="Q138" s="70">
        <v>0</v>
      </c>
      <c r="R138" s="72">
        <v>1046767414</v>
      </c>
      <c r="S138" s="72">
        <v>624.46</v>
      </c>
      <c r="T138" s="72">
        <v>647.83000000000004</v>
      </c>
      <c r="U138" s="70">
        <v>6.5802082610680737</v>
      </c>
      <c r="V138" s="171">
        <v>138</v>
      </c>
      <c r="W138" s="171">
        <v>0.19500000000000001</v>
      </c>
      <c r="X138" s="70">
        <v>0.4</v>
      </c>
      <c r="Y138" s="119">
        <v>56.75</v>
      </c>
      <c r="Z138" s="70">
        <v>72.3</v>
      </c>
      <c r="AA138" s="70">
        <v>209</v>
      </c>
      <c r="AB138" s="70">
        <v>4</v>
      </c>
      <c r="AC138" s="70">
        <v>0</v>
      </c>
      <c r="AD138" s="70">
        <v>18</v>
      </c>
      <c r="AE138" s="70">
        <v>100</v>
      </c>
      <c r="AF138" s="70">
        <v>58.3</v>
      </c>
      <c r="AG138" s="70">
        <v>0.70799999999999996</v>
      </c>
      <c r="AH138" s="70">
        <v>0.16</v>
      </c>
      <c r="AI138" s="72">
        <v>0</v>
      </c>
      <c r="AJ138" s="72">
        <v>0</v>
      </c>
      <c r="AK138" s="72">
        <v>700.54974399479693</v>
      </c>
      <c r="AL138" s="72" t="s">
        <v>101</v>
      </c>
      <c r="AM138" s="72">
        <v>0</v>
      </c>
      <c r="AN138" s="72">
        <v>6245</v>
      </c>
      <c r="AO138" s="72">
        <v>0</v>
      </c>
      <c r="AP138" s="70">
        <v>13.1</v>
      </c>
      <c r="AQ138" s="70">
        <v>14.9</v>
      </c>
      <c r="AR138" s="70" t="s">
        <v>101</v>
      </c>
      <c r="AS138" s="70">
        <v>-1.4610422849655151</v>
      </c>
      <c r="AT138" s="70">
        <v>19</v>
      </c>
      <c r="AU138" s="70">
        <v>49.6</v>
      </c>
      <c r="AV138" s="70">
        <v>63.581338188438785</v>
      </c>
      <c r="AW138" s="70">
        <v>5</v>
      </c>
      <c r="AX138" s="70">
        <v>42.658614489999998</v>
      </c>
      <c r="AY138" s="70">
        <v>32.6</v>
      </c>
      <c r="AZ138" s="70">
        <v>96.6</v>
      </c>
      <c r="BA138" s="72"/>
      <c r="BB138" s="72">
        <v>1390309</v>
      </c>
      <c r="BC138" s="72">
        <v>1391208.75718</v>
      </c>
      <c r="BD138" s="72">
        <v>14706217</v>
      </c>
      <c r="BE138" s="70">
        <v>0</v>
      </c>
      <c r="BF138" s="70">
        <v>0</v>
      </c>
      <c r="BG138" s="70">
        <v>1.2348319999999999</v>
      </c>
    </row>
    <row r="139" spans="1:59" s="11" customFormat="1" x14ac:dyDescent="0.25">
      <c r="A139" s="15" t="s">
        <v>451</v>
      </c>
      <c r="B139" t="s">
        <v>4</v>
      </c>
      <c r="C139" s="118" t="s">
        <v>580</v>
      </c>
      <c r="D139" s="70">
        <v>2.875</v>
      </c>
      <c r="E139" s="72">
        <v>214045</v>
      </c>
      <c r="F139" s="72">
        <v>286388</v>
      </c>
      <c r="G139" s="72">
        <v>1376.2258330674499</v>
      </c>
      <c r="H139" s="70">
        <v>0.14000000000000001</v>
      </c>
      <c r="I139" s="72">
        <v>209794.28571428571</v>
      </c>
      <c r="J139" s="70">
        <v>0.17142857142857143</v>
      </c>
      <c r="K139" s="72">
        <v>0</v>
      </c>
      <c r="L139" s="72">
        <v>3</v>
      </c>
      <c r="M139" s="70">
        <v>0.95052439350993334</v>
      </c>
      <c r="N139" s="70">
        <v>0.92513172674513056</v>
      </c>
      <c r="O139" s="70">
        <v>0.40400000000000003</v>
      </c>
      <c r="P139" s="70">
        <v>0.69700324535369873</v>
      </c>
      <c r="Q139" s="70">
        <v>0</v>
      </c>
      <c r="R139" s="72">
        <v>1046767414</v>
      </c>
      <c r="S139" s="72">
        <v>624.46</v>
      </c>
      <c r="T139" s="72">
        <v>647.83000000000004</v>
      </c>
      <c r="U139" s="70">
        <v>6.5802082610680737</v>
      </c>
      <c r="V139" s="171">
        <v>67</v>
      </c>
      <c r="W139" s="171">
        <v>0.38900000000000001</v>
      </c>
      <c r="X139" s="70">
        <v>0.4</v>
      </c>
      <c r="Y139" s="119">
        <v>12.15</v>
      </c>
      <c r="Z139" s="70">
        <v>22.6</v>
      </c>
      <c r="AA139" s="70">
        <v>209</v>
      </c>
      <c r="AB139" s="70">
        <v>1</v>
      </c>
      <c r="AC139" s="70">
        <v>0</v>
      </c>
      <c r="AD139" s="70">
        <v>1</v>
      </c>
      <c r="AE139" s="70">
        <v>100</v>
      </c>
      <c r="AF139" s="70">
        <v>58.3</v>
      </c>
      <c r="AG139" s="70">
        <v>0.70799999999999996</v>
      </c>
      <c r="AH139" s="70">
        <v>0.04</v>
      </c>
      <c r="AI139" s="72">
        <v>0</v>
      </c>
      <c r="AJ139" s="72">
        <v>417455.59506147384</v>
      </c>
      <c r="AK139" s="72">
        <v>341.67589748443538</v>
      </c>
      <c r="AL139" s="72">
        <v>26066.07</v>
      </c>
      <c r="AM139" s="72">
        <v>0</v>
      </c>
      <c r="AN139" s="72">
        <v>111933</v>
      </c>
      <c r="AO139" s="72">
        <v>0</v>
      </c>
      <c r="AP139" s="70">
        <v>20.3</v>
      </c>
      <c r="AQ139" s="70">
        <v>24.5</v>
      </c>
      <c r="AR139" s="70" t="s">
        <v>101</v>
      </c>
      <c r="AS139" s="70">
        <v>-1.4610422849655151</v>
      </c>
      <c r="AT139" s="70">
        <v>19</v>
      </c>
      <c r="AU139" s="70">
        <v>1</v>
      </c>
      <c r="AV139" s="70">
        <v>4.6625912408759129</v>
      </c>
      <c r="AW139" s="70">
        <v>5</v>
      </c>
      <c r="AX139" s="70">
        <v>42.658614489999998</v>
      </c>
      <c r="AY139" s="70">
        <v>1.9</v>
      </c>
      <c r="AZ139" s="70">
        <v>9.6999999999999993</v>
      </c>
      <c r="BA139" s="72"/>
      <c r="BB139" s="72">
        <v>678089</v>
      </c>
      <c r="BC139" s="72">
        <v>758139.00045399996</v>
      </c>
      <c r="BD139" s="72">
        <v>14706217</v>
      </c>
      <c r="BE139" s="70">
        <v>0</v>
      </c>
      <c r="BF139" s="70">
        <v>0</v>
      </c>
      <c r="BG139" s="70">
        <v>1.2348319999999999</v>
      </c>
    </row>
    <row r="140" spans="1:59" x14ac:dyDescent="0.25">
      <c r="A140" s="15"/>
      <c r="B140"/>
      <c r="C140" s="15"/>
      <c r="D140" s="72"/>
      <c r="E140" s="72"/>
      <c r="F140" s="72"/>
      <c r="G140" s="72"/>
      <c r="H140" s="72"/>
      <c r="I140" s="72"/>
      <c r="J140" s="72"/>
      <c r="K140" s="72"/>
      <c r="L140" s="70"/>
      <c r="M140" s="70"/>
      <c r="N140" s="70"/>
      <c r="O140" s="70"/>
      <c r="P140" s="70"/>
      <c r="Q140" s="70"/>
      <c r="R140" s="72"/>
      <c r="S140" s="72"/>
      <c r="T140" s="72"/>
      <c r="U140" s="70"/>
      <c r="V140" s="200"/>
      <c r="W140" s="200"/>
      <c r="X140" s="172"/>
      <c r="Y140" s="172"/>
      <c r="Z140" s="173"/>
      <c r="AA140" s="173"/>
      <c r="AB140" s="172"/>
      <c r="AC140" s="172"/>
      <c r="AD140" s="172"/>
      <c r="AE140" s="171"/>
      <c r="AF140" s="172"/>
      <c r="AG140" s="171"/>
      <c r="AH140" s="171"/>
      <c r="AI140" s="173"/>
      <c r="AJ140" s="173"/>
      <c r="AK140" s="173"/>
      <c r="AL140" s="173"/>
      <c r="AM140" s="173"/>
      <c r="AN140" s="173"/>
      <c r="AO140" s="173"/>
      <c r="AP140" s="197"/>
      <c r="AQ140" s="199"/>
      <c r="AR140" s="171"/>
      <c r="AS140" s="171"/>
      <c r="AT140" s="173"/>
      <c r="AU140" s="172"/>
      <c r="AV140" s="171"/>
      <c r="AW140" s="171"/>
      <c r="AX140" s="171"/>
      <c r="AY140" s="172"/>
      <c r="AZ140" s="172"/>
      <c r="BA140" s="173"/>
      <c r="BB140" s="173"/>
      <c r="BC140" s="173"/>
      <c r="BD140" s="173"/>
    </row>
    <row r="141" spans="1:59" x14ac:dyDescent="0.25">
      <c r="A141" s="15"/>
      <c r="B141"/>
      <c r="C141" s="15"/>
      <c r="D141" s="72"/>
      <c r="E141" s="72"/>
      <c r="F141" s="72"/>
      <c r="G141" s="72"/>
      <c r="H141" s="72"/>
      <c r="I141" s="72"/>
      <c r="J141" s="72"/>
      <c r="K141" s="72"/>
      <c r="L141" s="70"/>
      <c r="M141" s="70"/>
      <c r="N141" s="70"/>
      <c r="O141" s="70"/>
      <c r="P141" s="70"/>
      <c r="Q141" s="70"/>
      <c r="R141" s="72"/>
      <c r="S141" s="72"/>
      <c r="T141" s="72"/>
      <c r="U141" s="70"/>
      <c r="V141" s="200"/>
      <c r="W141" s="200"/>
      <c r="X141" s="172"/>
      <c r="Y141" s="172"/>
      <c r="Z141" s="173"/>
      <c r="AA141" s="173"/>
      <c r="AB141" s="172"/>
      <c r="AC141" s="172"/>
      <c r="AD141" s="172"/>
      <c r="AE141" s="171"/>
      <c r="AF141" s="172"/>
      <c r="AG141" s="171"/>
      <c r="AH141" s="171"/>
      <c r="AI141" s="173"/>
      <c r="AJ141" s="173"/>
      <c r="AK141" s="173"/>
      <c r="AL141" s="173"/>
      <c r="AM141" s="173"/>
      <c r="AN141" s="173"/>
      <c r="AO141" s="173"/>
      <c r="AP141" s="197"/>
      <c r="AQ141" s="199"/>
      <c r="AR141" s="171"/>
      <c r="AS141" s="171"/>
      <c r="AT141" s="173"/>
      <c r="AU141" s="172"/>
      <c r="AV141" s="171"/>
      <c r="AW141" s="171"/>
      <c r="AX141" s="171"/>
      <c r="AY141" s="172"/>
      <c r="AZ141" s="172"/>
      <c r="BA141" s="173"/>
      <c r="BB141" s="173"/>
      <c r="BC141" s="173"/>
      <c r="BD141" s="173"/>
    </row>
    <row r="142" spans="1:59" x14ac:dyDescent="0.25">
      <c r="A142" s="15"/>
      <c r="B142"/>
      <c r="C142" s="15"/>
      <c r="D142" s="72"/>
      <c r="E142" s="72"/>
      <c r="F142" s="72"/>
      <c r="G142" s="72"/>
      <c r="H142" s="72"/>
      <c r="I142" s="72"/>
      <c r="J142" s="72"/>
      <c r="K142" s="72"/>
      <c r="L142" s="70"/>
      <c r="M142" s="70"/>
      <c r="N142" s="70"/>
      <c r="O142" s="70"/>
      <c r="P142" s="70"/>
      <c r="Q142" s="70"/>
      <c r="R142" s="72"/>
      <c r="S142" s="72"/>
      <c r="T142" s="72"/>
      <c r="U142" s="70"/>
      <c r="V142" s="200"/>
      <c r="W142" s="200"/>
      <c r="X142" s="172"/>
      <c r="Y142" s="172"/>
      <c r="Z142" s="173"/>
      <c r="AA142" s="173"/>
      <c r="AB142" s="172"/>
      <c r="AC142" s="172"/>
      <c r="AD142" s="172"/>
      <c r="AE142" s="171"/>
      <c r="AF142" s="172"/>
      <c r="AG142" s="171"/>
      <c r="AH142" s="171"/>
      <c r="AI142" s="173"/>
      <c r="AJ142" s="173"/>
      <c r="AK142" s="173"/>
      <c r="AL142" s="173"/>
      <c r="AM142" s="173"/>
      <c r="AN142" s="173"/>
      <c r="AO142" s="173"/>
      <c r="AP142" s="197"/>
      <c r="AQ142" s="199"/>
      <c r="AR142" s="171"/>
      <c r="AS142" s="171"/>
      <c r="AT142" s="173"/>
      <c r="AU142" s="172"/>
      <c r="AV142" s="171"/>
      <c r="AW142" s="171"/>
      <c r="AX142" s="171"/>
      <c r="AY142" s="172"/>
      <c r="AZ142" s="172"/>
      <c r="BA142" s="173"/>
      <c r="BB142" s="173"/>
      <c r="BC142" s="173"/>
      <c r="BD142" s="173"/>
    </row>
    <row r="143" spans="1:59" x14ac:dyDescent="0.25">
      <c r="A143" s="15"/>
      <c r="B143"/>
      <c r="C143" s="15"/>
      <c r="D143" s="72"/>
      <c r="E143" s="72"/>
      <c r="F143" s="72"/>
      <c r="G143" s="72"/>
      <c r="H143" s="72"/>
      <c r="I143" s="72"/>
      <c r="J143" s="72"/>
      <c r="K143" s="72"/>
      <c r="L143" s="70"/>
      <c r="M143" s="70"/>
      <c r="N143" s="70"/>
      <c r="O143" s="70"/>
      <c r="P143" s="70"/>
      <c r="Q143" s="70"/>
      <c r="R143" s="72"/>
      <c r="S143" s="72"/>
      <c r="T143" s="72"/>
      <c r="U143" s="70"/>
      <c r="V143" s="200"/>
      <c r="W143" s="200"/>
      <c r="X143" s="172"/>
      <c r="Y143" s="172"/>
      <c r="Z143" s="173"/>
      <c r="AA143" s="173"/>
      <c r="AB143" s="172"/>
      <c r="AC143" s="172"/>
      <c r="AD143" s="172"/>
      <c r="AE143" s="171"/>
      <c r="AF143" s="172"/>
      <c r="AG143" s="171"/>
      <c r="AH143" s="171"/>
      <c r="AI143" s="173"/>
      <c r="AJ143" s="173"/>
      <c r="AK143" s="173"/>
      <c r="AL143" s="173"/>
      <c r="AM143" s="173"/>
      <c r="AN143" s="173"/>
      <c r="AO143" s="173"/>
      <c r="AP143" s="197"/>
      <c r="AQ143" s="199"/>
      <c r="AR143" s="171"/>
      <c r="AS143" s="171"/>
      <c r="AT143" s="173"/>
      <c r="AU143" s="172"/>
      <c r="AV143" s="171"/>
      <c r="AW143" s="171"/>
      <c r="AX143" s="171"/>
      <c r="AY143" s="172"/>
      <c r="AZ143" s="172"/>
      <c r="BA143" s="173"/>
      <c r="BB143" s="173"/>
      <c r="BC143" s="173"/>
      <c r="BD143" s="173"/>
    </row>
    <row r="144" spans="1:59" x14ac:dyDescent="0.25">
      <c r="A144" s="15"/>
      <c r="B144"/>
      <c r="C144" s="15"/>
      <c r="D144" s="72"/>
      <c r="E144" s="72"/>
      <c r="F144" s="72"/>
      <c r="G144" s="72"/>
      <c r="H144" s="72"/>
      <c r="I144" s="72"/>
      <c r="J144" s="72"/>
      <c r="K144" s="72"/>
      <c r="L144" s="70"/>
      <c r="M144" s="70"/>
      <c r="N144" s="70"/>
      <c r="O144" s="70"/>
      <c r="P144" s="70"/>
      <c r="Q144" s="70"/>
      <c r="R144" s="72"/>
      <c r="S144" s="72"/>
      <c r="T144" s="72"/>
      <c r="U144" s="70"/>
      <c r="V144" s="200"/>
      <c r="W144" s="200"/>
      <c r="X144" s="172"/>
      <c r="Y144" s="172"/>
      <c r="Z144" s="173"/>
      <c r="AA144" s="173"/>
      <c r="AB144" s="172"/>
      <c r="AC144" s="172"/>
      <c r="AD144" s="172"/>
      <c r="AE144" s="171"/>
      <c r="AF144" s="172"/>
      <c r="AG144" s="171"/>
      <c r="AH144" s="171"/>
      <c r="AI144" s="173"/>
      <c r="AJ144" s="173"/>
      <c r="AK144" s="173"/>
      <c r="AL144" s="173"/>
      <c r="AM144" s="173"/>
      <c r="AN144" s="173"/>
      <c r="AO144" s="173"/>
      <c r="AP144" s="197"/>
      <c r="AQ144" s="199"/>
      <c r="AR144" s="171"/>
      <c r="AS144" s="171"/>
      <c r="AT144" s="173"/>
      <c r="AU144" s="172"/>
      <c r="AV144" s="171"/>
      <c r="AW144" s="171"/>
      <c r="AX144" s="171"/>
      <c r="AY144" s="172"/>
      <c r="AZ144" s="172"/>
      <c r="BA144" s="173"/>
      <c r="BB144" s="173"/>
      <c r="BC144" s="173"/>
      <c r="BD144" s="173"/>
    </row>
    <row r="145" spans="1:56" x14ac:dyDescent="0.25">
      <c r="A145" s="15"/>
      <c r="B145"/>
      <c r="C145" s="15"/>
      <c r="D145" s="72"/>
      <c r="E145" s="72"/>
      <c r="F145" s="72"/>
      <c r="G145" s="72"/>
      <c r="H145" s="72"/>
      <c r="I145" s="72"/>
      <c r="J145" s="72"/>
      <c r="K145" s="72"/>
      <c r="L145" s="70"/>
      <c r="M145" s="70"/>
      <c r="N145" s="70"/>
      <c r="O145" s="70"/>
      <c r="P145" s="70"/>
      <c r="Q145" s="70"/>
      <c r="R145" s="72"/>
      <c r="S145" s="72"/>
      <c r="T145" s="72"/>
      <c r="U145" s="70"/>
      <c r="V145" s="200"/>
      <c r="W145" s="200"/>
      <c r="X145" s="172"/>
      <c r="Y145" s="172"/>
      <c r="Z145" s="173"/>
      <c r="AA145" s="173"/>
      <c r="AB145" s="172"/>
      <c r="AC145" s="172"/>
      <c r="AD145" s="172"/>
      <c r="AE145" s="171"/>
      <c r="AF145" s="172"/>
      <c r="AG145" s="171"/>
      <c r="AH145" s="171"/>
      <c r="AI145" s="173"/>
      <c r="AJ145" s="173"/>
      <c r="AK145" s="173"/>
      <c r="AL145" s="173"/>
      <c r="AM145" s="173"/>
      <c r="AN145" s="173"/>
      <c r="AO145" s="173"/>
      <c r="AP145" s="197"/>
      <c r="AQ145" s="199"/>
      <c r="AR145" s="171"/>
      <c r="AS145" s="171"/>
      <c r="AT145" s="173"/>
      <c r="AU145" s="172"/>
      <c r="AV145" s="171"/>
      <c r="AW145" s="171"/>
      <c r="AX145" s="171"/>
      <c r="AY145" s="172"/>
      <c r="AZ145" s="172"/>
      <c r="BA145" s="173"/>
      <c r="BB145" s="173"/>
      <c r="BC145" s="173"/>
      <c r="BD145" s="173"/>
    </row>
    <row r="146" spans="1:56" x14ac:dyDescent="0.25">
      <c r="A146" s="15"/>
      <c r="B146"/>
      <c r="C146" s="15"/>
      <c r="D146" s="72"/>
      <c r="E146" s="72"/>
      <c r="F146" s="72"/>
      <c r="G146" s="72"/>
      <c r="H146" s="72"/>
      <c r="I146" s="72"/>
      <c r="J146" s="72"/>
      <c r="K146" s="72"/>
      <c r="L146" s="70"/>
      <c r="M146" s="70"/>
      <c r="N146" s="70"/>
      <c r="O146" s="70"/>
      <c r="P146" s="70"/>
      <c r="Q146" s="70"/>
      <c r="R146" s="72"/>
      <c r="S146" s="72"/>
      <c r="T146" s="72"/>
      <c r="U146" s="70"/>
      <c r="V146" s="200"/>
      <c r="W146" s="200"/>
      <c r="X146" s="172"/>
      <c r="Y146" s="172"/>
      <c r="Z146" s="173"/>
      <c r="AA146" s="173"/>
      <c r="AB146" s="172"/>
      <c r="AC146" s="172"/>
      <c r="AD146" s="172"/>
      <c r="AE146" s="171"/>
      <c r="AF146" s="172"/>
      <c r="AG146" s="171"/>
      <c r="AH146" s="171"/>
      <c r="AI146" s="173"/>
      <c r="AJ146" s="173"/>
      <c r="AK146" s="173"/>
      <c r="AL146" s="173"/>
      <c r="AM146" s="173"/>
      <c r="AN146" s="173"/>
      <c r="AO146" s="173"/>
      <c r="AP146" s="197"/>
      <c r="AQ146" s="199"/>
      <c r="AR146" s="171"/>
      <c r="AS146" s="171"/>
      <c r="AT146" s="173"/>
      <c r="AU146" s="172"/>
      <c r="AV146" s="171"/>
      <c r="AW146" s="171"/>
      <c r="AX146" s="171"/>
      <c r="AY146" s="172"/>
      <c r="AZ146" s="172"/>
      <c r="BA146" s="173"/>
      <c r="BB146" s="173"/>
      <c r="BC146" s="173"/>
      <c r="BD146" s="173"/>
    </row>
    <row r="147" spans="1:56" x14ac:dyDescent="0.25">
      <c r="A147" s="15"/>
      <c r="B147"/>
      <c r="C147" s="15"/>
      <c r="D147" s="72"/>
      <c r="E147" s="72"/>
      <c r="F147" s="72"/>
      <c r="G147" s="72"/>
      <c r="H147" s="72"/>
      <c r="I147" s="72"/>
      <c r="J147" s="72"/>
      <c r="K147" s="72"/>
      <c r="L147" s="70"/>
      <c r="M147" s="70"/>
      <c r="N147" s="70"/>
      <c r="O147" s="70"/>
      <c r="P147" s="70"/>
      <c r="Q147" s="70"/>
      <c r="R147" s="72"/>
      <c r="S147" s="72"/>
      <c r="T147" s="72"/>
      <c r="U147" s="70"/>
      <c r="V147" s="200"/>
      <c r="W147" s="200"/>
      <c r="X147" s="172"/>
      <c r="Y147" s="172"/>
      <c r="Z147" s="173"/>
      <c r="AA147" s="173"/>
      <c r="AB147" s="172"/>
      <c r="AC147" s="172"/>
      <c r="AD147" s="172"/>
      <c r="AE147" s="171"/>
      <c r="AF147" s="172"/>
      <c r="AG147" s="171"/>
      <c r="AH147" s="171"/>
      <c r="AI147" s="173"/>
      <c r="AJ147" s="173"/>
      <c r="AK147" s="173"/>
      <c r="AL147" s="173"/>
      <c r="AM147" s="173"/>
      <c r="AN147" s="173"/>
      <c r="AO147" s="173"/>
      <c r="AP147" s="197"/>
      <c r="AQ147" s="199"/>
      <c r="AR147" s="171"/>
      <c r="AS147" s="171"/>
      <c r="AT147" s="173"/>
      <c r="AU147" s="172"/>
      <c r="AV147" s="171"/>
      <c r="AW147" s="171"/>
      <c r="AX147" s="171"/>
      <c r="AY147" s="172"/>
      <c r="AZ147" s="172"/>
      <c r="BA147" s="173"/>
      <c r="BB147" s="173"/>
      <c r="BC147" s="173"/>
      <c r="BD147" s="173"/>
    </row>
    <row r="148" spans="1:56" x14ac:dyDescent="0.25">
      <c r="A148" s="15"/>
      <c r="B148"/>
      <c r="C148" s="15"/>
      <c r="D148" s="72"/>
      <c r="E148" s="72"/>
      <c r="F148" s="72"/>
      <c r="G148" s="72"/>
      <c r="H148" s="72"/>
      <c r="I148" s="72"/>
      <c r="J148" s="72"/>
      <c r="K148" s="72"/>
      <c r="L148" s="70"/>
      <c r="M148" s="70"/>
      <c r="N148" s="70"/>
      <c r="O148" s="70"/>
      <c r="P148" s="70"/>
      <c r="Q148" s="70"/>
      <c r="R148" s="72"/>
      <c r="S148" s="72"/>
      <c r="T148" s="72"/>
      <c r="U148" s="70"/>
      <c r="V148" s="200"/>
      <c r="W148" s="200"/>
      <c r="X148" s="172"/>
      <c r="Y148" s="172"/>
      <c r="Z148" s="173"/>
      <c r="AA148" s="173"/>
      <c r="AB148" s="172"/>
      <c r="AC148" s="172"/>
      <c r="AD148" s="172"/>
      <c r="AE148" s="171"/>
      <c r="AF148" s="172"/>
      <c r="AG148" s="171"/>
      <c r="AH148" s="171"/>
      <c r="AI148" s="173"/>
      <c r="AJ148" s="173"/>
      <c r="AK148" s="173"/>
      <c r="AL148" s="173"/>
      <c r="AM148" s="173"/>
      <c r="AN148" s="173"/>
      <c r="AO148" s="173"/>
      <c r="AP148" s="197"/>
      <c r="AQ148" s="199"/>
      <c r="AR148" s="171"/>
      <c r="AS148" s="171"/>
      <c r="AT148" s="173"/>
      <c r="AU148" s="172"/>
      <c r="AV148" s="171"/>
      <c r="AW148" s="171"/>
      <c r="AX148" s="171"/>
      <c r="AY148" s="172"/>
      <c r="AZ148" s="172"/>
      <c r="BA148" s="173"/>
      <c r="BB148" s="173"/>
      <c r="BC148" s="173"/>
      <c r="BD148" s="173"/>
    </row>
    <row r="149" spans="1:56" x14ac:dyDescent="0.25">
      <c r="A149" s="15"/>
      <c r="B149"/>
      <c r="C149" s="15"/>
      <c r="D149" s="72"/>
      <c r="E149" s="72"/>
      <c r="F149" s="72"/>
      <c r="G149" s="72"/>
      <c r="H149" s="72"/>
      <c r="I149" s="72"/>
      <c r="J149" s="72"/>
      <c r="K149" s="72"/>
      <c r="L149" s="70"/>
      <c r="M149" s="70"/>
      <c r="N149" s="70"/>
      <c r="O149" s="70"/>
      <c r="P149" s="70"/>
      <c r="Q149" s="70"/>
      <c r="R149" s="72"/>
      <c r="S149" s="72"/>
      <c r="T149" s="72"/>
      <c r="U149" s="70"/>
      <c r="V149" s="200"/>
      <c r="W149" s="200"/>
      <c r="X149" s="172"/>
      <c r="Y149" s="172"/>
      <c r="Z149" s="173"/>
      <c r="AA149" s="173"/>
      <c r="AB149" s="172"/>
      <c r="AC149" s="172"/>
      <c r="AD149" s="172"/>
      <c r="AE149" s="171"/>
      <c r="AF149" s="172"/>
      <c r="AG149" s="171"/>
      <c r="AH149" s="171"/>
      <c r="AI149" s="173"/>
      <c r="AJ149" s="173"/>
      <c r="AK149" s="173"/>
      <c r="AL149" s="173"/>
      <c r="AM149" s="173"/>
      <c r="AN149" s="173"/>
      <c r="AO149" s="173"/>
      <c r="AP149" s="197"/>
      <c r="AQ149" s="199"/>
      <c r="AR149" s="171"/>
      <c r="AS149" s="171"/>
      <c r="AT149" s="173"/>
      <c r="AU149" s="172"/>
      <c r="AV149" s="171"/>
      <c r="AW149" s="171"/>
      <c r="AX149" s="171"/>
      <c r="AY149" s="172"/>
      <c r="AZ149" s="172"/>
      <c r="BA149" s="173"/>
      <c r="BB149" s="173"/>
      <c r="BC149" s="173"/>
      <c r="BD149" s="173"/>
    </row>
    <row r="150" spans="1:56" x14ac:dyDescent="0.25">
      <c r="A150" s="15"/>
      <c r="B150"/>
      <c r="C150" s="15"/>
      <c r="D150" s="72"/>
      <c r="E150" s="72"/>
      <c r="F150" s="72"/>
      <c r="G150" s="72"/>
      <c r="H150" s="72"/>
      <c r="I150" s="72"/>
      <c r="J150" s="72"/>
      <c r="K150" s="72"/>
      <c r="L150" s="70"/>
      <c r="M150" s="70"/>
      <c r="N150" s="70"/>
      <c r="O150" s="70"/>
      <c r="P150" s="70"/>
      <c r="Q150" s="70"/>
      <c r="R150" s="72"/>
      <c r="S150" s="72"/>
      <c r="T150" s="72"/>
      <c r="U150" s="70"/>
      <c r="V150" s="200"/>
      <c r="W150" s="200"/>
      <c r="X150" s="172"/>
      <c r="Y150" s="172"/>
      <c r="Z150" s="173"/>
      <c r="AA150" s="173"/>
      <c r="AB150" s="172"/>
      <c r="AC150" s="172"/>
      <c r="AD150" s="172"/>
      <c r="AE150" s="171"/>
      <c r="AF150" s="172"/>
      <c r="AG150" s="171"/>
      <c r="AH150" s="171"/>
      <c r="AI150" s="173"/>
      <c r="AJ150" s="173"/>
      <c r="AK150" s="173"/>
      <c r="AL150" s="173"/>
      <c r="AM150" s="173"/>
      <c r="AN150" s="173"/>
      <c r="AO150" s="173"/>
      <c r="AP150" s="197"/>
      <c r="AQ150" s="199"/>
      <c r="AR150" s="171"/>
      <c r="AS150" s="171"/>
      <c r="AT150" s="173"/>
      <c r="AU150" s="172"/>
      <c r="AV150" s="171"/>
      <c r="AW150" s="171"/>
      <c r="AX150" s="171"/>
      <c r="AY150" s="172"/>
      <c r="AZ150" s="172"/>
      <c r="BA150" s="173"/>
      <c r="BB150" s="173"/>
      <c r="BC150" s="173"/>
      <c r="BD150" s="173"/>
    </row>
    <row r="151" spans="1:56" x14ac:dyDescent="0.25">
      <c r="A151" s="15"/>
      <c r="B151"/>
      <c r="C151" s="15"/>
      <c r="D151" s="72"/>
      <c r="E151" s="72"/>
      <c r="F151" s="72"/>
      <c r="G151" s="72"/>
      <c r="H151" s="72"/>
      <c r="I151" s="72"/>
      <c r="J151" s="72"/>
      <c r="K151" s="72"/>
      <c r="L151" s="70"/>
      <c r="M151" s="70"/>
      <c r="N151" s="70"/>
      <c r="O151" s="70"/>
      <c r="P151" s="70"/>
      <c r="Q151" s="70"/>
      <c r="R151" s="72"/>
      <c r="S151" s="72"/>
      <c r="T151" s="72"/>
      <c r="U151" s="70"/>
      <c r="V151" s="200"/>
      <c r="W151" s="200"/>
      <c r="X151" s="172"/>
      <c r="Y151" s="172"/>
      <c r="Z151" s="173"/>
      <c r="AA151" s="173"/>
      <c r="AB151" s="172"/>
      <c r="AC151" s="172"/>
      <c r="AD151" s="172"/>
      <c r="AE151" s="171"/>
      <c r="AF151" s="172"/>
      <c r="AG151" s="171"/>
      <c r="AH151" s="171"/>
      <c r="AI151" s="173"/>
      <c r="AJ151" s="173"/>
      <c r="AK151" s="173"/>
      <c r="AL151" s="173"/>
      <c r="AM151" s="173"/>
      <c r="AN151" s="173"/>
      <c r="AO151" s="173"/>
      <c r="AP151" s="197"/>
      <c r="AQ151" s="199"/>
      <c r="AR151" s="171"/>
      <c r="AS151" s="171"/>
      <c r="AT151" s="173"/>
      <c r="AU151" s="172"/>
      <c r="AV151" s="171"/>
      <c r="AW151" s="171"/>
      <c r="AX151" s="171"/>
      <c r="AY151" s="172"/>
      <c r="AZ151" s="172"/>
      <c r="BA151" s="173"/>
      <c r="BB151" s="173"/>
      <c r="BC151" s="173"/>
      <c r="BD151" s="173"/>
    </row>
    <row r="152" spans="1:56" x14ac:dyDescent="0.25">
      <c r="A152" s="15"/>
      <c r="B152"/>
      <c r="C152" s="15"/>
      <c r="D152" s="72"/>
      <c r="E152" s="72"/>
      <c r="F152" s="72"/>
      <c r="G152" s="72"/>
      <c r="H152" s="72"/>
      <c r="I152" s="72"/>
      <c r="J152" s="72"/>
      <c r="K152" s="72"/>
      <c r="L152" s="70"/>
      <c r="M152" s="70"/>
      <c r="N152" s="70"/>
      <c r="O152" s="70"/>
      <c r="P152" s="70"/>
      <c r="Q152" s="70"/>
      <c r="R152" s="72"/>
      <c r="S152" s="72"/>
      <c r="T152" s="72"/>
      <c r="U152" s="70"/>
      <c r="V152" s="200"/>
      <c r="W152" s="200"/>
      <c r="X152" s="172"/>
      <c r="Y152" s="172"/>
      <c r="Z152" s="173"/>
      <c r="AA152" s="173"/>
      <c r="AB152" s="172"/>
      <c r="AC152" s="172"/>
      <c r="AD152" s="172"/>
      <c r="AE152" s="171"/>
      <c r="AF152" s="172"/>
      <c r="AG152" s="171"/>
      <c r="AH152" s="171"/>
      <c r="AI152" s="173"/>
      <c r="AJ152" s="173"/>
      <c r="AK152" s="173"/>
      <c r="AL152" s="173"/>
      <c r="AM152" s="173"/>
      <c r="AN152" s="173"/>
      <c r="AO152" s="173"/>
      <c r="AP152" s="197"/>
      <c r="AQ152" s="199"/>
      <c r="AR152" s="171"/>
      <c r="AS152" s="171"/>
      <c r="AT152" s="173"/>
      <c r="AU152" s="172"/>
      <c r="AV152" s="171"/>
      <c r="AW152" s="171"/>
      <c r="AX152" s="171"/>
      <c r="AY152" s="172"/>
      <c r="AZ152" s="172"/>
      <c r="BA152" s="173"/>
      <c r="BB152" s="173"/>
      <c r="BC152" s="173"/>
      <c r="BD152" s="173"/>
    </row>
    <row r="153" spans="1:56" x14ac:dyDescent="0.25">
      <c r="A153" s="15"/>
      <c r="B153"/>
      <c r="C153" s="15"/>
      <c r="D153" s="72"/>
      <c r="E153" s="72"/>
      <c r="F153" s="72"/>
      <c r="G153" s="72"/>
      <c r="H153" s="72"/>
      <c r="I153" s="72"/>
      <c r="J153" s="72"/>
      <c r="K153" s="72"/>
      <c r="L153" s="70"/>
      <c r="M153" s="70"/>
      <c r="N153" s="70"/>
      <c r="O153" s="70"/>
      <c r="P153" s="70"/>
      <c r="Q153" s="70"/>
      <c r="R153" s="72"/>
      <c r="S153" s="72"/>
      <c r="T153" s="72"/>
      <c r="U153" s="70"/>
      <c r="V153" s="200"/>
      <c r="W153" s="200"/>
      <c r="X153" s="172"/>
      <c r="Y153" s="172"/>
      <c r="Z153" s="173"/>
      <c r="AA153" s="173"/>
      <c r="AB153" s="172"/>
      <c r="AC153" s="172"/>
      <c r="AD153" s="172"/>
      <c r="AE153" s="171"/>
      <c r="AF153" s="172"/>
      <c r="AG153" s="171"/>
      <c r="AH153" s="171"/>
      <c r="AI153" s="173"/>
      <c r="AJ153" s="173"/>
      <c r="AK153" s="173"/>
      <c r="AL153" s="173"/>
      <c r="AM153" s="173"/>
      <c r="AN153" s="173"/>
      <c r="AO153" s="173"/>
      <c r="AP153" s="197"/>
      <c r="AQ153" s="199"/>
      <c r="AR153" s="171"/>
      <c r="AS153" s="171"/>
      <c r="AT153" s="173"/>
      <c r="AU153" s="172"/>
      <c r="AV153" s="171"/>
      <c r="AW153" s="171"/>
      <c r="AX153" s="171"/>
      <c r="AY153" s="172"/>
      <c r="AZ153" s="172"/>
      <c r="BA153" s="173"/>
      <c r="BB153" s="173"/>
      <c r="BC153" s="173"/>
      <c r="BD153" s="173"/>
    </row>
    <row r="154" spans="1:56" x14ac:dyDescent="0.25">
      <c r="A154" s="15"/>
      <c r="B154"/>
      <c r="C154" s="15"/>
      <c r="D154" s="72"/>
      <c r="E154" s="72"/>
      <c r="F154" s="72"/>
      <c r="G154" s="72"/>
      <c r="H154" s="72"/>
      <c r="I154" s="72"/>
      <c r="J154" s="72"/>
      <c r="K154" s="72"/>
      <c r="L154" s="70"/>
      <c r="M154" s="70"/>
      <c r="N154" s="70"/>
      <c r="O154" s="70"/>
      <c r="P154" s="70"/>
      <c r="Q154" s="70"/>
      <c r="R154" s="72"/>
      <c r="S154" s="72"/>
      <c r="T154" s="72"/>
      <c r="U154" s="70"/>
      <c r="V154" s="200"/>
      <c r="W154" s="200"/>
      <c r="X154" s="172"/>
      <c r="Y154" s="172"/>
      <c r="Z154" s="173"/>
      <c r="AA154" s="173"/>
      <c r="AB154" s="172"/>
      <c r="AC154" s="172"/>
      <c r="AD154" s="172"/>
      <c r="AE154" s="171"/>
      <c r="AF154" s="172"/>
      <c r="AG154" s="171"/>
      <c r="AH154" s="171"/>
      <c r="AI154" s="173"/>
      <c r="AJ154" s="173"/>
      <c r="AK154" s="173"/>
      <c r="AL154" s="173"/>
      <c r="AM154" s="173"/>
      <c r="AN154" s="173"/>
      <c r="AO154" s="173"/>
      <c r="AP154" s="197"/>
      <c r="AQ154" s="199"/>
      <c r="AR154" s="171"/>
      <c r="AS154" s="171"/>
      <c r="AT154" s="173"/>
      <c r="AU154" s="172"/>
      <c r="AV154" s="171"/>
      <c r="AW154" s="171"/>
      <c r="AX154" s="171"/>
      <c r="AY154" s="172"/>
      <c r="AZ154" s="172"/>
      <c r="BA154" s="173"/>
      <c r="BB154" s="173"/>
      <c r="BC154" s="173"/>
      <c r="BD154" s="173"/>
    </row>
    <row r="155" spans="1:56" x14ac:dyDescent="0.25">
      <c r="A155" s="15"/>
      <c r="B155"/>
      <c r="C155" s="15"/>
      <c r="D155" s="72"/>
      <c r="E155" s="72"/>
      <c r="F155" s="72"/>
      <c r="G155" s="72"/>
      <c r="H155" s="72"/>
      <c r="I155" s="72"/>
      <c r="J155" s="72"/>
      <c r="K155" s="72"/>
      <c r="L155" s="70"/>
      <c r="M155" s="70"/>
      <c r="N155" s="70"/>
      <c r="O155" s="70"/>
      <c r="P155" s="70"/>
      <c r="Q155" s="70"/>
      <c r="R155" s="72"/>
      <c r="S155" s="72"/>
      <c r="T155" s="72"/>
      <c r="U155" s="70"/>
      <c r="V155" s="200"/>
      <c r="W155" s="200"/>
      <c r="X155" s="172"/>
      <c r="Y155" s="172"/>
      <c r="Z155" s="173"/>
      <c r="AA155" s="173"/>
      <c r="AB155" s="172"/>
      <c r="AC155" s="172"/>
      <c r="AD155" s="172"/>
      <c r="AE155" s="171"/>
      <c r="AF155" s="172"/>
      <c r="AG155" s="171"/>
      <c r="AH155" s="171"/>
      <c r="AI155" s="173"/>
      <c r="AJ155" s="173"/>
      <c r="AK155" s="173"/>
      <c r="AL155" s="173"/>
      <c r="AM155" s="173"/>
      <c r="AN155" s="173"/>
      <c r="AO155" s="173"/>
      <c r="AP155" s="197"/>
      <c r="AQ155" s="199"/>
      <c r="AR155" s="171"/>
      <c r="AS155" s="171"/>
      <c r="AT155" s="173"/>
      <c r="AU155" s="172"/>
      <c r="AV155" s="171"/>
      <c r="AW155" s="171"/>
      <c r="AX155" s="171"/>
      <c r="AY155" s="172"/>
      <c r="AZ155" s="172"/>
      <c r="BA155" s="173"/>
      <c r="BB155" s="173"/>
      <c r="BC155" s="173"/>
      <c r="BD155" s="173"/>
    </row>
    <row r="156" spans="1:56" x14ac:dyDescent="0.25">
      <c r="A156" s="15"/>
      <c r="B156"/>
      <c r="C156" s="15"/>
      <c r="D156" s="72"/>
      <c r="E156" s="72"/>
      <c r="F156" s="72"/>
      <c r="G156" s="72"/>
      <c r="H156" s="72"/>
      <c r="I156" s="72"/>
      <c r="J156" s="72"/>
      <c r="K156" s="72"/>
      <c r="L156" s="70"/>
      <c r="M156" s="70"/>
      <c r="N156" s="70"/>
      <c r="O156" s="70"/>
      <c r="P156" s="70"/>
      <c r="Q156" s="70"/>
      <c r="R156" s="72"/>
      <c r="S156" s="72"/>
      <c r="T156" s="72"/>
      <c r="U156" s="70"/>
      <c r="V156" s="200"/>
      <c r="W156" s="200"/>
      <c r="X156" s="172"/>
      <c r="Y156" s="172"/>
      <c r="Z156" s="173"/>
      <c r="AA156" s="173"/>
      <c r="AB156" s="172"/>
      <c r="AC156" s="172"/>
      <c r="AD156" s="172"/>
      <c r="AE156" s="171"/>
      <c r="AF156" s="172"/>
      <c r="AG156" s="171"/>
      <c r="AH156" s="171"/>
      <c r="AI156" s="173"/>
      <c r="AJ156" s="173"/>
      <c r="AK156" s="173"/>
      <c r="AL156" s="173"/>
      <c r="AM156" s="173"/>
      <c r="AN156" s="173"/>
      <c r="AO156" s="173"/>
      <c r="AP156" s="197"/>
      <c r="AQ156" s="199"/>
      <c r="AR156" s="171"/>
      <c r="AS156" s="171"/>
      <c r="AT156" s="173"/>
      <c r="AU156" s="172"/>
      <c r="AV156" s="171"/>
      <c r="AW156" s="171"/>
      <c r="AX156" s="171"/>
      <c r="AY156" s="172"/>
      <c r="AZ156" s="172"/>
      <c r="BA156" s="173"/>
      <c r="BB156" s="173"/>
      <c r="BC156" s="173"/>
      <c r="BD156" s="173"/>
    </row>
    <row r="157" spans="1:56" x14ac:dyDescent="0.25">
      <c r="A157" s="15"/>
      <c r="B157"/>
      <c r="C157" s="15"/>
      <c r="D157" s="72"/>
      <c r="E157" s="72"/>
      <c r="F157" s="72"/>
      <c r="G157" s="72"/>
      <c r="H157" s="72"/>
      <c r="I157" s="72"/>
      <c r="J157" s="72"/>
      <c r="K157" s="72"/>
      <c r="L157" s="70"/>
      <c r="M157" s="70"/>
      <c r="N157" s="70"/>
      <c r="O157" s="70"/>
      <c r="P157" s="70"/>
      <c r="Q157" s="70"/>
      <c r="R157" s="72"/>
      <c r="S157" s="72"/>
      <c r="T157" s="72"/>
      <c r="U157" s="70"/>
      <c r="V157" s="200"/>
      <c r="W157" s="200"/>
      <c r="X157" s="172"/>
      <c r="Y157" s="172"/>
      <c r="Z157" s="173"/>
      <c r="AA157" s="173"/>
      <c r="AB157" s="172"/>
      <c r="AC157" s="172"/>
      <c r="AD157" s="172"/>
      <c r="AE157" s="171"/>
      <c r="AF157" s="172"/>
      <c r="AG157" s="171"/>
      <c r="AH157" s="171"/>
      <c r="AI157" s="173"/>
      <c r="AJ157" s="173"/>
      <c r="AK157" s="173"/>
      <c r="AL157" s="173"/>
      <c r="AM157" s="173"/>
      <c r="AN157" s="173"/>
      <c r="AO157" s="173"/>
      <c r="AP157" s="197"/>
      <c r="AQ157" s="199"/>
      <c r="AR157" s="171"/>
      <c r="AS157" s="171"/>
      <c r="AT157" s="173"/>
      <c r="AU157" s="172"/>
      <c r="AV157" s="171"/>
      <c r="AW157" s="171"/>
      <c r="AX157" s="171"/>
      <c r="AY157" s="172"/>
      <c r="AZ157" s="172"/>
      <c r="BA157" s="173"/>
      <c r="BB157" s="173"/>
      <c r="BC157" s="173"/>
      <c r="BD157" s="173"/>
    </row>
    <row r="158" spans="1:56" x14ac:dyDescent="0.25">
      <c r="A158" s="15"/>
      <c r="B158"/>
      <c r="C158" s="15"/>
      <c r="D158" s="72"/>
      <c r="E158" s="72"/>
      <c r="F158" s="72"/>
      <c r="G158" s="72"/>
      <c r="H158" s="72"/>
      <c r="I158" s="72"/>
      <c r="J158" s="72"/>
      <c r="K158" s="72"/>
      <c r="L158" s="70"/>
      <c r="M158" s="70"/>
      <c r="N158" s="70"/>
      <c r="O158" s="70"/>
      <c r="P158" s="70"/>
      <c r="Q158" s="70"/>
      <c r="R158" s="72"/>
      <c r="S158" s="72"/>
      <c r="T158" s="72"/>
      <c r="U158" s="70"/>
      <c r="V158" s="200"/>
      <c r="W158" s="200"/>
      <c r="X158" s="172"/>
      <c r="Y158" s="172"/>
      <c r="Z158" s="173"/>
      <c r="AA158" s="173"/>
      <c r="AB158" s="172"/>
      <c r="AC158" s="172"/>
      <c r="AD158" s="172"/>
      <c r="AE158" s="171"/>
      <c r="AF158" s="172"/>
      <c r="AG158" s="171"/>
      <c r="AH158" s="171"/>
      <c r="AI158" s="173"/>
      <c r="AJ158" s="173"/>
      <c r="AK158" s="173"/>
      <c r="AL158" s="173"/>
      <c r="AM158" s="173"/>
      <c r="AN158" s="173"/>
      <c r="AO158" s="173"/>
      <c r="AP158" s="197"/>
      <c r="AQ158" s="199"/>
      <c r="AR158" s="171"/>
      <c r="AS158" s="171"/>
      <c r="AT158" s="173"/>
      <c r="AU158" s="172"/>
      <c r="AV158" s="171"/>
      <c r="AW158" s="171"/>
      <c r="AX158" s="171"/>
      <c r="AY158" s="172"/>
      <c r="AZ158" s="172"/>
      <c r="BA158" s="173"/>
      <c r="BB158" s="173"/>
      <c r="BC158" s="173"/>
      <c r="BD158" s="173"/>
    </row>
    <row r="159" spans="1:56" x14ac:dyDescent="0.25">
      <c r="A159" s="15"/>
      <c r="B159"/>
      <c r="C159" s="15"/>
      <c r="D159" s="72"/>
      <c r="E159" s="72"/>
      <c r="F159" s="72"/>
      <c r="G159" s="72"/>
      <c r="H159" s="72"/>
      <c r="I159" s="72"/>
      <c r="J159" s="72"/>
      <c r="K159" s="72"/>
      <c r="L159" s="70"/>
      <c r="M159" s="70"/>
      <c r="N159" s="70"/>
      <c r="O159" s="70"/>
      <c r="P159" s="70"/>
      <c r="Q159" s="70"/>
      <c r="R159" s="72"/>
      <c r="S159" s="72"/>
      <c r="T159" s="72"/>
      <c r="U159" s="70"/>
      <c r="V159" s="200"/>
      <c r="W159" s="200"/>
      <c r="X159" s="172"/>
      <c r="Y159" s="172"/>
      <c r="Z159" s="173"/>
      <c r="AA159" s="173"/>
      <c r="AB159" s="172"/>
      <c r="AC159" s="172"/>
      <c r="AD159" s="172"/>
      <c r="AE159" s="171"/>
      <c r="AF159" s="172"/>
      <c r="AG159" s="171"/>
      <c r="AH159" s="171"/>
      <c r="AI159" s="173"/>
      <c r="AJ159" s="173"/>
      <c r="AK159" s="173"/>
      <c r="AL159" s="173"/>
      <c r="AM159" s="173"/>
      <c r="AN159" s="173"/>
      <c r="AO159" s="173"/>
      <c r="AP159" s="197"/>
      <c r="AQ159" s="199"/>
      <c r="AR159" s="171"/>
      <c r="AS159" s="171"/>
      <c r="AT159" s="173"/>
      <c r="AU159" s="172"/>
      <c r="AV159" s="171"/>
      <c r="AW159" s="171"/>
      <c r="AX159" s="171"/>
      <c r="AY159" s="172"/>
      <c r="AZ159" s="172"/>
      <c r="BA159" s="173"/>
      <c r="BB159" s="173"/>
      <c r="BC159" s="173"/>
      <c r="BD159" s="173"/>
    </row>
    <row r="160" spans="1:56" x14ac:dyDescent="0.25">
      <c r="A160" s="15"/>
      <c r="B160"/>
      <c r="C160" s="15"/>
      <c r="D160" s="72"/>
      <c r="E160" s="72"/>
      <c r="F160" s="72"/>
      <c r="G160" s="72"/>
      <c r="H160" s="72"/>
      <c r="I160" s="72"/>
      <c r="J160" s="72"/>
      <c r="K160" s="72"/>
      <c r="L160" s="70"/>
      <c r="M160" s="70"/>
      <c r="N160" s="70"/>
      <c r="O160" s="70"/>
      <c r="P160" s="70"/>
      <c r="Q160" s="70"/>
      <c r="R160" s="72"/>
      <c r="S160" s="72"/>
      <c r="T160" s="72"/>
      <c r="U160" s="70"/>
      <c r="V160" s="200"/>
      <c r="W160" s="200"/>
      <c r="X160" s="172"/>
      <c r="Y160" s="172"/>
      <c r="Z160" s="173"/>
      <c r="AA160" s="173"/>
      <c r="AB160" s="172"/>
      <c r="AC160" s="172"/>
      <c r="AD160" s="172"/>
      <c r="AE160" s="171"/>
      <c r="AF160" s="172"/>
      <c r="AG160" s="171"/>
      <c r="AH160" s="171"/>
      <c r="AI160" s="173"/>
      <c r="AJ160" s="173"/>
      <c r="AK160" s="173"/>
      <c r="AL160" s="173"/>
      <c r="AM160" s="173"/>
      <c r="AN160" s="173"/>
      <c r="AO160" s="173"/>
      <c r="AP160" s="197"/>
      <c r="AQ160" s="199"/>
      <c r="AR160" s="171"/>
      <c r="AS160" s="171"/>
      <c r="AT160" s="173"/>
      <c r="AU160" s="172"/>
      <c r="AV160" s="171"/>
      <c r="AW160" s="171"/>
      <c r="AX160" s="171"/>
      <c r="AY160" s="172"/>
      <c r="AZ160" s="172"/>
      <c r="BA160" s="173"/>
      <c r="BB160" s="173"/>
      <c r="BC160" s="173"/>
      <c r="BD160" s="173"/>
    </row>
    <row r="161" spans="1:56" x14ac:dyDescent="0.25">
      <c r="A161" s="15"/>
      <c r="B161"/>
      <c r="C161" s="15"/>
      <c r="D161" s="72"/>
      <c r="E161" s="72"/>
      <c r="F161" s="72"/>
      <c r="G161" s="72"/>
      <c r="H161" s="72"/>
      <c r="I161" s="72"/>
      <c r="J161" s="72"/>
      <c r="K161" s="72"/>
      <c r="L161" s="70"/>
      <c r="M161" s="70"/>
      <c r="N161" s="70"/>
      <c r="O161" s="70"/>
      <c r="P161" s="70"/>
      <c r="Q161" s="70"/>
      <c r="R161" s="72"/>
      <c r="S161" s="72"/>
      <c r="T161" s="72"/>
      <c r="U161" s="70"/>
      <c r="V161" s="200"/>
      <c r="W161" s="200"/>
      <c r="X161" s="172"/>
      <c r="Y161" s="172"/>
      <c r="Z161" s="173"/>
      <c r="AA161" s="173"/>
      <c r="AB161" s="172"/>
      <c r="AC161" s="172"/>
      <c r="AD161" s="172"/>
      <c r="AE161" s="171"/>
      <c r="AF161" s="172"/>
      <c r="AG161" s="171"/>
      <c r="AH161" s="171"/>
      <c r="AI161" s="173"/>
      <c r="AJ161" s="173"/>
      <c r="AK161" s="173"/>
      <c r="AL161" s="173"/>
      <c r="AM161" s="173"/>
      <c r="AN161" s="173"/>
      <c r="AO161" s="173"/>
      <c r="AP161" s="197"/>
      <c r="AQ161" s="199"/>
      <c r="AR161" s="171"/>
      <c r="AS161" s="171"/>
      <c r="AT161" s="173"/>
      <c r="AU161" s="172"/>
      <c r="AV161" s="171"/>
      <c r="AW161" s="171"/>
      <c r="AX161" s="171"/>
      <c r="AY161" s="172"/>
      <c r="AZ161" s="172"/>
      <c r="BA161" s="173"/>
      <c r="BB161" s="173"/>
      <c r="BC161" s="173"/>
      <c r="BD161" s="173"/>
    </row>
    <row r="162" spans="1:56" x14ac:dyDescent="0.25">
      <c r="A162" s="15"/>
      <c r="B162"/>
      <c r="C162" s="15"/>
      <c r="D162" s="72"/>
      <c r="E162" s="72"/>
      <c r="F162" s="72"/>
      <c r="G162" s="72"/>
      <c r="H162" s="72"/>
      <c r="I162" s="72"/>
      <c r="J162" s="72"/>
      <c r="K162" s="72"/>
      <c r="L162" s="70"/>
      <c r="M162" s="70"/>
      <c r="N162" s="70"/>
      <c r="O162" s="70"/>
      <c r="P162" s="70"/>
      <c r="Q162" s="70"/>
      <c r="R162" s="72"/>
      <c r="S162" s="72"/>
      <c r="T162" s="72"/>
      <c r="U162" s="70"/>
      <c r="V162" s="200"/>
      <c r="W162" s="200"/>
      <c r="X162" s="172"/>
      <c r="Y162" s="172"/>
      <c r="Z162" s="173"/>
      <c r="AA162" s="173"/>
      <c r="AB162" s="172"/>
      <c r="AC162" s="172"/>
      <c r="AD162" s="172"/>
      <c r="AE162" s="171"/>
      <c r="AF162" s="172"/>
      <c r="AG162" s="171"/>
      <c r="AH162" s="171"/>
      <c r="AI162" s="173"/>
      <c r="AJ162" s="173"/>
      <c r="AK162" s="173"/>
      <c r="AL162" s="173"/>
      <c r="AM162" s="173"/>
      <c r="AN162" s="173"/>
      <c r="AO162" s="173"/>
      <c r="AP162" s="197"/>
      <c r="AQ162" s="199"/>
      <c r="AR162" s="171"/>
      <c r="AS162" s="171"/>
      <c r="AT162" s="173"/>
      <c r="AU162" s="172"/>
      <c r="AV162" s="171"/>
      <c r="AW162" s="171"/>
      <c r="AX162" s="171"/>
      <c r="AY162" s="172"/>
      <c r="AZ162" s="172"/>
      <c r="BA162" s="173"/>
      <c r="BB162" s="173"/>
      <c r="BC162" s="173"/>
      <c r="BD162" s="173"/>
    </row>
    <row r="163" spans="1:56" x14ac:dyDescent="0.25">
      <c r="A163" s="15"/>
      <c r="B163"/>
      <c r="C163" s="15"/>
      <c r="D163" s="72"/>
      <c r="E163" s="72"/>
      <c r="F163" s="72"/>
      <c r="G163" s="72"/>
      <c r="H163" s="72"/>
      <c r="I163" s="72"/>
      <c r="J163" s="72"/>
      <c r="K163" s="72"/>
      <c r="L163" s="70"/>
      <c r="M163" s="70"/>
      <c r="N163" s="70"/>
      <c r="O163" s="70"/>
      <c r="P163" s="70"/>
      <c r="Q163" s="70"/>
      <c r="R163" s="72"/>
      <c r="S163" s="72"/>
      <c r="T163" s="72"/>
      <c r="U163" s="70"/>
      <c r="V163" s="200"/>
      <c r="W163" s="200"/>
      <c r="X163" s="172"/>
      <c r="Y163" s="172"/>
      <c r="Z163" s="173"/>
      <c r="AA163" s="173"/>
      <c r="AB163" s="172"/>
      <c r="AC163" s="172"/>
      <c r="AD163" s="172"/>
      <c r="AE163" s="171"/>
      <c r="AF163" s="172"/>
      <c r="AG163" s="171"/>
      <c r="AH163" s="171"/>
      <c r="AI163" s="173"/>
      <c r="AJ163" s="173"/>
      <c r="AK163" s="173"/>
      <c r="AL163" s="173"/>
      <c r="AM163" s="173"/>
      <c r="AN163" s="173"/>
      <c r="AO163" s="173"/>
      <c r="AP163" s="197"/>
      <c r="AQ163" s="199"/>
      <c r="AR163" s="171"/>
      <c r="AS163" s="171"/>
      <c r="AT163" s="173"/>
      <c r="AU163" s="172"/>
      <c r="AV163" s="171"/>
      <c r="AW163" s="171"/>
      <c r="AX163" s="171"/>
      <c r="AY163" s="172"/>
      <c r="AZ163" s="172"/>
      <c r="BA163" s="173"/>
      <c r="BB163" s="173"/>
      <c r="BC163" s="173"/>
      <c r="BD163" s="173"/>
    </row>
    <row r="164" spans="1:56" x14ac:dyDescent="0.25">
      <c r="A164" s="15"/>
      <c r="B164"/>
      <c r="C164" s="15"/>
      <c r="D164" s="72"/>
      <c r="E164" s="72"/>
      <c r="F164" s="72"/>
      <c r="G164" s="72"/>
      <c r="H164" s="72"/>
      <c r="I164" s="72"/>
      <c r="J164" s="72"/>
      <c r="K164" s="72"/>
      <c r="L164" s="70"/>
      <c r="M164" s="70"/>
      <c r="N164" s="70"/>
      <c r="O164" s="70"/>
      <c r="P164" s="70"/>
      <c r="Q164" s="70"/>
      <c r="R164" s="72"/>
      <c r="S164" s="72"/>
      <c r="T164" s="72"/>
      <c r="U164" s="70"/>
      <c r="V164" s="200"/>
      <c r="W164" s="200"/>
      <c r="X164" s="172"/>
      <c r="Y164" s="172"/>
      <c r="Z164" s="173"/>
      <c r="AA164" s="173"/>
      <c r="AB164" s="172"/>
      <c r="AC164" s="172"/>
      <c r="AD164" s="172"/>
      <c r="AE164" s="171"/>
      <c r="AF164" s="172"/>
      <c r="AG164" s="171"/>
      <c r="AH164" s="171"/>
      <c r="AI164" s="173"/>
      <c r="AJ164" s="173"/>
      <c r="AK164" s="173"/>
      <c r="AL164" s="173"/>
      <c r="AM164" s="173"/>
      <c r="AN164" s="173"/>
      <c r="AO164" s="173"/>
      <c r="AP164" s="197"/>
      <c r="AQ164" s="199"/>
      <c r="AR164" s="171"/>
      <c r="AS164" s="171"/>
      <c r="AT164" s="173"/>
      <c r="AU164" s="172"/>
      <c r="AV164" s="171"/>
      <c r="AW164" s="171"/>
      <c r="AX164" s="171"/>
      <c r="AY164" s="172"/>
      <c r="AZ164" s="172"/>
      <c r="BA164" s="173"/>
      <c r="BB164" s="173"/>
      <c r="BC164" s="173"/>
      <c r="BD164" s="173"/>
    </row>
    <row r="165" spans="1:56" x14ac:dyDescent="0.25">
      <c r="A165" s="15"/>
      <c r="B165"/>
      <c r="C165" s="15"/>
      <c r="D165" s="72"/>
      <c r="E165" s="72"/>
      <c r="F165" s="72"/>
      <c r="G165" s="72"/>
      <c r="H165" s="72"/>
      <c r="I165" s="72"/>
      <c r="J165" s="72"/>
      <c r="K165" s="72"/>
      <c r="L165" s="70"/>
      <c r="M165" s="70"/>
      <c r="N165" s="70"/>
      <c r="O165" s="70"/>
      <c r="P165" s="70"/>
      <c r="Q165" s="70"/>
      <c r="R165" s="72"/>
      <c r="S165" s="72"/>
      <c r="T165" s="72"/>
      <c r="U165" s="70"/>
      <c r="V165" s="200"/>
      <c r="W165" s="200"/>
      <c r="X165" s="172"/>
      <c r="Y165" s="172"/>
      <c r="Z165" s="173"/>
      <c r="AA165" s="173"/>
      <c r="AB165" s="172"/>
      <c r="AC165" s="172"/>
      <c r="AD165" s="172"/>
      <c r="AE165" s="171"/>
      <c r="AF165" s="172"/>
      <c r="AG165" s="171"/>
      <c r="AH165" s="171"/>
      <c r="AI165" s="173"/>
      <c r="AJ165" s="173"/>
      <c r="AK165" s="173"/>
      <c r="AL165" s="173"/>
      <c r="AM165" s="173"/>
      <c r="AN165" s="173"/>
      <c r="AO165" s="173"/>
      <c r="AP165" s="197"/>
      <c r="AQ165" s="199"/>
      <c r="AR165" s="171"/>
      <c r="AS165" s="171"/>
      <c r="AT165" s="173"/>
      <c r="AU165" s="172"/>
      <c r="AV165" s="171"/>
      <c r="AW165" s="171"/>
      <c r="AX165" s="171"/>
      <c r="AY165" s="172"/>
      <c r="AZ165" s="172"/>
      <c r="BA165" s="173"/>
      <c r="BB165" s="173"/>
      <c r="BC165" s="173"/>
      <c r="BD165" s="173"/>
    </row>
    <row r="166" spans="1:56" x14ac:dyDescent="0.25">
      <c r="A166" s="15"/>
      <c r="B166"/>
      <c r="C166" s="15"/>
      <c r="D166" s="72"/>
      <c r="E166" s="72"/>
      <c r="F166" s="72"/>
      <c r="G166" s="72"/>
      <c r="H166" s="72"/>
      <c r="I166" s="72"/>
      <c r="J166" s="72"/>
      <c r="K166" s="72"/>
      <c r="L166" s="70"/>
      <c r="M166" s="70"/>
      <c r="N166" s="70"/>
      <c r="O166" s="70"/>
      <c r="P166" s="70"/>
      <c r="Q166" s="70"/>
      <c r="R166" s="72"/>
      <c r="S166" s="72"/>
      <c r="T166" s="72"/>
      <c r="U166" s="70"/>
      <c r="V166" s="200"/>
      <c r="W166" s="200"/>
      <c r="X166" s="172"/>
      <c r="Y166" s="172"/>
      <c r="Z166" s="173"/>
      <c r="AA166" s="173"/>
      <c r="AB166" s="172"/>
      <c r="AC166" s="172"/>
      <c r="AD166" s="172"/>
      <c r="AE166" s="171"/>
      <c r="AF166" s="172"/>
      <c r="AG166" s="171"/>
      <c r="AH166" s="171"/>
      <c r="AI166" s="173"/>
      <c r="AJ166" s="173"/>
      <c r="AK166" s="173"/>
      <c r="AL166" s="173"/>
      <c r="AM166" s="173"/>
      <c r="AN166" s="173"/>
      <c r="AO166" s="173"/>
      <c r="AP166" s="197"/>
      <c r="AQ166" s="199"/>
      <c r="AR166" s="171"/>
      <c r="AS166" s="171"/>
      <c r="AT166" s="173"/>
      <c r="AU166" s="172"/>
      <c r="AV166" s="171"/>
      <c r="AW166" s="171"/>
      <c r="AX166" s="171"/>
      <c r="AY166" s="172"/>
      <c r="AZ166" s="172"/>
      <c r="BA166" s="173"/>
      <c r="BB166" s="173"/>
      <c r="BC166" s="173"/>
      <c r="BD166" s="173"/>
    </row>
    <row r="167" spans="1:56" x14ac:dyDescent="0.25">
      <c r="A167" s="15"/>
      <c r="B167"/>
      <c r="C167" s="15"/>
      <c r="D167" s="72"/>
      <c r="E167" s="72"/>
      <c r="F167" s="72"/>
      <c r="G167" s="72"/>
      <c r="H167" s="72"/>
      <c r="I167" s="72"/>
      <c r="J167" s="72"/>
      <c r="K167" s="72"/>
      <c r="L167" s="70"/>
      <c r="M167" s="70"/>
      <c r="N167" s="70"/>
      <c r="O167" s="70"/>
      <c r="P167" s="70"/>
      <c r="Q167" s="70"/>
      <c r="R167" s="72"/>
      <c r="S167" s="72"/>
      <c r="T167" s="72"/>
      <c r="U167" s="70"/>
      <c r="V167" s="200"/>
      <c r="W167" s="200"/>
      <c r="X167" s="172"/>
      <c r="Y167" s="172"/>
      <c r="Z167" s="173"/>
      <c r="AA167" s="173"/>
      <c r="AB167" s="172"/>
      <c r="AC167" s="172"/>
      <c r="AD167" s="172"/>
      <c r="AE167" s="171"/>
      <c r="AF167" s="172"/>
      <c r="AG167" s="171"/>
      <c r="AH167" s="171"/>
      <c r="AI167" s="173"/>
      <c r="AJ167" s="173"/>
      <c r="AK167" s="173"/>
      <c r="AL167" s="173"/>
      <c r="AM167" s="173"/>
      <c r="AN167" s="173"/>
      <c r="AO167" s="173"/>
      <c r="AP167" s="197"/>
      <c r="AQ167" s="199"/>
      <c r="AR167" s="171"/>
      <c r="AS167" s="171"/>
      <c r="AT167" s="173"/>
      <c r="AU167" s="172"/>
      <c r="AV167" s="171"/>
      <c r="AW167" s="171"/>
      <c r="AX167" s="171"/>
      <c r="AY167" s="172"/>
      <c r="AZ167" s="172"/>
      <c r="BA167" s="173"/>
      <c r="BB167" s="173"/>
      <c r="BC167" s="173"/>
      <c r="BD167" s="173"/>
    </row>
    <row r="168" spans="1:56" x14ac:dyDescent="0.25">
      <c r="A168" s="15"/>
      <c r="B168"/>
      <c r="C168" s="15"/>
      <c r="D168" s="72"/>
      <c r="E168" s="72"/>
      <c r="F168" s="72"/>
      <c r="G168" s="72"/>
      <c r="H168" s="72"/>
      <c r="I168" s="72"/>
      <c r="J168" s="72"/>
      <c r="K168" s="72"/>
      <c r="L168" s="70"/>
      <c r="M168" s="70"/>
      <c r="N168" s="70"/>
      <c r="O168" s="70"/>
      <c r="P168" s="70"/>
      <c r="Q168" s="70"/>
      <c r="R168" s="72"/>
      <c r="S168" s="72"/>
      <c r="T168" s="72"/>
      <c r="U168" s="70"/>
      <c r="V168" s="200"/>
      <c r="W168" s="200"/>
      <c r="X168" s="172"/>
      <c r="Y168" s="172"/>
      <c r="Z168" s="173"/>
      <c r="AA168" s="173"/>
      <c r="AB168" s="172"/>
      <c r="AC168" s="172"/>
      <c r="AD168" s="172"/>
      <c r="AE168" s="171"/>
      <c r="AF168" s="172"/>
      <c r="AG168" s="171"/>
      <c r="AH168" s="171"/>
      <c r="AI168" s="173"/>
      <c r="AJ168" s="173"/>
      <c r="AK168" s="173"/>
      <c r="AL168" s="173"/>
      <c r="AM168" s="173"/>
      <c r="AN168" s="173"/>
      <c r="AO168" s="173"/>
      <c r="AP168" s="197"/>
      <c r="AQ168" s="199"/>
      <c r="AR168" s="171"/>
      <c r="AS168" s="171"/>
      <c r="AT168" s="173"/>
      <c r="AU168" s="172"/>
      <c r="AV168" s="171"/>
      <c r="AW168" s="171"/>
      <c r="AX168" s="171"/>
      <c r="AY168" s="172"/>
      <c r="AZ168" s="172"/>
      <c r="BA168" s="173"/>
      <c r="BB168" s="173"/>
      <c r="BC168" s="173"/>
      <c r="BD168" s="173"/>
    </row>
    <row r="169" spans="1:56" x14ac:dyDescent="0.25">
      <c r="A169" s="15"/>
      <c r="B169"/>
      <c r="C169" s="15"/>
      <c r="D169" s="72"/>
      <c r="E169" s="72"/>
      <c r="F169" s="72"/>
      <c r="G169" s="72"/>
      <c r="H169" s="72"/>
      <c r="I169" s="72"/>
      <c r="J169" s="72"/>
      <c r="K169" s="72"/>
      <c r="L169" s="70"/>
      <c r="M169" s="70"/>
      <c r="N169" s="70"/>
      <c r="O169" s="70"/>
      <c r="P169" s="70"/>
      <c r="Q169" s="70"/>
      <c r="R169" s="72"/>
      <c r="S169" s="72"/>
      <c r="T169" s="72"/>
      <c r="U169" s="70"/>
      <c r="V169" s="200"/>
      <c r="W169" s="200"/>
      <c r="X169" s="172"/>
      <c r="Y169" s="172"/>
      <c r="Z169" s="173"/>
      <c r="AA169" s="173"/>
      <c r="AB169" s="172"/>
      <c r="AC169" s="172"/>
      <c r="AD169" s="172"/>
      <c r="AE169" s="171"/>
      <c r="AF169" s="172"/>
      <c r="AG169" s="171"/>
      <c r="AH169" s="171"/>
      <c r="AI169" s="173"/>
      <c r="AJ169" s="173"/>
      <c r="AK169" s="173"/>
      <c r="AL169" s="173"/>
      <c r="AM169" s="173"/>
      <c r="AN169" s="173"/>
      <c r="AO169" s="173"/>
      <c r="AP169" s="197"/>
      <c r="AQ169" s="199"/>
      <c r="AR169" s="171"/>
      <c r="AS169" s="171"/>
      <c r="AT169" s="173"/>
      <c r="AU169" s="172"/>
      <c r="AV169" s="171"/>
      <c r="AW169" s="171"/>
      <c r="AX169" s="171"/>
      <c r="AY169" s="172"/>
      <c r="AZ169" s="172"/>
      <c r="BA169" s="173"/>
      <c r="BB169" s="173"/>
      <c r="BC169" s="173"/>
      <c r="BD169" s="173"/>
    </row>
    <row r="170" spans="1:56" x14ac:dyDescent="0.25">
      <c r="A170" s="15"/>
      <c r="B170"/>
      <c r="C170" s="15"/>
      <c r="D170" s="72"/>
      <c r="E170" s="72"/>
      <c r="F170" s="72"/>
      <c r="G170" s="72"/>
      <c r="H170" s="72"/>
      <c r="I170" s="72"/>
      <c r="J170" s="72"/>
      <c r="K170" s="72"/>
      <c r="L170" s="70"/>
      <c r="M170" s="70"/>
      <c r="N170" s="70"/>
      <c r="O170" s="70"/>
      <c r="P170" s="70"/>
      <c r="Q170" s="70"/>
      <c r="R170" s="72"/>
      <c r="S170" s="72"/>
      <c r="T170" s="72"/>
      <c r="U170" s="70"/>
      <c r="V170" s="200"/>
      <c r="W170" s="200"/>
      <c r="X170" s="172"/>
      <c r="Y170" s="172"/>
      <c r="Z170" s="173"/>
      <c r="AA170" s="173"/>
      <c r="AB170" s="172"/>
      <c r="AC170" s="172"/>
      <c r="AD170" s="172"/>
      <c r="AE170" s="171"/>
      <c r="AF170" s="172"/>
      <c r="AG170" s="171"/>
      <c r="AH170" s="171"/>
      <c r="AI170" s="173"/>
      <c r="AJ170" s="173"/>
      <c r="AK170" s="173"/>
      <c r="AL170" s="173"/>
      <c r="AM170" s="173"/>
      <c r="AN170" s="173"/>
      <c r="AO170" s="173"/>
      <c r="AP170" s="197"/>
      <c r="AQ170" s="199"/>
      <c r="AR170" s="171"/>
      <c r="AS170" s="171"/>
      <c r="AT170" s="173"/>
      <c r="AU170" s="172"/>
      <c r="AV170" s="171"/>
      <c r="AW170" s="171"/>
      <c r="AX170" s="171"/>
      <c r="AY170" s="172"/>
      <c r="AZ170" s="172"/>
      <c r="BA170" s="173"/>
      <c r="BB170" s="173"/>
      <c r="BC170" s="173"/>
      <c r="BD170" s="173"/>
    </row>
    <row r="171" spans="1:56" x14ac:dyDescent="0.25">
      <c r="A171" s="15"/>
      <c r="B171"/>
      <c r="C171" s="15"/>
      <c r="D171" s="72"/>
      <c r="E171" s="72"/>
      <c r="F171" s="72"/>
      <c r="G171" s="72"/>
      <c r="H171" s="72"/>
      <c r="I171" s="72"/>
      <c r="J171" s="72"/>
      <c r="K171" s="72"/>
      <c r="L171" s="70"/>
      <c r="M171" s="70"/>
      <c r="N171" s="70"/>
      <c r="O171" s="70"/>
      <c r="P171" s="70"/>
      <c r="Q171" s="70"/>
      <c r="R171" s="72"/>
      <c r="S171" s="72"/>
      <c r="T171" s="72"/>
      <c r="U171" s="70"/>
      <c r="V171" s="200"/>
      <c r="W171" s="200"/>
      <c r="X171" s="172"/>
      <c r="Y171" s="172"/>
      <c r="Z171" s="173"/>
      <c r="AA171" s="173"/>
      <c r="AB171" s="172"/>
      <c r="AC171" s="172"/>
      <c r="AD171" s="172"/>
      <c r="AE171" s="171"/>
      <c r="AF171" s="172"/>
      <c r="AG171" s="171"/>
      <c r="AH171" s="171"/>
      <c r="AI171" s="173"/>
      <c r="AJ171" s="173"/>
      <c r="AK171" s="173"/>
      <c r="AL171" s="173"/>
      <c r="AM171" s="173"/>
      <c r="AN171" s="173"/>
      <c r="AO171" s="173"/>
      <c r="AP171" s="197"/>
      <c r="AQ171" s="199"/>
      <c r="AR171" s="171"/>
      <c r="AS171" s="171"/>
      <c r="AT171" s="173"/>
      <c r="AU171" s="172"/>
      <c r="AV171" s="171"/>
      <c r="AW171" s="171"/>
      <c r="AX171" s="171"/>
      <c r="AY171" s="172"/>
      <c r="AZ171" s="172"/>
      <c r="BA171" s="173"/>
      <c r="BB171" s="173"/>
      <c r="BC171" s="173"/>
      <c r="BD171" s="173"/>
    </row>
    <row r="172" spans="1:56" x14ac:dyDescent="0.25">
      <c r="A172" s="15"/>
      <c r="B172"/>
      <c r="C172" s="15"/>
      <c r="D172" s="72"/>
      <c r="E172" s="72"/>
      <c r="F172" s="72"/>
      <c r="G172" s="72"/>
      <c r="H172" s="72"/>
      <c r="I172" s="72"/>
      <c r="J172" s="72"/>
      <c r="K172" s="72"/>
      <c r="L172" s="70"/>
      <c r="M172" s="70"/>
      <c r="N172" s="70"/>
      <c r="O172" s="70"/>
      <c r="P172" s="70"/>
      <c r="Q172" s="70"/>
      <c r="R172" s="72"/>
      <c r="S172" s="72"/>
      <c r="T172" s="72"/>
      <c r="U172" s="70"/>
      <c r="V172" s="200"/>
      <c r="W172" s="200"/>
      <c r="X172" s="172"/>
      <c r="Y172" s="172"/>
      <c r="Z172" s="173"/>
      <c r="AA172" s="173"/>
      <c r="AB172" s="172"/>
      <c r="AC172" s="172"/>
      <c r="AD172" s="172"/>
      <c r="AE172" s="171"/>
      <c r="AF172" s="172"/>
      <c r="AG172" s="171"/>
      <c r="AH172" s="171"/>
      <c r="AI172" s="173"/>
      <c r="AJ172" s="173"/>
      <c r="AK172" s="173"/>
      <c r="AL172" s="173"/>
      <c r="AM172" s="173"/>
      <c r="AN172" s="173"/>
      <c r="AO172" s="173"/>
      <c r="AP172" s="197"/>
      <c r="AQ172" s="199"/>
      <c r="AR172" s="171"/>
      <c r="AS172" s="171"/>
      <c r="AT172" s="173"/>
      <c r="AU172" s="172"/>
      <c r="AV172" s="171"/>
      <c r="AW172" s="171"/>
      <c r="AX172" s="171"/>
      <c r="AY172" s="172"/>
      <c r="AZ172" s="172"/>
      <c r="BA172" s="173"/>
      <c r="BB172" s="173"/>
      <c r="BC172" s="173"/>
      <c r="BD172" s="173"/>
    </row>
    <row r="173" spans="1:56" x14ac:dyDescent="0.25">
      <c r="A173" s="15"/>
      <c r="B173"/>
      <c r="C173" s="15"/>
      <c r="D173" s="72"/>
      <c r="E173" s="72"/>
      <c r="F173" s="72"/>
      <c r="G173" s="72"/>
      <c r="H173" s="72"/>
      <c r="I173" s="72"/>
      <c r="J173" s="72"/>
      <c r="K173" s="72"/>
      <c r="L173" s="70"/>
      <c r="M173" s="70"/>
      <c r="N173" s="70"/>
      <c r="O173" s="70"/>
      <c r="P173" s="70"/>
      <c r="Q173" s="70"/>
      <c r="R173" s="72"/>
      <c r="S173" s="72"/>
      <c r="T173" s="72"/>
      <c r="U173" s="70"/>
      <c r="V173" s="200"/>
      <c r="W173" s="200"/>
      <c r="X173" s="172"/>
      <c r="Y173" s="172"/>
      <c r="Z173" s="173"/>
      <c r="AA173" s="173"/>
      <c r="AB173" s="172"/>
      <c r="AC173" s="172"/>
      <c r="AD173" s="172"/>
      <c r="AE173" s="171"/>
      <c r="AF173" s="172"/>
      <c r="AG173" s="171"/>
      <c r="AH173" s="171"/>
      <c r="AI173" s="173"/>
      <c r="AJ173" s="173"/>
      <c r="AK173" s="173"/>
      <c r="AL173" s="173"/>
      <c r="AM173" s="173"/>
      <c r="AN173" s="173"/>
      <c r="AO173" s="173"/>
      <c r="AP173" s="197"/>
      <c r="AQ173" s="199"/>
      <c r="AR173" s="171"/>
      <c r="AS173" s="171"/>
      <c r="AT173" s="173"/>
      <c r="AU173" s="172"/>
      <c r="AV173" s="171"/>
      <c r="AW173" s="171"/>
      <c r="AX173" s="171"/>
      <c r="AY173" s="172"/>
      <c r="AZ173" s="172"/>
      <c r="BA173" s="173"/>
      <c r="BB173" s="173"/>
      <c r="BC173" s="173"/>
      <c r="BD173" s="173"/>
    </row>
    <row r="174" spans="1:56" x14ac:dyDescent="0.25">
      <c r="A174" s="15"/>
      <c r="B174"/>
      <c r="C174" s="15"/>
      <c r="D174" s="72"/>
      <c r="E174" s="72"/>
      <c r="F174" s="72"/>
      <c r="G174" s="72"/>
      <c r="H174" s="72"/>
      <c r="I174" s="72"/>
      <c r="J174" s="72"/>
      <c r="K174" s="72"/>
      <c r="L174" s="70"/>
      <c r="M174" s="70"/>
      <c r="N174" s="70"/>
      <c r="O174" s="70"/>
      <c r="P174" s="70"/>
      <c r="Q174" s="70"/>
      <c r="R174" s="72"/>
      <c r="S174" s="72"/>
      <c r="T174" s="72"/>
      <c r="U174" s="70"/>
      <c r="V174" s="200"/>
      <c r="W174" s="200"/>
      <c r="X174" s="172"/>
      <c r="Y174" s="172"/>
      <c r="Z174" s="173"/>
      <c r="AA174" s="173"/>
      <c r="AB174" s="172"/>
      <c r="AC174" s="172"/>
      <c r="AD174" s="172"/>
      <c r="AE174" s="171"/>
      <c r="AF174" s="172"/>
      <c r="AG174" s="171"/>
      <c r="AH174" s="171"/>
      <c r="AI174" s="173"/>
      <c r="AJ174" s="173"/>
      <c r="AK174" s="173"/>
      <c r="AL174" s="173"/>
      <c r="AM174" s="173"/>
      <c r="AN174" s="173"/>
      <c r="AO174" s="173"/>
      <c r="AP174" s="197"/>
      <c r="AQ174" s="199"/>
      <c r="AR174" s="171"/>
      <c r="AS174" s="171"/>
      <c r="AT174" s="173"/>
      <c r="AU174" s="172"/>
      <c r="AV174" s="171"/>
      <c r="AW174" s="171"/>
      <c r="AX174" s="171"/>
      <c r="AY174" s="172"/>
      <c r="AZ174" s="172"/>
      <c r="BA174" s="173"/>
      <c r="BB174" s="173"/>
      <c r="BC174" s="173"/>
      <c r="BD174" s="173"/>
    </row>
    <row r="175" spans="1:56" x14ac:dyDescent="0.25">
      <c r="A175" s="15"/>
      <c r="B175"/>
      <c r="C175" s="15"/>
      <c r="D175" s="72"/>
      <c r="E175" s="72"/>
      <c r="F175" s="72"/>
      <c r="G175" s="72"/>
      <c r="H175" s="72"/>
      <c r="I175" s="72"/>
      <c r="J175" s="72"/>
      <c r="K175" s="72"/>
      <c r="L175" s="70"/>
      <c r="M175" s="70"/>
      <c r="N175" s="70"/>
      <c r="O175" s="70"/>
      <c r="P175" s="70"/>
      <c r="Q175" s="70"/>
      <c r="R175" s="72"/>
      <c r="S175" s="72"/>
      <c r="T175" s="72"/>
      <c r="U175" s="70"/>
      <c r="V175" s="200"/>
      <c r="W175" s="200"/>
      <c r="X175" s="172"/>
      <c r="Y175" s="172"/>
      <c r="Z175" s="173"/>
      <c r="AA175" s="173"/>
      <c r="AB175" s="172"/>
      <c r="AC175" s="172"/>
      <c r="AD175" s="172"/>
      <c r="AE175" s="171"/>
      <c r="AF175" s="172"/>
      <c r="AG175" s="171"/>
      <c r="AH175" s="171"/>
      <c r="AI175" s="173"/>
      <c r="AJ175" s="173"/>
      <c r="AK175" s="173"/>
      <c r="AL175" s="173"/>
      <c r="AM175" s="173"/>
      <c r="AN175" s="173"/>
      <c r="AO175" s="173"/>
      <c r="AP175" s="197"/>
      <c r="AQ175" s="199"/>
      <c r="AR175" s="171"/>
      <c r="AS175" s="171"/>
      <c r="AT175" s="173"/>
      <c r="AU175" s="172"/>
      <c r="AV175" s="171"/>
      <c r="AW175" s="171"/>
      <c r="AX175" s="171"/>
      <c r="AY175" s="172"/>
      <c r="AZ175" s="172"/>
      <c r="BA175" s="173"/>
      <c r="BB175" s="173"/>
      <c r="BC175" s="173"/>
      <c r="BD175" s="173"/>
    </row>
    <row r="176" spans="1:56" x14ac:dyDescent="0.25">
      <c r="A176" s="15"/>
      <c r="B176"/>
      <c r="C176" s="15"/>
      <c r="D176" s="72"/>
      <c r="E176" s="72"/>
      <c r="F176" s="72"/>
      <c r="G176" s="72"/>
      <c r="H176" s="72"/>
      <c r="I176" s="72"/>
      <c r="J176" s="72"/>
      <c r="K176" s="72"/>
      <c r="L176" s="70"/>
      <c r="M176" s="70"/>
      <c r="N176" s="70"/>
      <c r="O176" s="70"/>
      <c r="P176" s="70"/>
      <c r="Q176" s="70"/>
      <c r="R176" s="72"/>
      <c r="S176" s="72"/>
      <c r="T176" s="72"/>
      <c r="U176" s="70"/>
      <c r="V176" s="200"/>
      <c r="W176" s="200"/>
      <c r="X176" s="172"/>
      <c r="Y176" s="172"/>
      <c r="Z176" s="173"/>
      <c r="AA176" s="173"/>
      <c r="AB176" s="172"/>
      <c r="AC176" s="172"/>
      <c r="AD176" s="172"/>
      <c r="AE176" s="171"/>
      <c r="AF176" s="172"/>
      <c r="AG176" s="171"/>
      <c r="AH176" s="171"/>
      <c r="AI176" s="173"/>
      <c r="AJ176" s="173"/>
      <c r="AK176" s="173"/>
      <c r="AL176" s="173"/>
      <c r="AM176" s="173"/>
      <c r="AN176" s="173"/>
      <c r="AO176" s="173"/>
      <c r="AP176" s="197"/>
      <c r="AQ176" s="199"/>
      <c r="AR176" s="171"/>
      <c r="AS176" s="171"/>
      <c r="AT176" s="173"/>
      <c r="AU176" s="172"/>
      <c r="AV176" s="171"/>
      <c r="AW176" s="171"/>
      <c r="AX176" s="171"/>
      <c r="AY176" s="172"/>
      <c r="AZ176" s="172"/>
      <c r="BA176" s="173"/>
      <c r="BB176" s="173"/>
      <c r="BC176" s="173"/>
      <c r="BD176" s="173"/>
    </row>
    <row r="177" spans="1:56" x14ac:dyDescent="0.25">
      <c r="A177" s="15"/>
      <c r="B177"/>
      <c r="C177" s="15"/>
      <c r="D177" s="72"/>
      <c r="E177" s="72"/>
      <c r="F177" s="72"/>
      <c r="G177" s="72"/>
      <c r="H177" s="72"/>
      <c r="I177" s="72"/>
      <c r="J177" s="72"/>
      <c r="K177" s="72"/>
      <c r="L177" s="70"/>
      <c r="M177" s="70"/>
      <c r="N177" s="70"/>
      <c r="O177" s="70"/>
      <c r="P177" s="70"/>
      <c r="Q177" s="70"/>
      <c r="R177" s="72"/>
      <c r="S177" s="72"/>
      <c r="T177" s="72"/>
      <c r="U177" s="70"/>
      <c r="V177" s="200"/>
      <c r="W177" s="200"/>
      <c r="X177" s="172"/>
      <c r="Y177" s="172"/>
      <c r="Z177" s="173"/>
      <c r="AA177" s="173"/>
      <c r="AB177" s="172"/>
      <c r="AC177" s="172"/>
      <c r="AD177" s="172"/>
      <c r="AE177" s="171"/>
      <c r="AF177" s="172"/>
      <c r="AG177" s="171"/>
      <c r="AH177" s="171"/>
      <c r="AI177" s="173"/>
      <c r="AJ177" s="173"/>
      <c r="AK177" s="173"/>
      <c r="AL177" s="173"/>
      <c r="AM177" s="173"/>
      <c r="AN177" s="173"/>
      <c r="AO177" s="173"/>
      <c r="AP177" s="197"/>
      <c r="AQ177" s="199"/>
      <c r="AR177" s="171"/>
      <c r="AS177" s="171"/>
      <c r="AT177" s="173"/>
      <c r="AU177" s="172"/>
      <c r="AV177" s="171"/>
      <c r="AW177" s="171"/>
      <c r="AX177" s="171"/>
      <c r="AY177" s="172"/>
      <c r="AZ177" s="172"/>
      <c r="BA177" s="173"/>
      <c r="BB177" s="173"/>
      <c r="BC177" s="173"/>
      <c r="BD177" s="173"/>
    </row>
    <row r="178" spans="1:56" x14ac:dyDescent="0.25">
      <c r="A178" s="15"/>
      <c r="B178"/>
      <c r="C178" s="15"/>
      <c r="D178" s="72"/>
      <c r="E178" s="72"/>
      <c r="F178" s="72"/>
      <c r="G178" s="72"/>
      <c r="H178" s="72"/>
      <c r="I178" s="72"/>
      <c r="J178" s="72"/>
      <c r="K178" s="72"/>
      <c r="L178" s="70"/>
      <c r="M178" s="70"/>
      <c r="N178" s="70"/>
      <c r="O178" s="70"/>
      <c r="P178" s="70"/>
      <c r="Q178" s="70"/>
      <c r="R178" s="72"/>
      <c r="S178" s="72"/>
      <c r="T178" s="72"/>
      <c r="U178" s="70"/>
      <c r="V178" s="200"/>
      <c r="W178" s="200"/>
      <c r="X178" s="172"/>
      <c r="Y178" s="172"/>
      <c r="Z178" s="173"/>
      <c r="AA178" s="173"/>
      <c r="AB178" s="172"/>
      <c r="AC178" s="172"/>
      <c r="AD178" s="172"/>
      <c r="AE178" s="171"/>
      <c r="AF178" s="172"/>
      <c r="AG178" s="171"/>
      <c r="AH178" s="171"/>
      <c r="AI178" s="173"/>
      <c r="AJ178" s="173"/>
      <c r="AK178" s="173"/>
      <c r="AL178" s="173"/>
      <c r="AM178" s="173"/>
      <c r="AN178" s="173"/>
      <c r="AO178" s="173"/>
      <c r="AP178" s="197"/>
      <c r="AQ178" s="199"/>
      <c r="AR178" s="171"/>
      <c r="AS178" s="171"/>
      <c r="AT178" s="173"/>
      <c r="AU178" s="172"/>
      <c r="AV178" s="171"/>
      <c r="AW178" s="171"/>
      <c r="AX178" s="171"/>
      <c r="AY178" s="172"/>
      <c r="AZ178" s="172"/>
      <c r="BA178" s="173"/>
      <c r="BB178" s="173"/>
      <c r="BC178" s="173"/>
      <c r="BD178" s="173"/>
    </row>
    <row r="179" spans="1:56" x14ac:dyDescent="0.25">
      <c r="A179" s="15"/>
      <c r="B179"/>
      <c r="C179" s="15"/>
      <c r="D179" s="72"/>
      <c r="E179" s="72"/>
      <c r="F179" s="72"/>
      <c r="G179" s="72"/>
      <c r="H179" s="72"/>
      <c r="I179" s="72"/>
      <c r="J179" s="72"/>
      <c r="K179" s="72"/>
      <c r="L179" s="70"/>
      <c r="M179" s="70"/>
      <c r="N179" s="70"/>
      <c r="O179" s="70"/>
      <c r="P179" s="70"/>
      <c r="Q179" s="70"/>
      <c r="R179" s="72"/>
      <c r="S179" s="72"/>
      <c r="T179" s="72"/>
      <c r="U179" s="70"/>
      <c r="V179" s="200"/>
      <c r="W179" s="200"/>
      <c r="X179" s="172"/>
      <c r="Y179" s="172"/>
      <c r="Z179" s="173"/>
      <c r="AA179" s="173"/>
      <c r="AB179" s="172"/>
      <c r="AC179" s="172"/>
      <c r="AD179" s="172"/>
      <c r="AE179" s="171"/>
      <c r="AF179" s="172"/>
      <c r="AG179" s="171"/>
      <c r="AH179" s="171"/>
      <c r="AI179" s="173"/>
      <c r="AJ179" s="173"/>
      <c r="AK179" s="173"/>
      <c r="AL179" s="173"/>
      <c r="AM179" s="173"/>
      <c r="AN179" s="173"/>
      <c r="AO179" s="173"/>
      <c r="AP179" s="197"/>
      <c r="AQ179" s="199"/>
      <c r="AR179" s="171"/>
      <c r="AS179" s="171"/>
      <c r="AT179" s="173"/>
      <c r="AU179" s="172"/>
      <c r="AV179" s="171"/>
      <c r="AW179" s="171"/>
      <c r="AX179" s="171"/>
      <c r="AY179" s="172"/>
      <c r="AZ179" s="172"/>
      <c r="BA179" s="173"/>
      <c r="BB179" s="173"/>
      <c r="BC179" s="173"/>
      <c r="BD179" s="173"/>
    </row>
    <row r="180" spans="1:56" x14ac:dyDescent="0.25">
      <c r="A180" s="15"/>
      <c r="B180"/>
      <c r="C180" s="15"/>
      <c r="D180" s="72"/>
      <c r="E180" s="72"/>
      <c r="F180" s="72"/>
      <c r="G180" s="72"/>
      <c r="H180" s="72"/>
      <c r="I180" s="72"/>
      <c r="J180" s="72"/>
      <c r="K180" s="72"/>
      <c r="L180" s="70"/>
      <c r="M180" s="70"/>
      <c r="N180" s="70"/>
      <c r="O180" s="70"/>
      <c r="P180" s="70"/>
      <c r="Q180" s="70"/>
      <c r="R180" s="72"/>
      <c r="S180" s="72"/>
      <c r="T180" s="72"/>
      <c r="U180" s="70"/>
      <c r="V180" s="200"/>
      <c r="W180" s="200"/>
      <c r="X180" s="172"/>
      <c r="Y180" s="172"/>
      <c r="Z180" s="173"/>
      <c r="AA180" s="173"/>
      <c r="AB180" s="172"/>
      <c r="AC180" s="172"/>
      <c r="AD180" s="172"/>
      <c r="AE180" s="171"/>
      <c r="AF180" s="172"/>
      <c r="AG180" s="171"/>
      <c r="AH180" s="171"/>
      <c r="AI180" s="173"/>
      <c r="AJ180" s="173"/>
      <c r="AK180" s="173"/>
      <c r="AL180" s="173"/>
      <c r="AM180" s="173"/>
      <c r="AN180" s="173"/>
      <c r="AO180" s="173"/>
      <c r="AP180" s="197"/>
      <c r="AQ180" s="199"/>
      <c r="AR180" s="171"/>
      <c r="AS180" s="171"/>
      <c r="AT180" s="173"/>
      <c r="AU180" s="172"/>
      <c r="AV180" s="171"/>
      <c r="AW180" s="171"/>
      <c r="AX180" s="171"/>
      <c r="AY180" s="172"/>
      <c r="AZ180" s="172"/>
      <c r="BA180" s="173"/>
      <c r="BB180" s="173"/>
      <c r="BC180" s="173"/>
      <c r="BD180" s="173"/>
    </row>
    <row r="181" spans="1:56" x14ac:dyDescent="0.25">
      <c r="A181" s="15"/>
      <c r="B181"/>
      <c r="C181" s="15"/>
      <c r="D181" s="72"/>
      <c r="E181" s="72"/>
      <c r="F181" s="72"/>
      <c r="G181" s="72"/>
      <c r="H181" s="72"/>
      <c r="I181" s="72"/>
      <c r="J181" s="72"/>
      <c r="K181" s="72"/>
      <c r="L181" s="70"/>
      <c r="M181" s="70"/>
      <c r="N181" s="70"/>
      <c r="O181" s="70"/>
      <c r="P181" s="70"/>
      <c r="Q181" s="70"/>
      <c r="R181" s="72"/>
      <c r="S181" s="72"/>
      <c r="T181" s="72"/>
      <c r="U181" s="70"/>
      <c r="V181" s="200"/>
      <c r="W181" s="200"/>
      <c r="X181" s="172"/>
      <c r="Y181" s="172"/>
      <c r="Z181" s="173"/>
      <c r="AA181" s="173"/>
      <c r="AB181" s="172"/>
      <c r="AC181" s="172"/>
      <c r="AD181" s="172"/>
      <c r="AE181" s="171"/>
      <c r="AF181" s="172"/>
      <c r="AG181" s="171"/>
      <c r="AH181" s="171"/>
      <c r="AI181" s="173"/>
      <c r="AJ181" s="173"/>
      <c r="AK181" s="173"/>
      <c r="AL181" s="173"/>
      <c r="AM181" s="173"/>
      <c r="AN181" s="173"/>
      <c r="AO181" s="173"/>
      <c r="AP181" s="197"/>
      <c r="AQ181" s="199"/>
      <c r="AR181" s="171"/>
      <c r="AS181" s="171"/>
      <c r="AT181" s="173"/>
      <c r="AU181" s="172"/>
      <c r="AV181" s="171"/>
      <c r="AW181" s="171"/>
      <c r="AX181" s="171"/>
      <c r="AY181" s="172"/>
      <c r="AZ181" s="172"/>
      <c r="BA181" s="173"/>
      <c r="BB181" s="173"/>
      <c r="BC181" s="173"/>
      <c r="BD181" s="173"/>
    </row>
    <row r="182" spans="1:56" x14ac:dyDescent="0.25">
      <c r="A182" s="15"/>
      <c r="B182"/>
      <c r="C182" s="15"/>
      <c r="D182" s="72"/>
      <c r="E182" s="72"/>
      <c r="F182" s="72"/>
      <c r="G182" s="72"/>
      <c r="H182" s="72"/>
      <c r="I182" s="72"/>
      <c r="J182" s="72"/>
      <c r="K182" s="72"/>
      <c r="L182" s="70"/>
      <c r="M182" s="70"/>
      <c r="N182" s="70"/>
      <c r="O182" s="70"/>
      <c r="P182" s="70"/>
      <c r="Q182" s="70"/>
      <c r="R182" s="72"/>
      <c r="S182" s="72"/>
      <c r="T182" s="72"/>
      <c r="U182" s="70"/>
      <c r="V182" s="200"/>
      <c r="W182" s="200"/>
      <c r="X182" s="172"/>
      <c r="Y182" s="172"/>
      <c r="Z182" s="173"/>
      <c r="AA182" s="173"/>
      <c r="AB182" s="172"/>
      <c r="AC182" s="172"/>
      <c r="AD182" s="172"/>
      <c r="AE182" s="171"/>
      <c r="AF182" s="172"/>
      <c r="AG182" s="171"/>
      <c r="AH182" s="171"/>
      <c r="AI182" s="173"/>
      <c r="AJ182" s="173"/>
      <c r="AK182" s="173"/>
      <c r="AL182" s="173"/>
      <c r="AM182" s="173"/>
      <c r="AN182" s="173"/>
      <c r="AO182" s="173"/>
      <c r="AP182" s="197"/>
      <c r="AQ182" s="199"/>
      <c r="AR182" s="171"/>
      <c r="AS182" s="171"/>
      <c r="AT182" s="173"/>
      <c r="AU182" s="172"/>
      <c r="AV182" s="171"/>
      <c r="AW182" s="171"/>
      <c r="AX182" s="171"/>
      <c r="AY182" s="172"/>
      <c r="AZ182" s="172"/>
      <c r="BA182" s="173"/>
      <c r="BB182" s="173"/>
      <c r="BC182" s="173"/>
      <c r="BD182" s="173"/>
    </row>
    <row r="183" spans="1:56" x14ac:dyDescent="0.25">
      <c r="A183" s="15"/>
      <c r="B183"/>
      <c r="C183" s="15"/>
      <c r="D183" s="72"/>
      <c r="E183" s="72"/>
      <c r="F183" s="72"/>
      <c r="G183" s="72"/>
      <c r="H183" s="72"/>
      <c r="I183" s="72"/>
      <c r="J183" s="72"/>
      <c r="K183" s="72"/>
      <c r="L183" s="70"/>
      <c r="M183" s="70"/>
      <c r="N183" s="70"/>
      <c r="O183" s="70"/>
      <c r="P183" s="70"/>
      <c r="Q183" s="70"/>
      <c r="R183" s="72"/>
      <c r="S183" s="72"/>
      <c r="T183" s="72"/>
      <c r="U183" s="70"/>
      <c r="V183" s="200"/>
      <c r="W183" s="200"/>
      <c r="X183" s="172"/>
      <c r="Y183" s="172"/>
      <c r="Z183" s="173"/>
      <c r="AA183" s="173"/>
      <c r="AB183" s="172"/>
      <c r="AC183" s="172"/>
      <c r="AD183" s="172"/>
      <c r="AE183" s="171"/>
      <c r="AF183" s="172"/>
      <c r="AG183" s="171"/>
      <c r="AH183" s="171"/>
      <c r="AI183" s="173"/>
      <c r="AJ183" s="173"/>
      <c r="AK183" s="173"/>
      <c r="AL183" s="173"/>
      <c r="AM183" s="173"/>
      <c r="AN183" s="173"/>
      <c r="AO183" s="173"/>
      <c r="AP183" s="197"/>
      <c r="AQ183" s="199"/>
      <c r="AR183" s="171"/>
      <c r="AS183" s="171"/>
      <c r="AT183" s="173"/>
      <c r="AU183" s="172"/>
      <c r="AV183" s="171"/>
      <c r="AW183" s="171"/>
      <c r="AX183" s="171"/>
      <c r="AY183" s="172"/>
      <c r="AZ183" s="172"/>
      <c r="BA183" s="173"/>
      <c r="BB183" s="173"/>
      <c r="BC183" s="173"/>
      <c r="BD183" s="173"/>
    </row>
    <row r="184" spans="1:56" x14ac:dyDescent="0.25">
      <c r="A184" s="15"/>
      <c r="B184"/>
      <c r="C184" s="15"/>
      <c r="D184" s="72"/>
      <c r="E184" s="72"/>
      <c r="F184" s="72"/>
      <c r="G184" s="72"/>
      <c r="H184" s="72"/>
      <c r="I184" s="72"/>
      <c r="J184" s="72"/>
      <c r="K184" s="72"/>
      <c r="L184" s="70"/>
      <c r="M184" s="70"/>
      <c r="N184" s="70"/>
      <c r="O184" s="70"/>
      <c r="P184" s="70"/>
      <c r="Q184" s="70"/>
      <c r="R184" s="72"/>
      <c r="S184" s="72"/>
      <c r="T184" s="72"/>
      <c r="U184" s="70"/>
      <c r="V184" s="200"/>
      <c r="W184" s="200"/>
      <c r="X184" s="172"/>
      <c r="Y184" s="172"/>
      <c r="Z184" s="173"/>
      <c r="AA184" s="173"/>
      <c r="AB184" s="172"/>
      <c r="AC184" s="172"/>
      <c r="AD184" s="172"/>
      <c r="AE184" s="171"/>
      <c r="AF184" s="172"/>
      <c r="AG184" s="171"/>
      <c r="AH184" s="171"/>
      <c r="AI184" s="173"/>
      <c r="AJ184" s="173"/>
      <c r="AK184" s="173"/>
      <c r="AL184" s="173"/>
      <c r="AM184" s="173"/>
      <c r="AN184" s="173"/>
      <c r="AO184" s="173"/>
      <c r="AP184" s="197"/>
      <c r="AQ184" s="199"/>
      <c r="AR184" s="171"/>
      <c r="AS184" s="171"/>
      <c r="AT184" s="173"/>
      <c r="AU184" s="172"/>
      <c r="AV184" s="171"/>
      <c r="AW184" s="171"/>
      <c r="AX184" s="171"/>
      <c r="AY184" s="172"/>
      <c r="AZ184" s="172"/>
      <c r="BA184" s="173"/>
      <c r="BB184" s="173"/>
      <c r="BC184" s="173"/>
      <c r="BD184" s="173"/>
    </row>
    <row r="185" spans="1:56" x14ac:dyDescent="0.25">
      <c r="A185" s="15"/>
      <c r="B185"/>
      <c r="C185" s="15"/>
      <c r="D185" s="72"/>
      <c r="E185" s="72"/>
      <c r="F185" s="72"/>
      <c r="G185" s="72"/>
      <c r="H185" s="72"/>
      <c r="I185" s="72"/>
      <c r="J185" s="72"/>
      <c r="K185" s="72"/>
      <c r="L185" s="70"/>
      <c r="M185" s="70"/>
      <c r="N185" s="70"/>
      <c r="O185" s="70"/>
      <c r="P185" s="70"/>
      <c r="Q185" s="70"/>
      <c r="R185" s="72"/>
      <c r="S185" s="72"/>
      <c r="T185" s="72"/>
      <c r="U185" s="70"/>
      <c r="V185" s="200"/>
      <c r="W185" s="200"/>
      <c r="X185" s="172"/>
      <c r="Y185" s="172"/>
      <c r="Z185" s="173"/>
      <c r="AA185" s="173"/>
      <c r="AB185" s="172"/>
      <c r="AC185" s="172"/>
      <c r="AD185" s="172"/>
      <c r="AE185" s="171"/>
      <c r="AF185" s="172"/>
      <c r="AG185" s="171"/>
      <c r="AH185" s="171"/>
      <c r="AI185" s="173"/>
      <c r="AJ185" s="173"/>
      <c r="AK185" s="173"/>
      <c r="AL185" s="173"/>
      <c r="AM185" s="173"/>
      <c r="AN185" s="173"/>
      <c r="AO185" s="173"/>
      <c r="AP185" s="197"/>
      <c r="AQ185" s="199"/>
      <c r="AR185" s="171"/>
      <c r="AS185" s="171"/>
      <c r="AT185" s="173"/>
      <c r="AU185" s="172"/>
      <c r="AV185" s="171"/>
      <c r="AW185" s="171"/>
      <c r="AX185" s="171"/>
      <c r="AY185" s="172"/>
      <c r="AZ185" s="172"/>
      <c r="BA185" s="173"/>
      <c r="BB185" s="173"/>
      <c r="BC185" s="173"/>
      <c r="BD185" s="173"/>
    </row>
    <row r="186" spans="1:56" x14ac:dyDescent="0.25">
      <c r="A186" s="15"/>
      <c r="B186"/>
      <c r="C186" s="15"/>
      <c r="D186" s="72"/>
      <c r="E186" s="72"/>
      <c r="F186" s="72"/>
      <c r="G186" s="72"/>
      <c r="H186" s="72"/>
      <c r="I186" s="72"/>
      <c r="J186" s="72"/>
      <c r="K186" s="72"/>
      <c r="L186" s="70"/>
      <c r="M186" s="70"/>
      <c r="N186" s="70"/>
      <c r="O186" s="70"/>
      <c r="P186" s="70"/>
      <c r="Q186" s="70"/>
      <c r="R186" s="72"/>
      <c r="S186" s="72"/>
      <c r="T186" s="72"/>
      <c r="U186" s="70"/>
      <c r="V186" s="200"/>
      <c r="W186" s="200"/>
      <c r="X186" s="172"/>
      <c r="Y186" s="172"/>
      <c r="Z186" s="173"/>
      <c r="AA186" s="173"/>
      <c r="AB186" s="172"/>
      <c r="AC186" s="172"/>
      <c r="AD186" s="172"/>
      <c r="AE186" s="171"/>
      <c r="AF186" s="172"/>
      <c r="AG186" s="171"/>
      <c r="AH186" s="171"/>
      <c r="AI186" s="173"/>
      <c r="AJ186" s="173"/>
      <c r="AK186" s="173"/>
      <c r="AL186" s="173"/>
      <c r="AM186" s="173"/>
      <c r="AN186" s="173"/>
      <c r="AO186" s="173"/>
      <c r="AP186" s="197"/>
      <c r="AQ186" s="199"/>
      <c r="AR186" s="171"/>
      <c r="AS186" s="171"/>
      <c r="AT186" s="173"/>
      <c r="AU186" s="172"/>
      <c r="AV186" s="171"/>
      <c r="AW186" s="171"/>
      <c r="AX186" s="171"/>
      <c r="AY186" s="172"/>
      <c r="AZ186" s="172"/>
      <c r="BA186" s="173"/>
      <c r="BB186" s="173"/>
      <c r="BC186" s="173"/>
      <c r="BD186" s="173"/>
    </row>
    <row r="187" spans="1:56" x14ac:dyDescent="0.25">
      <c r="A187" s="15"/>
      <c r="B187"/>
      <c r="C187" s="15"/>
      <c r="D187" s="72"/>
      <c r="E187" s="72"/>
      <c r="F187" s="72"/>
      <c r="G187" s="72"/>
      <c r="H187" s="72"/>
      <c r="I187" s="72"/>
      <c r="J187" s="72"/>
      <c r="K187" s="72"/>
      <c r="L187" s="70"/>
      <c r="M187" s="70"/>
      <c r="N187" s="70"/>
      <c r="O187" s="70"/>
      <c r="P187" s="70"/>
      <c r="Q187" s="70"/>
      <c r="R187" s="72"/>
      <c r="S187" s="72"/>
      <c r="T187" s="72"/>
      <c r="U187" s="70"/>
      <c r="V187" s="200"/>
      <c r="W187" s="200"/>
      <c r="X187" s="172"/>
      <c r="Y187" s="172"/>
      <c r="Z187" s="173"/>
      <c r="AA187" s="173"/>
      <c r="AB187" s="172"/>
      <c r="AC187" s="172"/>
      <c r="AD187" s="172"/>
      <c r="AE187" s="171"/>
      <c r="AF187" s="172"/>
      <c r="AG187" s="171"/>
      <c r="AH187" s="171"/>
      <c r="AI187" s="173"/>
      <c r="AJ187" s="173"/>
      <c r="AK187" s="173"/>
      <c r="AL187" s="173"/>
      <c r="AM187" s="173"/>
      <c r="AN187" s="173"/>
      <c r="AO187" s="173"/>
      <c r="AP187" s="197"/>
      <c r="AQ187" s="199"/>
      <c r="AR187" s="171"/>
      <c r="AS187" s="171"/>
      <c r="AT187" s="173"/>
      <c r="AU187" s="172"/>
      <c r="AV187" s="171"/>
      <c r="AW187" s="171"/>
      <c r="AX187" s="171"/>
      <c r="AY187" s="172"/>
      <c r="AZ187" s="172"/>
      <c r="BA187" s="173"/>
      <c r="BB187" s="173"/>
      <c r="BC187" s="173"/>
      <c r="BD187" s="173"/>
    </row>
    <row r="188" spans="1:56" x14ac:dyDescent="0.25">
      <c r="A188" s="15"/>
      <c r="B188"/>
      <c r="C188" s="15"/>
      <c r="D188" s="72"/>
      <c r="E188" s="72"/>
      <c r="F188" s="72"/>
      <c r="G188" s="72"/>
      <c r="H188" s="72"/>
      <c r="I188" s="72"/>
      <c r="J188" s="72"/>
      <c r="K188" s="72"/>
      <c r="L188" s="70"/>
      <c r="M188" s="70"/>
      <c r="N188" s="70"/>
      <c r="O188" s="70"/>
      <c r="P188" s="70"/>
      <c r="Q188" s="70"/>
      <c r="R188" s="72"/>
      <c r="S188" s="72"/>
      <c r="T188" s="72"/>
      <c r="U188" s="70"/>
      <c r="V188" s="200"/>
      <c r="W188" s="200"/>
      <c r="X188" s="172"/>
      <c r="Y188" s="172"/>
      <c r="Z188" s="173"/>
      <c r="AA188" s="173"/>
      <c r="AB188" s="172"/>
      <c r="AC188" s="172"/>
      <c r="AD188" s="172"/>
      <c r="AE188" s="171"/>
      <c r="AF188" s="172"/>
      <c r="AG188" s="171"/>
      <c r="AH188" s="171"/>
      <c r="AI188" s="173"/>
      <c r="AJ188" s="173"/>
      <c r="AK188" s="173"/>
      <c r="AL188" s="173"/>
      <c r="AM188" s="173"/>
      <c r="AN188" s="173"/>
      <c r="AO188" s="173"/>
      <c r="AP188" s="197"/>
      <c r="AQ188" s="199"/>
      <c r="AR188" s="171"/>
      <c r="AS188" s="171"/>
      <c r="AT188" s="173"/>
      <c r="AU188" s="172"/>
      <c r="AV188" s="171"/>
      <c r="AW188" s="171"/>
      <c r="AX188" s="171"/>
      <c r="AY188" s="172"/>
      <c r="AZ188" s="172"/>
      <c r="BA188" s="173"/>
      <c r="BB188" s="173"/>
      <c r="BC188" s="173"/>
      <c r="BD188" s="173"/>
    </row>
    <row r="189" spans="1:56" x14ac:dyDescent="0.25">
      <c r="A189" s="15"/>
      <c r="B189"/>
      <c r="C189" s="15"/>
      <c r="D189" s="72"/>
      <c r="E189" s="72"/>
      <c r="F189" s="72"/>
      <c r="G189" s="72"/>
      <c r="H189" s="72"/>
      <c r="I189" s="72"/>
      <c r="J189" s="72"/>
      <c r="K189" s="72"/>
      <c r="L189" s="70"/>
      <c r="M189" s="70"/>
      <c r="N189" s="70"/>
      <c r="O189" s="70"/>
      <c r="P189" s="70"/>
      <c r="Q189" s="70"/>
      <c r="R189" s="72"/>
      <c r="S189" s="72"/>
      <c r="T189" s="72"/>
      <c r="U189" s="70"/>
      <c r="V189" s="200"/>
      <c r="W189" s="200"/>
      <c r="X189" s="172"/>
      <c r="Y189" s="172"/>
      <c r="Z189" s="173"/>
      <c r="AA189" s="173"/>
      <c r="AB189" s="172"/>
      <c r="AC189" s="172"/>
      <c r="AD189" s="172"/>
      <c r="AE189" s="171"/>
      <c r="AF189" s="172"/>
      <c r="AG189" s="171"/>
      <c r="AH189" s="171"/>
      <c r="AI189" s="173"/>
      <c r="AJ189" s="173"/>
      <c r="AK189" s="173"/>
      <c r="AL189" s="173"/>
      <c r="AM189" s="173"/>
      <c r="AN189" s="173"/>
      <c r="AO189" s="173"/>
      <c r="AP189" s="197"/>
      <c r="AQ189" s="199"/>
      <c r="AR189" s="171"/>
      <c r="AS189" s="171"/>
      <c r="AT189" s="173"/>
      <c r="AU189" s="172"/>
      <c r="AV189" s="171"/>
      <c r="AW189" s="171"/>
      <c r="AX189" s="171"/>
      <c r="AY189" s="172"/>
      <c r="AZ189" s="172"/>
      <c r="BA189" s="173"/>
      <c r="BB189" s="173"/>
      <c r="BC189" s="173"/>
      <c r="BD189" s="173"/>
    </row>
    <row r="190" spans="1:56" x14ac:dyDescent="0.25">
      <c r="A190" s="15"/>
      <c r="B190"/>
      <c r="C190" s="15"/>
      <c r="D190" s="72"/>
      <c r="E190" s="72"/>
      <c r="F190" s="72"/>
      <c r="G190" s="72"/>
      <c r="H190" s="72"/>
      <c r="I190" s="72"/>
      <c r="J190" s="72"/>
      <c r="K190" s="72"/>
      <c r="L190" s="70"/>
      <c r="M190" s="70"/>
      <c r="N190" s="70"/>
      <c r="O190" s="70"/>
      <c r="P190" s="70"/>
      <c r="Q190" s="70"/>
      <c r="R190" s="72"/>
      <c r="S190" s="72"/>
      <c r="T190" s="72"/>
      <c r="U190" s="70"/>
      <c r="V190" s="200"/>
      <c r="W190" s="200"/>
      <c r="X190" s="172"/>
      <c r="Y190" s="172"/>
      <c r="Z190" s="173"/>
      <c r="AA190" s="173"/>
      <c r="AB190" s="172"/>
      <c r="AC190" s="172"/>
      <c r="AD190" s="172"/>
      <c r="AE190" s="171"/>
      <c r="AF190" s="172"/>
      <c r="AG190" s="171"/>
      <c r="AH190" s="171"/>
      <c r="AI190" s="173"/>
      <c r="AJ190" s="173"/>
      <c r="AK190" s="173"/>
      <c r="AL190" s="173"/>
      <c r="AM190" s="173"/>
      <c r="AN190" s="173"/>
      <c r="AO190" s="173"/>
      <c r="AP190" s="197"/>
      <c r="AQ190" s="199"/>
      <c r="AR190" s="171"/>
      <c r="AS190" s="171"/>
      <c r="AT190" s="173"/>
      <c r="AU190" s="172"/>
      <c r="AV190" s="171"/>
      <c r="AW190" s="171"/>
      <c r="AX190" s="171"/>
      <c r="AY190" s="172"/>
      <c r="AZ190" s="172"/>
      <c r="BA190" s="173"/>
      <c r="BB190" s="173"/>
      <c r="BC190" s="173"/>
      <c r="BD190" s="173"/>
    </row>
    <row r="191" spans="1:56" x14ac:dyDescent="0.25">
      <c r="A191" s="15"/>
      <c r="B191"/>
      <c r="C191" s="15"/>
      <c r="D191" s="72"/>
      <c r="E191" s="72"/>
      <c r="F191" s="72"/>
      <c r="G191" s="72"/>
      <c r="H191" s="72"/>
      <c r="I191" s="72"/>
      <c r="J191" s="72"/>
      <c r="K191" s="72"/>
      <c r="L191" s="70"/>
      <c r="M191" s="70"/>
      <c r="N191" s="70"/>
      <c r="O191" s="70"/>
      <c r="P191" s="70"/>
      <c r="Q191" s="70"/>
      <c r="R191" s="72"/>
      <c r="S191" s="72"/>
      <c r="T191" s="72"/>
      <c r="U191" s="70"/>
      <c r="V191" s="200"/>
      <c r="W191" s="200"/>
      <c r="X191" s="172"/>
      <c r="Y191" s="172"/>
      <c r="Z191" s="173"/>
      <c r="AA191" s="173"/>
      <c r="AB191" s="172"/>
      <c r="AC191" s="172"/>
      <c r="AD191" s="172"/>
      <c r="AE191" s="171"/>
      <c r="AF191" s="172"/>
      <c r="AG191" s="171"/>
      <c r="AH191" s="171"/>
      <c r="AI191" s="173"/>
      <c r="AJ191" s="173"/>
      <c r="AK191" s="173"/>
      <c r="AL191" s="173"/>
      <c r="AM191" s="173"/>
      <c r="AN191" s="173"/>
      <c r="AO191" s="173"/>
      <c r="AP191" s="197"/>
      <c r="AQ191" s="199"/>
      <c r="AR191" s="171"/>
      <c r="AS191" s="171"/>
      <c r="AT191" s="173"/>
      <c r="AU191" s="172"/>
      <c r="AV191" s="171"/>
      <c r="AW191" s="171"/>
      <c r="AX191" s="171"/>
      <c r="AY191" s="172"/>
      <c r="AZ191" s="172"/>
      <c r="BA191" s="173"/>
      <c r="BB191" s="173"/>
      <c r="BC191" s="173"/>
      <c r="BD191" s="173"/>
    </row>
    <row r="192" spans="1:56" x14ac:dyDescent="0.25">
      <c r="A192" s="15"/>
      <c r="B192"/>
      <c r="C192" s="15"/>
      <c r="D192" s="72"/>
      <c r="E192" s="72"/>
      <c r="F192" s="72"/>
      <c r="G192" s="72"/>
      <c r="H192" s="72"/>
      <c r="I192" s="72"/>
      <c r="J192" s="72"/>
      <c r="K192" s="72"/>
      <c r="L192" s="70"/>
      <c r="M192" s="70"/>
      <c r="N192" s="70"/>
      <c r="O192" s="70"/>
      <c r="P192" s="70"/>
      <c r="Q192" s="70"/>
      <c r="R192" s="72"/>
      <c r="S192" s="72"/>
      <c r="T192" s="72"/>
      <c r="U192" s="70"/>
      <c r="V192" s="200"/>
      <c r="W192" s="200"/>
      <c r="X192" s="172"/>
      <c r="Y192" s="172"/>
      <c r="Z192" s="173"/>
      <c r="AA192" s="173"/>
      <c r="AB192" s="172"/>
      <c r="AC192" s="172"/>
      <c r="AD192" s="172"/>
      <c r="AE192" s="171"/>
      <c r="AF192" s="172"/>
      <c r="AG192" s="171"/>
      <c r="AH192" s="171"/>
      <c r="AI192" s="173"/>
      <c r="AJ192" s="173"/>
      <c r="AK192" s="173"/>
      <c r="AL192" s="173"/>
      <c r="AM192" s="173"/>
      <c r="AN192" s="173"/>
      <c r="AO192" s="173"/>
      <c r="AP192" s="197"/>
      <c r="AQ192" s="199"/>
      <c r="AR192" s="171"/>
      <c r="AS192" s="171"/>
      <c r="AT192" s="173"/>
      <c r="AU192" s="172"/>
      <c r="AV192" s="171"/>
      <c r="AW192" s="171"/>
      <c r="AX192" s="171"/>
      <c r="AY192" s="172"/>
      <c r="AZ192" s="172"/>
      <c r="BA192" s="173"/>
      <c r="BB192" s="173"/>
      <c r="BC192" s="173"/>
      <c r="BD192" s="173"/>
    </row>
    <row r="193" spans="1:56" x14ac:dyDescent="0.25">
      <c r="A193" s="15"/>
      <c r="B193"/>
      <c r="C193" s="15"/>
      <c r="D193" s="72"/>
      <c r="E193" s="72"/>
      <c r="F193" s="72"/>
      <c r="G193" s="72"/>
      <c r="H193" s="72"/>
      <c r="I193" s="72"/>
      <c r="J193" s="72"/>
      <c r="K193" s="72"/>
      <c r="L193" s="70"/>
      <c r="M193" s="70"/>
      <c r="N193" s="70"/>
      <c r="O193" s="70"/>
      <c r="P193" s="70"/>
      <c r="Q193" s="70"/>
      <c r="R193" s="72"/>
      <c r="S193" s="72"/>
      <c r="T193" s="72"/>
      <c r="U193" s="70"/>
      <c r="V193" s="200"/>
      <c r="W193" s="200"/>
      <c r="X193" s="172"/>
      <c r="Y193" s="172"/>
      <c r="Z193" s="173"/>
      <c r="AA193" s="173"/>
      <c r="AB193" s="172"/>
      <c r="AC193" s="172"/>
      <c r="AD193" s="172"/>
      <c r="AE193" s="171"/>
      <c r="AF193" s="172"/>
      <c r="AG193" s="171"/>
      <c r="AH193" s="171"/>
      <c r="AI193" s="173"/>
      <c r="AJ193" s="173"/>
      <c r="AK193" s="173"/>
      <c r="AL193" s="173"/>
      <c r="AM193" s="173"/>
      <c r="AN193" s="173"/>
      <c r="AO193" s="173"/>
      <c r="AP193" s="197"/>
      <c r="AQ193" s="199"/>
      <c r="AR193" s="171"/>
      <c r="AS193" s="171"/>
      <c r="AT193" s="173"/>
      <c r="AU193" s="172"/>
      <c r="AV193" s="171"/>
      <c r="AW193" s="171"/>
      <c r="AX193" s="171"/>
      <c r="AY193" s="172"/>
      <c r="AZ193" s="172"/>
      <c r="BA193" s="173"/>
      <c r="BB193" s="173"/>
      <c r="BC193" s="173"/>
      <c r="BD193" s="173"/>
    </row>
    <row r="194" spans="1:56" x14ac:dyDescent="0.25">
      <c r="A194" s="15"/>
      <c r="B194"/>
      <c r="C194" s="15"/>
      <c r="D194" s="72"/>
      <c r="E194" s="72"/>
      <c r="F194" s="72"/>
      <c r="G194" s="72"/>
      <c r="H194" s="72"/>
      <c r="I194" s="72"/>
      <c r="J194" s="72"/>
      <c r="K194" s="72"/>
      <c r="L194" s="70"/>
      <c r="M194" s="70"/>
      <c r="N194" s="70"/>
      <c r="O194" s="70"/>
      <c r="P194" s="70"/>
      <c r="Q194" s="70"/>
      <c r="R194" s="72"/>
      <c r="S194" s="72"/>
      <c r="T194" s="72"/>
      <c r="U194" s="70"/>
      <c r="V194" s="200"/>
      <c r="W194" s="200"/>
      <c r="X194" s="172"/>
      <c r="Y194" s="172"/>
      <c r="Z194" s="173"/>
      <c r="AA194" s="173"/>
      <c r="AB194" s="172"/>
      <c r="AC194" s="172"/>
      <c r="AD194" s="172"/>
      <c r="AE194" s="171"/>
      <c r="AF194" s="172"/>
      <c r="AG194" s="171"/>
      <c r="AH194" s="171"/>
      <c r="AI194" s="173"/>
      <c r="AJ194" s="173"/>
      <c r="AK194" s="173"/>
      <c r="AL194" s="173"/>
      <c r="AM194" s="173"/>
      <c r="AN194" s="173"/>
      <c r="AO194" s="173"/>
      <c r="AP194" s="197"/>
      <c r="AQ194" s="199"/>
      <c r="AR194" s="171"/>
      <c r="AS194" s="171"/>
      <c r="AT194" s="173"/>
      <c r="AU194" s="172"/>
      <c r="AV194" s="171"/>
      <c r="AW194" s="171"/>
      <c r="AX194" s="171"/>
      <c r="AY194" s="172"/>
      <c r="AZ194" s="172"/>
      <c r="BA194" s="173"/>
      <c r="BB194" s="173"/>
      <c r="BC194" s="173"/>
      <c r="BD194" s="173"/>
    </row>
    <row r="195" spans="1:56" x14ac:dyDescent="0.25">
      <c r="A195" s="15"/>
      <c r="B195"/>
      <c r="C195" s="15"/>
      <c r="D195" s="72"/>
      <c r="E195" s="72"/>
      <c r="F195" s="72"/>
      <c r="G195" s="72"/>
      <c r="H195" s="72"/>
      <c r="I195" s="72"/>
      <c r="J195" s="72"/>
      <c r="K195" s="72"/>
      <c r="L195" s="70"/>
      <c r="M195" s="70"/>
      <c r="N195" s="70"/>
      <c r="O195" s="70"/>
      <c r="P195" s="70"/>
      <c r="Q195" s="70"/>
      <c r="R195" s="72"/>
      <c r="S195" s="72"/>
      <c r="T195" s="72"/>
      <c r="U195" s="70"/>
      <c r="V195" s="200"/>
      <c r="W195" s="200"/>
      <c r="X195" s="172"/>
      <c r="Y195" s="172"/>
      <c r="Z195" s="173"/>
      <c r="AA195" s="173"/>
      <c r="AB195" s="172"/>
      <c r="AC195" s="172"/>
      <c r="AD195" s="172"/>
      <c r="AE195" s="171"/>
      <c r="AF195" s="172"/>
      <c r="AG195" s="171"/>
      <c r="AH195" s="171"/>
      <c r="AI195" s="173"/>
      <c r="AJ195" s="173"/>
      <c r="AK195" s="173"/>
      <c r="AL195" s="173"/>
      <c r="AM195" s="173"/>
      <c r="AN195" s="173"/>
      <c r="AO195" s="173"/>
      <c r="AP195" s="197"/>
      <c r="AQ195" s="199"/>
      <c r="AR195" s="171"/>
      <c r="AS195" s="171"/>
      <c r="AT195" s="173"/>
      <c r="AU195" s="172"/>
      <c r="AV195" s="171"/>
      <c r="AW195" s="171"/>
      <c r="AX195" s="171"/>
      <c r="AY195" s="172"/>
      <c r="AZ195" s="172"/>
      <c r="BA195" s="173"/>
      <c r="BB195" s="173"/>
      <c r="BC195" s="173"/>
      <c r="BD195" s="173"/>
    </row>
    <row r="196" spans="1:56" x14ac:dyDescent="0.25">
      <c r="A196" s="15"/>
      <c r="B196"/>
      <c r="C196" s="15"/>
      <c r="D196" s="72"/>
      <c r="E196" s="72"/>
      <c r="F196" s="72"/>
      <c r="G196" s="72"/>
      <c r="H196" s="72"/>
      <c r="I196" s="72"/>
      <c r="J196" s="72"/>
      <c r="K196" s="72"/>
      <c r="L196" s="70"/>
      <c r="M196" s="70"/>
      <c r="N196" s="70"/>
      <c r="O196" s="70"/>
      <c r="P196" s="70"/>
      <c r="Q196" s="70"/>
      <c r="R196" s="72"/>
      <c r="S196" s="72"/>
      <c r="T196" s="72"/>
      <c r="U196" s="70"/>
      <c r="V196" s="200"/>
      <c r="W196" s="200"/>
      <c r="X196" s="172"/>
      <c r="Y196" s="172"/>
      <c r="Z196" s="173"/>
      <c r="AA196" s="173"/>
      <c r="AB196" s="172"/>
      <c r="AC196" s="172"/>
      <c r="AD196" s="172"/>
      <c r="AE196" s="171"/>
      <c r="AF196" s="172"/>
      <c r="AG196" s="171"/>
      <c r="AH196" s="171"/>
      <c r="AI196" s="173"/>
      <c r="AJ196" s="173"/>
      <c r="AK196" s="173"/>
      <c r="AL196" s="173"/>
      <c r="AM196" s="173"/>
      <c r="AN196" s="173"/>
      <c r="AO196" s="173"/>
      <c r="AP196" s="197"/>
      <c r="AQ196" s="199"/>
      <c r="AR196" s="171"/>
      <c r="AS196" s="171"/>
      <c r="AT196" s="173"/>
      <c r="AU196" s="172"/>
      <c r="AV196" s="171"/>
      <c r="AW196" s="171"/>
      <c r="AX196" s="171"/>
      <c r="AY196" s="172"/>
      <c r="AZ196" s="172"/>
      <c r="BA196" s="173"/>
      <c r="BB196" s="173"/>
      <c r="BC196" s="173"/>
      <c r="BD196" s="173"/>
    </row>
    <row r="197" spans="1:56" x14ac:dyDescent="0.25">
      <c r="A197" s="15"/>
      <c r="B197"/>
      <c r="C197" s="15"/>
      <c r="D197" s="72"/>
      <c r="E197" s="72"/>
      <c r="F197" s="72"/>
      <c r="G197" s="72"/>
      <c r="H197" s="72"/>
      <c r="I197" s="72"/>
      <c r="J197" s="72"/>
      <c r="K197" s="72"/>
      <c r="L197" s="70"/>
      <c r="M197" s="70"/>
      <c r="N197" s="70"/>
      <c r="O197" s="70"/>
      <c r="P197" s="70"/>
      <c r="Q197" s="70"/>
      <c r="R197" s="72"/>
      <c r="S197" s="72"/>
      <c r="T197" s="72"/>
      <c r="U197" s="70"/>
      <c r="V197" s="200"/>
      <c r="W197" s="200"/>
      <c r="X197" s="172"/>
      <c r="Y197" s="172"/>
      <c r="Z197" s="173"/>
      <c r="AA197" s="173"/>
      <c r="AB197" s="172"/>
      <c r="AC197" s="172"/>
      <c r="AD197" s="172"/>
      <c r="AE197" s="171"/>
      <c r="AF197" s="172"/>
      <c r="AG197" s="171"/>
      <c r="AH197" s="171"/>
      <c r="AI197" s="173"/>
      <c r="AJ197" s="173"/>
      <c r="AK197" s="173"/>
      <c r="AL197" s="173"/>
      <c r="AM197" s="173"/>
      <c r="AN197" s="173"/>
      <c r="AO197" s="173"/>
      <c r="AP197" s="197"/>
      <c r="AQ197" s="199"/>
      <c r="AR197" s="171"/>
      <c r="AS197" s="171"/>
      <c r="AT197" s="173"/>
      <c r="AU197" s="172"/>
      <c r="AV197" s="171"/>
      <c r="AW197" s="171"/>
      <c r="AX197" s="171"/>
      <c r="AY197" s="172"/>
      <c r="AZ197" s="172"/>
      <c r="BA197" s="173"/>
      <c r="BB197" s="173"/>
      <c r="BC197" s="173"/>
      <c r="BD197" s="173"/>
    </row>
    <row r="198" spans="1:56" x14ac:dyDescent="0.25">
      <c r="A198" s="15"/>
      <c r="B198"/>
      <c r="C198" s="15"/>
      <c r="D198" s="72"/>
      <c r="E198" s="72"/>
      <c r="F198" s="72"/>
      <c r="G198" s="72"/>
      <c r="H198" s="72"/>
      <c r="I198" s="72"/>
      <c r="J198" s="72"/>
      <c r="K198" s="72"/>
      <c r="L198" s="70"/>
      <c r="M198" s="70"/>
      <c r="N198" s="70"/>
      <c r="O198" s="70"/>
      <c r="P198" s="70"/>
      <c r="Q198" s="70"/>
      <c r="R198" s="72"/>
      <c r="S198" s="72"/>
      <c r="T198" s="72"/>
      <c r="U198" s="70"/>
      <c r="V198" s="200"/>
      <c r="W198" s="200"/>
      <c r="X198" s="172"/>
      <c r="Y198" s="172"/>
      <c r="Z198" s="173"/>
      <c r="AA198" s="173"/>
      <c r="AB198" s="172"/>
      <c r="AC198" s="172"/>
      <c r="AD198" s="172"/>
      <c r="AE198" s="171"/>
      <c r="AF198" s="172"/>
      <c r="AG198" s="171"/>
      <c r="AH198" s="171"/>
      <c r="AI198" s="173"/>
      <c r="AJ198" s="173"/>
      <c r="AK198" s="173"/>
      <c r="AL198" s="173"/>
      <c r="AM198" s="173"/>
      <c r="AN198" s="173"/>
      <c r="AO198" s="173"/>
      <c r="AP198" s="197"/>
      <c r="AQ198" s="199"/>
      <c r="AR198" s="171"/>
      <c r="AS198" s="171"/>
      <c r="AT198" s="173"/>
      <c r="AU198" s="172"/>
      <c r="AV198" s="171"/>
      <c r="AW198" s="171"/>
      <c r="AX198" s="171"/>
      <c r="AY198" s="172"/>
      <c r="AZ198" s="172"/>
      <c r="BA198" s="173"/>
      <c r="BB198" s="173"/>
      <c r="BC198" s="173"/>
      <c r="BD198" s="173"/>
    </row>
    <row r="199" spans="1:56" x14ac:dyDescent="0.25">
      <c r="A199" s="15"/>
      <c r="B199"/>
      <c r="C199" s="15"/>
      <c r="D199" s="72"/>
      <c r="E199" s="72"/>
      <c r="F199" s="72"/>
      <c r="G199" s="72"/>
      <c r="H199" s="72"/>
      <c r="I199" s="72"/>
      <c r="J199" s="72"/>
      <c r="K199" s="72"/>
      <c r="L199" s="70"/>
      <c r="M199" s="70"/>
      <c r="N199" s="70"/>
      <c r="O199" s="70"/>
      <c r="P199" s="70"/>
      <c r="Q199" s="70"/>
      <c r="R199" s="72"/>
      <c r="S199" s="72"/>
      <c r="T199" s="72"/>
      <c r="U199" s="70"/>
      <c r="V199" s="200"/>
      <c r="W199" s="200"/>
      <c r="X199" s="172"/>
      <c r="Y199" s="172"/>
      <c r="Z199" s="173"/>
      <c r="AA199" s="173"/>
      <c r="AB199" s="172"/>
      <c r="AC199" s="172"/>
      <c r="AD199" s="172"/>
      <c r="AE199" s="171"/>
      <c r="AF199" s="172"/>
      <c r="AG199" s="171"/>
      <c r="AH199" s="171"/>
      <c r="AI199" s="173"/>
      <c r="AJ199" s="173"/>
      <c r="AK199" s="173"/>
      <c r="AL199" s="173"/>
      <c r="AM199" s="173"/>
      <c r="AN199" s="173"/>
      <c r="AO199" s="173"/>
      <c r="AP199" s="197"/>
      <c r="AQ199" s="199"/>
      <c r="AR199" s="171"/>
      <c r="AS199" s="171"/>
      <c r="AT199" s="173"/>
      <c r="AU199" s="172"/>
      <c r="AV199" s="171"/>
      <c r="AW199" s="171"/>
      <c r="AX199" s="171"/>
      <c r="AY199" s="172"/>
      <c r="AZ199" s="172"/>
      <c r="BA199" s="173"/>
      <c r="BB199" s="173"/>
      <c r="BC199" s="173"/>
      <c r="BD199" s="173"/>
    </row>
  </sheetData>
  <autoFilter ref="A4:BG4" xr:uid="{00000000-0009-0000-0000-000006000000}"/>
  <sortState xmlns:xlrd2="http://schemas.microsoft.com/office/spreadsheetml/2017/richdata2" ref="A5:BH136">
    <sortCondition ref="B5:B136"/>
    <sortCondition ref="A5:A136"/>
  </sortState>
  <mergeCells count="1">
    <mergeCell ref="A1:BG1"/>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13"/>
  <sheetViews>
    <sheetView showGridLines="0" workbookViewId="0">
      <pane xSplit="2" ySplit="4" topLeftCell="AB5" activePane="bottomRight" state="frozen"/>
      <selection pane="topRight" activeCell="C1" sqref="C1"/>
      <selection pane="bottomLeft" activeCell="A5" sqref="A5"/>
      <selection pane="bottomRight" activeCell="AL2" sqref="AL2"/>
    </sheetView>
  </sheetViews>
  <sheetFormatPr defaultColWidth="9.140625" defaultRowHeight="15" x14ac:dyDescent="0.25"/>
  <cols>
    <col min="1" max="1" width="49.42578125" style="11" bestFit="1" customWidth="1"/>
    <col min="2" max="2" width="5.5703125" style="11" bestFit="1" customWidth="1"/>
    <col min="3" max="52" width="11.42578125" style="11" customWidth="1"/>
    <col min="53" max="16384" width="9.140625" style="11"/>
  </cols>
  <sheetData>
    <row r="1" spans="1:55" x14ac:dyDescent="0.2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row>
    <row r="2" spans="1:55" s="81" customFormat="1" ht="121.5" customHeight="1" x14ac:dyDescent="0.25">
      <c r="A2" s="15" t="s">
        <v>32</v>
      </c>
      <c r="B2" s="15" t="s">
        <v>18</v>
      </c>
      <c r="C2" s="1" t="s">
        <v>87</v>
      </c>
      <c r="D2" s="1" t="s">
        <v>88</v>
      </c>
      <c r="E2" s="1" t="s">
        <v>89</v>
      </c>
      <c r="F2" s="1" t="s">
        <v>90</v>
      </c>
      <c r="G2" s="1" t="s">
        <v>91</v>
      </c>
      <c r="H2" s="1" t="s">
        <v>92</v>
      </c>
      <c r="I2" s="1" t="s">
        <v>93</v>
      </c>
      <c r="J2" s="157" t="s">
        <v>94</v>
      </c>
      <c r="K2" s="158" t="s">
        <v>696</v>
      </c>
      <c r="L2" s="135" t="s">
        <v>77</v>
      </c>
      <c r="M2" s="1" t="s">
        <v>95</v>
      </c>
      <c r="N2" s="135" t="s">
        <v>78</v>
      </c>
      <c r="O2" s="135" t="s">
        <v>38</v>
      </c>
      <c r="P2" s="135" t="s">
        <v>39</v>
      </c>
      <c r="Q2" s="135" t="s">
        <v>139</v>
      </c>
      <c r="R2" s="135" t="s">
        <v>140</v>
      </c>
      <c r="S2" s="135" t="s">
        <v>140</v>
      </c>
      <c r="T2" s="135" t="s">
        <v>46</v>
      </c>
      <c r="U2" s="135" t="s">
        <v>130</v>
      </c>
      <c r="V2" s="135" t="s">
        <v>45</v>
      </c>
      <c r="W2" s="135" t="s">
        <v>118</v>
      </c>
      <c r="X2" s="135" t="s">
        <v>128</v>
      </c>
      <c r="Y2" s="135" t="s">
        <v>54</v>
      </c>
      <c r="Z2" s="135" t="s">
        <v>53</v>
      </c>
      <c r="AA2" s="135" t="s">
        <v>129</v>
      </c>
      <c r="AB2" s="135" t="s">
        <v>122</v>
      </c>
      <c r="AC2" s="135" t="s">
        <v>37</v>
      </c>
      <c r="AD2" s="135" t="s">
        <v>131</v>
      </c>
      <c r="AE2" s="135" t="s">
        <v>132</v>
      </c>
      <c r="AF2" s="135" t="s">
        <v>132</v>
      </c>
      <c r="AG2" s="135" t="s">
        <v>132</v>
      </c>
      <c r="AH2" s="1" t="s">
        <v>133</v>
      </c>
      <c r="AI2" s="1" t="s">
        <v>134</v>
      </c>
      <c r="AJ2" s="1" t="s">
        <v>47</v>
      </c>
      <c r="AK2" s="135" t="s">
        <v>66</v>
      </c>
      <c r="AL2" s="135" t="s">
        <v>67</v>
      </c>
      <c r="AM2" s="135" t="s">
        <v>68</v>
      </c>
      <c r="AN2" s="135" t="s">
        <v>69</v>
      </c>
      <c r="AO2" s="135" t="s">
        <v>99</v>
      </c>
      <c r="AP2" s="135" t="s">
        <v>20</v>
      </c>
      <c r="AQ2" s="135" t="s">
        <v>56</v>
      </c>
      <c r="AR2" s="135" t="s">
        <v>22</v>
      </c>
      <c r="AS2" s="135" t="s">
        <v>75</v>
      </c>
      <c r="AT2" s="135" t="s">
        <v>23</v>
      </c>
      <c r="AU2" s="135" t="s">
        <v>24</v>
      </c>
      <c r="AV2" s="137" t="s">
        <v>79</v>
      </c>
      <c r="AW2" s="135" t="s">
        <v>41</v>
      </c>
      <c r="AX2" s="135" t="s">
        <v>40</v>
      </c>
      <c r="AY2" s="135" t="s">
        <v>137</v>
      </c>
      <c r="AZ2" s="135" t="s">
        <v>25</v>
      </c>
      <c r="BA2" s="135" t="s">
        <v>593</v>
      </c>
      <c r="BB2" s="135" t="s">
        <v>594</v>
      </c>
      <c r="BC2" s="135" t="s">
        <v>595</v>
      </c>
    </row>
    <row r="3" spans="1:55" x14ac:dyDescent="0.25">
      <c r="A3" s="73" t="s">
        <v>138</v>
      </c>
      <c r="B3" s="15"/>
      <c r="C3" s="74"/>
      <c r="D3" s="74"/>
      <c r="E3" s="74"/>
      <c r="F3" s="74"/>
      <c r="G3" s="74"/>
      <c r="H3" s="74"/>
      <c r="I3" s="74"/>
      <c r="J3" s="156" t="s">
        <v>726</v>
      </c>
      <c r="K3" s="156" t="s">
        <v>726</v>
      </c>
      <c r="L3" s="74">
        <v>2014</v>
      </c>
      <c r="M3" s="74" t="s">
        <v>323</v>
      </c>
      <c r="N3" s="74">
        <v>2013</v>
      </c>
      <c r="O3" s="74">
        <v>2013</v>
      </c>
      <c r="P3" s="74">
        <v>2012</v>
      </c>
      <c r="Q3" s="74" t="s">
        <v>678</v>
      </c>
      <c r="R3" s="74">
        <v>2012</v>
      </c>
      <c r="S3" s="74">
        <v>2013</v>
      </c>
      <c r="T3" s="74">
        <v>2012</v>
      </c>
      <c r="U3" s="74">
        <v>2013</v>
      </c>
      <c r="V3" s="74">
        <v>2013</v>
      </c>
      <c r="W3" s="74">
        <v>2013</v>
      </c>
      <c r="X3" s="74">
        <v>2013</v>
      </c>
      <c r="Y3" s="74">
        <v>2013</v>
      </c>
      <c r="Z3" s="74">
        <v>2013</v>
      </c>
      <c r="AA3" s="74">
        <v>2012</v>
      </c>
      <c r="AB3" s="74">
        <v>2012</v>
      </c>
      <c r="AC3" s="74">
        <v>2013</v>
      </c>
      <c r="AD3" s="74">
        <v>2013</v>
      </c>
      <c r="AE3" s="136">
        <v>2012</v>
      </c>
      <c r="AF3" s="136">
        <v>2013</v>
      </c>
      <c r="AG3" s="136">
        <v>2014</v>
      </c>
      <c r="AH3" s="74">
        <v>2013</v>
      </c>
      <c r="AI3" s="74">
        <v>2013</v>
      </c>
      <c r="AJ3" s="74">
        <v>2013</v>
      </c>
      <c r="AK3" s="136" t="s">
        <v>678</v>
      </c>
      <c r="AL3" s="136" t="s">
        <v>678</v>
      </c>
      <c r="AM3" s="136">
        <v>2014</v>
      </c>
      <c r="AN3" s="136">
        <v>2014</v>
      </c>
      <c r="AO3" s="136" t="s">
        <v>681</v>
      </c>
      <c r="AP3" s="136">
        <v>2013</v>
      </c>
      <c r="AQ3" s="136">
        <v>2014</v>
      </c>
      <c r="AR3" s="136">
        <v>2010</v>
      </c>
      <c r="AS3" s="136" t="s">
        <v>679</v>
      </c>
      <c r="AT3" s="136">
        <v>2013</v>
      </c>
      <c r="AU3" s="136">
        <v>2013</v>
      </c>
      <c r="AV3" s="136" t="s">
        <v>680</v>
      </c>
      <c r="AW3" s="136">
        <v>2012</v>
      </c>
      <c r="AX3" s="136">
        <v>2012</v>
      </c>
      <c r="AY3" s="136">
        <v>2013</v>
      </c>
      <c r="AZ3" s="136">
        <v>2013</v>
      </c>
      <c r="BA3" s="11" t="s">
        <v>682</v>
      </c>
      <c r="BB3" s="11" t="s">
        <v>683</v>
      </c>
      <c r="BC3" s="11" t="s">
        <v>100</v>
      </c>
    </row>
    <row r="4" spans="1:55" ht="45" x14ac:dyDescent="0.25">
      <c r="A4" s="92" t="s">
        <v>96</v>
      </c>
      <c r="B4" s="15"/>
      <c r="C4" s="74" t="s">
        <v>97</v>
      </c>
      <c r="D4" s="74" t="s">
        <v>97</v>
      </c>
      <c r="E4" s="74" t="s">
        <v>97</v>
      </c>
      <c r="F4" s="74" t="s">
        <v>97</v>
      </c>
      <c r="G4" s="74" t="s">
        <v>97</v>
      </c>
      <c r="H4" s="74" t="s">
        <v>97</v>
      </c>
      <c r="I4" s="74" t="s">
        <v>97</v>
      </c>
      <c r="J4" s="74" t="s">
        <v>97</v>
      </c>
      <c r="K4" s="136" t="s">
        <v>117</v>
      </c>
      <c r="L4" s="74" t="s">
        <v>98</v>
      </c>
      <c r="M4" s="74" t="s">
        <v>120</v>
      </c>
      <c r="N4" s="74" t="s">
        <v>98</v>
      </c>
      <c r="O4" s="74" t="s">
        <v>98</v>
      </c>
      <c r="P4" s="74" t="s">
        <v>98</v>
      </c>
      <c r="Q4" s="74" t="s">
        <v>115</v>
      </c>
      <c r="R4" s="74" t="s">
        <v>320</v>
      </c>
      <c r="S4" s="74" t="s">
        <v>320</v>
      </c>
      <c r="T4" s="74" t="s">
        <v>116</v>
      </c>
      <c r="U4" s="74" t="s">
        <v>121</v>
      </c>
      <c r="V4" s="74" t="s">
        <v>117</v>
      </c>
      <c r="W4" s="74" t="s">
        <v>119</v>
      </c>
      <c r="X4" s="74" t="s">
        <v>117</v>
      </c>
      <c r="Y4" s="74" t="s">
        <v>120</v>
      </c>
      <c r="Z4" s="74" t="s">
        <v>117</v>
      </c>
      <c r="AA4" s="74" t="s">
        <v>135</v>
      </c>
      <c r="AB4" s="74" t="s">
        <v>120</v>
      </c>
      <c r="AC4" s="74" t="s">
        <v>98</v>
      </c>
      <c r="AD4" s="74" t="s">
        <v>98</v>
      </c>
      <c r="AE4" s="74" t="s">
        <v>97</v>
      </c>
      <c r="AF4" s="74" t="s">
        <v>97</v>
      </c>
      <c r="AG4" s="74" t="s">
        <v>97</v>
      </c>
      <c r="AH4" s="74" t="s">
        <v>97</v>
      </c>
      <c r="AI4" s="74" t="s">
        <v>97</v>
      </c>
      <c r="AJ4" s="74" t="s">
        <v>97</v>
      </c>
      <c r="AK4" s="74" t="s">
        <v>117</v>
      </c>
      <c r="AL4" s="74" t="s">
        <v>117</v>
      </c>
      <c r="AM4" s="74" t="s">
        <v>98</v>
      </c>
      <c r="AN4" s="74" t="s">
        <v>98</v>
      </c>
      <c r="AO4" s="74" t="s">
        <v>98</v>
      </c>
      <c r="AP4" s="74" t="s">
        <v>98</v>
      </c>
      <c r="AQ4" s="74" t="s">
        <v>98</v>
      </c>
      <c r="AR4" s="74" t="s">
        <v>117</v>
      </c>
      <c r="AS4" s="74" t="s">
        <v>117</v>
      </c>
      <c r="AT4" s="74" t="s">
        <v>117</v>
      </c>
      <c r="AU4" s="74" t="s">
        <v>136</v>
      </c>
      <c r="AV4" s="74" t="s">
        <v>325</v>
      </c>
      <c r="AW4" s="74" t="s">
        <v>117</v>
      </c>
      <c r="AX4" s="74" t="s">
        <v>117</v>
      </c>
      <c r="AY4" s="74" t="s">
        <v>135</v>
      </c>
      <c r="AZ4" s="74" t="s">
        <v>97</v>
      </c>
      <c r="BA4" s="74" t="s">
        <v>320</v>
      </c>
      <c r="BB4" s="74" t="s">
        <v>320</v>
      </c>
      <c r="BC4" s="74" t="s">
        <v>320</v>
      </c>
    </row>
    <row r="5" spans="1:55" x14ac:dyDescent="0.25">
      <c r="A5" s="15" t="s">
        <v>1</v>
      </c>
      <c r="B5" s="15" t="s">
        <v>0</v>
      </c>
      <c r="C5" s="72">
        <v>0</v>
      </c>
      <c r="D5" s="72">
        <v>0</v>
      </c>
      <c r="E5" s="72">
        <v>6877</v>
      </c>
      <c r="F5" s="72">
        <v>0</v>
      </c>
      <c r="G5" s="72">
        <v>0</v>
      </c>
      <c r="H5" s="72">
        <v>0</v>
      </c>
      <c r="I5" s="72">
        <v>0</v>
      </c>
      <c r="J5" s="72">
        <v>314396.45161290321</v>
      </c>
      <c r="K5" s="70">
        <v>0.19354838709677419</v>
      </c>
      <c r="L5" s="72">
        <v>3</v>
      </c>
      <c r="M5" s="70">
        <v>8</v>
      </c>
      <c r="N5" s="70">
        <v>-0.75272607803344727</v>
      </c>
      <c r="O5" s="70">
        <v>0.38835514286447109</v>
      </c>
      <c r="P5" s="70">
        <v>0.50783230000000001</v>
      </c>
      <c r="Q5" s="72">
        <v>321147363</v>
      </c>
      <c r="R5" s="72">
        <v>1158.54</v>
      </c>
      <c r="S5" s="72">
        <v>1040.1099999999999</v>
      </c>
      <c r="T5" s="70">
        <v>10.806718423177673</v>
      </c>
      <c r="U5" s="71">
        <v>97.6</v>
      </c>
      <c r="V5" s="71">
        <v>26</v>
      </c>
      <c r="W5" s="71">
        <v>0.5</v>
      </c>
      <c r="X5" s="72">
        <v>82</v>
      </c>
      <c r="Y5" s="72">
        <v>54</v>
      </c>
      <c r="Z5" s="71">
        <v>0.9</v>
      </c>
      <c r="AA5" s="70">
        <v>90.1</v>
      </c>
      <c r="AB5" s="71">
        <v>163</v>
      </c>
      <c r="AC5" s="70">
        <v>0.60696676862365084</v>
      </c>
      <c r="AD5" s="70">
        <v>39.79</v>
      </c>
      <c r="AE5" s="72">
        <v>2871000</v>
      </c>
      <c r="AF5" s="72">
        <v>0</v>
      </c>
      <c r="AG5" s="72">
        <v>4000000</v>
      </c>
      <c r="AH5" s="72">
        <v>0</v>
      </c>
      <c r="AI5" s="72">
        <v>62369</v>
      </c>
      <c r="AJ5" s="72">
        <v>2</v>
      </c>
      <c r="AK5" s="72">
        <v>125</v>
      </c>
      <c r="AL5" s="71">
        <v>20.7</v>
      </c>
      <c r="AM5" s="70">
        <v>2.16</v>
      </c>
      <c r="AN5" s="71">
        <v>14.6</v>
      </c>
      <c r="AO5" s="70">
        <v>3.7166666666666672</v>
      </c>
      <c r="AP5" s="70">
        <v>-0.61724656820297241</v>
      </c>
      <c r="AQ5" s="72">
        <v>38</v>
      </c>
      <c r="AR5" s="71">
        <v>14.6</v>
      </c>
      <c r="AS5" s="70">
        <v>28.729213714599599</v>
      </c>
      <c r="AT5" s="70">
        <v>4.4000000000000004</v>
      </c>
      <c r="AU5" s="70">
        <v>66.377282949073205</v>
      </c>
      <c r="AV5" s="70">
        <v>5.5691050980964194</v>
      </c>
      <c r="AW5" s="71">
        <v>18.600000000000001</v>
      </c>
      <c r="AX5" s="71">
        <v>81.7</v>
      </c>
      <c r="AY5" s="72">
        <v>1302.2639999999999</v>
      </c>
      <c r="AZ5" s="72">
        <v>17589198</v>
      </c>
      <c r="BA5" s="70">
        <v>0.53661899999999996</v>
      </c>
      <c r="BB5" s="70">
        <v>1.55</v>
      </c>
      <c r="BC5" s="70">
        <v>2.3012790000000001</v>
      </c>
    </row>
    <row r="6" spans="1:55" x14ac:dyDescent="0.25">
      <c r="A6" s="15" t="s">
        <v>3</v>
      </c>
      <c r="B6" s="15" t="s">
        <v>2</v>
      </c>
      <c r="C6" s="72">
        <v>230.42315789473685</v>
      </c>
      <c r="D6" s="72">
        <v>0</v>
      </c>
      <c r="E6" s="72">
        <v>38046</v>
      </c>
      <c r="F6" s="72">
        <v>0</v>
      </c>
      <c r="G6" s="72">
        <v>0</v>
      </c>
      <c r="H6" s="72">
        <v>0</v>
      </c>
      <c r="I6" s="72">
        <v>0</v>
      </c>
      <c r="J6" s="72">
        <v>6029.0322580645161</v>
      </c>
      <c r="K6" s="70">
        <v>3.2258064516129031E-2</v>
      </c>
      <c r="L6" s="72">
        <v>1</v>
      </c>
      <c r="M6" s="70">
        <v>7.6</v>
      </c>
      <c r="N6" s="70">
        <v>-0.51781761646270752</v>
      </c>
      <c r="O6" s="70">
        <v>0.50437667676485054</v>
      </c>
      <c r="P6" s="70">
        <v>0.26031300000000002</v>
      </c>
      <c r="Q6" s="72">
        <v>147739156</v>
      </c>
      <c r="R6" s="72">
        <v>596.24</v>
      </c>
      <c r="S6" s="72">
        <v>737.49</v>
      </c>
      <c r="T6" s="70">
        <v>2.2907997780361171</v>
      </c>
      <c r="U6" s="71">
        <v>94.5</v>
      </c>
      <c r="V6" s="71">
        <v>16.600000000000001</v>
      </c>
      <c r="W6" s="71">
        <v>0.8</v>
      </c>
      <c r="X6" s="72">
        <v>83</v>
      </c>
      <c r="Y6" s="72">
        <v>235</v>
      </c>
      <c r="Z6" s="71">
        <v>4.3</v>
      </c>
      <c r="AA6" s="70">
        <v>120.17</v>
      </c>
      <c r="AB6" s="71">
        <v>103</v>
      </c>
      <c r="AC6" s="70">
        <v>0.62186741612385321</v>
      </c>
      <c r="AD6" s="70">
        <v>38.909999999999997</v>
      </c>
      <c r="AE6" s="72">
        <v>51980</v>
      </c>
      <c r="AF6" s="72">
        <v>0</v>
      </c>
      <c r="AG6" s="72">
        <v>5180</v>
      </c>
      <c r="AH6" s="72">
        <v>0</v>
      </c>
      <c r="AI6" s="72">
        <v>98969</v>
      </c>
      <c r="AJ6" s="72">
        <v>0</v>
      </c>
      <c r="AK6" s="72">
        <v>117</v>
      </c>
      <c r="AL6" s="71">
        <v>10.5</v>
      </c>
      <c r="AM6" s="70" t="s">
        <v>101</v>
      </c>
      <c r="AN6" s="71" t="s">
        <v>101</v>
      </c>
      <c r="AO6" s="70">
        <v>3.9666666666666663</v>
      </c>
      <c r="AP6" s="70">
        <v>-0.86477208137512207</v>
      </c>
      <c r="AQ6" s="72">
        <v>27</v>
      </c>
      <c r="AR6" s="71">
        <v>48.7</v>
      </c>
      <c r="AS6" s="70">
        <v>71.290504455566406</v>
      </c>
      <c r="AT6" s="70">
        <v>6.4</v>
      </c>
      <c r="AU6" s="70">
        <v>70.390468500458695</v>
      </c>
      <c r="AV6" s="70">
        <v>6</v>
      </c>
      <c r="AW6" s="71">
        <v>45.2</v>
      </c>
      <c r="AX6" s="71">
        <v>74.099999999999994</v>
      </c>
      <c r="AY6" s="72">
        <v>2259.2570000000001</v>
      </c>
      <c r="AZ6" s="72">
        <v>22253959</v>
      </c>
      <c r="BA6" s="70">
        <v>0</v>
      </c>
      <c r="BB6" s="70">
        <v>0.72</v>
      </c>
      <c r="BC6" s="70">
        <v>4.4480113333333335</v>
      </c>
    </row>
    <row r="7" spans="1:55" x14ac:dyDescent="0.25">
      <c r="A7" s="15" t="s">
        <v>5</v>
      </c>
      <c r="B7" s="15" t="s">
        <v>4</v>
      </c>
      <c r="C7" s="72">
        <v>0</v>
      </c>
      <c r="D7" s="72">
        <v>0</v>
      </c>
      <c r="E7" s="72">
        <v>23542</v>
      </c>
      <c r="F7" s="72">
        <v>0</v>
      </c>
      <c r="G7" s="72">
        <v>0</v>
      </c>
      <c r="H7" s="72">
        <v>0</v>
      </c>
      <c r="I7" s="72">
        <v>0</v>
      </c>
      <c r="J7" s="72">
        <v>176000</v>
      </c>
      <c r="K7" s="70">
        <v>0.16129032258064516</v>
      </c>
      <c r="L7" s="72">
        <v>3</v>
      </c>
      <c r="M7" s="70">
        <v>7.3</v>
      </c>
      <c r="N7" s="70">
        <v>-1.1007781028747559</v>
      </c>
      <c r="O7" s="70">
        <v>0.37242434514571243</v>
      </c>
      <c r="P7" s="70">
        <v>0.34</v>
      </c>
      <c r="Q7" s="72">
        <v>1053317376</v>
      </c>
      <c r="R7" s="72">
        <v>478.59</v>
      </c>
      <c r="S7" s="72">
        <v>399.33</v>
      </c>
      <c r="T7" s="70">
        <v>3.9137268094936042</v>
      </c>
      <c r="U7" s="71">
        <v>147.5</v>
      </c>
      <c r="V7" s="71">
        <v>33.9</v>
      </c>
      <c r="W7" s="71">
        <v>0.4</v>
      </c>
      <c r="X7" s="72">
        <v>26</v>
      </c>
      <c r="Y7" s="72">
        <v>151</v>
      </c>
      <c r="Z7" s="71">
        <v>2.5</v>
      </c>
      <c r="AA7" s="70">
        <v>41.9</v>
      </c>
      <c r="AB7" s="71">
        <v>181</v>
      </c>
      <c r="AC7" s="70">
        <v>0.70726663629031794</v>
      </c>
      <c r="AD7" s="70">
        <v>39.78</v>
      </c>
      <c r="AE7" s="72">
        <v>2215339</v>
      </c>
      <c r="AF7" s="72">
        <v>1600000</v>
      </c>
      <c r="AG7" s="72">
        <v>0</v>
      </c>
      <c r="AH7" s="72">
        <v>90000</v>
      </c>
      <c r="AI7" s="72">
        <v>355132</v>
      </c>
      <c r="AJ7" s="72">
        <v>115944</v>
      </c>
      <c r="AK7" s="72">
        <v>104</v>
      </c>
      <c r="AL7" s="71">
        <v>34.799999999999997</v>
      </c>
      <c r="AM7" s="70" t="s">
        <v>101</v>
      </c>
      <c r="AN7" s="71" t="s">
        <v>101</v>
      </c>
      <c r="AO7" s="70" t="s">
        <v>101</v>
      </c>
      <c r="AP7" s="70">
        <v>-1.4959820508956909</v>
      </c>
      <c r="AQ7" s="72">
        <v>22</v>
      </c>
      <c r="AR7" s="71" t="s">
        <v>101</v>
      </c>
      <c r="AS7" s="70">
        <v>37.267051696777301</v>
      </c>
      <c r="AT7" s="70">
        <v>2.2999999999999998</v>
      </c>
      <c r="AU7" s="70">
        <v>35.5643768253939</v>
      </c>
      <c r="AV7" s="70">
        <v>3</v>
      </c>
      <c r="AW7" s="71">
        <v>11.9</v>
      </c>
      <c r="AX7" s="71">
        <v>50.7</v>
      </c>
      <c r="AY7" s="72">
        <v>1866.809</v>
      </c>
      <c r="AZ7" s="72">
        <v>12825314</v>
      </c>
      <c r="BA7" s="70">
        <v>0</v>
      </c>
      <c r="BB7" s="70">
        <v>0</v>
      </c>
      <c r="BC7" s="70">
        <v>1.2348319999999999</v>
      </c>
    </row>
    <row r="8" spans="1:55" x14ac:dyDescent="0.25">
      <c r="A8" s="15" t="s">
        <v>7</v>
      </c>
      <c r="B8" s="15" t="s">
        <v>6</v>
      </c>
      <c r="C8" s="72">
        <v>0</v>
      </c>
      <c r="D8" s="72">
        <v>0</v>
      </c>
      <c r="E8" s="72">
        <v>1411</v>
      </c>
      <c r="F8" s="72">
        <v>0</v>
      </c>
      <c r="G8" s="72">
        <v>0</v>
      </c>
      <c r="H8" s="72">
        <v>0</v>
      </c>
      <c r="I8" s="72">
        <v>0</v>
      </c>
      <c r="J8" s="72">
        <v>13806.451612903225</v>
      </c>
      <c r="K8" s="70">
        <v>3.2258064516129031E-2</v>
      </c>
      <c r="L8" s="72">
        <v>0</v>
      </c>
      <c r="M8" s="70">
        <v>10.199999999999999</v>
      </c>
      <c r="N8" s="70">
        <v>-4.6368207782506943E-2</v>
      </c>
      <c r="O8" s="70">
        <v>0.44071496109944619</v>
      </c>
      <c r="P8" s="70">
        <v>0.32852320000000002</v>
      </c>
      <c r="Q8" s="72">
        <v>19898727</v>
      </c>
      <c r="R8" s="72">
        <v>138.80000000000001</v>
      </c>
      <c r="S8" s="72">
        <v>110.8</v>
      </c>
      <c r="T8" s="70">
        <v>15.659489954068276</v>
      </c>
      <c r="U8" s="71">
        <v>73.8</v>
      </c>
      <c r="V8" s="71">
        <v>15.8</v>
      </c>
      <c r="W8" s="71">
        <v>1.1000000000000001</v>
      </c>
      <c r="X8" s="72">
        <v>85</v>
      </c>
      <c r="Y8" s="72">
        <v>173</v>
      </c>
      <c r="Z8" s="71">
        <v>1.2</v>
      </c>
      <c r="AA8" s="70">
        <v>97.69</v>
      </c>
      <c r="AB8" s="71">
        <v>97</v>
      </c>
      <c r="AC8" s="70">
        <v>0.62449375727335998</v>
      </c>
      <c r="AD8" s="70">
        <v>47.28</v>
      </c>
      <c r="AE8" s="72">
        <v>428000</v>
      </c>
      <c r="AF8" s="72">
        <v>3300</v>
      </c>
      <c r="AG8" s="72">
        <v>0</v>
      </c>
      <c r="AH8" s="72">
        <v>0</v>
      </c>
      <c r="AI8" s="72">
        <v>9853</v>
      </c>
      <c r="AJ8" s="72">
        <v>0</v>
      </c>
      <c r="AK8" s="72">
        <v>127</v>
      </c>
      <c r="AL8" s="71">
        <v>6</v>
      </c>
      <c r="AM8" s="70">
        <v>2.81</v>
      </c>
      <c r="AN8" s="71">
        <v>4.5999999999999996</v>
      </c>
      <c r="AO8" s="70">
        <v>3.8166666666666673</v>
      </c>
      <c r="AP8" s="70">
        <v>-0.71818774938583374</v>
      </c>
      <c r="AQ8" s="72">
        <v>29</v>
      </c>
      <c r="AR8" s="71" t="s">
        <v>101</v>
      </c>
      <c r="AS8" s="70">
        <v>52.004360198974602</v>
      </c>
      <c r="AT8" s="70">
        <v>14</v>
      </c>
      <c r="AU8" s="70">
        <v>99.976693695130805</v>
      </c>
      <c r="AV8" s="70">
        <v>33</v>
      </c>
      <c r="AW8" s="71">
        <v>60.2</v>
      </c>
      <c r="AX8" s="71">
        <v>90.1</v>
      </c>
      <c r="AY8" s="72">
        <v>1943.3979999999999</v>
      </c>
      <c r="AZ8" s="72">
        <v>1849285</v>
      </c>
      <c r="BA8" s="70">
        <v>6.4029999999999998E-3</v>
      </c>
      <c r="BB8" s="70">
        <v>0.66</v>
      </c>
      <c r="BC8" s="70">
        <v>2.3313333333333335E-2</v>
      </c>
    </row>
    <row r="9" spans="1:55" x14ac:dyDescent="0.25">
      <c r="A9" s="15" t="s">
        <v>9</v>
      </c>
      <c r="B9" s="15" t="s">
        <v>8</v>
      </c>
      <c r="C9" s="72">
        <v>0</v>
      </c>
      <c r="D9" s="72">
        <v>0</v>
      </c>
      <c r="E9" s="72">
        <v>12606</v>
      </c>
      <c r="F9" s="72">
        <v>0</v>
      </c>
      <c r="G9" s="72">
        <v>0</v>
      </c>
      <c r="H9" s="72">
        <v>0</v>
      </c>
      <c r="I9" s="72">
        <v>0</v>
      </c>
      <c r="J9" s="72">
        <v>175064.51612903227</v>
      </c>
      <c r="K9" s="70">
        <v>0.16129032258064516</v>
      </c>
      <c r="L9" s="72">
        <v>4</v>
      </c>
      <c r="M9" s="70">
        <v>7.5</v>
      </c>
      <c r="N9" s="70">
        <v>-1.6854244470596313</v>
      </c>
      <c r="O9" s="70">
        <v>0.4067044626814591</v>
      </c>
      <c r="P9" s="70">
        <v>0.53345569999999998</v>
      </c>
      <c r="Q9" s="72">
        <v>964530932</v>
      </c>
      <c r="R9" s="72">
        <v>1001.3</v>
      </c>
      <c r="S9" s="72">
        <v>1391.3</v>
      </c>
      <c r="T9" s="70">
        <v>10.209351813922886</v>
      </c>
      <c r="U9" s="71">
        <v>122.7</v>
      </c>
      <c r="V9" s="71">
        <v>27.9</v>
      </c>
      <c r="W9" s="71">
        <v>0.8</v>
      </c>
      <c r="X9" s="72">
        <v>23</v>
      </c>
      <c r="Y9" s="72">
        <v>60</v>
      </c>
      <c r="Z9" s="71">
        <v>0.9</v>
      </c>
      <c r="AA9" s="70">
        <v>73.75</v>
      </c>
      <c r="AB9" s="71">
        <v>176</v>
      </c>
      <c r="AC9" s="70">
        <v>0.67307080097362082</v>
      </c>
      <c r="AD9" s="70">
        <v>33.020000000000003</v>
      </c>
      <c r="AE9" s="72">
        <v>3500000</v>
      </c>
      <c r="AF9" s="72">
        <v>46000</v>
      </c>
      <c r="AG9" s="72">
        <v>7</v>
      </c>
      <c r="AH9" s="72">
        <v>353400</v>
      </c>
      <c r="AI9" s="72">
        <v>13928</v>
      </c>
      <c r="AJ9" s="72">
        <v>28</v>
      </c>
      <c r="AK9" s="72">
        <v>136</v>
      </c>
      <c r="AL9" s="71">
        <v>4.9000000000000004</v>
      </c>
      <c r="AM9" s="70">
        <v>2.12</v>
      </c>
      <c r="AN9" s="71">
        <v>8.3000000000000007</v>
      </c>
      <c r="AO9" s="70">
        <v>3.05</v>
      </c>
      <c r="AP9" s="70">
        <v>-0.83902931213378906</v>
      </c>
      <c r="AQ9" s="72">
        <v>32</v>
      </c>
      <c r="AR9" s="71" t="s">
        <v>101</v>
      </c>
      <c r="AS9" s="70">
        <v>33.560939788818402</v>
      </c>
      <c r="AT9" s="70">
        <v>2.2999999999999998</v>
      </c>
      <c r="AU9" s="70">
        <v>129.06693722572399</v>
      </c>
      <c r="AV9" s="70">
        <v>2</v>
      </c>
      <c r="AW9" s="71">
        <v>21.9</v>
      </c>
      <c r="AX9" s="71">
        <v>67.2</v>
      </c>
      <c r="AY9" s="72">
        <v>1128.0440000000001</v>
      </c>
      <c r="AZ9" s="72">
        <v>15301650</v>
      </c>
      <c r="BA9" s="70">
        <v>0</v>
      </c>
      <c r="BB9" s="70">
        <v>1.4</v>
      </c>
      <c r="BC9" s="70">
        <v>1.3706593333333332</v>
      </c>
    </row>
    <row r="10" spans="1:55" x14ac:dyDescent="0.25">
      <c r="A10" s="15" t="s">
        <v>11</v>
      </c>
      <c r="B10" s="15" t="s">
        <v>10</v>
      </c>
      <c r="C10" s="72">
        <v>0</v>
      </c>
      <c r="D10" s="72">
        <v>0</v>
      </c>
      <c r="E10" s="72">
        <v>1359</v>
      </c>
      <c r="F10" s="72">
        <v>0</v>
      </c>
      <c r="G10" s="72">
        <v>0</v>
      </c>
      <c r="H10" s="72">
        <v>0</v>
      </c>
      <c r="I10" s="72">
        <v>0</v>
      </c>
      <c r="J10" s="72">
        <v>97706.677419354834</v>
      </c>
      <c r="K10" s="70">
        <v>0.16129032258064516</v>
      </c>
      <c r="L10" s="72">
        <v>2</v>
      </c>
      <c r="M10" s="70">
        <v>5</v>
      </c>
      <c r="N10" s="70">
        <v>-1.0169016122817993</v>
      </c>
      <c r="O10" s="70">
        <v>0.4870819578435211</v>
      </c>
      <c r="P10" s="70">
        <v>0.36249219999999999</v>
      </c>
      <c r="Q10" s="72">
        <v>278567395</v>
      </c>
      <c r="R10" s="72">
        <v>408.31</v>
      </c>
      <c r="S10" s="72">
        <v>291.29000000000002</v>
      </c>
      <c r="T10" s="70">
        <v>10.836079689929695</v>
      </c>
      <c r="U10" s="71">
        <v>90.1</v>
      </c>
      <c r="V10" s="71">
        <v>19.5</v>
      </c>
      <c r="W10" s="71">
        <v>1.3</v>
      </c>
      <c r="X10" s="72">
        <v>40</v>
      </c>
      <c r="Y10" s="72">
        <v>115</v>
      </c>
      <c r="Z10" s="71">
        <v>0.4</v>
      </c>
      <c r="AA10" s="70">
        <v>121.66</v>
      </c>
      <c r="AB10" s="71">
        <v>80</v>
      </c>
      <c r="AC10" s="70">
        <v>0.643983862292831</v>
      </c>
      <c r="AD10" s="70">
        <v>40.46</v>
      </c>
      <c r="AE10" s="72">
        <v>700000</v>
      </c>
      <c r="AF10" s="72">
        <v>4225</v>
      </c>
      <c r="AG10" s="72">
        <v>0</v>
      </c>
      <c r="AH10" s="72">
        <v>0</v>
      </c>
      <c r="AI10" s="72">
        <v>96144</v>
      </c>
      <c r="AJ10" s="72">
        <v>6208</v>
      </c>
      <c r="AK10" s="72">
        <v>131</v>
      </c>
      <c r="AL10" s="71">
        <v>6.5</v>
      </c>
      <c r="AM10" s="70">
        <v>2.21</v>
      </c>
      <c r="AN10" s="71">
        <v>4.4000000000000004</v>
      </c>
      <c r="AO10" s="70">
        <v>3.06666666666667</v>
      </c>
      <c r="AP10" s="70">
        <v>-0.90269047021865845</v>
      </c>
      <c r="AQ10" s="72">
        <v>30</v>
      </c>
      <c r="AR10" s="71" t="s">
        <v>101</v>
      </c>
      <c r="AS10" s="70">
        <v>45.5037841796875</v>
      </c>
      <c r="AT10" s="70">
        <v>6.2</v>
      </c>
      <c r="AU10" s="70">
        <v>102.527455859821</v>
      </c>
      <c r="AV10" s="70">
        <v>1.0311438827980983</v>
      </c>
      <c r="AW10" s="71">
        <v>26.7</v>
      </c>
      <c r="AX10" s="71">
        <v>49.6</v>
      </c>
      <c r="AY10" s="72">
        <v>2008.2560000000001</v>
      </c>
      <c r="AZ10" s="72">
        <v>3889880</v>
      </c>
      <c r="BA10" s="70">
        <v>5.2498000000000003E-2</v>
      </c>
      <c r="BB10" s="70">
        <v>0</v>
      </c>
      <c r="BC10" s="70">
        <v>1.5508706666666667</v>
      </c>
    </row>
    <row r="11" spans="1:55" x14ac:dyDescent="0.25">
      <c r="A11" s="15" t="s">
        <v>13</v>
      </c>
      <c r="B11" s="15" t="s">
        <v>12</v>
      </c>
      <c r="C11" s="72">
        <v>0</v>
      </c>
      <c r="D11" s="72">
        <v>0</v>
      </c>
      <c r="E11" s="72">
        <v>23177</v>
      </c>
      <c r="F11" s="72">
        <v>0</v>
      </c>
      <c r="G11" s="72">
        <v>0</v>
      </c>
      <c r="H11" s="72">
        <v>0</v>
      </c>
      <c r="I11" s="72">
        <v>0</v>
      </c>
      <c r="J11" s="72">
        <v>649130.90322580643</v>
      </c>
      <c r="K11" s="70">
        <v>0.22580645161290322</v>
      </c>
      <c r="L11" s="72">
        <v>3</v>
      </c>
      <c r="M11" s="70">
        <v>4.7</v>
      </c>
      <c r="N11" s="70">
        <v>-1.2963707447052002</v>
      </c>
      <c r="O11" s="70">
        <v>0.33699759750576341</v>
      </c>
      <c r="P11" s="70">
        <v>0.58388890000000004</v>
      </c>
      <c r="Q11" s="72">
        <v>1037425567</v>
      </c>
      <c r="R11" s="72">
        <v>901.87</v>
      </c>
      <c r="S11" s="72">
        <v>773.14</v>
      </c>
      <c r="T11" s="70">
        <v>13.549064276010903</v>
      </c>
      <c r="U11" s="71">
        <v>104.2</v>
      </c>
      <c r="V11" s="71">
        <v>37.9</v>
      </c>
      <c r="W11" s="71">
        <v>0.2</v>
      </c>
      <c r="X11" s="72">
        <v>16</v>
      </c>
      <c r="Y11" s="72">
        <v>102</v>
      </c>
      <c r="Z11" s="71">
        <v>0.4</v>
      </c>
      <c r="AA11" s="70">
        <v>44.24</v>
      </c>
      <c r="AB11" s="71">
        <v>154</v>
      </c>
      <c r="AC11" s="70">
        <v>0.67375850129521209</v>
      </c>
      <c r="AD11" s="70">
        <v>34.549999999999997</v>
      </c>
      <c r="AE11" s="72">
        <v>3535826</v>
      </c>
      <c r="AF11" s="72">
        <v>165943</v>
      </c>
      <c r="AG11" s="72">
        <v>165766</v>
      </c>
      <c r="AH11" s="72">
        <v>0</v>
      </c>
      <c r="AI11" s="72">
        <v>60510</v>
      </c>
      <c r="AJ11" s="72">
        <v>3127</v>
      </c>
      <c r="AK11" s="72">
        <v>121</v>
      </c>
      <c r="AL11" s="71">
        <v>11.3</v>
      </c>
      <c r="AM11" s="70">
        <v>2.02</v>
      </c>
      <c r="AN11" s="71">
        <v>11.3</v>
      </c>
      <c r="AO11" s="70">
        <v>2.9</v>
      </c>
      <c r="AP11" s="70">
        <v>-0.7070775032043457</v>
      </c>
      <c r="AQ11" s="72">
        <v>35</v>
      </c>
      <c r="AR11" s="71" t="s">
        <v>101</v>
      </c>
      <c r="AS11" s="70">
        <v>15.4566974639893</v>
      </c>
      <c r="AT11" s="70">
        <v>1.7</v>
      </c>
      <c r="AU11" s="70">
        <v>39.292209696785498</v>
      </c>
      <c r="AV11" s="70">
        <v>1.5206787687450671</v>
      </c>
      <c r="AW11" s="71">
        <v>9</v>
      </c>
      <c r="AX11" s="71">
        <v>52.3</v>
      </c>
      <c r="AY11" s="72">
        <v>771.06799999999998</v>
      </c>
      <c r="AZ11" s="72">
        <v>17831270</v>
      </c>
      <c r="BA11" s="70">
        <v>0</v>
      </c>
      <c r="BB11" s="70">
        <v>1.08</v>
      </c>
      <c r="BC11" s="70">
        <v>1.8837866666666667</v>
      </c>
    </row>
    <row r="12" spans="1:55" x14ac:dyDescent="0.25">
      <c r="A12" s="15" t="s">
        <v>15</v>
      </c>
      <c r="B12" s="15" t="s">
        <v>14</v>
      </c>
      <c r="C12" s="72">
        <v>0</v>
      </c>
      <c r="D12" s="72">
        <v>0</v>
      </c>
      <c r="E12" s="72">
        <v>191347</v>
      </c>
      <c r="F12" s="72">
        <v>0</v>
      </c>
      <c r="G12" s="72">
        <v>0</v>
      </c>
      <c r="H12" s="72">
        <v>0</v>
      </c>
      <c r="I12" s="72">
        <v>0</v>
      </c>
      <c r="J12" s="72">
        <v>0</v>
      </c>
      <c r="K12" s="70">
        <v>0</v>
      </c>
      <c r="L12" s="72">
        <v>5</v>
      </c>
      <c r="M12" s="70">
        <v>20</v>
      </c>
      <c r="N12" s="70">
        <v>-2.0793542861938477</v>
      </c>
      <c r="O12" s="70">
        <v>0.50363604567050857</v>
      </c>
      <c r="P12" s="70">
        <v>0.23892179999999999</v>
      </c>
      <c r="Q12" s="72">
        <v>88645941</v>
      </c>
      <c r="R12" s="72">
        <v>1915.82</v>
      </c>
      <c r="S12" s="72">
        <v>2529.48</v>
      </c>
      <c r="T12" s="70">
        <v>0.43474803129576223</v>
      </c>
      <c r="U12" s="71">
        <v>117.4</v>
      </c>
      <c r="V12" s="71">
        <v>31</v>
      </c>
      <c r="W12" s="71">
        <v>4</v>
      </c>
      <c r="X12" s="72">
        <v>9</v>
      </c>
      <c r="Y12" s="72">
        <v>338</v>
      </c>
      <c r="Z12" s="71">
        <v>3.2</v>
      </c>
      <c r="AA12" s="70">
        <v>161.39999</v>
      </c>
      <c r="AB12" s="71">
        <v>151</v>
      </c>
      <c r="AC12" s="70" t="s">
        <v>101</v>
      </c>
      <c r="AD12" s="70">
        <v>48.83</v>
      </c>
      <c r="AE12" s="72">
        <v>7015896</v>
      </c>
      <c r="AF12" s="72">
        <v>81506</v>
      </c>
      <c r="AG12" s="72">
        <v>22244</v>
      </c>
      <c r="AH12" s="72">
        <v>0</v>
      </c>
      <c r="AI12" s="72">
        <v>3154</v>
      </c>
      <c r="AJ12" s="72">
        <v>0</v>
      </c>
      <c r="AK12" s="72">
        <v>124</v>
      </c>
      <c r="AL12" s="71">
        <v>6.4</v>
      </c>
      <c r="AM12" s="70">
        <v>2.41</v>
      </c>
      <c r="AN12" s="71">
        <v>4</v>
      </c>
      <c r="AO12" s="70">
        <v>3.9</v>
      </c>
      <c r="AP12" s="70">
        <v>-1.0093042850494385</v>
      </c>
      <c r="AQ12" s="72">
        <v>27</v>
      </c>
      <c r="AR12" s="71">
        <v>50.3</v>
      </c>
      <c r="AS12" s="70">
        <v>51.077659606933601</v>
      </c>
      <c r="AT12" s="70">
        <v>38</v>
      </c>
      <c r="AU12" s="70">
        <v>73.291961606273901</v>
      </c>
      <c r="AV12" s="70">
        <v>21</v>
      </c>
      <c r="AW12" s="71">
        <v>27.8</v>
      </c>
      <c r="AX12" s="71">
        <v>64</v>
      </c>
      <c r="AY12" s="72">
        <v>2582.1819999999998</v>
      </c>
      <c r="AZ12" s="72">
        <v>173615345</v>
      </c>
      <c r="BA12" s="70">
        <v>0</v>
      </c>
      <c r="BB12" s="70">
        <v>1.3830680000000002</v>
      </c>
      <c r="BC12" s="70">
        <v>2.0016586666666667</v>
      </c>
    </row>
    <row r="13" spans="1:55" x14ac:dyDescent="0.25">
      <c r="A13" s="15" t="s">
        <v>17</v>
      </c>
      <c r="B13" s="15" t="s">
        <v>16</v>
      </c>
      <c r="C13" s="72">
        <v>0</v>
      </c>
      <c r="D13" s="72">
        <v>0</v>
      </c>
      <c r="E13" s="72">
        <v>16227</v>
      </c>
      <c r="F13" s="72">
        <v>0</v>
      </c>
      <c r="G13" s="72">
        <v>0</v>
      </c>
      <c r="H13" s="72">
        <v>0</v>
      </c>
      <c r="I13" s="72">
        <v>0</v>
      </c>
      <c r="J13" s="72">
        <v>57216.193548387098</v>
      </c>
      <c r="K13" s="70">
        <v>9.6774193548387094E-2</v>
      </c>
      <c r="L13" s="72">
        <v>2</v>
      </c>
      <c r="M13" s="70">
        <v>2.8</v>
      </c>
      <c r="N13" s="70">
        <v>-8.6355820298194885E-2</v>
      </c>
      <c r="O13" s="70">
        <v>0.48527805862157891</v>
      </c>
      <c r="P13" s="70">
        <v>0.38993559999999999</v>
      </c>
      <c r="Q13" s="72">
        <v>96423451</v>
      </c>
      <c r="R13" s="72">
        <v>1080.18</v>
      </c>
      <c r="S13" s="72">
        <v>982.82</v>
      </c>
      <c r="T13" s="70">
        <v>7.7904612850911867</v>
      </c>
      <c r="U13" s="71">
        <v>55.3</v>
      </c>
      <c r="V13" s="71">
        <v>16.8</v>
      </c>
      <c r="W13" s="71">
        <v>0.6</v>
      </c>
      <c r="X13" s="72">
        <v>80</v>
      </c>
      <c r="Y13" s="72">
        <v>136</v>
      </c>
      <c r="Z13" s="71">
        <v>0.5</v>
      </c>
      <c r="AA13" s="70">
        <v>96.49</v>
      </c>
      <c r="AB13" s="71">
        <v>83</v>
      </c>
      <c r="AC13" s="70">
        <v>0.5374709451945221</v>
      </c>
      <c r="AD13" s="70">
        <v>40.299999999999997</v>
      </c>
      <c r="AE13" s="72">
        <v>907000</v>
      </c>
      <c r="AF13" s="72">
        <v>163306</v>
      </c>
      <c r="AG13" s="72">
        <v>1</v>
      </c>
      <c r="AH13" s="72">
        <v>40000</v>
      </c>
      <c r="AI13" s="72">
        <v>14237</v>
      </c>
      <c r="AJ13" s="72">
        <v>0</v>
      </c>
      <c r="AK13" s="72">
        <v>104</v>
      </c>
      <c r="AL13" s="71">
        <v>16.7</v>
      </c>
      <c r="AM13" s="70">
        <v>2.16</v>
      </c>
      <c r="AN13" s="71">
        <v>7.1</v>
      </c>
      <c r="AO13" s="70">
        <v>3.55</v>
      </c>
      <c r="AP13" s="70">
        <v>-0.47856616973876953</v>
      </c>
      <c r="AQ13" s="72">
        <v>43</v>
      </c>
      <c r="AR13" s="71">
        <v>53.5</v>
      </c>
      <c r="AS13" s="70">
        <v>52.051959991455099</v>
      </c>
      <c r="AT13" s="70">
        <v>20.9</v>
      </c>
      <c r="AU13" s="70">
        <v>92.927982747104707</v>
      </c>
      <c r="AV13" s="70">
        <v>7.5158092720618148</v>
      </c>
      <c r="AW13" s="71">
        <v>51.9</v>
      </c>
      <c r="AX13" s="71">
        <v>74.099999999999994</v>
      </c>
      <c r="AY13" s="72">
        <v>1969.9580000000001</v>
      </c>
      <c r="AZ13" s="72">
        <v>14133280</v>
      </c>
      <c r="BA13" s="70">
        <v>7.6928999999999997E-2</v>
      </c>
      <c r="BB13" s="70">
        <v>1.575</v>
      </c>
      <c r="BC13" s="70">
        <v>0.40378633333333336</v>
      </c>
    </row>
  </sheetData>
  <mergeCells count="1">
    <mergeCell ref="A1:BC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115"/>
  <sheetViews>
    <sheetView topLeftCell="B1" zoomScale="55" zoomScaleNormal="55" workbookViewId="0">
      <pane ySplit="2" topLeftCell="A3" activePane="bottomLeft" state="frozen"/>
      <selection pane="bottomLeft" activeCell="I21" sqref="I21"/>
    </sheetView>
  </sheetViews>
  <sheetFormatPr defaultColWidth="9.140625" defaultRowHeight="15" x14ac:dyDescent="0.25"/>
  <cols>
    <col min="1" max="1" width="20.28515625" style="88" customWidth="1"/>
    <col min="2" max="2" width="16" style="88" customWidth="1"/>
    <col min="3" max="3" width="18.7109375" style="88" customWidth="1"/>
    <col min="4" max="4" width="32.5703125" style="88" bestFit="1" customWidth="1"/>
    <col min="5" max="5" width="33.140625" style="88" bestFit="1" customWidth="1"/>
    <col min="6" max="6" width="28.7109375" style="88" bestFit="1" customWidth="1"/>
    <col min="7" max="7" width="40.85546875" style="88" bestFit="1" customWidth="1"/>
    <col min="8" max="8" width="15.28515625" style="88" customWidth="1"/>
    <col min="9" max="9" width="71" style="88" customWidth="1"/>
    <col min="10" max="10" width="70.85546875" style="88" customWidth="1"/>
    <col min="11" max="11" width="66.85546875" style="88" customWidth="1"/>
    <col min="12" max="12" width="41.42578125" style="88" customWidth="1"/>
    <col min="13" max="13" width="46.42578125" style="88" customWidth="1"/>
    <col min="14" max="16384" width="9.140625" style="88"/>
  </cols>
  <sheetData>
    <row r="1" spans="1:13" s="167" customFormat="1" ht="45" customHeight="1" x14ac:dyDescent="0.2">
      <c r="A1" s="211" t="s">
        <v>727</v>
      </c>
      <c r="B1" s="211"/>
      <c r="C1" s="211"/>
      <c r="D1" s="211"/>
      <c r="E1" s="211"/>
      <c r="F1" s="211"/>
      <c r="G1" s="211"/>
      <c r="H1" s="211"/>
      <c r="I1" s="211"/>
      <c r="J1" s="211"/>
      <c r="K1" s="211"/>
      <c r="L1" s="211"/>
      <c r="M1" s="211"/>
    </row>
    <row r="2" spans="1:13" s="169" customFormat="1" ht="33.75" customHeight="1" thickBot="1" x14ac:dyDescent="0.3">
      <c r="A2" s="170" t="s">
        <v>144</v>
      </c>
      <c r="B2" s="170" t="s">
        <v>145</v>
      </c>
      <c r="C2" s="170" t="s">
        <v>146</v>
      </c>
      <c r="D2" s="170" t="s">
        <v>147</v>
      </c>
      <c r="E2" s="170" t="s">
        <v>616</v>
      </c>
      <c r="F2" s="170" t="s">
        <v>148</v>
      </c>
      <c r="G2" s="170" t="s">
        <v>149</v>
      </c>
      <c r="H2" s="170" t="s">
        <v>627</v>
      </c>
      <c r="I2" s="170" t="s">
        <v>314</v>
      </c>
      <c r="J2" s="170" t="s">
        <v>315</v>
      </c>
      <c r="K2" s="170" t="s">
        <v>316</v>
      </c>
      <c r="L2" s="170" t="s">
        <v>624</v>
      </c>
      <c r="M2" s="168" t="s">
        <v>212</v>
      </c>
    </row>
    <row r="3" spans="1:13" ht="119.25" customHeight="1" x14ac:dyDescent="0.25">
      <c r="A3" s="160" t="s">
        <v>150</v>
      </c>
      <c r="B3" s="161" t="s">
        <v>26</v>
      </c>
      <c r="C3" s="161" t="s">
        <v>611</v>
      </c>
      <c r="D3" s="161"/>
      <c r="E3" s="161"/>
      <c r="F3" s="161" t="s">
        <v>611</v>
      </c>
      <c r="G3" s="161" t="s">
        <v>611</v>
      </c>
      <c r="H3" s="161" t="s">
        <v>628</v>
      </c>
      <c r="I3" s="161" t="s">
        <v>759</v>
      </c>
      <c r="J3" s="161" t="s">
        <v>625</v>
      </c>
      <c r="K3" s="161" t="s">
        <v>760</v>
      </c>
      <c r="L3" s="161" t="s">
        <v>623</v>
      </c>
      <c r="M3" s="87"/>
    </row>
    <row r="4" spans="1:13" ht="126" customHeight="1" x14ac:dyDescent="0.25">
      <c r="A4" s="160" t="s">
        <v>150</v>
      </c>
      <c r="B4" s="161" t="s">
        <v>26</v>
      </c>
      <c r="C4" s="161" t="s">
        <v>657</v>
      </c>
      <c r="D4" s="161"/>
      <c r="E4" s="161"/>
      <c r="F4" s="161" t="s">
        <v>657</v>
      </c>
      <c r="G4" s="161" t="s">
        <v>657</v>
      </c>
      <c r="H4" s="161" t="s">
        <v>628</v>
      </c>
      <c r="I4" s="161" t="s">
        <v>662</v>
      </c>
      <c r="J4" s="161" t="s">
        <v>658</v>
      </c>
      <c r="K4" s="162"/>
      <c r="L4" s="161" t="s">
        <v>661</v>
      </c>
      <c r="M4" s="93" t="s">
        <v>660</v>
      </c>
    </row>
    <row r="5" spans="1:13" ht="119.25" customHeight="1" x14ac:dyDescent="0.25">
      <c r="A5" s="160" t="s">
        <v>150</v>
      </c>
      <c r="B5" s="161" t="s">
        <v>26</v>
      </c>
      <c r="C5" s="161" t="s">
        <v>153</v>
      </c>
      <c r="D5" s="161" t="s">
        <v>151</v>
      </c>
      <c r="E5" s="161" t="s">
        <v>154</v>
      </c>
      <c r="F5" s="161" t="s">
        <v>102</v>
      </c>
      <c r="G5" s="161" t="s">
        <v>214</v>
      </c>
      <c r="H5" s="161" t="s">
        <v>628</v>
      </c>
      <c r="I5" s="161" t="s">
        <v>253</v>
      </c>
      <c r="J5" s="161" t="s">
        <v>254</v>
      </c>
      <c r="K5" s="161" t="s">
        <v>693</v>
      </c>
      <c r="L5" s="161" t="s">
        <v>694</v>
      </c>
      <c r="M5" s="87" t="s">
        <v>695</v>
      </c>
    </row>
    <row r="6" spans="1:13" ht="119.25" customHeight="1" x14ac:dyDescent="0.25">
      <c r="A6" s="160" t="s">
        <v>150</v>
      </c>
      <c r="B6" s="161" t="s">
        <v>26</v>
      </c>
      <c r="C6" s="161" t="s">
        <v>153</v>
      </c>
      <c r="D6" s="161" t="s">
        <v>152</v>
      </c>
      <c r="E6" s="161" t="s">
        <v>155</v>
      </c>
      <c r="F6" s="161" t="s">
        <v>103</v>
      </c>
      <c r="G6" s="161" t="s">
        <v>215</v>
      </c>
      <c r="H6" s="161" t="s">
        <v>628</v>
      </c>
      <c r="I6" s="161" t="s">
        <v>255</v>
      </c>
      <c r="J6" s="161" t="s">
        <v>254</v>
      </c>
      <c r="K6" s="161" t="s">
        <v>693</v>
      </c>
      <c r="L6" s="161" t="s">
        <v>694</v>
      </c>
      <c r="M6" s="87" t="s">
        <v>695</v>
      </c>
    </row>
    <row r="7" spans="1:13" ht="119.25" customHeight="1" x14ac:dyDescent="0.25">
      <c r="A7" s="160" t="s">
        <v>150</v>
      </c>
      <c r="B7" s="161" t="s">
        <v>26</v>
      </c>
      <c r="C7" s="161" t="s">
        <v>156</v>
      </c>
      <c r="D7" s="161"/>
      <c r="E7" s="161"/>
      <c r="F7" s="161" t="s">
        <v>612</v>
      </c>
      <c r="G7" s="161" t="s">
        <v>613</v>
      </c>
      <c r="H7" s="161" t="s">
        <v>628</v>
      </c>
      <c r="I7" s="161" t="s">
        <v>614</v>
      </c>
      <c r="J7" s="161" t="s">
        <v>256</v>
      </c>
      <c r="K7" s="161"/>
      <c r="L7" s="161" t="s">
        <v>635</v>
      </c>
      <c r="M7" s="93" t="s">
        <v>636</v>
      </c>
    </row>
    <row r="8" spans="1:13" ht="119.25" customHeight="1" x14ac:dyDescent="0.25">
      <c r="A8" s="160" t="s">
        <v>150</v>
      </c>
      <c r="B8" s="161" t="s">
        <v>26</v>
      </c>
      <c r="C8" s="161" t="s">
        <v>156</v>
      </c>
      <c r="D8" s="161" t="s">
        <v>707</v>
      </c>
      <c r="E8" s="161" t="s">
        <v>708</v>
      </c>
      <c r="F8" s="161" t="s">
        <v>697</v>
      </c>
      <c r="G8" s="161" t="s">
        <v>762</v>
      </c>
      <c r="H8" s="161" t="s">
        <v>629</v>
      </c>
      <c r="I8" s="161" t="s">
        <v>763</v>
      </c>
      <c r="J8" s="161" t="s">
        <v>256</v>
      </c>
      <c r="K8" s="161" t="s">
        <v>709</v>
      </c>
      <c r="L8" s="161" t="s">
        <v>710</v>
      </c>
      <c r="M8" s="155" t="s">
        <v>157</v>
      </c>
    </row>
    <row r="9" spans="1:13" ht="119.25" customHeight="1" x14ac:dyDescent="0.25">
      <c r="A9" s="160" t="s">
        <v>150</v>
      </c>
      <c r="B9" s="161" t="s">
        <v>26</v>
      </c>
      <c r="C9" s="161" t="s">
        <v>156</v>
      </c>
      <c r="D9" s="161" t="s">
        <v>711</v>
      </c>
      <c r="E9" s="161" t="s">
        <v>712</v>
      </c>
      <c r="F9" s="161" t="s">
        <v>76</v>
      </c>
      <c r="G9" s="161" t="s">
        <v>765</v>
      </c>
      <c r="H9" s="161" t="s">
        <v>629</v>
      </c>
      <c r="I9" s="161" t="s">
        <v>764</v>
      </c>
      <c r="J9" s="161" t="s">
        <v>256</v>
      </c>
      <c r="K9" s="161" t="s">
        <v>709</v>
      </c>
      <c r="L9" s="161" t="s">
        <v>710</v>
      </c>
      <c r="M9" s="155" t="s">
        <v>157</v>
      </c>
    </row>
    <row r="10" spans="1:13" ht="119.25" customHeight="1" x14ac:dyDescent="0.25">
      <c r="A10" s="160" t="s">
        <v>150</v>
      </c>
      <c r="B10" s="161" t="s">
        <v>26</v>
      </c>
      <c r="C10" s="161" t="s">
        <v>156</v>
      </c>
      <c r="D10" s="161" t="s">
        <v>713</v>
      </c>
      <c r="E10" s="161" t="s">
        <v>714</v>
      </c>
      <c r="F10" s="161" t="s">
        <v>715</v>
      </c>
      <c r="G10" s="161" t="s">
        <v>715</v>
      </c>
      <c r="H10" s="161" t="s">
        <v>629</v>
      </c>
      <c r="I10" s="161" t="s">
        <v>716</v>
      </c>
      <c r="J10" s="161" t="s">
        <v>256</v>
      </c>
      <c r="K10" s="161" t="s">
        <v>709</v>
      </c>
      <c r="L10" s="161" t="s">
        <v>710</v>
      </c>
      <c r="M10" s="155" t="s">
        <v>157</v>
      </c>
    </row>
    <row r="11" spans="1:13" ht="119.25" customHeight="1" x14ac:dyDescent="0.25">
      <c r="A11" s="160" t="s">
        <v>150</v>
      </c>
      <c r="B11" s="161" t="s">
        <v>27</v>
      </c>
      <c r="C11" s="161" t="s">
        <v>717</v>
      </c>
      <c r="D11" s="159" t="s">
        <v>719</v>
      </c>
      <c r="E11" s="159" t="s">
        <v>720</v>
      </c>
      <c r="F11" s="161" t="s">
        <v>703</v>
      </c>
      <c r="G11" s="161" t="s">
        <v>703</v>
      </c>
      <c r="H11" s="161" t="s">
        <v>629</v>
      </c>
      <c r="I11" s="161" t="s">
        <v>721</v>
      </c>
      <c r="J11" s="161" t="s">
        <v>718</v>
      </c>
      <c r="K11" s="159"/>
      <c r="L11" s="159" t="s">
        <v>722</v>
      </c>
      <c r="M11" s="195" t="s">
        <v>723</v>
      </c>
    </row>
    <row r="12" spans="1:13" ht="119.25" customHeight="1" x14ac:dyDescent="0.25">
      <c r="A12" s="160" t="s">
        <v>150</v>
      </c>
      <c r="B12" s="161" t="s">
        <v>27</v>
      </c>
      <c r="C12" s="161" t="s">
        <v>717</v>
      </c>
      <c r="D12" s="159" t="s">
        <v>719</v>
      </c>
      <c r="E12" s="159" t="s">
        <v>724</v>
      </c>
      <c r="F12" s="161" t="s">
        <v>725</v>
      </c>
      <c r="G12" s="161" t="s">
        <v>725</v>
      </c>
      <c r="H12" s="161" t="s">
        <v>629</v>
      </c>
      <c r="I12" s="161" t="s">
        <v>721</v>
      </c>
      <c r="J12" s="161" t="s">
        <v>718</v>
      </c>
      <c r="K12" s="159"/>
      <c r="L12" s="159" t="s">
        <v>722</v>
      </c>
      <c r="M12" s="155" t="s">
        <v>723</v>
      </c>
    </row>
    <row r="13" spans="1:13" ht="119.25" customHeight="1" x14ac:dyDescent="0.25">
      <c r="A13" s="160" t="s">
        <v>150</v>
      </c>
      <c r="B13" s="161" t="s">
        <v>27</v>
      </c>
      <c r="C13" s="161" t="s">
        <v>105</v>
      </c>
      <c r="D13" s="161"/>
      <c r="E13" s="161" t="s">
        <v>159</v>
      </c>
      <c r="F13" s="161" t="s">
        <v>77</v>
      </c>
      <c r="G13" s="161" t="s">
        <v>77</v>
      </c>
      <c r="H13" s="161" t="s">
        <v>628</v>
      </c>
      <c r="I13" s="161" t="s">
        <v>257</v>
      </c>
      <c r="J13" s="161" t="s">
        <v>615</v>
      </c>
      <c r="K13" s="161"/>
      <c r="L13" s="161" t="s">
        <v>160</v>
      </c>
      <c r="M13" s="87" t="s">
        <v>161</v>
      </c>
    </row>
    <row r="14" spans="1:13" ht="127.5" customHeight="1" x14ac:dyDescent="0.25">
      <c r="A14" s="160" t="s">
        <v>150</v>
      </c>
      <c r="B14" s="161" t="s">
        <v>27</v>
      </c>
      <c r="C14" s="161" t="s">
        <v>589</v>
      </c>
      <c r="D14" s="161"/>
      <c r="E14" s="161"/>
      <c r="F14" s="161" t="s">
        <v>583</v>
      </c>
      <c r="G14" s="161" t="s">
        <v>637</v>
      </c>
      <c r="H14" s="161" t="s">
        <v>628</v>
      </c>
      <c r="I14" s="161" t="s">
        <v>631</v>
      </c>
      <c r="J14" s="161" t="s">
        <v>632</v>
      </c>
      <c r="K14" s="161"/>
      <c r="L14" s="161" t="s">
        <v>633</v>
      </c>
      <c r="M14" s="93" t="s">
        <v>634</v>
      </c>
    </row>
    <row r="15" spans="1:13" ht="54.75" customHeight="1" x14ac:dyDescent="0.25">
      <c r="A15" s="163" t="s">
        <v>35</v>
      </c>
      <c r="B15" s="161" t="s">
        <v>162</v>
      </c>
      <c r="C15" s="161" t="s">
        <v>163</v>
      </c>
      <c r="D15" s="161"/>
      <c r="E15" s="161" t="s">
        <v>164</v>
      </c>
      <c r="F15" s="161" t="s">
        <v>38</v>
      </c>
      <c r="G15" s="161" t="s">
        <v>38</v>
      </c>
      <c r="H15" s="161" t="s">
        <v>630</v>
      </c>
      <c r="I15" s="161" t="s">
        <v>258</v>
      </c>
      <c r="J15" s="161" t="s">
        <v>259</v>
      </c>
      <c r="K15" s="161"/>
      <c r="L15" s="161" t="s">
        <v>618</v>
      </c>
      <c r="M15" s="87" t="s">
        <v>165</v>
      </c>
    </row>
    <row r="16" spans="1:13" ht="84.75" customHeight="1" x14ac:dyDescent="0.25">
      <c r="A16" s="163" t="s">
        <v>35</v>
      </c>
      <c r="B16" s="161" t="s">
        <v>162</v>
      </c>
      <c r="C16" s="161" t="s">
        <v>163</v>
      </c>
      <c r="D16" s="161"/>
      <c r="E16" s="161" t="s">
        <v>166</v>
      </c>
      <c r="F16" s="161" t="s">
        <v>39</v>
      </c>
      <c r="G16" s="161" t="s">
        <v>39</v>
      </c>
      <c r="H16" s="161" t="s">
        <v>630</v>
      </c>
      <c r="I16" s="161" t="s">
        <v>260</v>
      </c>
      <c r="J16" s="161" t="s">
        <v>261</v>
      </c>
      <c r="K16" s="161"/>
      <c r="L16" s="161" t="s">
        <v>619</v>
      </c>
      <c r="M16" s="93" t="s">
        <v>620</v>
      </c>
    </row>
    <row r="17" spans="1:13" ht="108.75" customHeight="1" x14ac:dyDescent="0.25">
      <c r="A17" s="163" t="s">
        <v>35</v>
      </c>
      <c r="B17" s="161" t="s">
        <v>162</v>
      </c>
      <c r="C17" s="161" t="s">
        <v>49</v>
      </c>
      <c r="D17" s="161"/>
      <c r="E17" s="161" t="s">
        <v>167</v>
      </c>
      <c r="F17" s="161" t="s">
        <v>37</v>
      </c>
      <c r="G17" s="161" t="s">
        <v>37</v>
      </c>
      <c r="H17" s="161" t="s">
        <v>630</v>
      </c>
      <c r="I17" s="161" t="s">
        <v>262</v>
      </c>
      <c r="J17" s="161" t="s">
        <v>263</v>
      </c>
      <c r="K17" s="161"/>
      <c r="L17" s="161" t="s">
        <v>618</v>
      </c>
      <c r="M17" s="93" t="s">
        <v>168</v>
      </c>
    </row>
    <row r="18" spans="1:13" ht="88.5" customHeight="1" x14ac:dyDescent="0.25">
      <c r="A18" s="163" t="s">
        <v>35</v>
      </c>
      <c r="B18" s="161" t="s">
        <v>162</v>
      </c>
      <c r="C18" s="161" t="s">
        <v>49</v>
      </c>
      <c r="D18" s="161"/>
      <c r="E18" s="161" t="s">
        <v>169</v>
      </c>
      <c r="F18" s="161" t="s">
        <v>170</v>
      </c>
      <c r="G18" s="161" t="s">
        <v>170</v>
      </c>
      <c r="H18" s="161" t="s">
        <v>630</v>
      </c>
      <c r="I18" s="161" t="s">
        <v>264</v>
      </c>
      <c r="J18" s="161" t="s">
        <v>265</v>
      </c>
      <c r="K18" s="161"/>
      <c r="L18" s="161" t="s">
        <v>200</v>
      </c>
      <c r="M18" s="87" t="s">
        <v>324</v>
      </c>
    </row>
    <row r="19" spans="1:13" ht="53.25" customHeight="1" x14ac:dyDescent="0.25">
      <c r="A19" s="163" t="s">
        <v>35</v>
      </c>
      <c r="B19" s="161" t="s">
        <v>162</v>
      </c>
      <c r="C19" s="161" t="s">
        <v>171</v>
      </c>
      <c r="D19" s="161" t="s">
        <v>70</v>
      </c>
      <c r="E19" s="161" t="s">
        <v>172</v>
      </c>
      <c r="F19" s="161" t="s">
        <v>173</v>
      </c>
      <c r="G19" s="161" t="s">
        <v>216</v>
      </c>
      <c r="H19" s="161" t="s">
        <v>629</v>
      </c>
      <c r="I19" s="161" t="s">
        <v>266</v>
      </c>
      <c r="J19" s="161" t="s">
        <v>267</v>
      </c>
      <c r="K19" s="161"/>
      <c r="L19" s="161" t="s">
        <v>174</v>
      </c>
      <c r="M19" s="87" t="s">
        <v>175</v>
      </c>
    </row>
    <row r="20" spans="1:13" ht="143.25" customHeight="1" x14ac:dyDescent="0.25">
      <c r="A20" s="163" t="s">
        <v>35</v>
      </c>
      <c r="B20" s="161" t="s">
        <v>162</v>
      </c>
      <c r="C20" s="161" t="s">
        <v>171</v>
      </c>
      <c r="D20" s="161" t="s">
        <v>70</v>
      </c>
      <c r="E20" s="161" t="s">
        <v>176</v>
      </c>
      <c r="F20" s="161" t="s">
        <v>46</v>
      </c>
      <c r="G20" s="161" t="s">
        <v>46</v>
      </c>
      <c r="H20" s="161" t="s">
        <v>629</v>
      </c>
      <c r="I20" s="161" t="s">
        <v>268</v>
      </c>
      <c r="J20" s="161" t="s">
        <v>267</v>
      </c>
      <c r="K20" s="161"/>
      <c r="L20" s="161" t="s">
        <v>200</v>
      </c>
      <c r="M20" s="87" t="s">
        <v>746</v>
      </c>
    </row>
    <row r="21" spans="1:13" ht="171.75" customHeight="1" x14ac:dyDescent="0.25">
      <c r="A21" s="163" t="s">
        <v>35</v>
      </c>
      <c r="B21" s="161" t="s">
        <v>162</v>
      </c>
      <c r="C21" s="161" t="s">
        <v>171</v>
      </c>
      <c r="D21" s="161" t="s">
        <v>585</v>
      </c>
      <c r="E21" s="161"/>
      <c r="F21" s="161" t="s">
        <v>665</v>
      </c>
      <c r="G21" s="161" t="s">
        <v>664</v>
      </c>
      <c r="H21" s="161" t="s">
        <v>629</v>
      </c>
      <c r="I21" s="161" t="s">
        <v>663</v>
      </c>
      <c r="J21" s="161" t="s">
        <v>659</v>
      </c>
      <c r="K21" s="161"/>
      <c r="L21" s="161" t="s">
        <v>666</v>
      </c>
      <c r="M21" s="93" t="s">
        <v>667</v>
      </c>
    </row>
    <row r="22" spans="1:13" ht="119.25" customHeight="1" x14ac:dyDescent="0.25">
      <c r="A22" s="163" t="s">
        <v>35</v>
      </c>
      <c r="B22" s="161" t="s">
        <v>60</v>
      </c>
      <c r="C22" s="161" t="s">
        <v>48</v>
      </c>
      <c r="D22" s="161"/>
      <c r="E22" s="161" t="s">
        <v>182</v>
      </c>
      <c r="F22" s="161" t="s">
        <v>134</v>
      </c>
      <c r="G22" s="161" t="s">
        <v>134</v>
      </c>
      <c r="H22" s="161" t="s">
        <v>628</v>
      </c>
      <c r="I22" s="161" t="s">
        <v>269</v>
      </c>
      <c r="J22" s="161" t="s">
        <v>270</v>
      </c>
      <c r="K22" s="161" t="s">
        <v>271</v>
      </c>
      <c r="L22" s="161" t="s">
        <v>676</v>
      </c>
      <c r="M22" s="93" t="s">
        <v>677</v>
      </c>
    </row>
    <row r="23" spans="1:13" ht="126.75" customHeight="1" x14ac:dyDescent="0.25">
      <c r="A23" s="163" t="s">
        <v>35</v>
      </c>
      <c r="B23" s="161" t="s">
        <v>60</v>
      </c>
      <c r="C23" s="161" t="s">
        <v>48</v>
      </c>
      <c r="D23" s="161"/>
      <c r="E23" s="161" t="s">
        <v>183</v>
      </c>
      <c r="F23" s="161" t="s">
        <v>133</v>
      </c>
      <c r="G23" s="161" t="s">
        <v>133</v>
      </c>
      <c r="H23" s="161" t="s">
        <v>628</v>
      </c>
      <c r="I23" s="161" t="s">
        <v>269</v>
      </c>
      <c r="J23" s="161" t="s">
        <v>270</v>
      </c>
      <c r="K23" s="161" t="s">
        <v>271</v>
      </c>
      <c r="L23" s="161" t="s">
        <v>674</v>
      </c>
      <c r="M23" s="87" t="s">
        <v>675</v>
      </c>
    </row>
    <row r="24" spans="1:13" ht="128.25" customHeight="1" x14ac:dyDescent="0.25">
      <c r="A24" s="163" t="s">
        <v>35</v>
      </c>
      <c r="B24" s="161" t="s">
        <v>60</v>
      </c>
      <c r="C24" s="161" t="s">
        <v>48</v>
      </c>
      <c r="D24" s="161"/>
      <c r="E24" s="161" t="s">
        <v>217</v>
      </c>
      <c r="F24" s="161" t="s">
        <v>184</v>
      </c>
      <c r="G24" s="161" t="s">
        <v>184</v>
      </c>
      <c r="H24" s="161" t="s">
        <v>629</v>
      </c>
      <c r="I24" s="161" t="s">
        <v>269</v>
      </c>
      <c r="J24" s="161" t="s">
        <v>270</v>
      </c>
      <c r="K24" s="161" t="s">
        <v>271</v>
      </c>
      <c r="L24" s="161" t="s">
        <v>674</v>
      </c>
      <c r="M24" s="87" t="s">
        <v>675</v>
      </c>
    </row>
    <row r="25" spans="1:13" ht="86.25" customHeight="1" x14ac:dyDescent="0.25">
      <c r="A25" s="163" t="s">
        <v>35</v>
      </c>
      <c r="B25" s="161" t="s">
        <v>60</v>
      </c>
      <c r="C25" s="161" t="s">
        <v>71</v>
      </c>
      <c r="D25" s="161" t="s">
        <v>213</v>
      </c>
      <c r="E25" s="161" t="s">
        <v>218</v>
      </c>
      <c r="F25" s="161" t="s">
        <v>219</v>
      </c>
      <c r="G25" s="161" t="s">
        <v>220</v>
      </c>
      <c r="H25" s="161" t="s">
        <v>629</v>
      </c>
      <c r="I25" s="161" t="s">
        <v>272</v>
      </c>
      <c r="J25" s="161" t="s">
        <v>273</v>
      </c>
      <c r="K25" s="161" t="s">
        <v>274</v>
      </c>
      <c r="L25" s="161" t="s">
        <v>185</v>
      </c>
      <c r="M25" s="93" t="s">
        <v>728</v>
      </c>
    </row>
    <row r="26" spans="1:13" ht="91.5" customHeight="1" x14ac:dyDescent="0.25">
      <c r="A26" s="163" t="s">
        <v>35</v>
      </c>
      <c r="B26" s="161" t="s">
        <v>60</v>
      </c>
      <c r="C26" s="161" t="s">
        <v>71</v>
      </c>
      <c r="D26" s="161" t="s">
        <v>213</v>
      </c>
      <c r="E26" s="161" t="s">
        <v>221</v>
      </c>
      <c r="F26" s="161" t="s">
        <v>55</v>
      </c>
      <c r="G26" s="161" t="s">
        <v>222</v>
      </c>
      <c r="H26" s="161" t="s">
        <v>629</v>
      </c>
      <c r="I26" s="161" t="s">
        <v>275</v>
      </c>
      <c r="J26" s="161" t="s">
        <v>276</v>
      </c>
      <c r="K26" s="161" t="s">
        <v>277</v>
      </c>
      <c r="L26" s="161" t="s">
        <v>185</v>
      </c>
      <c r="M26" s="87" t="s">
        <v>755</v>
      </c>
    </row>
    <row r="27" spans="1:13" ht="114.75" customHeight="1" x14ac:dyDescent="0.25">
      <c r="A27" s="163" t="s">
        <v>35</v>
      </c>
      <c r="B27" s="161" t="s">
        <v>60</v>
      </c>
      <c r="C27" s="161" t="s">
        <v>71</v>
      </c>
      <c r="D27" s="161" t="s">
        <v>213</v>
      </c>
      <c r="E27" s="161" t="s">
        <v>223</v>
      </c>
      <c r="F27" s="161" t="s">
        <v>54</v>
      </c>
      <c r="G27" s="161" t="s">
        <v>224</v>
      </c>
      <c r="H27" s="161" t="s">
        <v>629</v>
      </c>
      <c r="I27" s="161" t="s">
        <v>278</v>
      </c>
      <c r="J27" s="161" t="s">
        <v>279</v>
      </c>
      <c r="K27" s="161" t="s">
        <v>280</v>
      </c>
      <c r="L27" s="161" t="s">
        <v>185</v>
      </c>
      <c r="M27" s="93" t="s">
        <v>745</v>
      </c>
    </row>
    <row r="28" spans="1:13" ht="106.5" customHeight="1" x14ac:dyDescent="0.25">
      <c r="A28" s="163" t="s">
        <v>35</v>
      </c>
      <c r="B28" s="161" t="s">
        <v>60</v>
      </c>
      <c r="C28" s="161" t="s">
        <v>71</v>
      </c>
      <c r="D28" s="161" t="s">
        <v>213</v>
      </c>
      <c r="E28" s="161" t="s">
        <v>650</v>
      </c>
      <c r="F28" s="164" t="s">
        <v>646</v>
      </c>
      <c r="G28" s="161" t="s">
        <v>646</v>
      </c>
      <c r="H28" s="161" t="s">
        <v>628</v>
      </c>
      <c r="I28" s="161"/>
      <c r="J28" s="161" t="s">
        <v>655</v>
      </c>
      <c r="K28" s="161"/>
      <c r="L28" s="161" t="s">
        <v>179</v>
      </c>
      <c r="M28" s="87"/>
    </row>
    <row r="29" spans="1:13" ht="106.5" customHeight="1" x14ac:dyDescent="0.25">
      <c r="A29" s="163" t="s">
        <v>35</v>
      </c>
      <c r="B29" s="161" t="s">
        <v>60</v>
      </c>
      <c r="C29" s="161" t="s">
        <v>71</v>
      </c>
      <c r="D29" s="161" t="s">
        <v>213</v>
      </c>
      <c r="E29" s="161" t="s">
        <v>651</v>
      </c>
      <c r="F29" s="164" t="s">
        <v>647</v>
      </c>
      <c r="G29" s="161" t="s">
        <v>647</v>
      </c>
      <c r="H29" s="161" t="s">
        <v>628</v>
      </c>
      <c r="I29" s="161" t="s">
        <v>653</v>
      </c>
      <c r="J29" s="161" t="s">
        <v>654</v>
      </c>
      <c r="K29" s="161"/>
      <c r="L29" s="161" t="s">
        <v>652</v>
      </c>
      <c r="M29" s="87"/>
    </row>
    <row r="30" spans="1:13" ht="106.5" customHeight="1" x14ac:dyDescent="0.25">
      <c r="A30" s="163" t="s">
        <v>35</v>
      </c>
      <c r="B30" s="161" t="s">
        <v>60</v>
      </c>
      <c r="C30" s="161" t="s">
        <v>71</v>
      </c>
      <c r="D30" s="161" t="s">
        <v>177</v>
      </c>
      <c r="E30" s="161" t="s">
        <v>225</v>
      </c>
      <c r="F30" s="161" t="s">
        <v>19</v>
      </c>
      <c r="G30" s="161" t="s">
        <v>178</v>
      </c>
      <c r="H30" s="161" t="s">
        <v>630</v>
      </c>
      <c r="I30" s="161" t="s">
        <v>281</v>
      </c>
      <c r="J30" s="161" t="s">
        <v>282</v>
      </c>
      <c r="K30" s="161" t="s">
        <v>283</v>
      </c>
      <c r="L30" s="161" t="s">
        <v>179</v>
      </c>
      <c r="M30" s="87" t="s">
        <v>180</v>
      </c>
    </row>
    <row r="31" spans="1:13" ht="220.5" customHeight="1" x14ac:dyDescent="0.25">
      <c r="A31" s="163" t="s">
        <v>35</v>
      </c>
      <c r="B31" s="161" t="s">
        <v>60</v>
      </c>
      <c r="C31" s="161" t="s">
        <v>71</v>
      </c>
      <c r="D31" s="161" t="s">
        <v>177</v>
      </c>
      <c r="E31" s="161" t="s">
        <v>226</v>
      </c>
      <c r="F31" s="161" t="s">
        <v>181</v>
      </c>
      <c r="G31" s="161" t="s">
        <v>227</v>
      </c>
      <c r="H31" s="161" t="s">
        <v>628</v>
      </c>
      <c r="I31" s="161" t="s">
        <v>284</v>
      </c>
      <c r="J31" s="161" t="s">
        <v>285</v>
      </c>
      <c r="K31" s="161" t="s">
        <v>617</v>
      </c>
      <c r="L31" s="161" t="s">
        <v>643</v>
      </c>
      <c r="M31" s="93" t="s">
        <v>644</v>
      </c>
    </row>
    <row r="32" spans="1:13" ht="213.75" customHeight="1" x14ac:dyDescent="0.25">
      <c r="A32" s="163" t="s">
        <v>35</v>
      </c>
      <c r="B32" s="161" t="s">
        <v>60</v>
      </c>
      <c r="C32" s="161" t="s">
        <v>71</v>
      </c>
      <c r="D32" s="161" t="s">
        <v>187</v>
      </c>
      <c r="E32" s="161" t="s">
        <v>228</v>
      </c>
      <c r="F32" s="161" t="s">
        <v>229</v>
      </c>
      <c r="G32" s="161" t="s">
        <v>230</v>
      </c>
      <c r="H32" s="161" t="s">
        <v>628</v>
      </c>
      <c r="I32" s="161" t="s">
        <v>286</v>
      </c>
      <c r="J32" s="161" t="s">
        <v>287</v>
      </c>
      <c r="K32" s="161" t="s">
        <v>288</v>
      </c>
      <c r="L32" s="161" t="s">
        <v>673</v>
      </c>
      <c r="M32" s="87" t="s">
        <v>157</v>
      </c>
    </row>
    <row r="33" spans="1:13" ht="213.75" customHeight="1" x14ac:dyDescent="0.25">
      <c r="A33" s="163" t="s">
        <v>35</v>
      </c>
      <c r="B33" s="161" t="s">
        <v>60</v>
      </c>
      <c r="C33" s="161" t="s">
        <v>71</v>
      </c>
      <c r="D33" s="161" t="s">
        <v>592</v>
      </c>
      <c r="E33" s="161"/>
      <c r="F33" s="161" t="s">
        <v>743</v>
      </c>
      <c r="G33" s="161" t="s">
        <v>744</v>
      </c>
      <c r="H33" s="161" t="s">
        <v>628</v>
      </c>
      <c r="I33" s="161"/>
      <c r="J33" s="161" t="s">
        <v>289</v>
      </c>
      <c r="K33" s="161"/>
      <c r="L33" s="161" t="s">
        <v>643</v>
      </c>
      <c r="M33" s="93" t="s">
        <v>644</v>
      </c>
    </row>
    <row r="34" spans="1:13" ht="167.25" customHeight="1" x14ac:dyDescent="0.25">
      <c r="A34" s="163" t="s">
        <v>35</v>
      </c>
      <c r="B34" s="161" t="s">
        <v>60</v>
      </c>
      <c r="C34" s="161" t="s">
        <v>71</v>
      </c>
      <c r="D34" s="161" t="s">
        <v>592</v>
      </c>
      <c r="E34" s="161"/>
      <c r="F34" s="161" t="s">
        <v>591</v>
      </c>
      <c r="G34" s="161" t="s">
        <v>591</v>
      </c>
      <c r="H34" s="161" t="s">
        <v>628</v>
      </c>
      <c r="I34" s="161"/>
      <c r="J34" s="161" t="s">
        <v>289</v>
      </c>
      <c r="K34" s="161"/>
      <c r="L34" s="161" t="s">
        <v>643</v>
      </c>
      <c r="M34" s="93" t="s">
        <v>644</v>
      </c>
    </row>
    <row r="35" spans="1:13" ht="138.75" customHeight="1" x14ac:dyDescent="0.25">
      <c r="A35" s="163" t="s">
        <v>35</v>
      </c>
      <c r="B35" s="161" t="s">
        <v>60</v>
      </c>
      <c r="C35" s="161" t="s">
        <v>71</v>
      </c>
      <c r="D35" s="161" t="s">
        <v>59</v>
      </c>
      <c r="E35" s="161"/>
      <c r="F35" s="161" t="s">
        <v>622</v>
      </c>
      <c r="G35" s="161" t="s">
        <v>622</v>
      </c>
      <c r="H35" s="161" t="s">
        <v>628</v>
      </c>
      <c r="I35" s="161" t="s">
        <v>751</v>
      </c>
      <c r="J35" s="161"/>
      <c r="K35" s="161" t="s">
        <v>626</v>
      </c>
      <c r="L35" s="161" t="s">
        <v>623</v>
      </c>
      <c r="M35" s="87"/>
    </row>
    <row r="36" spans="1:13" ht="90" customHeight="1" x14ac:dyDescent="0.25">
      <c r="A36" s="165" t="s">
        <v>188</v>
      </c>
      <c r="B36" s="161" t="s">
        <v>28</v>
      </c>
      <c r="C36" s="161" t="s">
        <v>62</v>
      </c>
      <c r="D36" s="161"/>
      <c r="E36" s="161" t="s">
        <v>231</v>
      </c>
      <c r="F36" s="161" t="s">
        <v>189</v>
      </c>
      <c r="G36" s="161" t="s">
        <v>189</v>
      </c>
      <c r="H36" s="161" t="s">
        <v>629</v>
      </c>
      <c r="I36" s="161" t="s">
        <v>290</v>
      </c>
      <c r="J36" s="161" t="s">
        <v>291</v>
      </c>
      <c r="K36" s="161"/>
      <c r="L36" s="161" t="s">
        <v>158</v>
      </c>
      <c r="M36" s="93" t="s">
        <v>772</v>
      </c>
    </row>
    <row r="37" spans="1:13" ht="72.75" customHeight="1" x14ac:dyDescent="0.25">
      <c r="A37" s="165" t="s">
        <v>188</v>
      </c>
      <c r="B37" s="161" t="s">
        <v>28</v>
      </c>
      <c r="C37" s="161" t="s">
        <v>62</v>
      </c>
      <c r="D37" s="161"/>
      <c r="E37" s="161" t="s">
        <v>232</v>
      </c>
      <c r="F37" s="161" t="s">
        <v>56</v>
      </c>
      <c r="G37" s="161" t="s">
        <v>233</v>
      </c>
      <c r="H37" s="161" t="s">
        <v>629</v>
      </c>
      <c r="I37" s="161" t="s">
        <v>292</v>
      </c>
      <c r="J37" s="161" t="s">
        <v>293</v>
      </c>
      <c r="K37" s="161"/>
      <c r="L37" s="161" t="s">
        <v>190</v>
      </c>
      <c r="M37" s="87" t="s">
        <v>191</v>
      </c>
    </row>
    <row r="38" spans="1:13" ht="153" customHeight="1" x14ac:dyDescent="0.25">
      <c r="A38" s="165" t="s">
        <v>188</v>
      </c>
      <c r="B38" s="161" t="s">
        <v>28</v>
      </c>
      <c r="C38" s="161" t="s">
        <v>192</v>
      </c>
      <c r="D38" s="161"/>
      <c r="E38" s="161"/>
      <c r="F38" s="166" t="s">
        <v>638</v>
      </c>
      <c r="G38" s="161" t="s">
        <v>621</v>
      </c>
      <c r="H38" s="161" t="s">
        <v>629</v>
      </c>
      <c r="I38" s="161" t="s">
        <v>642</v>
      </c>
      <c r="J38" s="161" t="s">
        <v>641</v>
      </c>
      <c r="K38" s="161"/>
      <c r="L38" s="161" t="s">
        <v>640</v>
      </c>
      <c r="M38" s="87" t="s">
        <v>639</v>
      </c>
    </row>
    <row r="39" spans="1:13" ht="110.25" customHeight="1" x14ac:dyDescent="0.25">
      <c r="A39" s="165" t="s">
        <v>188</v>
      </c>
      <c r="B39" s="161" t="s">
        <v>28</v>
      </c>
      <c r="C39" s="161" t="s">
        <v>192</v>
      </c>
      <c r="D39" s="161"/>
      <c r="E39" s="161" t="s">
        <v>234</v>
      </c>
      <c r="F39" s="161" t="s">
        <v>193</v>
      </c>
      <c r="G39" s="161" t="s">
        <v>235</v>
      </c>
      <c r="H39" s="161" t="s">
        <v>629</v>
      </c>
      <c r="I39" s="161" t="s">
        <v>294</v>
      </c>
      <c r="J39" s="161" t="s">
        <v>295</v>
      </c>
      <c r="K39" s="161" t="s">
        <v>296</v>
      </c>
      <c r="L39" s="161" t="s">
        <v>194</v>
      </c>
      <c r="M39" s="87" t="s">
        <v>195</v>
      </c>
    </row>
    <row r="40" spans="1:13" ht="113.25" customHeight="1" x14ac:dyDescent="0.25">
      <c r="A40" s="165" t="s">
        <v>188</v>
      </c>
      <c r="B40" s="161" t="s">
        <v>29</v>
      </c>
      <c r="C40" s="161" t="s">
        <v>33</v>
      </c>
      <c r="D40" s="161"/>
      <c r="E40" s="161" t="s">
        <v>236</v>
      </c>
      <c r="F40" s="161" t="s">
        <v>21</v>
      </c>
      <c r="G40" s="161" t="s">
        <v>196</v>
      </c>
      <c r="H40" s="161" t="s">
        <v>629</v>
      </c>
      <c r="I40" s="161" t="s">
        <v>297</v>
      </c>
      <c r="J40" s="161" t="s">
        <v>298</v>
      </c>
      <c r="K40" s="161"/>
      <c r="L40" s="161" t="s">
        <v>197</v>
      </c>
      <c r="M40" s="87" t="s">
        <v>198</v>
      </c>
    </row>
    <row r="41" spans="1:13" ht="106.5" customHeight="1" x14ac:dyDescent="0.25">
      <c r="A41" s="165" t="s">
        <v>188</v>
      </c>
      <c r="B41" s="161" t="s">
        <v>29</v>
      </c>
      <c r="C41" s="161" t="s">
        <v>33</v>
      </c>
      <c r="D41" s="161"/>
      <c r="E41" s="161" t="s">
        <v>237</v>
      </c>
      <c r="F41" s="161" t="s">
        <v>22</v>
      </c>
      <c r="G41" s="161" t="s">
        <v>199</v>
      </c>
      <c r="H41" s="161" t="s">
        <v>629</v>
      </c>
      <c r="I41" s="161" t="s">
        <v>299</v>
      </c>
      <c r="J41" s="161" t="s">
        <v>298</v>
      </c>
      <c r="K41" s="161"/>
      <c r="L41" s="161" t="s">
        <v>200</v>
      </c>
      <c r="M41" s="87" t="s">
        <v>201</v>
      </c>
    </row>
    <row r="42" spans="1:13" ht="113.25" customHeight="1" x14ac:dyDescent="0.25">
      <c r="A42" s="165" t="s">
        <v>188</v>
      </c>
      <c r="B42" s="161" t="s">
        <v>29</v>
      </c>
      <c r="C42" s="161" t="s">
        <v>33</v>
      </c>
      <c r="D42" s="161"/>
      <c r="E42" s="161" t="s">
        <v>238</v>
      </c>
      <c r="F42" s="161" t="s">
        <v>239</v>
      </c>
      <c r="G42" s="161" t="s">
        <v>202</v>
      </c>
      <c r="H42" s="161" t="s">
        <v>629</v>
      </c>
      <c r="I42" s="161" t="s">
        <v>300</v>
      </c>
      <c r="J42" s="161" t="s">
        <v>298</v>
      </c>
      <c r="K42" s="161"/>
      <c r="L42" s="161" t="s">
        <v>200</v>
      </c>
      <c r="M42" s="87" t="s">
        <v>203</v>
      </c>
    </row>
    <row r="43" spans="1:13" ht="94.5" customHeight="1" x14ac:dyDescent="0.25">
      <c r="A43" s="165" t="s">
        <v>188</v>
      </c>
      <c r="B43" s="161" t="s">
        <v>29</v>
      </c>
      <c r="C43" s="161" t="s">
        <v>33</v>
      </c>
      <c r="D43" s="161"/>
      <c r="E43" s="161" t="s">
        <v>240</v>
      </c>
      <c r="F43" s="161" t="s">
        <v>241</v>
      </c>
      <c r="G43" s="161" t="s">
        <v>204</v>
      </c>
      <c r="H43" s="161" t="s">
        <v>629</v>
      </c>
      <c r="I43" s="161" t="s">
        <v>301</v>
      </c>
      <c r="J43" s="161" t="s">
        <v>298</v>
      </c>
      <c r="K43" s="161" t="s">
        <v>205</v>
      </c>
      <c r="L43" s="161" t="s">
        <v>200</v>
      </c>
      <c r="M43" s="87" t="s">
        <v>205</v>
      </c>
    </row>
    <row r="44" spans="1:13" ht="126.75" customHeight="1" x14ac:dyDescent="0.25">
      <c r="A44" s="165" t="s">
        <v>188</v>
      </c>
      <c r="B44" s="161" t="s">
        <v>29</v>
      </c>
      <c r="C44" s="161" t="s">
        <v>34</v>
      </c>
      <c r="D44" s="161"/>
      <c r="E44" s="161" t="s">
        <v>242</v>
      </c>
      <c r="F44" s="161" t="s">
        <v>243</v>
      </c>
      <c r="G44" s="161" t="s">
        <v>41</v>
      </c>
      <c r="H44" s="161" t="s">
        <v>749</v>
      </c>
      <c r="I44" s="161" t="s">
        <v>302</v>
      </c>
      <c r="J44" s="161" t="s">
        <v>303</v>
      </c>
      <c r="K44" s="161" t="s">
        <v>304</v>
      </c>
      <c r="L44" s="161" t="s">
        <v>200</v>
      </c>
      <c r="M44" s="87" t="s">
        <v>748</v>
      </c>
    </row>
    <row r="45" spans="1:13" ht="170.25" customHeight="1" x14ac:dyDescent="0.25">
      <c r="A45" s="165" t="s">
        <v>188</v>
      </c>
      <c r="B45" s="161" t="s">
        <v>29</v>
      </c>
      <c r="C45" s="161" t="s">
        <v>34</v>
      </c>
      <c r="D45" s="161"/>
      <c r="E45" s="161" t="s">
        <v>244</v>
      </c>
      <c r="F45" s="161" t="s">
        <v>245</v>
      </c>
      <c r="G45" s="161" t="s">
        <v>40</v>
      </c>
      <c r="H45" s="161" t="s">
        <v>749</v>
      </c>
      <c r="I45" s="161" t="s">
        <v>305</v>
      </c>
      <c r="J45" s="161" t="s">
        <v>306</v>
      </c>
      <c r="K45" s="161" t="s">
        <v>307</v>
      </c>
      <c r="L45" s="161" t="s">
        <v>200</v>
      </c>
      <c r="M45" s="87" t="s">
        <v>747</v>
      </c>
    </row>
    <row r="46" spans="1:13" ht="60" customHeight="1" x14ac:dyDescent="0.25">
      <c r="A46" s="165" t="s">
        <v>188</v>
      </c>
      <c r="B46" s="161" t="s">
        <v>29</v>
      </c>
      <c r="C46" s="161" t="s">
        <v>64</v>
      </c>
      <c r="D46" s="161"/>
      <c r="E46" s="161" t="s">
        <v>246</v>
      </c>
      <c r="F46" s="161" t="s">
        <v>129</v>
      </c>
      <c r="G46" s="161" t="s">
        <v>247</v>
      </c>
      <c r="H46" s="161" t="s">
        <v>629</v>
      </c>
      <c r="I46" s="161" t="s">
        <v>309</v>
      </c>
      <c r="J46" s="161" t="s">
        <v>308</v>
      </c>
      <c r="K46" s="161"/>
      <c r="L46" s="161" t="s">
        <v>185</v>
      </c>
      <c r="M46" s="93" t="s">
        <v>754</v>
      </c>
    </row>
    <row r="47" spans="1:13" ht="64.5" customHeight="1" x14ac:dyDescent="0.25">
      <c r="A47" s="165" t="s">
        <v>188</v>
      </c>
      <c r="B47" s="161" t="s">
        <v>29</v>
      </c>
      <c r="C47" s="161" t="s">
        <v>64</v>
      </c>
      <c r="D47" s="161"/>
      <c r="E47" s="161"/>
      <c r="F47" s="164" t="s">
        <v>691</v>
      </c>
      <c r="G47" s="161" t="s">
        <v>691</v>
      </c>
      <c r="H47" s="161" t="s">
        <v>628</v>
      </c>
      <c r="I47" s="161" t="s">
        <v>692</v>
      </c>
      <c r="J47" s="161"/>
      <c r="K47" s="161"/>
      <c r="L47" s="161" t="s">
        <v>645</v>
      </c>
      <c r="M47" s="87"/>
    </row>
    <row r="48" spans="1:13" ht="91.5" customHeight="1" x14ac:dyDescent="0.25">
      <c r="A48" s="165" t="s">
        <v>188</v>
      </c>
      <c r="B48" s="161" t="s">
        <v>29</v>
      </c>
      <c r="C48" s="161" t="s">
        <v>64</v>
      </c>
      <c r="D48" s="161"/>
      <c r="E48" s="161" t="s">
        <v>248</v>
      </c>
      <c r="F48" s="161" t="s">
        <v>249</v>
      </c>
      <c r="G48" s="161" t="s">
        <v>250</v>
      </c>
      <c r="H48" s="161" t="s">
        <v>629</v>
      </c>
      <c r="I48" s="161" t="s">
        <v>310</v>
      </c>
      <c r="J48" s="161" t="s">
        <v>311</v>
      </c>
      <c r="K48" s="161"/>
      <c r="L48" s="161" t="s">
        <v>185</v>
      </c>
      <c r="M48" s="87" t="s">
        <v>186</v>
      </c>
    </row>
    <row r="49" spans="1:13" ht="100.5" customHeight="1" x14ac:dyDescent="0.25">
      <c r="A49" s="165" t="s">
        <v>188</v>
      </c>
      <c r="B49" s="161" t="s">
        <v>29</v>
      </c>
      <c r="C49" s="161" t="s">
        <v>64</v>
      </c>
      <c r="D49" s="161"/>
      <c r="E49" s="161" t="s">
        <v>251</v>
      </c>
      <c r="F49" s="161" t="s">
        <v>206</v>
      </c>
      <c r="G49" s="161" t="s">
        <v>252</v>
      </c>
      <c r="H49" s="161" t="s">
        <v>629</v>
      </c>
      <c r="I49" s="161" t="s">
        <v>312</v>
      </c>
      <c r="J49" s="161" t="s">
        <v>313</v>
      </c>
      <c r="K49" s="161"/>
      <c r="L49" s="161" t="s">
        <v>185</v>
      </c>
      <c r="M49" s="87" t="s">
        <v>186</v>
      </c>
    </row>
    <row r="50" spans="1:13" ht="30" hidden="1" x14ac:dyDescent="0.25">
      <c r="A50" s="89" t="s">
        <v>207</v>
      </c>
      <c r="B50" s="87"/>
      <c r="C50" s="87"/>
      <c r="D50" s="87"/>
      <c r="E50" s="87"/>
      <c r="F50" s="87" t="s">
        <v>208</v>
      </c>
      <c r="G50" s="87"/>
      <c r="H50" s="87"/>
      <c r="I50" s="87"/>
      <c r="J50" s="87"/>
      <c r="K50" s="87"/>
      <c r="L50" s="87" t="s">
        <v>209</v>
      </c>
      <c r="M50" s="87" t="s">
        <v>210</v>
      </c>
    </row>
    <row r="51" spans="1:13" hidden="1" x14ac:dyDescent="0.25">
      <c r="A51" s="90" t="s">
        <v>207</v>
      </c>
      <c r="B51" s="87"/>
      <c r="C51" s="87"/>
      <c r="D51" s="87"/>
      <c r="E51" s="87"/>
      <c r="F51" s="87" t="s">
        <v>211</v>
      </c>
      <c r="G51" s="87"/>
      <c r="H51" s="87"/>
      <c r="I51" s="87"/>
      <c r="J51" s="87"/>
      <c r="K51" s="87"/>
      <c r="L51" s="87" t="s">
        <v>200</v>
      </c>
      <c r="M51" s="93" t="s">
        <v>321</v>
      </c>
    </row>
    <row r="115" spans="32:32" x14ac:dyDescent="0.25">
      <c r="AF115" s="196" t="s">
        <v>423</v>
      </c>
    </row>
  </sheetData>
  <mergeCells count="1">
    <mergeCell ref="A1:M1"/>
  </mergeCells>
  <hyperlinks>
    <hyperlink ref="M15" r:id="rId1" xr:uid="{00000000-0004-0000-0800-000000000000}"/>
    <hyperlink ref="M16" r:id="rId2" xr:uid="{00000000-0004-0000-0800-000001000000}"/>
    <hyperlink ref="M40" r:id="rId3" xr:uid="{00000000-0004-0000-0800-000003000000}"/>
    <hyperlink ref="M27" r:id="rId4" display="http://apps.who.int/ghodata " xr:uid="{00000000-0004-0000-0800-000004000000}"/>
    <hyperlink ref="M48" r:id="rId5" xr:uid="{00000000-0004-0000-0800-000005000000}"/>
    <hyperlink ref="M49" r:id="rId6" xr:uid="{00000000-0004-0000-0800-000006000000}"/>
    <hyperlink ref="M5" r:id="rId7" display="http://preview.grid.unep.ch/" xr:uid="{00000000-0004-0000-0800-000007000000}"/>
    <hyperlink ref="M20" r:id="rId8" display="http://data.worldbank.org/indicator/DT.ODA.ODAT.GN.ZS" xr:uid="{00000000-0004-0000-0800-000008000000}"/>
    <hyperlink ref="M37" r:id="rId9" xr:uid="{00000000-0004-0000-0800-000009000000}"/>
    <hyperlink ref="M13" r:id="rId10" xr:uid="{00000000-0004-0000-0800-00000A000000}"/>
    <hyperlink ref="M39" r:id="rId11" xr:uid="{00000000-0004-0000-0800-00000B000000}"/>
    <hyperlink ref="M32" r:id="rId12" xr:uid="{00000000-0004-0000-0800-00000C000000}"/>
    <hyperlink ref="M45" r:id="rId13" display="http://data.worldbank.org/indicator/SH.H2O.SAFE.ZS" xr:uid="{00000000-0004-0000-0800-00000D000000}"/>
    <hyperlink ref="M44" r:id="rId14" display="http://data.worldbank.org/indicator/SH.STA.ACSN" xr:uid="{00000000-0004-0000-0800-00000E000000}"/>
    <hyperlink ref="M42" r:id="rId15" xr:uid="{00000000-0004-0000-0800-00000F000000}"/>
    <hyperlink ref="M43" r:id="rId16" xr:uid="{00000000-0004-0000-0800-000010000000}"/>
    <hyperlink ref="M41" r:id="rId17" xr:uid="{00000000-0004-0000-0800-000011000000}"/>
    <hyperlink ref="M6" r:id="rId18" display="http://preview.grid.unep.ch/" xr:uid="{00000000-0004-0000-0800-000012000000}"/>
    <hyperlink ref="M46" r:id="rId19" display="http://apps.who.int/ghodata" xr:uid="{00000000-0004-0000-0800-000013000000}"/>
    <hyperlink ref="M50" r:id="rId20" xr:uid="{00000000-0004-0000-0800-000014000000}"/>
    <hyperlink ref="M22" r:id="rId21" display="http://data.unhcr.org/SahelSituation/region.php" xr:uid="{00000000-0004-0000-0800-000015000000}"/>
    <hyperlink ref="M25" r:id="rId22" display="http://apps.who.int/ghodata" xr:uid="{00000000-0004-0000-0800-000016000000}"/>
    <hyperlink ref="M30" r:id="rId23" xr:uid="{00000000-0004-0000-0800-000017000000}"/>
    <hyperlink ref="M18" r:id="rId24" xr:uid="{00000000-0004-0000-0800-000018000000}"/>
    <hyperlink ref="M51" r:id="rId25" xr:uid="{00000000-0004-0000-0800-000019000000}"/>
    <hyperlink ref="M14" r:id="rId26" xr:uid="{00000000-0004-0000-0800-00001A000000}"/>
    <hyperlink ref="M7" r:id="rId27" xr:uid="{00000000-0004-0000-0800-00001B000000}"/>
    <hyperlink ref="M9" r:id="rId28" xr:uid="{00000000-0004-0000-0800-00001C000000}"/>
    <hyperlink ref="M8" r:id="rId29" xr:uid="{00000000-0004-0000-0800-00001D000000}"/>
    <hyperlink ref="M10" r:id="rId30" xr:uid="{00000000-0004-0000-0800-00001E000000}"/>
    <hyperlink ref="M21" r:id="rId31" xr:uid="{00000000-0004-0000-0800-00001F000000}"/>
    <hyperlink ref="M31" r:id="rId32" xr:uid="{00000000-0004-0000-0800-000020000000}"/>
    <hyperlink ref="M17" r:id="rId33" xr:uid="{00000000-0004-0000-0800-000021000000}"/>
    <hyperlink ref="M19" r:id="rId34" display="http://fts.unocha.org/pageloader.aspx; " xr:uid="{00000000-0004-0000-0800-000022000000}"/>
    <hyperlink ref="M11" r:id="rId35" xr:uid="{00000000-0004-0000-0800-000023000000}"/>
    <hyperlink ref="M33" r:id="rId36" xr:uid="{00000000-0004-0000-0800-000024000000}"/>
    <hyperlink ref="M34" r:id="rId37" xr:uid="{00000000-0004-0000-0800-000025000000}"/>
    <hyperlink ref="M26" r:id="rId38" display="http://preview.grid.unep.ch/" xr:uid="{00000000-0004-0000-0800-000026000000}"/>
    <hyperlink ref="M4" r:id="rId39" xr:uid="{000F9F5A-96A1-47F8-91F3-A52924087BDE}"/>
    <hyperlink ref="M36" r:id="rId40" xr:uid="{00000000-0004-0000-0800-000002000000}"/>
  </hyperlinks>
  <pageMargins left="0.24" right="0.27559055118110237" top="0.39370078740157483" bottom="0.35433070866141736" header="0.35433070866141736" footer="0.15748031496062992"/>
  <pageSetup paperSize="9" scale="36" fitToHeight="0" orientation="landscape" r:id="rId41"/>
  <rowBreaks count="2" manualBreakCount="2">
    <brk id="14" max="16383" man="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6D188CBA27BF43BA16AB0991F8810A" ma:contentTypeVersion="12" ma:contentTypeDescription="Create a new document." ma:contentTypeScope="" ma:versionID="0aa96367ef4e65c836a2a001769ec272">
  <xsd:schema xmlns:xsd="http://www.w3.org/2001/XMLSchema" xmlns:xs="http://www.w3.org/2001/XMLSchema" xmlns:p="http://schemas.microsoft.com/office/2006/metadata/properties" xmlns:ns2="2d04cdad-faad-4bbc-9725-fbca26071bed" xmlns:ns3="d4bd7185-3ccc-47d5-be69-542fd420c7c8" targetNamespace="http://schemas.microsoft.com/office/2006/metadata/properties" ma:root="true" ma:fieldsID="937ae54e82d9313b2a5edf192142e2e4" ns2:_="" ns3:_="">
    <xsd:import namespace="2d04cdad-faad-4bbc-9725-fbca26071bed"/>
    <xsd:import namespace="d4bd7185-3ccc-47d5-be69-542fd420c7c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04cdad-faad-4bbc-9725-fbca26071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bd7185-3ccc-47d5-be69-542fd420c7c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4604D0C7-3E53-4D36-BB78-679D16A40416}">
  <ds:schemaRefs>
    <ds:schemaRef ds:uri="http://www.w3.org/XML/1998/namespace"/>
    <ds:schemaRef ds:uri="http://schemas.microsoft.com/office/2006/metadata/properties"/>
    <ds:schemaRef ds:uri="2d04cdad-faad-4bbc-9725-fbca26071bed"/>
    <ds:schemaRef ds:uri="http://purl.org/dc/elements/1.1/"/>
    <ds:schemaRef ds:uri="http://schemas.openxmlformats.org/package/2006/metadata/core-properties"/>
    <ds:schemaRef ds:uri="http://purl.org/dc/terms/"/>
    <ds:schemaRef ds:uri="d4bd7185-3ccc-47d5-be69-542fd420c7c8"/>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20D5CAB-664F-4877-90D2-969A72F36CA5}">
  <ds:schemaRefs>
    <ds:schemaRef ds:uri="http://schemas.microsoft.com/sharepoint/v3/contenttype/forms"/>
  </ds:schemaRefs>
</ds:datastoreItem>
</file>

<file path=customXml/itemProps3.xml><?xml version="1.0" encoding="utf-8"?>
<ds:datastoreItem xmlns:ds="http://schemas.openxmlformats.org/officeDocument/2006/customXml" ds:itemID="{05FF3744-4AD0-4B20-A27A-2C507E9A4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04cdad-faad-4bbc-9725-fbca26071bed"/>
    <ds:schemaRef ds:uri="d4bd7185-3ccc-47d5-be69-542fd420c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6EA8E3D-7828-46B6-8666-85A5F5925C48}">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Home</vt:lpstr>
      <vt:lpstr>Table of Contents</vt:lpstr>
      <vt:lpstr>INFORM SAHEL Sep 2019 (a-z)</vt:lpstr>
      <vt:lpstr>Hazard &amp; Exposure</vt:lpstr>
      <vt:lpstr>Vulnerability</vt:lpstr>
      <vt:lpstr>Lack of Coping Capacity</vt:lpstr>
      <vt:lpstr>Indicator Data</vt:lpstr>
      <vt:lpstr>Indicator Data (national)</vt:lpstr>
      <vt:lpstr>Indicator Metadata</vt:lpstr>
      <vt:lpstr>'Indicator Metadata'!_2012.06.11___GFM_Indicator_List</vt:lpstr>
      <vt:lpstr>'INFORM SAHEL Sep 2019 (a-z)'!Print_Area</vt:lpstr>
      <vt:lpstr>'Indicator Metadata'!Print_Titles</vt:lpstr>
      <vt:lpstr>'INFORM SAHEL Sep 2019 (a-z)'!Print_Titles</vt:lpstr>
    </vt:vector>
  </TitlesOfParts>
  <Company>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Bassine Niang</cp:lastModifiedBy>
  <cp:lastPrinted>2018-09-12T12:02:18Z</cp:lastPrinted>
  <dcterms:created xsi:type="dcterms:W3CDTF">2013-01-24T09:37:59Z</dcterms:created>
  <dcterms:modified xsi:type="dcterms:W3CDTF">2019-08-16T08:29:54Z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0x010100D56D188CBA27BF43BA16AB0991F8810A</vt:lpwstr>
  </property>
</Properties>
</file>