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autoCompressPictures="0"/>
  <mc:AlternateContent xmlns:mc="http://schemas.openxmlformats.org/markup-compatibility/2006">
    <mc:Choice Requires="x15">
      <x15ac:absPath xmlns:x15ac="http://schemas.microsoft.com/office/spreadsheetml/2010/11/ac" url="C:\Users\mwehbi\Desktop\MAHDI\IM WATER SECTOR\LCRP 2021\"/>
    </mc:Choice>
  </mc:AlternateContent>
  <xr:revisionPtr revIDLastSave="0" documentId="8_{FA51AC52-70AE-414F-B9AD-4ACE320A50CE}" xr6:coauthVersionLast="44" xr6:coauthVersionMax="44" xr10:uidLastSave="{00000000-0000-0000-0000-000000000000}"/>
  <bookViews>
    <workbookView xWindow="7200" yWindow="3675" windowWidth="21600" windowHeight="11385" activeTab="1" xr2:uid="{00000000-000D-0000-FFFF-FFFF00000000}"/>
  </bookViews>
  <sheets>
    <sheet name="Summary" sheetId="39" r:id="rId1"/>
    <sheet name="Logframe" sheetId="37" r:id="rId2"/>
    <sheet name="ESRI_MAPINFO_SHEET" sheetId="40" state="veryHidden" r:id="rId3"/>
  </sheets>
  <calcPr calcId="191029"/>
  <fileRecoveryPr repairLoad="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95" i="37" l="1"/>
  <c r="AG51" i="37"/>
  <c r="AG49" i="37"/>
  <c r="F9" i="39" l="1"/>
  <c r="X98" i="37" l="1"/>
  <c r="AB97" i="37"/>
  <c r="AB96" i="37"/>
  <c r="AB95" i="37"/>
  <c r="AB54" i="37"/>
  <c r="AB51" i="37"/>
  <c r="AB49" i="37"/>
  <c r="AB47" i="37"/>
  <c r="AB46" i="37"/>
  <c r="AG47" i="37"/>
  <c r="AG46" i="37"/>
  <c r="AQ95" i="37" l="1"/>
  <c r="AQ49" i="37" l="1"/>
  <c r="AQ47" i="37" l="1"/>
  <c r="AQ97" i="37"/>
  <c r="F14" i="39" l="1"/>
  <c r="AL95" i="37" l="1"/>
  <c r="AL54" i="37"/>
  <c r="AL51" i="37"/>
  <c r="AL49" i="37"/>
  <c r="AL47" i="37"/>
  <c r="AL46" i="37"/>
  <c r="AQ58" i="37" l="1"/>
  <c r="H40" i="37" l="1"/>
  <c r="L24" i="39"/>
  <c r="AN54" i="37" l="1"/>
  <c r="AO54" i="37"/>
  <c r="AQ46" i="37"/>
  <c r="I40" i="37"/>
  <c r="I42" i="37" l="1"/>
  <c r="F15" i="39"/>
  <c r="F17" i="39"/>
  <c r="F16" i="39"/>
  <c r="C16" i="39" l="1"/>
  <c r="C14" i="39"/>
  <c r="C15" i="39"/>
  <c r="A25" i="39"/>
  <c r="AP97" i="37" l="1"/>
  <c r="AO97" i="37"/>
  <c r="AN97" i="37"/>
  <c r="AM97" i="37"/>
  <c r="AP96" i="37"/>
  <c r="F13" i="39" l="1"/>
  <c r="L26" i="39"/>
  <c r="L25" i="39"/>
  <c r="F8" i="39" s="1"/>
  <c r="F10" i="39" l="1"/>
  <c r="D13" i="39"/>
  <c r="I26" i="39" l="1"/>
  <c r="I25" i="39"/>
  <c r="I24" i="39"/>
  <c r="G26" i="39" l="1"/>
  <c r="B13" i="39" l="1"/>
  <c r="H25" i="39" l="1"/>
  <c r="F91" i="37" l="1"/>
  <c r="K26" i="39" s="1"/>
  <c r="F90" i="37"/>
  <c r="J26" i="39" s="1"/>
  <c r="F42" i="37"/>
  <c r="K25" i="39" s="1"/>
  <c r="F41" i="37"/>
  <c r="J25" i="39" s="1"/>
  <c r="F13" i="37"/>
  <c r="K24" i="39" s="1"/>
  <c r="F12" i="37"/>
  <c r="J24" i="39" s="1"/>
  <c r="E9" i="39" l="1"/>
  <c r="E10" i="39"/>
  <c r="M97" i="37" l="1"/>
  <c r="M96" i="37"/>
  <c r="M54" i="37"/>
  <c r="M51" i="37"/>
  <c r="M49" i="37"/>
  <c r="M47" i="37"/>
  <c r="M46" i="37"/>
  <c r="M95" i="37" l="1"/>
  <c r="C17" i="39"/>
  <c r="F24" i="39"/>
  <c r="F25" i="39"/>
  <c r="F26" i="39"/>
  <c r="C24" i="39"/>
  <c r="C25" i="39"/>
  <c r="C26" i="39"/>
  <c r="H24" i="39"/>
  <c r="H26" i="39"/>
  <c r="G25" i="39"/>
  <c r="G24" i="39"/>
  <c r="E25" i="39"/>
  <c r="E24" i="39"/>
  <c r="E26" i="39"/>
  <c r="D25" i="39"/>
  <c r="D24" i="39"/>
  <c r="D26" i="39"/>
  <c r="A26" i="39"/>
  <c r="A24" i="39"/>
  <c r="A21" i="39"/>
  <c r="R54" i="37"/>
  <c r="R97" i="37"/>
  <c r="R96" i="37"/>
  <c r="R95" i="37"/>
  <c r="R51" i="37"/>
  <c r="R49" i="37"/>
  <c r="R47" i="37"/>
  <c r="R46" i="37"/>
  <c r="C13" i="39" l="1"/>
  <c r="D8" i="39"/>
  <c r="E14" i="39" s="1"/>
  <c r="C8" i="39"/>
  <c r="C9" i="39" s="1"/>
  <c r="E17" i="39" l="1"/>
  <c r="E15" i="39"/>
  <c r="D10" i="39"/>
  <c r="D9" i="39"/>
  <c r="E16" i="39"/>
  <c r="C10" i="39"/>
  <c r="E13"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tc={5F0D9620-6DB7-43A6-AD37-5D03506D8145}</author>
    <author>tc={00BFC0F2-0878-4372-8FE1-782D4321C339}</author>
    <author>tc={F5315713-8BDC-40A9-85C4-FD2DF9E55476}</author>
    <author>tc={ECEECD01-1765-4F56-A10D-797B22149889}</author>
  </authors>
  <commentList>
    <comment ref="C4" authorId="0" shapeId="0" xr:uid="{00000000-0006-0000-0100-000001000000}">
      <text>
        <r>
          <rPr>
            <b/>
            <sz val="10"/>
            <color rgb="FF000000"/>
            <rFont val="Calibri"/>
            <family val="2"/>
          </rPr>
          <t xml:space="preserve">Can we make this more specific, or example by targeting the most vulnerable cadastres? 
</t>
        </r>
        <r>
          <rPr>
            <b/>
            <sz val="10"/>
            <color rgb="FF000000"/>
            <rFont val="Calibri"/>
            <family val="2"/>
          </rPr>
          <t>However, it still needs to be measurable, i.e. can we define a baseline for these areas? Do we have the data?</t>
        </r>
      </text>
    </comment>
    <comment ref="D4" authorId="0" shapeId="0" xr:uid="{00000000-0006-0000-0100-000002000000}">
      <text>
        <r>
          <rPr>
            <b/>
            <sz val="10"/>
            <color rgb="FF000000"/>
            <rFont val="Calibri"/>
            <family val="2"/>
          </rPr>
          <t xml:space="preserve">Should ideally also be free from priority chemical contamination. However, this parameter was not included in the JMP study for various reasons. </t>
        </r>
      </text>
    </comment>
    <comment ref="D5" authorId="0" shapeId="0" xr:uid="{00000000-0006-0000-0100-000003000000}">
      <text>
        <r>
          <rPr>
            <b/>
            <sz val="10"/>
            <color rgb="FF000000"/>
            <rFont val="Calibri"/>
            <family val="2"/>
          </rPr>
          <t>UNICEF to calculate baseline for this indicator from analysis of dataset of their KAP survey</t>
        </r>
      </text>
    </comment>
    <comment ref="D6" authorId="0" shapeId="0" xr:uid="{00000000-0006-0000-0100-000004000000}">
      <text>
        <r>
          <rPr>
            <b/>
            <sz val="10"/>
            <color rgb="FF000000"/>
            <rFont val="Calibri"/>
            <family val="2"/>
          </rPr>
          <t xml:space="preserve">The WWTP study estimates households that are connected to WWTPs with at least secondary treatment level, but doesn't consider end-use/ disposal/ exposure dimension to liquid and solid treated fractions which is an important consideration of 'safely treated'. The study also does not consider households that have on-site systems nor the wastewater generated by economic activities.
</t>
        </r>
        <r>
          <rPr>
            <b/>
            <sz val="10"/>
            <color rgb="FF000000"/>
            <rFont val="Calibri"/>
            <family val="2"/>
          </rPr>
          <t xml:space="preserve">It would be more relevant to measure indicator SDG 6.2.1, since this measures progress towards the goal of access to sanitation and hygiene. However, no specific study has been undetaken to measure the 4 necessary components:
</t>
        </r>
        <r>
          <rPr>
            <b/>
            <sz val="10"/>
            <color rgb="FF000000"/>
            <rFont val="Calibri"/>
            <family val="2"/>
          </rPr>
          <t xml:space="preserve">1. improved sanitation facility,
</t>
        </r>
        <r>
          <rPr>
            <b/>
            <sz val="10"/>
            <color rgb="FF000000"/>
            <rFont val="Calibri"/>
            <family val="2"/>
          </rPr>
          <t xml:space="preserve">2. not shared by other households,
</t>
        </r>
        <r>
          <rPr>
            <b/>
            <sz val="10"/>
            <color rgb="FF000000"/>
            <rFont val="Calibri"/>
            <family val="2"/>
          </rPr>
          <t xml:space="preserve">3. excreta safely disposed in-situ or treated off-site, and
</t>
        </r>
        <r>
          <rPr>
            <b/>
            <sz val="10"/>
            <color rgb="FF000000"/>
            <rFont val="Calibri"/>
            <family val="2"/>
          </rPr>
          <t>4. handwashing facility with soap and water</t>
        </r>
      </text>
    </comment>
    <comment ref="H11" authorId="1" shapeId="0" xr:uid="{5F0D9620-6DB7-43A6-AD37-5D03506D8145}">
      <text>
        <t>[Threaded comment]
Your version of Excel allows you to read this threaded comment; however, any edits to it will get removed if the file is opened in a newer version of Excel. Learn more: https://go.microsoft.com/fwlink/?linkid=870924
Comment:
    Total equal to 9,357,500 USD= 
1.  Cost of WEs staff capacity building=1,000,000 USD
2. Cost to support MoEW staff: 757,500 USD for enhance sector monitoring at MoEW (C1 at NWSS).
3. Enhance proper mechanism for monitoring performance(A3 of NWSS)= 900,000 USD
4. Support Financial and commercial part of NWSS = 6,700,000 USD
+ 20% support cost= 11, 229,000 USD</t>
      </text>
    </comment>
    <comment ref="C16" authorId="0" shapeId="0" xr:uid="{00000000-0006-0000-0100-000005000000}">
      <text>
        <r>
          <rPr>
            <b/>
            <sz val="10"/>
            <color rgb="FF000000"/>
            <rFont val="Calibri"/>
            <family val="2"/>
          </rPr>
          <t>Need to confirm these 'indicators/projects' with MoEW… as well as the ownership or who is responsible for each</t>
        </r>
      </text>
    </comment>
    <comment ref="AM21" authorId="2" shapeId="0" xr:uid="{00BFC0F2-0878-4372-8FE1-782D4321C339}">
      <text>
        <t>[Threaded comment]
Your version of Excel allows you to read this threaded comment; however, any edits to it will get removed if the file is opened in a newer version of Excel. Learn more: https://go.microsoft.com/fwlink/?linkid=870924
Comment:
    same target as 2020.</t>
      </text>
    </comment>
    <comment ref="B25" authorId="0" shapeId="0" xr:uid="{00000000-0006-0000-0100-000006000000}">
      <text>
        <r>
          <rPr>
            <b/>
            <sz val="10"/>
            <color rgb="FF000000"/>
            <rFont val="Calibri"/>
            <family val="2"/>
          </rPr>
          <t>Need to specify these activities (projects/programs)</t>
        </r>
      </text>
    </comment>
    <comment ref="I25" authorId="0" shapeId="0" xr:uid="{00000000-0006-0000-0100-000007000000}">
      <text>
        <r>
          <rPr>
            <b/>
            <sz val="10"/>
            <color rgb="FF000000"/>
            <rFont val="Calibri"/>
            <family val="2"/>
          </rPr>
          <t>Specify who is responsible</t>
        </r>
      </text>
    </comment>
    <comment ref="H40" authorId="3" shapeId="0" xr:uid="{F5315713-8BDC-40A9-85C4-FD2DF9E55476}">
      <text>
        <t>[Threaded comment]
Your version of Excel allows you to read this threaded comment; however, any edits to it will get removed if the file is opened in a newer version of Excel. Learn more: https://go.microsoft.com/fwlink/?linkid=870924
Comment:
    Total= 104,000,000+68,220+ 66,000,000 +24,000,000=204,238,220 usd
output 1.2 A) humanitarian: based on projection from 2020, unit cost is (78 M/displaced people) 113.7 USD. So total cost= target of displaced people *113.7= 104,000,000 USD
+ assisstance to disadvantaged areas(total 600 intervention per area based on shelter sector target, so 600 *113.7 =  68,220 USD
+support emergency assisstance to most vulnerable lebanese (10% of targeted lebanese)*113= 10,170,000 USD
output 1.2 B)Cost of water and wastewater Infrastructure in priority 1 (according to NWSS without EBML (considering this was covered in 3RF)*3% (expected to be implmented in LCRP prioritized areas) 167,000,000 USD. this is multiple year intervention so 167 M/3= 55 M +20%(support cost)=66,000,000
3. Cost of in-kind assisstance including Fuel, consumables and equipment= 20,000,000 +20% SUPPORT COST= 24,000,000 USD</t>
      </text>
    </comment>
    <comment ref="H89" authorId="4" shapeId="0" xr:uid="{ECEECD01-1765-4F56-A10D-797B22149889}">
      <text>
        <t>[Threaded comment]
Your version of Excel allows you to read this threaded comment; however, any edits to it will get removed if the file is opened in a newer version of Excel. Learn more: https://go.microsoft.com/fwlink/?linkid=870924
Comment:
    Total = 4,000,000+3,600,000 USD= 7,600,000 
4,000,000 FOR regular hygiene promotion and Community mobilization. 
Enhance communication with users= 500,000 USD(as per NWSS)
outreach in host community: (1,200,000)+ perception surveys: (200,000)
+behavir change study and strategy: (500,000)
+youth and children committees: 1,200,000 USD</t>
      </text>
    </comment>
  </commentList>
</comments>
</file>

<file path=xl/sharedStrings.xml><?xml version="1.0" encoding="utf-8"?>
<sst xmlns="http://schemas.openxmlformats.org/spreadsheetml/2006/main" count="505" uniqueCount="257">
  <si>
    <t>SECTOR Name</t>
  </si>
  <si>
    <t>WATER sector</t>
  </si>
  <si>
    <t>Lead Ministry</t>
  </si>
  <si>
    <t>Energy &amp; Water</t>
  </si>
  <si>
    <t>Coordinating Agency</t>
  </si>
  <si>
    <t>UNICEF</t>
  </si>
  <si>
    <t>Contact Information</t>
  </si>
  <si>
    <t>Suzy Hoayek (suzy.hoayek@gmail.com); 
Olivier Thonet (othonet@unicef.org)</t>
  </si>
  <si>
    <t>Budget</t>
  </si>
  <si>
    <t>Budget 2019</t>
  </si>
  <si>
    <t>Total budget (USD)</t>
  </si>
  <si>
    <t>% Humanitarian</t>
  </si>
  <si>
    <t>% Stabilization</t>
  </si>
  <si>
    <t>In Need (persons)</t>
  </si>
  <si>
    <t>Targeted 2018</t>
  </si>
  <si>
    <t>Target 2019</t>
  </si>
  <si>
    <t>All Population</t>
  </si>
  <si>
    <t>Persons Displaced from Syria</t>
  </si>
  <si>
    <t>Vulnerable Lebanese</t>
  </si>
  <si>
    <t>PRS</t>
  </si>
  <si>
    <t>PRL</t>
  </si>
  <si>
    <t>Institutions</t>
  </si>
  <si>
    <t>Central Ministries, Water Establishments &amp; Litani River Authority, Union of municipalities, Municipalities, Palestinian Camps, Palestinian Gatherings, Schools</t>
  </si>
  <si>
    <t xml:space="preserve">Budget </t>
  </si>
  <si>
    <t>Outcome 1: More vulnerable people in Lebanon are using safely managed drinking water and sanitation services whilst reducing health and environmental risks and improving water quality by increasing the proportion of wastewater that is safely treated.</t>
  </si>
  <si>
    <t>Indicators</t>
  </si>
  <si>
    <t>Syrians</t>
  </si>
  <si>
    <t>Leb</t>
  </si>
  <si>
    <t>Indicator ID</t>
  </si>
  <si>
    <t>Outcome Indicators</t>
  </si>
  <si>
    <t>Definition / Description</t>
  </si>
  <si>
    <t>Means of Verification (how to measure and who is responsible)</t>
  </si>
  <si>
    <t>Unit</t>
  </si>
  <si>
    <t>Frequency</t>
  </si>
  <si>
    <t>A</t>
  </si>
  <si>
    <t>% increase in proportion of population using safely managed drinking water services
(SDG 6.1.1)</t>
  </si>
  <si>
    <t>Proportion of population using safely managed drinking water services. Drinking water:
1) from an improved water source,
2) that is located on premises,
3) available when needed, and 
4) free from faecal contamination.</t>
  </si>
  <si>
    <t>JMP 2016 and 2020</t>
  </si>
  <si>
    <t>%</t>
  </si>
  <si>
    <t>4yr</t>
  </si>
  <si>
    <t>N/A</t>
  </si>
  <si>
    <t>B</t>
  </si>
  <si>
    <r>
      <t xml:space="preserve">% increase of boys, girls, women and men with appropriate hygiene </t>
    </r>
    <r>
      <rPr>
        <sz val="11"/>
        <rFont val="Calibri (Body)"/>
      </rPr>
      <t xml:space="preserve">knowledge, attitudes and </t>
    </r>
    <r>
      <rPr>
        <sz val="11"/>
        <rFont val="Calibri"/>
        <family val="2"/>
        <scheme val="minor"/>
      </rPr>
      <t>practices</t>
    </r>
  </si>
  <si>
    <t>Proportion of population that has knowledge of:
1) 3 out of 5 critical times for handwashing (before eating, before feeding the baby, before handling food, after using toilet, after change diapers)
2) 2 out of 4 ways to prevent of disease transmission (hand washing, drinking safe water, using latrines, food safety)
and practice:
3) using hygienic latrine/toilets (no strong smell or significant numbers of flies or mosquitos, no visible faeces on the floor, walls, seat or around the facility)
4) disposing solid waste safely and hygienically (municipality collected)</t>
  </si>
  <si>
    <t>3yr</t>
  </si>
  <si>
    <t>C</t>
  </si>
  <si>
    <t>% increase in proportion of wastewater safely treated
(Household component to WWTPs of SDG 6.3.1)</t>
  </si>
  <si>
    <t xml:space="preserve">The proportion of wastewater generated by households and by economic activities (based on ISIC categories) that is safely treated compared to total wastewater generated by households and economic activities. 
The household component includes WWTPs and on-site facilities. 
Treatment implies any process for rendering wastewater fit to meet applicable environmental standards or other quality norms; treatment can be categorized into primary, secondary, and tertiary treatment levels, with further categorization by mechanical, biological, and advanced technologies and treatment efficiency.
Importantly, the treatment level and performance of the treatment plant should be considered together with the end use of the treated fractions.
Data on the household component will come from the monitoring of 6.2.1. The excreta from on-site facilities may either be managed in-situ or removed from the premises for treatment and disposal elsewhere. Sewered networks and on-site facilities are often regulated by different authorities so these data may need to be collected separately. Similarly, separate data sources will also be required for rural areas and urban centres. 
For the economic activities component, an initial monitoring step would be to make estimations based on registers of economic activities, and to focus on hazardous industries. </t>
  </si>
  <si>
    <t>WWTP study 2016, 2020</t>
  </si>
  <si>
    <t>Output Budget (USD)</t>
  </si>
  <si>
    <t>Targets 2018</t>
  </si>
  <si>
    <t>Achievements 2019</t>
  </si>
  <si>
    <t>Targets 2021</t>
  </si>
  <si>
    <t>Form in AI</t>
  </si>
  <si>
    <t>Output Indicator</t>
  </si>
  <si>
    <t>Means of Verification (how to measure and who is responsible, tools used)</t>
  </si>
  <si>
    <t>INST</t>
  </si>
  <si>
    <t>Instituion Level</t>
  </si>
  <si>
    <t>1.1.1</t>
  </si>
  <si>
    <t>Extent to which the updated national water sector strategy is adopted</t>
  </si>
  <si>
    <r>
      <t xml:space="preserve">Update 2010 strategy to reflect progress to date and to factor additional load of displaced persons from Syria
</t>
    </r>
    <r>
      <rPr>
        <b/>
        <u/>
        <sz val="11"/>
        <rFont val="Calibri"/>
        <family val="2"/>
        <scheme val="minor"/>
      </rPr>
      <t>Scale:</t>
    </r>
    <r>
      <rPr>
        <sz val="11"/>
        <rFont val="Calibri"/>
        <family val="2"/>
        <scheme val="minor"/>
      </rPr>
      <t xml:space="preserve">
Out of Date = 0
On Progress = 1
Developed = 2
Developed and disseminated = 3</t>
    </r>
  </si>
  <si>
    <t>MoEW- document disseminated to sector</t>
  </si>
  <si>
    <t>1.1.2</t>
  </si>
  <si>
    <t>Extent to which the National water quality monitoring plan is adopted</t>
  </si>
  <si>
    <t>MoEW supported by UNICEF - document disseminated to sector</t>
  </si>
  <si>
    <t>1.1.3</t>
  </si>
  <si>
    <t>Extent to which the National ground water resource monitoring plan is adopted</t>
  </si>
  <si>
    <t>MoEW supported by ? - document disseminated to sector</t>
  </si>
  <si>
    <t>1.1.4</t>
  </si>
  <si>
    <t>Extent to which the Government led regional water and wastewater plans updated with action plans</t>
  </si>
  <si>
    <t>Action plans for implementation of immediate priority needs of each of the 4 WE based on the various water and wastewater masterplans and in accordance with the updated NWSS</t>
  </si>
  <si>
    <t>Action plans</t>
  </si>
  <si>
    <t>1.1.5</t>
  </si>
  <si>
    <t xml:space="preserve"># of WE customer records identified, updated and geo-referenced.
</t>
  </si>
  <si>
    <t>Count # of all subscribers records that have
been uniquely associated to a person and to a
unit (regardless of the subscription status)</t>
  </si>
  <si>
    <t>Activity Info (partner
reporting), WE records</t>
  </si>
  <si>
    <t>#</t>
  </si>
  <si>
    <t>Yearly</t>
  </si>
  <si>
    <t>1.1.6</t>
  </si>
  <si>
    <t># of WEs employees received training</t>
  </si>
  <si>
    <t>Activity Info (partner
reporting)</t>
  </si>
  <si>
    <t>1.1.7</t>
  </si>
  <si>
    <t># of equipment packages and/or software applications provided to RWEs</t>
  </si>
  <si>
    <t>Equipment packages are to be counted not by
item but by group of items serving the same
purpose (e.g. count # water analysis kits, not
# incubator)</t>
  </si>
  <si>
    <t>Activity Info (partner
reporting), WE handover
certificates</t>
  </si>
  <si>
    <t>List Activities under this output 1.1</t>
  </si>
  <si>
    <t>Responsible</t>
  </si>
  <si>
    <t>Activity 1</t>
  </si>
  <si>
    <t xml:space="preserve">disseminate the updated NWSS to reflect progress and current situation </t>
  </si>
  <si>
    <t>MoEW</t>
  </si>
  <si>
    <t>Activity 2</t>
  </si>
  <si>
    <t>Development and adoption of a national water quality monitoring plan</t>
  </si>
  <si>
    <t>MoEW, UNICEF</t>
  </si>
  <si>
    <t>Activity 3</t>
  </si>
  <si>
    <t>Development and adoption of a national ground water resource monitoring plan</t>
  </si>
  <si>
    <t>Activity 4</t>
  </si>
  <si>
    <t xml:space="preserve">Support for the development of a national feedback and accountability mechanism </t>
  </si>
  <si>
    <t>Activity 5</t>
  </si>
  <si>
    <t>Develop and adopt an Acute Watery Diahrea (AWD) national contingency plan with MoPH</t>
  </si>
  <si>
    <t>MoEW, MoPH, UNICEF</t>
  </si>
  <si>
    <t>Activity 6</t>
  </si>
  <si>
    <t>Development of WASH Vulnerability Framework for girls, boys, women and men</t>
  </si>
  <si>
    <t>Activity 7</t>
  </si>
  <si>
    <r>
      <t xml:space="preserve">Capacity building of MoEW and WE to address </t>
    </r>
    <r>
      <rPr>
        <sz val="11"/>
        <rFont val="Calibri (Body)"/>
      </rPr>
      <t>water quality/quantity monitoring,</t>
    </r>
    <r>
      <rPr>
        <sz val="11"/>
        <rFont val="Calibri"/>
        <family val="2"/>
        <scheme val="minor"/>
      </rPr>
      <t xml:space="preserve"> WW management and cost recovery (staff mobilisation, trainings, equipments, etc.)</t>
    </r>
  </si>
  <si>
    <t>Activity 8</t>
  </si>
  <si>
    <t>Update of WEs Customer Databases and link to GIS</t>
  </si>
  <si>
    <t>Activity 9</t>
  </si>
  <si>
    <t>Equipment and training support to improve Ministry of Energy and Water and Water Establishment capacities in priority areas</t>
  </si>
  <si>
    <t>Activity 10</t>
  </si>
  <si>
    <t>Support MoE's and MoEW's capacities in deploying needed resources for investigating, monitoring and follow up of potential sources of contamination of water and land resources around displaced populations and host communities and propose alternative solutions</t>
  </si>
  <si>
    <t>MoE, MoEW, UNICEF, UNDP</t>
  </si>
  <si>
    <t>List below indicators used to measure Output 1.2</t>
  </si>
  <si>
    <t>SYR</t>
  </si>
  <si>
    <t>LEB</t>
  </si>
  <si>
    <t>TOTAL</t>
  </si>
  <si>
    <t>Locality Level</t>
  </si>
  <si>
    <t>1.2.1</t>
  </si>
  <si>
    <r>
      <t xml:space="preserve"># of affected people assisted with </t>
    </r>
    <r>
      <rPr>
        <u/>
        <sz val="11"/>
        <rFont val="Calibri (Body)"/>
      </rPr>
      <t>improved</t>
    </r>
    <r>
      <rPr>
        <u/>
        <sz val="11"/>
        <rFont val="Calibri"/>
        <family val="2"/>
        <scheme val="minor"/>
      </rPr>
      <t xml:space="preserve"> access</t>
    </r>
    <r>
      <rPr>
        <sz val="11"/>
        <rFont val="Calibri"/>
        <family val="2"/>
        <scheme val="minor"/>
      </rPr>
      <t xml:space="preserve"> to adequate quantity of </t>
    </r>
    <r>
      <rPr>
        <u/>
        <sz val="11"/>
        <rFont val="Calibri (Body)"/>
      </rPr>
      <t>safe water</t>
    </r>
    <r>
      <rPr>
        <sz val="11"/>
        <rFont val="Calibri"/>
        <family val="2"/>
        <scheme val="minor"/>
      </rPr>
      <t xml:space="preserve"> for drinking and for domestic use</t>
    </r>
  </si>
  <si>
    <t xml:space="preserve">Improvements can be done for anyone or several of the following: Source, Storage, Transmission, Distribution, Quality; for new or existing systems. Water at HH level should be improved in accordance with national standards. </t>
  </si>
  <si>
    <t>Activity Info (partner reporting)</t>
  </si>
  <si>
    <t>Monthly</t>
  </si>
  <si>
    <t>1.2.2</t>
  </si>
  <si>
    <r>
      <t xml:space="preserve"># of affected people assisted with </t>
    </r>
    <r>
      <rPr>
        <u/>
        <sz val="11"/>
        <rFont val="Calibri (Body)"/>
      </rPr>
      <t>improved access</t>
    </r>
    <r>
      <rPr>
        <sz val="11"/>
        <rFont val="Calibri"/>
        <family val="2"/>
        <scheme val="minor"/>
      </rPr>
      <t xml:space="preserve"> to </t>
    </r>
    <r>
      <rPr>
        <u/>
        <sz val="11"/>
        <rFont val="Calibri (Body)"/>
      </rPr>
      <t>safely managed wastewater</t>
    </r>
    <r>
      <rPr>
        <sz val="11"/>
        <rFont val="Calibri"/>
        <family val="2"/>
        <scheme val="minor"/>
      </rPr>
      <t xml:space="preserve"> services</t>
    </r>
  </si>
  <si>
    <t>Improvements can be done for anyone or several of the following: HH toilet and plumbing, sewerage collection and conveyance, WWTP with secondary treatment Environmentally safe disposal. New works and improvements should be undertaken in accordance with national standards. To achieve safely managed wastewater services people should use improved sanitation facilities that are not shared with other households, and the excreta produced should either be:
1) treated and disposed of in situ,
2) stored temporarily and then emptied, transported and treated off-site, or
3) transported through a sewer with wastewater and then treated off-site.</t>
  </si>
  <si>
    <t>1.2.3</t>
  </si>
  <si>
    <t># of disadvantaged areas that benefitted from WaSH services as part of a multi-sectoral intervention.</t>
  </si>
  <si>
    <t xml:space="preserve">WaSH sector partners will refer to list of disadvantaged areas, identified through multisectoral vulnerability assessment tools, to be targeted with WaSH services (upgrade of network, provision of humanitarian service water trucking, desludging, distribution of kits) </t>
  </si>
  <si>
    <t xml:space="preserve">area/neighborhood </t>
  </si>
  <si>
    <t>Governorate</t>
  </si>
  <si>
    <t>1.2.4</t>
  </si>
  <si>
    <t>Average WASH vulnerability reduced in temporary locations</t>
  </si>
  <si>
    <t>Average of total vulnerability scores of all sites of WASH Assessment Platform (WAP). Scores range from 0 - 100, the higher the number the worse the WASH vulnerability.</t>
  </si>
  <si>
    <t>WAP data, Sector IM</t>
  </si>
  <si>
    <t>Every 3 months</t>
  </si>
  <si>
    <t>38 points</t>
  </si>
  <si>
    <t>29 points</t>
  </si>
  <si>
    <t>Site or Locality Level</t>
  </si>
  <si>
    <t>1.2.5</t>
  </si>
  <si>
    <r>
      <t xml:space="preserve"># of affected people assisted with </t>
    </r>
    <r>
      <rPr>
        <b/>
        <sz val="11"/>
        <rFont val="Calibri"/>
        <family val="2"/>
        <scheme val="minor"/>
      </rPr>
      <t>temporary</t>
    </r>
    <r>
      <rPr>
        <sz val="11"/>
        <rFont val="Calibri"/>
        <family val="2"/>
        <scheme val="minor"/>
      </rPr>
      <t xml:space="preserve"> access to adequate quantity of safe </t>
    </r>
    <r>
      <rPr>
        <b/>
        <sz val="11"/>
        <rFont val="Calibri"/>
        <family val="2"/>
        <scheme val="minor"/>
      </rPr>
      <t>water</t>
    </r>
    <r>
      <rPr>
        <sz val="11"/>
        <rFont val="Calibri"/>
        <family val="2"/>
        <scheme val="minor"/>
      </rPr>
      <t xml:space="preserve"> for drinking and water for domestic use</t>
    </r>
  </si>
  <si>
    <t xml:space="preserve">Count the # of people (new beneficiaries), each month, that have been assisted to ensure they have the minimum daily quantity and quality of water in accordance with sector standards. </t>
  </si>
  <si>
    <t>1.2.6</t>
  </si>
  <si>
    <t>Volume of safe drinking water provided through water trucking</t>
  </si>
  <si>
    <t>Trucked water should be drinking water quality in accordance with sector standards</t>
  </si>
  <si>
    <t>m3</t>
  </si>
  <si>
    <t>1.2.7</t>
  </si>
  <si>
    <r>
      <t xml:space="preserve"># of affected people with access to improved safe </t>
    </r>
    <r>
      <rPr>
        <b/>
        <sz val="11"/>
        <rFont val="Calibri"/>
        <family val="2"/>
        <scheme val="minor"/>
      </rPr>
      <t>sanitation</t>
    </r>
    <r>
      <rPr>
        <sz val="11"/>
        <rFont val="Calibri"/>
        <family val="2"/>
        <scheme val="minor"/>
      </rPr>
      <t xml:space="preserve"> in </t>
    </r>
    <r>
      <rPr>
        <b/>
        <sz val="11"/>
        <rFont val="Calibri"/>
        <family val="2"/>
        <scheme val="minor"/>
      </rPr>
      <t>temporary</t>
    </r>
    <r>
      <rPr>
        <sz val="11"/>
        <rFont val="Calibri"/>
        <family val="2"/>
        <scheme val="minor"/>
      </rPr>
      <t xml:space="preserve"> locations</t>
    </r>
  </si>
  <si>
    <t>Count the # of people (new beneficiaries), each month, that have been assisted to ensure they have access to improved safe sanitation in accordance with sector standards. This includes ensuring wastewater is desludged from sites as regularly as the collection facilities require and disposing into an approved wastewater treatment system.</t>
  </si>
  <si>
    <t>1.2.8</t>
  </si>
  <si>
    <r>
      <rPr>
        <i/>
        <sz val="11"/>
        <color rgb="FFFF0000"/>
        <rFont val="Calibri"/>
        <family val="2"/>
        <scheme val="minor"/>
      </rPr>
      <t xml:space="preserve">Total </t>
    </r>
    <r>
      <rPr>
        <i/>
        <sz val="11"/>
        <rFont val="Calibri"/>
        <family val="2"/>
        <scheme val="minor"/>
      </rPr>
      <t xml:space="preserve">Volume of sludge/wastewater transported from site and disposed into a wastewater treatment system </t>
    </r>
    <r>
      <rPr>
        <i/>
        <sz val="11"/>
        <color rgb="FFFF0000"/>
        <rFont val="Calibri"/>
        <family val="2"/>
        <scheme val="minor"/>
      </rPr>
      <t xml:space="preserve">(preventive + on-call) </t>
    </r>
  </si>
  <si>
    <t xml:space="preserve">Disposal of sludge/wastewater into an suitable sewer system for treatement at the WWTP should be by agreement with the operator of the system. </t>
  </si>
  <si>
    <t xml:space="preserve"> Volume of sludge removed from site based on on-call/referral during the month</t>
  </si>
  <si>
    <t xml:space="preserve">Disposal of sludge/wastewater into an suitable sewer system for treatement at the WWTP should be by agreement with the operator of the system. Based on referral or on-call </t>
  </si>
  <si>
    <t>monthly</t>
  </si>
  <si>
    <t>% of tents in the infrmal settlements that have on site grey water management system.</t>
  </si>
  <si>
    <t>unit(shelter in IS)</t>
  </si>
  <si>
    <t>1.2.11</t>
  </si>
  <si>
    <t xml:space="preserve"> Number of prioritized sites to meet environmentally friendly practices </t>
  </si>
  <si>
    <t xml:space="preserve">Number of prioritized sites (out of 3564prioritized sites) where improvement for sanitation has been implemented </t>
  </si>
  <si>
    <t>site</t>
  </si>
  <si>
    <t>1.2.12</t>
  </si>
  <si>
    <t># of affected women/men benefiting from livelihood opportunities</t>
  </si>
  <si>
    <t>Employment opportunities will fit into one of the two following categories: 
•	An uninterrupted 2-3-month employment opportunity (min. 20 days/months) or a total amount of at least 40 labour days/person consisting of several shorter placements. 
•	Each employment opportunity will be for a single person. we will not add up several shorter job opportunities (e.g. day jobs) to equal one longer job opportunity. 
•	We count all employment opportunities that meet the above requirements equally. This means a 12-months job for a single person will not count as 6 employment opportunities. We therefore will not work solely based on labour days. 
•	Local regulations will always be followed. If due to such regulations or other exceptional reasons shorter durations of some employment opportunities are required, this will be discussed on a case by case basis. In those cases, the average length of all employment opportunities in a project will be at least 2 months/40 labour days.  
•	Payments will respect and not be below the local minimum wage or - if existing - national cash for work guidelines. 
•	ILO Core labour standards will be met.
•	Projects will target balanced benefits for host communities and refugees (as an average over the project duration and project locations) and avoid discrimination effects.</t>
  </si>
  <si>
    <t>Every 6 months</t>
  </si>
  <si>
    <t>1.2.13</t>
  </si>
  <si>
    <t># of municipalities benefiting from improved irrigation efficiency of conveyance systems.</t>
  </si>
  <si>
    <t>Improving irrigation efficiency of existing and planned irrigation schemes to lower stresses on water resources. Works specifically target conveyance systems (primary irrigation canals and networks). As a result water is saved and additional water can be available for domestic use.</t>
  </si>
  <si>
    <t>Every 6 months (report at end of proj)</t>
  </si>
  <si>
    <t>1.2.14</t>
  </si>
  <si>
    <r>
      <t>Number of rehabilitated latrines to meet environmentally friendly practices</t>
    </r>
    <r>
      <rPr>
        <sz val="11"/>
        <color rgb="FFFF0000"/>
        <rFont val="Calibri"/>
        <family val="2"/>
        <scheme val="minor"/>
      </rPr>
      <t xml:space="preserve"> (septic tanks, ABR and Holding tanks)</t>
    </r>
  </si>
  <si>
    <t>Latrines connected to: Above ground, Irrigation/storm water/drainage, Water Body, Uncovered pit, covered pit, Cesspit, collapsed/damaged holding tank require rehabilitation to meet environmentally friendly practices
Number of latrines that should be converted to meet environmentally friendly practices: a) Networks which lead to operational WWTP, b) Holding tanks regularly desludged and sludge disposed in existing operational WWTP, c) Septic tanks continuously monitored for operation and maintenance, d) Individual WWT facilities approved by MoE.</t>
  </si>
  <si>
    <t>WAP data, 
Activity Info (partner reporting)</t>
  </si>
  <si>
    <t>in kind support to WEs(Fuel and consumables)</t>
  </si>
  <si>
    <t>to share what in kind  support is provided to WEs based on request of WEs</t>
  </si>
  <si>
    <t>List Activities under this output 1.2</t>
  </si>
  <si>
    <t>Provision of access to safe drinking water in temporary sites through water trucking or other modalities such as vouchers or cash</t>
  </si>
  <si>
    <t>Provision of water storage capacity at household and communal level in temporary sites: 1m3 tanks, etc.</t>
  </si>
  <si>
    <t>Operation and maintenance in temporary sites of household-level and communal water supply facilities and services</t>
  </si>
  <si>
    <r>
      <t xml:space="preserve">Construction/rehabilitation of latrines/toilets in temporary sites at household level including safe on-site treatment and disposal of excreta or safe containment </t>
    </r>
    <r>
      <rPr>
        <sz val="11"/>
        <rFont val="Calibri (Body)"/>
      </rPr>
      <t>(considering age, gender, disability for latrines)</t>
    </r>
  </si>
  <si>
    <t>Operation and maintenance of WASH facilities and services (repairs &amp; maintenance to connections, water points, plumbing, etc. to ensure water quantity, quality and storage). including the decomissioning of latrines/toilets, holding tanks, septic systems and connections to sewage systems and disposal of wastewater or sludge to existing WWTPs or to other approved Sewage treatment facilities where it is viable); household-level and site solid waste facilities and services (including repair and replacement of bins), vector control and drainage.</t>
  </si>
  <si>
    <t>Scale up innovations and pilot programmes in water and wastewater management for temporary sites and advocate for a national consensus to move to more cost-effective services</t>
  </si>
  <si>
    <t>Extension/ rehabilitation/ construction of public water distribution network (including transmission and pumping lines)</t>
  </si>
  <si>
    <t>Construction / Rehabilitation of public water source (springs, wells, treatment facilities), including provision of equipment for proper operations of developed sources</t>
  </si>
  <si>
    <t>Provision of water storage capacity at communal level: construction/ rehabilitation of large permanent (concrete) water storage tanks, reservoirs, etc.</t>
  </si>
  <si>
    <t>Construction/Augmentation/rehabilitation of wastewater treatment facilities</t>
  </si>
  <si>
    <t>Activity 11</t>
  </si>
  <si>
    <t>Construction/Augmentation/rehabilitation of wastewater networks and lift stations</t>
  </si>
  <si>
    <t>Activity 12</t>
  </si>
  <si>
    <t>Construction/Augmentation/rehabilitation and cleaning of storm water channels and provision of protection fences</t>
  </si>
  <si>
    <t>Activity 13</t>
  </si>
  <si>
    <t>Construction/ rehabilitation and modernisation of irrigation systems, including water sources and networks</t>
  </si>
  <si>
    <t>Activity 14</t>
  </si>
  <si>
    <t>Rehabilitation of WASH facilites in PHCs</t>
  </si>
  <si>
    <t>Activity 15</t>
  </si>
  <si>
    <t>Inclusion of special needs in WASH response through dedicated human resourses</t>
  </si>
  <si>
    <t>Activity 16</t>
  </si>
  <si>
    <r>
      <t xml:space="preserve">Training of community and WASH focal points on Surveillance, GBV Core Concepts, referral pathways and PSEA. And </t>
    </r>
    <r>
      <rPr>
        <sz val="11"/>
        <color rgb="FFFF0000"/>
        <rFont val="Calibri"/>
        <family val="2"/>
        <scheme val="minor"/>
      </rPr>
      <t xml:space="preserve">creation of youth committees and children committees </t>
    </r>
  </si>
  <si>
    <t>Activity 17</t>
  </si>
  <si>
    <t>Capacity building of contractors  and partner NGOs on PSEA</t>
  </si>
  <si>
    <t>Activity 18</t>
  </si>
  <si>
    <t xml:space="preserve">Implementation of Water SAFETY PLAN AT SITE LEVEL INCLUDING TRAINING OF PARTNERS </t>
  </si>
  <si>
    <t>Activity 19</t>
  </si>
  <si>
    <t>Implementation of Water Safety Plan in the pilot areas with capacity building for WEs staff</t>
  </si>
  <si>
    <t>Activity 20</t>
  </si>
  <si>
    <t>Provision of in-kind assisstance to WEs</t>
  </si>
  <si>
    <t>List below indicators used to measure Output 1.3</t>
  </si>
  <si>
    <t>Means of Verification ( how to measure and who is responsible, tools used )</t>
  </si>
  <si>
    <t>1.3.1</t>
  </si>
  <si>
    <t>The session should cover: EITHER a) at least 1 topic of WATER ACCOUNTABILITY (water conservation, or cost recovery, or water accountability) OR b) at least 1 of the 9 topics related to WASH: 1) Diarrhea / ORS / Handwashing; 2) Chain of contamination (food, water, open defecation, vector); 3) personal hygiene; 4) water chain storage and treatment; 5) menstrual hygiene; 6) SWM 7) vector control, 8) Identification and mitigation of WASH related SGBV risks, 9) A cleaning campaign for latrines, solid waste, water tanks… is considered a changing behavior activity</t>
  </si>
  <si>
    <t>Institutional Level</t>
  </si>
  <si>
    <t>1.3.2</t>
  </si>
  <si>
    <t># of new subscribers to WEs service and number of old subscribers that start to pay.</t>
  </si>
  <si>
    <t xml:space="preserve">Activity Info (partner reporting) plus WE subscription data/reports </t>
  </si>
  <si>
    <t>1.3.3</t>
  </si>
  <si>
    <t xml:space="preserve"># of individuals who adopt three key safe WASH practices </t>
  </si>
  <si>
    <t>1. using hygienic latrine, 2. drinking safe water, and 3. knowing 3 out of 5 critical times for hand washing</t>
  </si>
  <si>
    <t>Healthy Camp Monitoring Tool (HCMT) for UNICEF partners
KAP surveys for non-UNICEF partners</t>
  </si>
  <si>
    <t>1.3.4</t>
  </si>
  <si>
    <t xml:space="preserve">% of community feedback received that are responded to (IS). </t>
  </si>
  <si>
    <t xml:space="preserve">All ISs covered by the sector should be covered by a feedback mechanism through which beneficiaries are able to report any complains </t>
  </si>
  <si>
    <t>List Activities under this output 1.3</t>
  </si>
  <si>
    <t>Community mobilisation for improved WASH behaviours</t>
  </si>
  <si>
    <t>Mass media and awareness campaigns  to municipalities (hygiene, water conservation, water quality and SWM)</t>
  </si>
  <si>
    <t>Support and training to WASH committees with 50% or more of female members and community based hygiene volunteers</t>
  </si>
  <si>
    <t>Initial local level water services assessments and sensitisation of users on responsible use of water</t>
  </si>
  <si>
    <t>Delivery of hygiene supplies to informal settlements and to students</t>
  </si>
  <si>
    <t>Customers satisfaction surveys about water services before and after infrastructural interventions</t>
  </si>
  <si>
    <t>Adapt and Implement the Water Establishment Communication and Community Trust-Building Strategy</t>
  </si>
  <si>
    <t>Capacity building through training for MoPH and MEHE public health promoters</t>
  </si>
  <si>
    <t>Establish a community engagement plan to strenghten the relationship between communities, and governmental entities</t>
  </si>
  <si>
    <t xml:space="preserve">Conduct study and strategy on Behavior change </t>
  </si>
  <si>
    <t>Estabslish of Youth and children commitees as main drive to achieve community engagement</t>
  </si>
  <si>
    <t>Output 1.3- Displaced and host communities adopt sustainable and responsible social and WaSH behavior.</t>
  </si>
  <si>
    <t xml:space="preserve">Output 1.2: The most vulnerable in hosting and displaced communities have access to sufficient quantity of quality, reliable and equitable water and wastewater services </t>
  </si>
  <si>
    <t>Output 1.1: National WaSH institutions, frameworks and partnerships capacity are strengthened to manage resources and services.</t>
  </si>
  <si>
    <r>
      <t xml:space="preserve"># individuals who have experienced a WASH behaviour change session/activity </t>
    </r>
    <r>
      <rPr>
        <sz val="11"/>
        <color rgb="FFFF0000"/>
        <rFont val="Calibri"/>
        <family val="2"/>
        <scheme val="minor"/>
      </rPr>
      <t>(#of women, #of men, #of girls #of boys)</t>
    </r>
  </si>
  <si>
    <t>1.2.9</t>
  </si>
  <si>
    <t>1.2.10</t>
  </si>
  <si>
    <t>Institutonal</t>
  </si>
  <si>
    <t>1.2.7.A</t>
  </si>
  <si>
    <t>Target 2021</t>
  </si>
  <si>
    <t>KAP survey 
HCMT 2020</t>
  </si>
  <si>
    <t xml:space="preserve">Achievement 2020 </t>
  </si>
  <si>
    <t>Acheivenments 2020</t>
  </si>
  <si>
    <t xml:space="preserve">Number  of tents having access to an improved greywater system </t>
  </si>
  <si>
    <t>Partners reporting</t>
  </si>
  <si>
    <t>Partner s' plan</t>
  </si>
  <si>
    <t>Achievments 2020</t>
  </si>
  <si>
    <t>Achievement 2020</t>
  </si>
  <si>
    <t>Targets 2020</t>
  </si>
  <si>
    <t>Total</t>
  </si>
  <si>
    <t>Targets 2019</t>
  </si>
  <si>
    <t>Achievments 2021</t>
  </si>
  <si>
    <t>Achievemnts 2018</t>
  </si>
  <si>
    <t>30 points</t>
  </si>
  <si>
    <t>Achievemnt 2018</t>
  </si>
  <si>
    <t>Achievement 2018</t>
  </si>
  <si>
    <t>Achievement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</si>
</sst>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52">
    <font>
      <sz val="11"/>
      <color theme="1"/>
      <name val="Calibri"/>
      <family val="2"/>
      <scheme val="minor"/>
    </font>
    <font>
      <sz val="12"/>
      <color theme="1"/>
      <name val="Calibri"/>
      <family val="2"/>
      <scheme val="minor"/>
    </font>
    <font>
      <sz val="12"/>
      <color theme="1"/>
      <name val="Times New Roman"/>
      <family val="2"/>
    </font>
    <font>
      <sz val="11"/>
      <color theme="1"/>
      <name val="Calibri"/>
      <family val="2"/>
      <scheme val="minor"/>
    </font>
    <font>
      <sz val="10"/>
      <name val="Arial"/>
      <family val="2"/>
    </font>
    <font>
      <b/>
      <sz val="11"/>
      <name val="Calibri"/>
      <family val="2"/>
      <scheme val="minor"/>
    </font>
    <font>
      <sz val="18"/>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6"/>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sz val="12"/>
      <name val="Calibri Light"/>
      <family val="2"/>
      <scheme val="major"/>
    </font>
    <font>
      <sz val="16"/>
      <name val="Calibri Light"/>
      <family val="2"/>
      <scheme val="major"/>
    </font>
    <font>
      <b/>
      <sz val="11"/>
      <name val="Calibri Light"/>
      <family val="2"/>
      <scheme val="major"/>
    </font>
    <font>
      <sz val="9"/>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8"/>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color rgb="FF000000"/>
      <name val="Calibri"/>
      <family val="2"/>
      <scheme val="minor"/>
    </font>
    <font>
      <b/>
      <sz val="18"/>
      <color rgb="FF4472C4"/>
      <name val="Calibri"/>
      <family val="2"/>
      <scheme val="minor"/>
    </font>
    <font>
      <sz val="11"/>
      <name val="Calibri (Body)"/>
    </font>
    <font>
      <sz val="18"/>
      <name val="Calibri"/>
      <family val="2"/>
      <scheme val="minor"/>
    </font>
    <font>
      <b/>
      <sz val="12"/>
      <color theme="1"/>
      <name val="Calibri"/>
      <family val="2"/>
      <scheme val="minor"/>
    </font>
    <font>
      <b/>
      <sz val="12"/>
      <name val="Calibri"/>
      <family val="2"/>
      <scheme val="minor"/>
    </font>
    <font>
      <sz val="14"/>
      <color theme="8"/>
      <name val="Calibri"/>
      <family val="2"/>
      <scheme val="minor"/>
    </font>
    <font>
      <u/>
      <sz val="11"/>
      <name val="Calibri (Body)"/>
    </font>
    <font>
      <u/>
      <sz val="11"/>
      <name val="Calibri"/>
      <family val="2"/>
      <scheme val="minor"/>
    </font>
    <font>
      <b/>
      <sz val="10"/>
      <color rgb="FF000000"/>
      <name val="Calibri"/>
      <family val="2"/>
    </font>
    <font>
      <i/>
      <sz val="11"/>
      <name val="Calibri"/>
      <family val="2"/>
      <scheme val="minor"/>
    </font>
    <font>
      <sz val="11"/>
      <color rgb="FFFF0000"/>
      <name val="Calibri"/>
      <family val="2"/>
      <scheme val="minor"/>
    </font>
    <font>
      <b/>
      <u/>
      <sz val="11"/>
      <name val="Calibri"/>
      <family val="2"/>
      <scheme val="minor"/>
    </font>
    <font>
      <sz val="11"/>
      <color rgb="FF000000"/>
      <name val="Calibri"/>
      <family val="2"/>
    </font>
    <font>
      <i/>
      <sz val="11"/>
      <color rgb="FFFF0000"/>
      <name val="Calibri"/>
      <family val="2"/>
      <scheme val="minor"/>
    </font>
    <font>
      <b/>
      <sz val="18"/>
      <color rgb="FFFF0000"/>
      <name val="Calibri"/>
      <family val="2"/>
      <scheme val="minor"/>
    </font>
    <font>
      <b/>
      <sz val="16"/>
      <color rgb="FFFF0000"/>
      <name val="Calibri"/>
      <family val="2"/>
      <scheme val="minor"/>
    </font>
    <font>
      <sz val="14"/>
      <color rgb="FFFF0000"/>
      <name val="Calibri"/>
      <family val="2"/>
      <scheme val="minor"/>
    </font>
    <font>
      <b/>
      <sz val="12"/>
      <color rgb="FFFF0000"/>
      <name val="Calibri"/>
      <family val="2"/>
      <scheme val="minor"/>
    </font>
    <font>
      <b/>
      <sz val="12"/>
      <color rgb="FFFF0000"/>
      <name val="Calibri Light"/>
      <family val="2"/>
      <scheme val="major"/>
    </font>
    <font>
      <b/>
      <sz val="10"/>
      <color rgb="FFFF0000"/>
      <name val="Calibri Light"/>
      <family val="2"/>
      <scheme val="major"/>
    </font>
    <font>
      <sz val="10"/>
      <color rgb="FFFF0000"/>
      <name val="Calibri Light"/>
      <family val="2"/>
      <scheme val="major"/>
    </font>
    <font>
      <sz val="9"/>
      <color rgb="FFFF0000"/>
      <name val="Calibri"/>
      <family val="2"/>
      <scheme val="minor"/>
    </font>
    <font>
      <b/>
      <sz val="14"/>
      <color rgb="FFFF0000"/>
      <name val="Calibri"/>
      <family val="2"/>
      <scheme val="minor"/>
    </font>
    <font>
      <b/>
      <sz val="11"/>
      <color rgb="FFFF0000"/>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9" tint="0.59999389629810485"/>
        <bgColor indexed="64"/>
      </patternFill>
    </fill>
    <fill>
      <patternFill patternType="solid">
        <fgColor theme="9" tint="0.59999389629810485"/>
        <bgColor theme="4"/>
      </patternFill>
    </fill>
    <fill>
      <patternFill patternType="solid">
        <fgColor theme="5" tint="0.79998168889431442"/>
        <bgColor theme="4"/>
      </patternFill>
    </fill>
    <fill>
      <patternFill patternType="solid">
        <fgColor theme="0"/>
        <bgColor rgb="FF000000"/>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4" tint="0.39997558519241921"/>
        <bgColor theme="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5"/>
        <bgColor indexed="64"/>
      </patternFill>
    </fill>
    <fill>
      <patternFill patternType="solid">
        <fgColor rgb="FF00B0F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5" tint="0.59999389629810485"/>
        <bgColor theme="4"/>
      </patternFill>
    </fill>
    <fill>
      <patternFill patternType="solid">
        <fgColor rgb="FFFFC000"/>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rgb="FF000000"/>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s>
  <cellStyleXfs count="134">
    <xf numFmtId="0" fontId="0" fillId="0" borderId="0"/>
    <xf numFmtId="9" fontId="3"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40" fillId="0" borderId="0"/>
  </cellStyleXfs>
  <cellXfs count="414">
    <xf numFmtId="0" fontId="0" fillId="0" borderId="0" xfId="0"/>
    <xf numFmtId="0" fontId="0" fillId="0" borderId="0" xfId="0" applyAlignment="1">
      <alignment wrapText="1"/>
    </xf>
    <xf numFmtId="0" fontId="0" fillId="0" borderId="2" xfId="0" applyBorder="1"/>
    <xf numFmtId="0" fontId="0" fillId="0" borderId="0" xfId="0" applyBorder="1" applyAlignment="1">
      <alignment wrapText="1"/>
    </xf>
    <xf numFmtId="0" fontId="14" fillId="0" borderId="6" xfId="0" applyFont="1" applyFill="1" applyBorder="1" applyAlignment="1">
      <alignment vertical="top" wrapText="1"/>
    </xf>
    <xf numFmtId="0" fontId="14" fillId="0" borderId="1" xfId="0" applyFont="1" applyFill="1" applyBorder="1" applyAlignment="1">
      <alignment vertical="top" wrapText="1"/>
    </xf>
    <xf numFmtId="0" fontId="0" fillId="0" borderId="0" xfId="0" applyFill="1" applyAlignment="1">
      <alignment wrapText="1"/>
    </xf>
    <xf numFmtId="0" fontId="8" fillId="0" borderId="0" xfId="2" applyFont="1" applyBorder="1" applyAlignment="1">
      <alignment horizontal="left" vertical="center"/>
    </xf>
    <xf numFmtId="0" fontId="5" fillId="4" borderId="10" xfId="0" applyFont="1" applyFill="1" applyBorder="1" applyAlignment="1">
      <alignment horizontal="left" vertical="center" wrapText="1"/>
    </xf>
    <xf numFmtId="0" fontId="5" fillId="9" borderId="10" xfId="0" applyFont="1" applyFill="1" applyBorder="1" applyAlignment="1">
      <alignment horizontal="center" vertical="center"/>
    </xf>
    <xf numFmtId="0" fontId="0" fillId="0" borderId="0" xfId="0" applyBorder="1"/>
    <xf numFmtId="0" fontId="0" fillId="0" borderId="0" xfId="0" applyFill="1" applyBorder="1" applyAlignment="1">
      <alignment wrapText="1"/>
    </xf>
    <xf numFmtId="0" fontId="6" fillId="0" borderId="0" xfId="0" applyFont="1" applyFill="1" applyBorder="1" applyAlignment="1">
      <alignment horizontal="left" wrapText="1"/>
    </xf>
    <xf numFmtId="0" fontId="0" fillId="0" borderId="0" xfId="0" applyBorder="1" applyAlignment="1">
      <alignment vertical="top" wrapText="1"/>
    </xf>
    <xf numFmtId="0" fontId="7" fillId="0" borderId="0" xfId="0" applyFont="1" applyFill="1" applyBorder="1" applyAlignment="1">
      <alignment wrapText="1"/>
    </xf>
    <xf numFmtId="3" fontId="22" fillId="8" borderId="6" xfId="0" applyNumberFormat="1" applyFont="1" applyFill="1" applyBorder="1" applyAlignment="1">
      <alignment horizontal="right" wrapText="1"/>
    </xf>
    <xf numFmtId="9" fontId="22" fillId="8" borderId="1" xfId="1" applyFont="1" applyFill="1" applyBorder="1" applyAlignment="1">
      <alignment horizontal="right" wrapText="1"/>
    </xf>
    <xf numFmtId="0" fontId="20" fillId="0" borderId="0" xfId="0" applyFont="1" applyFill="1" applyBorder="1" applyAlignment="1">
      <alignment vertical="center"/>
    </xf>
    <xf numFmtId="0" fontId="5" fillId="4" borderId="12"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Border="1" applyAlignment="1">
      <alignment horizontal="left" vertical="center" wrapText="1"/>
    </xf>
    <xf numFmtId="0" fontId="27" fillId="0" borderId="0" xfId="0" applyFont="1"/>
    <xf numFmtId="0" fontId="27" fillId="0" borderId="0" xfId="0" applyFont="1" applyAlignment="1">
      <alignment wrapText="1"/>
    </xf>
    <xf numFmtId="0" fontId="28" fillId="11" borderId="0" xfId="0" applyFont="1" applyFill="1" applyAlignment="1">
      <alignment horizontal="left" vertical="center" wrapText="1"/>
    </xf>
    <xf numFmtId="0" fontId="27" fillId="12" borderId="0" xfId="0" applyFont="1" applyFill="1" applyAlignment="1">
      <alignment wrapText="1"/>
    </xf>
    <xf numFmtId="0" fontId="0" fillId="12" borderId="0" xfId="0" applyFill="1" applyAlignment="1">
      <alignment wrapText="1"/>
    </xf>
    <xf numFmtId="0" fontId="0" fillId="12" borderId="0" xfId="0" applyFill="1" applyBorder="1"/>
    <xf numFmtId="0" fontId="6" fillId="12" borderId="0" xfId="0" applyFont="1" applyFill="1" applyBorder="1" applyAlignment="1">
      <alignment horizontal="left" wrapText="1"/>
    </xf>
    <xf numFmtId="0" fontId="0" fillId="12" borderId="0" xfId="0" applyFill="1" applyBorder="1" applyAlignment="1">
      <alignment wrapText="1"/>
    </xf>
    <xf numFmtId="9" fontId="22" fillId="12" borderId="0" xfId="1" applyFont="1" applyFill="1" applyBorder="1" applyAlignment="1">
      <alignment horizontal="right" wrapText="1"/>
    </xf>
    <xf numFmtId="3" fontId="22" fillId="12" borderId="0" xfId="0" applyNumberFormat="1" applyFont="1" applyFill="1" applyBorder="1" applyAlignment="1">
      <alignment horizontal="right" wrapText="1"/>
    </xf>
    <xf numFmtId="3" fontId="22" fillId="12" borderId="0" xfId="0" applyNumberFormat="1" applyFont="1" applyFill="1" applyBorder="1" applyAlignment="1">
      <alignment horizontal="center" wrapText="1"/>
    </xf>
    <xf numFmtId="0" fontId="20" fillId="0" borderId="0" xfId="0" applyFont="1" applyAlignment="1">
      <alignment vertical="center"/>
    </xf>
    <xf numFmtId="0" fontId="0" fillId="12" borderId="0" xfId="0" applyFill="1"/>
    <xf numFmtId="0" fontId="10" fillId="13" borderId="5" xfId="0" applyFont="1" applyFill="1" applyBorder="1"/>
    <xf numFmtId="0" fontId="14" fillId="12" borderId="0" xfId="0" applyFont="1" applyFill="1" applyBorder="1" applyAlignment="1">
      <alignment vertical="top" wrapText="1"/>
    </xf>
    <xf numFmtId="0" fontId="14" fillId="12" borderId="0" xfId="0" applyFont="1" applyFill="1" applyBorder="1" applyAlignment="1">
      <alignment horizontal="left" vertical="top" wrapText="1"/>
    </xf>
    <xf numFmtId="0" fontId="20" fillId="12" borderId="0" xfId="0" applyFont="1" applyFill="1" applyBorder="1" applyAlignment="1">
      <alignment vertical="center"/>
    </xf>
    <xf numFmtId="0" fontId="21" fillId="12" borderId="0" xfId="0" applyFont="1" applyFill="1" applyBorder="1" applyAlignment="1">
      <alignment vertical="center"/>
    </xf>
    <xf numFmtId="0" fontId="0" fillId="12" borderId="0" xfId="0" applyFont="1" applyFill="1" applyBorder="1"/>
    <xf numFmtId="0" fontId="0" fillId="12" borderId="0" xfId="0" applyFont="1" applyFill="1"/>
    <xf numFmtId="0" fontId="21" fillId="0" borderId="0" xfId="0" applyFont="1" applyFill="1" applyBorder="1" applyAlignment="1">
      <alignment vertical="center"/>
    </xf>
    <xf numFmtId="0" fontId="0" fillId="0" borderId="0" xfId="0" applyFont="1" applyBorder="1"/>
    <xf numFmtId="0" fontId="0" fillId="0" borderId="0" xfId="0" applyFont="1"/>
    <xf numFmtId="164" fontId="20" fillId="0" borderId="0" xfId="5" applyNumberFormat="1" applyFont="1" applyFill="1" applyBorder="1" applyAlignment="1">
      <alignment vertical="center"/>
    </xf>
    <xf numFmtId="0" fontId="5" fillId="4" borderId="1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wrapText="1"/>
    </xf>
    <xf numFmtId="0" fontId="14" fillId="0" borderId="0" xfId="0" applyFont="1" applyAlignment="1">
      <alignment wrapText="1"/>
    </xf>
    <xf numFmtId="0" fontId="30" fillId="0" borderId="0" xfId="0" applyFont="1" applyFill="1" applyBorder="1" applyAlignment="1">
      <alignment horizontal="left" wrapText="1"/>
    </xf>
    <xf numFmtId="0" fontId="14" fillId="0" borderId="0" xfId="0" applyFont="1" applyBorder="1" applyAlignment="1">
      <alignment horizontal="center" wrapText="1"/>
    </xf>
    <xf numFmtId="0" fontId="14" fillId="0" borderId="0" xfId="0" applyFont="1"/>
    <xf numFmtId="0" fontId="14" fillId="12" borderId="0" xfId="0" applyFont="1" applyFill="1" applyBorder="1"/>
    <xf numFmtId="0" fontId="14" fillId="12" borderId="0" xfId="0" applyFont="1" applyFill="1"/>
    <xf numFmtId="9" fontId="30" fillId="0" borderId="0" xfId="1" applyFont="1" applyFill="1" applyBorder="1" applyAlignment="1">
      <alignment horizontal="left" wrapText="1"/>
    </xf>
    <xf numFmtId="0" fontId="0" fillId="0" borderId="0" xfId="0" applyAlignment="1">
      <alignment vertical="center"/>
    </xf>
    <xf numFmtId="164" fontId="14" fillId="8" borderId="1" xfId="5" applyNumberFormat="1" applyFont="1" applyFill="1" applyBorder="1" applyAlignment="1">
      <alignment horizontal="center" vertical="top" wrapText="1"/>
    </xf>
    <xf numFmtId="0" fontId="20" fillId="0" borderId="0" xfId="5" applyNumberFormat="1" applyFont="1" applyFill="1" applyBorder="1" applyAlignment="1">
      <alignment vertical="center"/>
    </xf>
    <xf numFmtId="0" fontId="8" fillId="6" borderId="0" xfId="2" applyFont="1" applyFill="1" applyBorder="1" applyAlignment="1">
      <alignment horizontal="left" vertical="center"/>
    </xf>
    <xf numFmtId="0" fontId="13" fillId="5" borderId="0" xfId="2" applyFont="1" applyFill="1" applyBorder="1" applyAlignment="1">
      <alignment horizontal="left" vertical="center"/>
    </xf>
    <xf numFmtId="0" fontId="8" fillId="0" borderId="2" xfId="2" applyFont="1" applyBorder="1" applyAlignment="1">
      <alignment horizontal="center" vertical="center"/>
    </xf>
    <xf numFmtId="0" fontId="8" fillId="0" borderId="0" xfId="2" applyFont="1" applyBorder="1" applyAlignment="1">
      <alignment horizontal="center" vertical="center"/>
    </xf>
    <xf numFmtId="0" fontId="18" fillId="5" borderId="5" xfId="2" applyFont="1" applyFill="1" applyBorder="1" applyAlignment="1">
      <alignment horizontal="left" vertical="center"/>
    </xf>
    <xf numFmtId="0" fontId="8" fillId="6" borderId="5" xfId="2" applyFont="1" applyFill="1" applyBorder="1" applyAlignment="1">
      <alignment horizontal="left" vertical="center"/>
    </xf>
    <xf numFmtId="0" fontId="18" fillId="5" borderId="9" xfId="2" applyFont="1" applyFill="1" applyBorder="1" applyAlignment="1">
      <alignment horizontal="left" vertical="center"/>
    </xf>
    <xf numFmtId="0" fontId="8" fillId="6" borderId="9" xfId="2" applyFont="1" applyFill="1" applyBorder="1" applyAlignment="1">
      <alignment horizontal="left" vertical="center"/>
    </xf>
    <xf numFmtId="0" fontId="8" fillId="6" borderId="9" xfId="2" applyFont="1" applyFill="1" applyBorder="1" applyAlignment="1">
      <alignment horizontal="left" vertical="center" wrapText="1"/>
    </xf>
    <xf numFmtId="0" fontId="17" fillId="0" borderId="0" xfId="2" applyFont="1" applyBorder="1" applyAlignment="1">
      <alignment horizontal="left" vertical="center"/>
    </xf>
    <xf numFmtId="0" fontId="12" fillId="8" borderId="15" xfId="2" applyFont="1" applyFill="1" applyBorder="1" applyAlignment="1">
      <alignment horizontal="center" vertical="center"/>
    </xf>
    <xf numFmtId="0" fontId="0" fillId="6" borderId="0" xfId="0" applyFill="1" applyBorder="1" applyAlignment="1">
      <alignment horizontal="left" vertical="center"/>
    </xf>
    <xf numFmtId="0" fontId="8" fillId="6" borderId="0" xfId="2" applyFont="1" applyFill="1" applyBorder="1" applyAlignment="1">
      <alignment horizontal="left" vertical="center" wrapText="1"/>
    </xf>
    <xf numFmtId="164" fontId="15" fillId="8" borderId="14" xfId="3" applyNumberFormat="1" applyFont="1" applyFill="1" applyBorder="1" applyAlignment="1">
      <alignment horizontal="center" vertical="center"/>
    </xf>
    <xf numFmtId="9" fontId="15" fillId="8" borderId="14" xfId="1" applyFont="1" applyFill="1" applyBorder="1" applyAlignment="1">
      <alignment horizontal="center" vertical="center"/>
    </xf>
    <xf numFmtId="164" fontId="9" fillId="0" borderId="0" xfId="3" applyNumberFormat="1" applyFont="1" applyFill="1" applyBorder="1" applyAlignment="1">
      <alignment horizontal="left" vertical="center"/>
    </xf>
    <xf numFmtId="164" fontId="9" fillId="0" borderId="0" xfId="3" applyNumberFormat="1" applyFont="1" applyFill="1" applyBorder="1" applyAlignment="1">
      <alignment horizontal="center" vertical="center"/>
    </xf>
    <xf numFmtId="164" fontId="13" fillId="5" borderId="8" xfId="3" applyNumberFormat="1" applyFont="1" applyFill="1" applyBorder="1" applyAlignment="1">
      <alignment horizontal="left" vertical="center"/>
    </xf>
    <xf numFmtId="164" fontId="12" fillId="8" borderId="15" xfId="3" applyNumberFormat="1" applyFont="1" applyFill="1" applyBorder="1" applyAlignment="1">
      <alignment horizontal="center" vertical="center"/>
    </xf>
    <xf numFmtId="0" fontId="12" fillId="6" borderId="11" xfId="2" applyFont="1" applyFill="1" applyBorder="1" applyAlignment="1">
      <alignment horizontal="left" vertical="center"/>
    </xf>
    <xf numFmtId="164" fontId="11" fillId="6" borderId="11" xfId="3" applyNumberFormat="1" applyFont="1" applyFill="1" applyBorder="1" applyAlignment="1">
      <alignment horizontal="left" vertical="center"/>
    </xf>
    <xf numFmtId="164" fontId="11" fillId="8" borderId="18" xfId="3" applyNumberFormat="1" applyFont="1" applyFill="1" applyBorder="1" applyAlignment="1">
      <alignment horizontal="center" vertical="center"/>
    </xf>
    <xf numFmtId="164" fontId="8" fillId="6" borderId="0" xfId="3" applyNumberFormat="1" applyFont="1" applyFill="1" applyBorder="1" applyAlignment="1">
      <alignment horizontal="left" vertical="center"/>
    </xf>
    <xf numFmtId="164" fontId="8" fillId="8" borderId="14" xfId="3" applyNumberFormat="1" applyFont="1" applyFill="1" applyBorder="1" applyAlignment="1">
      <alignment horizontal="center" vertical="center"/>
    </xf>
    <xf numFmtId="164" fontId="8" fillId="6" borderId="0" xfId="3" applyNumberFormat="1" applyFont="1" applyFill="1" applyBorder="1" applyAlignment="1">
      <alignment horizontal="left" vertical="center" wrapText="1"/>
    </xf>
    <xf numFmtId="0" fontId="12"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1" fillId="0" borderId="0" xfId="0" applyFont="1" applyAlignment="1">
      <alignment horizontal="center" vertical="center"/>
    </xf>
    <xf numFmtId="3" fontId="22" fillId="8" borderId="0" xfId="0" applyNumberFormat="1" applyFont="1" applyFill="1" applyBorder="1" applyAlignment="1">
      <alignment horizontal="center" vertical="center" wrapText="1"/>
    </xf>
    <xf numFmtId="9" fontId="22" fillId="8" borderId="0" xfId="1" applyFont="1" applyFill="1" applyBorder="1" applyAlignment="1">
      <alignment horizontal="center" vertical="center" wrapText="1"/>
    </xf>
    <xf numFmtId="0" fontId="5" fillId="7" borderId="10" xfId="0" applyFont="1" applyFill="1" applyBorder="1" applyAlignment="1">
      <alignment horizontal="center" vertical="center"/>
    </xf>
    <xf numFmtId="164" fontId="14" fillId="3" borderId="1" xfId="5" applyNumberFormat="1" applyFont="1" applyFill="1" applyBorder="1" applyAlignment="1">
      <alignment horizontal="center" vertical="top" wrapText="1"/>
    </xf>
    <xf numFmtId="0" fontId="10" fillId="9" borderId="10" xfId="0" applyFont="1" applyFill="1" applyBorder="1" applyAlignment="1">
      <alignment horizontal="right" vertical="top"/>
    </xf>
    <xf numFmtId="0" fontId="10" fillId="7" borderId="10" xfId="0" applyFont="1" applyFill="1" applyBorder="1" applyAlignment="1">
      <alignment horizontal="right" vertical="top" wrapText="1"/>
    </xf>
    <xf numFmtId="0" fontId="0" fillId="0" borderId="0" xfId="0" applyBorder="1" applyAlignment="1">
      <alignment vertical="center" wrapText="1"/>
    </xf>
    <xf numFmtId="0" fontId="14" fillId="12" borderId="0" xfId="0" applyFont="1" applyFill="1" applyBorder="1" applyAlignment="1">
      <alignment vertical="center" wrapText="1"/>
    </xf>
    <xf numFmtId="0" fontId="1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4" fillId="0" borderId="0" xfId="0" applyFont="1" applyBorder="1" applyAlignment="1">
      <alignment horizontal="center" vertical="center"/>
    </xf>
    <xf numFmtId="0" fontId="0" fillId="12"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0" fillId="12" borderId="0" xfId="0" applyFill="1" applyBorder="1" applyAlignment="1">
      <alignment horizontal="center" vertical="center"/>
    </xf>
    <xf numFmtId="0" fontId="14" fillId="12"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0" fillId="5" borderId="9" xfId="0" applyFont="1" applyFill="1" applyBorder="1" applyAlignment="1">
      <alignment horizontal="center" vertical="center"/>
    </xf>
    <xf numFmtId="0" fontId="0" fillId="12" borderId="6" xfId="0" applyFont="1" applyFill="1" applyBorder="1" applyAlignment="1">
      <alignment horizontal="center" vertical="center" wrapText="1"/>
    </xf>
    <xf numFmtId="3" fontId="22" fillId="2" borderId="7" xfId="0" applyNumberFormat="1" applyFont="1" applyFill="1" applyBorder="1" applyAlignment="1">
      <alignment horizontal="right" vertical="center" wrapText="1"/>
    </xf>
    <xf numFmtId="9" fontId="22" fillId="2" borderId="4" xfId="1" applyFont="1" applyFill="1" applyBorder="1" applyAlignment="1">
      <alignment horizontal="right" vertical="center" wrapText="1"/>
    </xf>
    <xf numFmtId="0" fontId="6" fillId="0" borderId="0" xfId="0" applyFont="1" applyFill="1" applyBorder="1" applyAlignment="1">
      <alignment horizontal="left" vertical="center" wrapText="1"/>
    </xf>
    <xf numFmtId="9" fontId="22" fillId="12" borderId="0" xfId="1" applyFont="1" applyFill="1" applyBorder="1" applyAlignment="1">
      <alignment horizontal="right" vertical="center" wrapText="1"/>
    </xf>
    <xf numFmtId="0" fontId="14" fillId="0" borderId="4" xfId="0" applyFont="1" applyFill="1" applyBorder="1" applyAlignment="1">
      <alignmen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0" fillId="12" borderId="0" xfId="0" applyFill="1" applyAlignment="1">
      <alignment horizontal="center" vertical="center" wrapText="1"/>
    </xf>
    <xf numFmtId="0" fontId="10" fillId="13" borderId="5" xfId="0" applyFont="1" applyFill="1" applyBorder="1" applyAlignment="1">
      <alignment horizontal="left" vertical="center"/>
    </xf>
    <xf numFmtId="0" fontId="14" fillId="19" borderId="0" xfId="0" applyFont="1" applyFill="1" applyAlignment="1">
      <alignment horizontal="center" vertical="center" wrapText="1"/>
    </xf>
    <xf numFmtId="0" fontId="14" fillId="21" borderId="0" xfId="0" applyFont="1" applyFill="1" applyAlignment="1">
      <alignment horizontal="center" vertical="center" wrapText="1"/>
    </xf>
    <xf numFmtId="0" fontId="0" fillId="12" borderId="0" xfId="0" applyFont="1" applyFill="1" applyAlignment="1">
      <alignment horizontal="center" vertical="center" wrapText="1"/>
    </xf>
    <xf numFmtId="0" fontId="14" fillId="12" borderId="0" xfId="0" applyFont="1" applyFill="1" applyAlignment="1">
      <alignment horizontal="center" vertical="center" wrapText="1"/>
    </xf>
    <xf numFmtId="0" fontId="0" fillId="0" borderId="0" xfId="0" applyFont="1" applyAlignment="1">
      <alignment horizontal="center" vertical="center" wrapText="1"/>
    </xf>
    <xf numFmtId="0" fontId="14" fillId="20" borderId="0" xfId="0" applyFont="1" applyFill="1" applyAlignment="1">
      <alignment horizontal="center" vertical="center" wrapText="1"/>
    </xf>
    <xf numFmtId="0" fontId="0" fillId="12" borderId="0" xfId="0"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37" fillId="0" borderId="1" xfId="0" applyFont="1" applyFill="1" applyBorder="1" applyAlignment="1">
      <alignment vertical="top" wrapText="1"/>
    </xf>
    <xf numFmtId="164" fontId="37" fillId="8" borderId="1" xfId="5" applyNumberFormat="1" applyFont="1" applyFill="1" applyBorder="1" applyAlignment="1">
      <alignment horizontal="center" vertical="top" wrapText="1"/>
    </xf>
    <xf numFmtId="164" fontId="37" fillId="3" borderId="1" xfId="5" applyNumberFormat="1" applyFont="1" applyFill="1" applyBorder="1" applyAlignment="1">
      <alignment horizontal="center" vertical="top" wrapText="1"/>
    </xf>
    <xf numFmtId="0" fontId="37" fillId="0" borderId="0" xfId="0" applyFont="1"/>
    <xf numFmtId="164" fontId="8" fillId="0" borderId="0" xfId="2" applyNumberFormat="1" applyFont="1" applyFill="1" applyBorder="1" applyAlignment="1">
      <alignment horizontal="center" vertical="center"/>
    </xf>
    <xf numFmtId="164" fontId="0" fillId="0" borderId="0" xfId="0" applyNumberFormat="1" applyAlignment="1">
      <alignment horizontal="center" vertical="center"/>
    </xf>
    <xf numFmtId="0" fontId="33" fillId="0" borderId="0" xfId="0" applyFont="1" applyFill="1" applyBorder="1" applyAlignment="1">
      <alignment horizontal="left" vertical="top" wrapText="1"/>
    </xf>
    <xf numFmtId="2" fontId="30" fillId="0" borderId="0" xfId="0" applyNumberFormat="1" applyFont="1" applyFill="1" applyBorder="1" applyAlignment="1">
      <alignment horizontal="left" wrapText="1"/>
    </xf>
    <xf numFmtId="164" fontId="8" fillId="3" borderId="14" xfId="3" applyNumberFormat="1" applyFont="1" applyFill="1" applyBorder="1" applyAlignment="1">
      <alignment horizontal="center" vertical="center"/>
    </xf>
    <xf numFmtId="164" fontId="11" fillId="3" borderId="18" xfId="3" applyNumberFormat="1" applyFont="1" applyFill="1" applyBorder="1" applyAlignment="1">
      <alignment horizontal="center" vertical="center"/>
    </xf>
    <xf numFmtId="3" fontId="22" fillId="3" borderId="0" xfId="0" applyNumberFormat="1" applyFont="1" applyFill="1" applyBorder="1" applyAlignment="1">
      <alignment horizontal="center" vertical="center" wrapText="1"/>
    </xf>
    <xf numFmtId="9" fontId="22" fillId="3" borderId="0" xfId="1" applyFont="1" applyFill="1" applyBorder="1" applyAlignment="1">
      <alignment horizontal="center" vertical="center" wrapText="1"/>
    </xf>
    <xf numFmtId="3" fontId="22" fillId="3" borderId="6" xfId="0" applyNumberFormat="1" applyFont="1" applyFill="1" applyBorder="1" applyAlignment="1">
      <alignment horizontal="right" wrapText="1"/>
    </xf>
    <xf numFmtId="9" fontId="22" fillId="3" borderId="6" xfId="1" applyFont="1" applyFill="1" applyBorder="1" applyAlignment="1">
      <alignment horizontal="right" wrapText="1"/>
    </xf>
    <xf numFmtId="0" fontId="12" fillId="3" borderId="17" xfId="2" applyFont="1" applyFill="1" applyBorder="1" applyAlignment="1">
      <alignment horizontal="center" vertical="center" wrapText="1"/>
    </xf>
    <xf numFmtId="164" fontId="16" fillId="3" borderId="16" xfId="3" applyNumberFormat="1" applyFont="1" applyFill="1" applyBorder="1" applyAlignment="1">
      <alignment horizontal="center" vertical="center"/>
    </xf>
    <xf numFmtId="9" fontId="15" fillId="3" borderId="16" xfId="1" applyFont="1" applyFill="1" applyBorder="1" applyAlignment="1">
      <alignment horizontal="center" vertical="center"/>
    </xf>
    <xf numFmtId="164" fontId="12" fillId="3" borderId="17" xfId="3" quotePrefix="1" applyNumberFormat="1" applyFont="1" applyFill="1" applyBorder="1" applyAlignment="1">
      <alignment horizontal="center" vertical="center" wrapText="1"/>
    </xf>
    <xf numFmtId="164" fontId="0" fillId="3" borderId="16" xfId="5" applyNumberFormat="1" applyFont="1" applyFill="1" applyBorder="1" applyAlignment="1">
      <alignment horizontal="center" vertical="center"/>
    </xf>
    <xf numFmtId="0" fontId="12" fillId="16" borderId="17" xfId="2" applyFont="1" applyFill="1" applyBorder="1" applyAlignment="1">
      <alignment horizontal="center" vertical="center"/>
    </xf>
    <xf numFmtId="164" fontId="11" fillId="16" borderId="18" xfId="3" applyNumberFormat="1" applyFont="1" applyFill="1" applyBorder="1" applyAlignment="1">
      <alignment horizontal="center" vertical="center"/>
    </xf>
    <xf numFmtId="0" fontId="5" fillId="15" borderId="10"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4" xfId="0" applyFont="1" applyFill="1" applyBorder="1" applyAlignment="1">
      <alignment vertical="center" wrapText="1"/>
    </xf>
    <xf numFmtId="0" fontId="38" fillId="0" borderId="6" xfId="0" applyFont="1" applyFill="1" applyBorder="1" applyAlignment="1">
      <alignment vertical="top" wrapText="1"/>
    </xf>
    <xf numFmtId="164" fontId="38" fillId="8" borderId="1" xfId="5" applyNumberFormat="1" applyFont="1" applyFill="1" applyBorder="1" applyAlignment="1">
      <alignment horizontal="center" vertical="top" wrapText="1"/>
    </xf>
    <xf numFmtId="0" fontId="38" fillId="0" borderId="0" xfId="0" applyFont="1"/>
    <xf numFmtId="0" fontId="38" fillId="0" borderId="1" xfId="0" applyFont="1" applyBorder="1" applyAlignment="1">
      <alignment horizontal="center" vertical="center"/>
    </xf>
    <xf numFmtId="0" fontId="38" fillId="0" borderId="1" xfId="0" applyFont="1" applyFill="1" applyBorder="1" applyAlignment="1">
      <alignment vertical="top" wrapText="1"/>
    </xf>
    <xf numFmtId="0" fontId="38" fillId="12" borderId="1" xfId="0" applyFont="1" applyFill="1" applyBorder="1" applyAlignment="1">
      <alignment horizontal="center" vertical="center"/>
    </xf>
    <xf numFmtId="0" fontId="38" fillId="0" borderId="0" xfId="0" applyFont="1" applyAlignment="1">
      <alignment horizontal="center" vertical="center"/>
    </xf>
    <xf numFmtId="164" fontId="41" fillId="8" borderId="1" xfId="5" applyNumberFormat="1" applyFont="1" applyFill="1" applyBorder="1" applyAlignment="1">
      <alignment horizontal="center" vertical="top" wrapText="1"/>
    </xf>
    <xf numFmtId="164" fontId="41" fillId="3" borderId="1" xfId="5" applyNumberFormat="1" applyFont="1" applyFill="1" applyBorder="1" applyAlignment="1">
      <alignment horizontal="center" vertical="top" wrapText="1"/>
    </xf>
    <xf numFmtId="0" fontId="10" fillId="5" borderId="9" xfId="0" applyFont="1" applyFill="1" applyBorder="1" applyAlignment="1">
      <alignment vertical="center" wrapText="1"/>
    </xf>
    <xf numFmtId="0" fontId="10" fillId="10" borderId="12" xfId="0" applyFont="1" applyFill="1" applyBorder="1" applyAlignment="1">
      <alignment horizontal="right" vertical="center" wrapText="1"/>
    </xf>
    <xf numFmtId="0" fontId="0" fillId="0" borderId="2" xfId="0" applyBorder="1" applyAlignment="1">
      <alignment vertical="center" wrapText="1"/>
    </xf>
    <xf numFmtId="0" fontId="10" fillId="13" borderId="5" xfId="0" applyFont="1" applyFill="1" applyBorder="1" applyAlignment="1">
      <alignment vertical="center" wrapText="1"/>
    </xf>
    <xf numFmtId="0" fontId="0" fillId="0" borderId="0" xfId="0" applyAlignment="1">
      <alignment vertical="center" wrapText="1"/>
    </xf>
    <xf numFmtId="0" fontId="38" fillId="0" borderId="1" xfId="0" applyFont="1" applyFill="1" applyBorder="1" applyAlignment="1">
      <alignment vertical="center" wrapText="1"/>
    </xf>
    <xf numFmtId="0" fontId="38" fillId="22" borderId="1" xfId="0" applyFont="1" applyFill="1" applyBorder="1" applyAlignment="1">
      <alignment vertical="center" wrapText="1"/>
    </xf>
    <xf numFmtId="0" fontId="38" fillId="22" borderId="1" xfId="0" applyFont="1" applyFill="1" applyBorder="1" applyAlignment="1">
      <alignment vertical="top" wrapText="1"/>
    </xf>
    <xf numFmtId="0" fontId="51" fillId="23" borderId="10" xfId="0" applyFont="1" applyFill="1" applyBorder="1" applyAlignment="1">
      <alignment horizontal="center" vertical="center"/>
    </xf>
    <xf numFmtId="164" fontId="38" fillId="22" borderId="1" xfId="5" applyNumberFormat="1" applyFont="1" applyFill="1" applyBorder="1" applyAlignment="1">
      <alignment horizontal="center" vertical="top" wrapText="1"/>
    </xf>
    <xf numFmtId="164" fontId="41" fillId="22" borderId="1" xfId="5" applyNumberFormat="1" applyFont="1" applyFill="1" applyBorder="1" applyAlignment="1">
      <alignment horizontal="center" vertical="top" wrapText="1"/>
    </xf>
    <xf numFmtId="0" fontId="38" fillId="22" borderId="1" xfId="133" applyFont="1" applyFill="1" applyBorder="1" applyAlignment="1">
      <alignment horizontal="left" vertical="center" wrapText="1"/>
    </xf>
    <xf numFmtId="0" fontId="41" fillId="22" borderId="1" xfId="0" applyFont="1" applyFill="1" applyBorder="1" applyAlignment="1">
      <alignment vertical="top" wrapText="1"/>
    </xf>
    <xf numFmtId="0" fontId="38" fillId="22" borderId="1" xfId="0" applyFont="1" applyFill="1" applyBorder="1" applyAlignment="1">
      <alignment horizontal="center" vertical="center"/>
    </xf>
    <xf numFmtId="0" fontId="38" fillId="22" borderId="1" xfId="133" applyFont="1" applyFill="1" applyBorder="1" applyAlignment="1">
      <alignment horizontal="center" vertical="center"/>
    </xf>
    <xf numFmtId="0" fontId="38" fillId="22" borderId="1" xfId="0" applyFont="1" applyFill="1" applyBorder="1" applyAlignment="1">
      <alignment horizontal="center" vertical="center" wrapText="1"/>
    </xf>
    <xf numFmtId="164" fontId="16" fillId="22" borderId="16" xfId="3" applyNumberFormat="1" applyFont="1" applyFill="1" applyBorder="1" applyAlignment="1">
      <alignment horizontal="center" vertical="center"/>
    </xf>
    <xf numFmtId="9" fontId="15" fillId="22" borderId="16" xfId="1" applyFont="1" applyFill="1" applyBorder="1" applyAlignment="1">
      <alignment horizontal="center" vertical="center"/>
    </xf>
    <xf numFmtId="164" fontId="48" fillId="22" borderId="14" xfId="3" applyNumberFormat="1" applyFont="1" applyFill="1" applyBorder="1" applyAlignment="1">
      <alignment horizontal="center" vertical="center"/>
    </xf>
    <xf numFmtId="0" fontId="49" fillId="22" borderId="16" xfId="0" applyFont="1" applyFill="1" applyBorder="1" applyAlignment="1">
      <alignment horizontal="center" vertical="center"/>
    </xf>
    <xf numFmtId="164" fontId="47" fillId="22" borderId="18" xfId="3" applyNumberFormat="1" applyFont="1" applyFill="1" applyBorder="1" applyAlignment="1">
      <alignment horizontal="center" vertical="center"/>
    </xf>
    <xf numFmtId="0" fontId="38" fillId="0" borderId="3" xfId="0" applyFont="1" applyFill="1" applyBorder="1" applyAlignment="1">
      <alignment horizontal="left" vertical="top" wrapText="1"/>
    </xf>
    <xf numFmtId="164" fontId="38" fillId="22" borderId="3" xfId="5" applyNumberFormat="1" applyFont="1" applyFill="1" applyBorder="1" applyAlignment="1">
      <alignment horizontal="center" vertical="top" wrapText="1"/>
    </xf>
    <xf numFmtId="164" fontId="38" fillId="22" borderId="9" xfId="5" applyNumberFormat="1" applyFont="1" applyFill="1" applyBorder="1" applyAlignment="1">
      <alignment horizontal="center" vertical="top" wrapText="1"/>
    </xf>
    <xf numFmtId="164" fontId="38" fillId="22" borderId="4" xfId="5" applyNumberFormat="1" applyFont="1" applyFill="1" applyBorder="1" applyAlignment="1">
      <alignment horizontal="center" vertical="top" wrapText="1"/>
    </xf>
    <xf numFmtId="0" fontId="10" fillId="5" borderId="9" xfId="0" applyFont="1" applyFill="1" applyBorder="1" applyAlignment="1"/>
    <xf numFmtId="0" fontId="0" fillId="0" borderId="0" xfId="0" applyBorder="1" applyAlignment="1">
      <alignment horizontal="center" wrapText="1"/>
    </xf>
    <xf numFmtId="0" fontId="14" fillId="0" borderId="4" xfId="0" applyFont="1" applyFill="1" applyBorder="1" applyAlignment="1">
      <alignment horizontal="left" vertical="top"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164" fontId="14" fillId="8" borderId="3" xfId="5" applyNumberFormat="1" applyFont="1" applyFill="1" applyBorder="1" applyAlignment="1">
      <alignment horizontal="center" vertical="top" wrapText="1"/>
    </xf>
    <xf numFmtId="164" fontId="14" fillId="8" borderId="9" xfId="5" applyNumberFormat="1" applyFont="1" applyFill="1" applyBorder="1" applyAlignment="1">
      <alignment horizontal="center" vertical="top" wrapText="1"/>
    </xf>
    <xf numFmtId="164" fontId="14" fillId="8" borderId="4" xfId="5" applyNumberFormat="1" applyFont="1" applyFill="1" applyBorder="1" applyAlignment="1">
      <alignment horizontal="center" vertical="top" wrapText="1"/>
    </xf>
    <xf numFmtId="164" fontId="14" fillId="3" borderId="3" xfId="5" applyNumberFormat="1" applyFont="1" applyFill="1" applyBorder="1" applyAlignment="1">
      <alignment horizontal="center" vertical="top" wrapText="1"/>
    </xf>
    <xf numFmtId="164" fontId="14" fillId="3" borderId="9" xfId="5" applyNumberFormat="1" applyFont="1" applyFill="1" applyBorder="1" applyAlignment="1">
      <alignment horizontal="center" vertical="top" wrapText="1"/>
    </xf>
    <xf numFmtId="164" fontId="14" fillId="3" borderId="4" xfId="5" applyNumberFormat="1" applyFont="1" applyFill="1" applyBorder="1" applyAlignment="1">
      <alignment horizontal="center" vertical="top" wrapText="1"/>
    </xf>
    <xf numFmtId="0" fontId="38" fillId="0" borderId="0" xfId="0" applyFont="1" applyFill="1" applyAlignment="1">
      <alignment horizontal="left" vertical="center" wrapText="1"/>
    </xf>
    <xf numFmtId="0" fontId="42" fillId="0" borderId="0" xfId="0" applyFont="1" applyFill="1" applyBorder="1" applyAlignment="1">
      <alignment horizontal="left" wrapText="1"/>
    </xf>
    <xf numFmtId="0" fontId="38" fillId="0" borderId="0" xfId="0" applyFont="1" applyFill="1" applyBorder="1" applyAlignment="1">
      <alignment horizontal="left" wrapText="1"/>
    </xf>
    <xf numFmtId="0" fontId="38" fillId="0" borderId="0" xfId="0" applyFont="1" applyFill="1" applyAlignment="1">
      <alignment horizontal="left" wrapText="1"/>
    </xf>
    <xf numFmtId="43" fontId="0" fillId="0" borderId="0" xfId="0" applyNumberFormat="1" applyAlignment="1">
      <alignment horizontal="center" vertical="center"/>
    </xf>
    <xf numFmtId="3" fontId="6" fillId="0" borderId="0" xfId="0" applyNumberFormat="1" applyFont="1" applyFill="1" applyBorder="1" applyAlignment="1">
      <alignment horizontal="left" wrapText="1"/>
    </xf>
    <xf numFmtId="0" fontId="14" fillId="24" borderId="0" xfId="0" applyFont="1" applyFill="1" applyAlignment="1">
      <alignment horizontal="center" vertical="center" wrapText="1"/>
    </xf>
    <xf numFmtId="0" fontId="51" fillId="0" borderId="1" xfId="0" applyFont="1" applyFill="1" applyBorder="1" applyAlignment="1">
      <alignment horizontal="center" vertical="center" wrapText="1"/>
    </xf>
    <xf numFmtId="9" fontId="14" fillId="8" borderId="1" xfId="0" applyNumberFormat="1" applyFont="1" applyFill="1" applyBorder="1" applyAlignment="1">
      <alignment horizontal="center" vertical="top" wrapText="1"/>
    </xf>
    <xf numFmtId="9" fontId="14" fillId="16" borderId="1" xfId="0" applyNumberFormat="1" applyFont="1" applyFill="1" applyBorder="1" applyAlignment="1">
      <alignment horizontal="center" vertical="top" wrapText="1"/>
    </xf>
    <xf numFmtId="9" fontId="14" fillId="8" borderId="1" xfId="1" applyFont="1" applyFill="1" applyBorder="1" applyAlignment="1">
      <alignment horizontal="center" vertical="top" wrapText="1"/>
    </xf>
    <xf numFmtId="9" fontId="14" fillId="16" borderId="1" xfId="1" applyFont="1" applyFill="1" applyBorder="1" applyAlignment="1">
      <alignment horizontal="center" vertical="top" wrapText="1"/>
    </xf>
    <xf numFmtId="164" fontId="14" fillId="16" borderId="1" xfId="5" applyNumberFormat="1" applyFont="1" applyFill="1" applyBorder="1" applyAlignment="1">
      <alignment horizontal="center" vertical="top" wrapText="1"/>
    </xf>
    <xf numFmtId="9" fontId="14" fillId="3" borderId="1" xfId="1" applyFont="1" applyFill="1" applyBorder="1" applyAlignment="1">
      <alignment horizontal="center" vertical="top" wrapText="1"/>
    </xf>
    <xf numFmtId="0" fontId="5" fillId="23" borderId="10" xfId="0" applyFont="1" applyFill="1" applyBorder="1" applyAlignment="1">
      <alignment horizontal="center" vertical="center"/>
    </xf>
    <xf numFmtId="9" fontId="38" fillId="22" borderId="1" xfId="1" applyFont="1" applyFill="1" applyBorder="1" applyAlignment="1">
      <alignment horizontal="center" vertical="top" wrapText="1"/>
    </xf>
    <xf numFmtId="164" fontId="38" fillId="22" borderId="3" xfId="5" applyNumberFormat="1" applyFont="1" applyFill="1" applyBorder="1" applyAlignment="1">
      <alignment horizontal="center" vertical="top" wrapText="1"/>
    </xf>
    <xf numFmtId="164" fontId="38" fillId="22" borderId="9" xfId="5" applyNumberFormat="1" applyFont="1" applyFill="1" applyBorder="1" applyAlignment="1">
      <alignment horizontal="center" vertical="top" wrapText="1"/>
    </xf>
    <xf numFmtId="164" fontId="38" fillId="22" borderId="4" xfId="5" applyNumberFormat="1" applyFont="1" applyFill="1" applyBorder="1" applyAlignment="1">
      <alignment horizontal="center" vertical="top" wrapText="1"/>
    </xf>
    <xf numFmtId="164" fontId="14" fillId="8" borderId="3" xfId="5" applyNumberFormat="1" applyFont="1" applyFill="1" applyBorder="1" applyAlignment="1">
      <alignment horizontal="center" vertical="top" wrapText="1"/>
    </xf>
    <xf numFmtId="164" fontId="14" fillId="8" borderId="9" xfId="5" applyNumberFormat="1" applyFont="1" applyFill="1" applyBorder="1" applyAlignment="1">
      <alignment horizontal="center" vertical="top" wrapText="1"/>
    </xf>
    <xf numFmtId="164" fontId="14" fillId="8" borderId="4" xfId="5" applyNumberFormat="1" applyFont="1" applyFill="1" applyBorder="1" applyAlignment="1">
      <alignment horizontal="center" vertical="top" wrapText="1"/>
    </xf>
    <xf numFmtId="164" fontId="14" fillId="3" borderId="3" xfId="5" applyNumberFormat="1" applyFont="1" applyFill="1" applyBorder="1" applyAlignment="1">
      <alignment horizontal="center" vertical="top" wrapText="1"/>
    </xf>
    <xf numFmtId="164" fontId="14" fillId="3" borderId="9" xfId="5" applyNumberFormat="1" applyFont="1" applyFill="1" applyBorder="1" applyAlignment="1">
      <alignment horizontal="center" vertical="top" wrapText="1"/>
    </xf>
    <xf numFmtId="164" fontId="14" fillId="3" borderId="4" xfId="5" applyNumberFormat="1" applyFont="1" applyFill="1" applyBorder="1" applyAlignment="1">
      <alignment horizontal="center" vertical="top" wrapText="1"/>
    </xf>
    <xf numFmtId="0" fontId="5" fillId="9" borderId="10" xfId="0" applyFont="1" applyFill="1" applyBorder="1" applyAlignment="1">
      <alignment horizontal="center" vertical="center" wrapText="1"/>
    </xf>
    <xf numFmtId="164" fontId="14" fillId="8" borderId="6" xfId="5" applyNumberFormat="1" applyFont="1" applyFill="1" applyBorder="1" applyAlignment="1">
      <alignment vertical="top" wrapText="1"/>
    </xf>
    <xf numFmtId="0" fontId="14" fillId="8" borderId="6" xfId="5" applyNumberFormat="1" applyFont="1" applyFill="1" applyBorder="1" applyAlignment="1">
      <alignment vertical="top" wrapText="1"/>
    </xf>
    <xf numFmtId="164" fontId="38" fillId="8" borderId="6" xfId="5" applyNumberFormat="1" applyFont="1" applyFill="1" applyBorder="1" applyAlignment="1">
      <alignment vertical="top" wrapText="1"/>
    </xf>
    <xf numFmtId="164" fontId="14" fillId="8" borderId="1" xfId="5" applyNumberFormat="1" applyFont="1" applyFill="1" applyBorder="1" applyAlignment="1">
      <alignment vertical="top" wrapText="1"/>
    </xf>
    <xf numFmtId="164" fontId="37" fillId="8" borderId="1" xfId="5" applyNumberFormat="1" applyFont="1" applyFill="1" applyBorder="1" applyAlignment="1">
      <alignment vertical="top" wrapText="1"/>
    </xf>
    <xf numFmtId="164" fontId="41" fillId="8" borderId="1" xfId="5" applyNumberFormat="1" applyFont="1" applyFill="1" applyBorder="1" applyAlignment="1">
      <alignment vertical="top" wrapText="1"/>
    </xf>
    <xf numFmtId="0" fontId="14" fillId="8" borderId="8" xfId="5" applyNumberFormat="1" applyFont="1" applyFill="1" applyBorder="1" applyAlignment="1">
      <alignment vertical="top" wrapText="1"/>
    </xf>
    <xf numFmtId="0" fontId="14" fillId="8" borderId="5" xfId="5" applyNumberFormat="1" applyFont="1" applyFill="1" applyBorder="1" applyAlignment="1">
      <alignment vertical="top" wrapText="1"/>
    </xf>
    <xf numFmtId="0" fontId="14" fillId="8" borderId="7" xfId="5" applyNumberFormat="1" applyFont="1" applyFill="1" applyBorder="1" applyAlignment="1">
      <alignment vertical="top" wrapText="1"/>
    </xf>
    <xf numFmtId="164" fontId="8" fillId="16" borderId="14" xfId="3" applyNumberFormat="1" applyFont="1" applyFill="1" applyBorder="1" applyAlignment="1">
      <alignment horizontal="center" vertical="center"/>
    </xf>
    <xf numFmtId="0" fontId="19" fillId="16" borderId="16" xfId="0" applyFont="1" applyFill="1" applyBorder="1" applyAlignment="1">
      <alignment horizontal="center" vertical="center"/>
    </xf>
    <xf numFmtId="3" fontId="22" fillId="16" borderId="0" xfId="0" applyNumberFormat="1" applyFont="1" applyFill="1" applyBorder="1" applyAlignment="1">
      <alignment horizontal="center" vertical="center" wrapText="1"/>
    </xf>
    <xf numFmtId="9" fontId="22" fillId="16" borderId="0" xfId="1" applyFont="1" applyFill="1" applyBorder="1" applyAlignment="1">
      <alignment horizontal="center" vertical="center" wrapText="1"/>
    </xf>
    <xf numFmtId="164" fontId="16" fillId="16" borderId="16" xfId="3" applyNumberFormat="1" applyFont="1" applyFill="1" applyBorder="1" applyAlignment="1">
      <alignment horizontal="center" vertical="center"/>
    </xf>
    <xf numFmtId="9" fontId="15" fillId="16" borderId="16" xfId="1" applyFont="1" applyFill="1" applyBorder="1" applyAlignment="1">
      <alignment horizontal="center" vertical="center"/>
    </xf>
    <xf numFmtId="0" fontId="12" fillId="22" borderId="17" xfId="2" applyFont="1" applyFill="1" applyBorder="1" applyAlignment="1">
      <alignment horizontal="center" vertical="center"/>
    </xf>
    <xf numFmtId="0" fontId="46" fillId="22" borderId="17" xfId="2" applyFont="1" applyFill="1" applyBorder="1" applyAlignment="1">
      <alignment horizontal="center" vertical="center"/>
    </xf>
    <xf numFmtId="3" fontId="44" fillId="22" borderId="0" xfId="0" applyNumberFormat="1" applyFont="1" applyFill="1" applyBorder="1" applyAlignment="1">
      <alignment horizontal="center" vertical="center" wrapText="1"/>
    </xf>
    <xf numFmtId="9" fontId="44" fillId="22" borderId="0"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9" borderId="1" xfId="0" applyFont="1" applyFill="1" applyBorder="1" applyAlignment="1">
      <alignment horizontal="center" vertical="top" wrapText="1"/>
    </xf>
    <xf numFmtId="0" fontId="5" fillId="15" borderId="1" xfId="0" applyFont="1" applyFill="1" applyBorder="1" applyAlignment="1">
      <alignment horizontal="center" vertical="top" wrapText="1"/>
    </xf>
    <xf numFmtId="0" fontId="5" fillId="23" borderId="1" xfId="0" applyFont="1" applyFill="1" applyBorder="1" applyAlignment="1">
      <alignment horizontal="center" vertical="top" wrapText="1"/>
    </xf>
    <xf numFmtId="9" fontId="14" fillId="22" borderId="1" xfId="1" applyNumberFormat="1" applyFont="1" applyFill="1" applyBorder="1" applyAlignment="1">
      <alignment horizontal="center" vertical="top" wrapText="1"/>
    </xf>
    <xf numFmtId="9" fontId="14" fillId="22" borderId="1" xfId="0" applyNumberFormat="1" applyFont="1" applyFill="1" applyBorder="1" applyAlignment="1">
      <alignment horizontal="center" vertical="top" wrapText="1"/>
    </xf>
    <xf numFmtId="9" fontId="14" fillId="22" borderId="1" xfId="1" applyFont="1" applyFill="1" applyBorder="1" applyAlignment="1">
      <alignment horizontal="center" vertical="top" wrapText="1"/>
    </xf>
    <xf numFmtId="0" fontId="5" fillId="7" borderId="1" xfId="0" applyFont="1" applyFill="1" applyBorder="1" applyAlignment="1">
      <alignment horizontal="center" vertical="top" wrapText="1"/>
    </xf>
    <xf numFmtId="9" fontId="14" fillId="3" borderId="1" xfId="0" applyNumberFormat="1" applyFont="1" applyFill="1" applyBorder="1" applyAlignment="1">
      <alignment horizontal="center" vertical="top" wrapText="1"/>
    </xf>
    <xf numFmtId="0" fontId="32" fillId="3" borderId="5" xfId="0" applyFont="1" applyFill="1" applyBorder="1" applyAlignment="1">
      <alignment horizontal="center" vertical="center"/>
    </xf>
    <xf numFmtId="0" fontId="31" fillId="3" borderId="9" xfId="0" applyFont="1" applyFill="1" applyBorder="1" applyAlignment="1">
      <alignment horizontal="center" vertical="center"/>
    </xf>
    <xf numFmtId="0" fontId="45" fillId="22" borderId="5" xfId="0" applyFont="1" applyFill="1" applyBorder="1" applyAlignment="1">
      <alignment horizontal="center" vertical="center"/>
    </xf>
    <xf numFmtId="0" fontId="45" fillId="22" borderId="9" xfId="0" applyFont="1" applyFill="1" applyBorder="1" applyAlignment="1">
      <alignment horizontal="center" vertical="center"/>
    </xf>
    <xf numFmtId="0" fontId="32" fillId="16" borderId="5" xfId="0" applyFont="1" applyFill="1" applyBorder="1" applyAlignment="1">
      <alignment horizontal="center" vertical="center"/>
    </xf>
    <xf numFmtId="0" fontId="31" fillId="16" borderId="9" xfId="0" applyFont="1" applyFill="1" applyBorder="1" applyAlignment="1">
      <alignment horizontal="center" vertical="center"/>
    </xf>
    <xf numFmtId="0" fontId="0" fillId="6" borderId="0" xfId="0" applyFill="1" applyBorder="1" applyAlignment="1">
      <alignment horizontal="left" vertical="center" wrapText="1"/>
    </xf>
    <xf numFmtId="0" fontId="12" fillId="5" borderId="0" xfId="2" applyFont="1" applyFill="1" applyBorder="1" applyAlignment="1">
      <alignment horizontal="left" vertical="center" wrapText="1"/>
    </xf>
    <xf numFmtId="0" fontId="31" fillId="8" borderId="9" xfId="0" applyFont="1" applyFill="1" applyBorder="1" applyAlignment="1">
      <alignment horizontal="center" vertical="center"/>
    </xf>
    <xf numFmtId="0" fontId="13" fillId="5" borderId="8" xfId="2" applyFont="1" applyFill="1" applyBorder="1" applyAlignment="1">
      <alignment horizontal="left" vertical="center"/>
    </xf>
    <xf numFmtId="0" fontId="13" fillId="5" borderId="5" xfId="2" applyFont="1" applyFill="1" applyBorder="1" applyAlignment="1">
      <alignment horizontal="left" vertical="center"/>
    </xf>
    <xf numFmtId="0" fontId="32" fillId="8" borderId="5" xfId="0" applyFont="1" applyFill="1" applyBorder="1" applyAlignment="1">
      <alignment horizontal="center" vertical="center"/>
    </xf>
    <xf numFmtId="0" fontId="50" fillId="23" borderId="3" xfId="0" applyFont="1" applyFill="1" applyBorder="1" applyAlignment="1">
      <alignment horizontal="center" vertical="center"/>
    </xf>
    <xf numFmtId="0" fontId="50" fillId="23" borderId="9" xfId="0" applyFont="1" applyFill="1" applyBorder="1" applyAlignment="1">
      <alignment horizontal="center" vertical="center"/>
    </xf>
    <xf numFmtId="0" fontId="50" fillId="23" borderId="4" xfId="0" applyFont="1" applyFill="1" applyBorder="1" applyAlignment="1">
      <alignment horizontal="center" vertical="center"/>
    </xf>
    <xf numFmtId="164" fontId="38" fillId="22" borderId="3" xfId="5" applyNumberFormat="1" applyFont="1" applyFill="1" applyBorder="1" applyAlignment="1">
      <alignment horizontal="center" vertical="top" wrapText="1"/>
    </xf>
    <xf numFmtId="164" fontId="38" fillId="22" borderId="9" xfId="5" applyNumberFormat="1" applyFont="1" applyFill="1" applyBorder="1" applyAlignment="1">
      <alignment horizontal="center" vertical="top" wrapText="1"/>
    </xf>
    <xf numFmtId="164" fontId="38" fillId="22" borderId="4" xfId="5" applyNumberFormat="1" applyFont="1" applyFill="1" applyBorder="1" applyAlignment="1">
      <alignment horizontal="center" vertical="top" wrapText="1"/>
    </xf>
    <xf numFmtId="0" fontId="20" fillId="23" borderId="3" xfId="0" applyFont="1" applyFill="1" applyBorder="1" applyAlignment="1">
      <alignment horizontal="center" vertical="center"/>
    </xf>
    <xf numFmtId="0" fontId="20" fillId="23" borderId="9" xfId="0" applyFont="1" applyFill="1" applyBorder="1" applyAlignment="1">
      <alignment horizontal="center" vertical="center"/>
    </xf>
    <xf numFmtId="0" fontId="20" fillId="23" borderId="4"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4"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 xfId="0" applyFont="1" applyFill="1" applyBorder="1" applyAlignment="1">
      <alignment horizontal="center" vertical="center"/>
    </xf>
    <xf numFmtId="3" fontId="5" fillId="22" borderId="19" xfId="0" applyNumberFormat="1" applyFont="1" applyFill="1" applyBorder="1" applyAlignment="1">
      <alignment horizontal="center" vertical="center" wrapText="1"/>
    </xf>
    <xf numFmtId="3" fontId="5" fillId="22" borderId="22" xfId="0" applyNumberFormat="1" applyFont="1" applyFill="1" applyBorder="1" applyAlignment="1">
      <alignment horizontal="center" vertical="center" wrapText="1"/>
    </xf>
    <xf numFmtId="3" fontId="5" fillId="22" borderId="20" xfId="0" applyNumberFormat="1" applyFont="1" applyFill="1" applyBorder="1" applyAlignment="1">
      <alignment horizontal="center" vertical="center" wrapText="1"/>
    </xf>
    <xf numFmtId="3" fontId="14" fillId="22" borderId="19" xfId="0" applyNumberFormat="1" applyFont="1" applyFill="1" applyBorder="1" applyAlignment="1">
      <alignment horizontal="center" vertical="center" wrapText="1"/>
    </xf>
    <xf numFmtId="3" fontId="14" fillId="22" borderId="22" xfId="0" applyNumberFormat="1" applyFont="1" applyFill="1" applyBorder="1" applyAlignment="1">
      <alignment horizontal="center" vertical="center" wrapText="1"/>
    </xf>
    <xf numFmtId="3" fontId="14" fillId="22" borderId="20" xfId="0" applyNumberFormat="1" applyFont="1" applyFill="1" applyBorder="1" applyAlignment="1">
      <alignment horizontal="center" vertical="center" wrapText="1"/>
    </xf>
    <xf numFmtId="3" fontId="14" fillId="22" borderId="3" xfId="0" applyNumberFormat="1" applyFont="1" applyFill="1" applyBorder="1" applyAlignment="1">
      <alignment horizontal="center" vertical="center" wrapText="1"/>
    </xf>
    <xf numFmtId="3" fontId="14" fillId="22" borderId="9" xfId="0" applyNumberFormat="1" applyFont="1" applyFill="1" applyBorder="1" applyAlignment="1">
      <alignment horizontal="center" vertical="center" wrapText="1"/>
    </xf>
    <xf numFmtId="3" fontId="14" fillId="22" borderId="4" xfId="0" applyNumberFormat="1" applyFont="1" applyFill="1" applyBorder="1" applyAlignment="1">
      <alignment horizontal="center" vertical="center" wrapText="1"/>
    </xf>
    <xf numFmtId="164" fontId="14" fillId="16" borderId="3" xfId="5" applyNumberFormat="1" applyFont="1" applyFill="1" applyBorder="1" applyAlignment="1">
      <alignment horizontal="center" vertical="top" wrapText="1"/>
    </xf>
    <xf numFmtId="164" fontId="14" fillId="16" borderId="9" xfId="5" applyNumberFormat="1" applyFont="1" applyFill="1" applyBorder="1" applyAlignment="1">
      <alignment horizontal="center" vertical="top" wrapText="1"/>
    </xf>
    <xf numFmtId="164" fontId="14" fillId="16" borderId="4" xfId="5" applyNumberFormat="1" applyFont="1" applyFill="1" applyBorder="1" applyAlignment="1">
      <alignment horizontal="center" vertical="top" wrapText="1"/>
    </xf>
    <xf numFmtId="0" fontId="20" fillId="15" borderId="3" xfId="0" applyFont="1" applyFill="1" applyBorder="1" applyAlignment="1">
      <alignment horizontal="center" vertical="center"/>
    </xf>
    <xf numFmtId="0" fontId="20" fillId="15" borderId="9" xfId="0" applyFont="1" applyFill="1" applyBorder="1" applyAlignment="1">
      <alignment horizontal="center" vertical="center"/>
    </xf>
    <xf numFmtId="0" fontId="20" fillId="15" borderId="4" xfId="0" applyFont="1" applyFill="1" applyBorder="1" applyAlignment="1">
      <alignment horizontal="center" vertical="center"/>
    </xf>
    <xf numFmtId="0" fontId="20" fillId="15" borderId="1" xfId="0" applyFont="1" applyFill="1" applyBorder="1" applyAlignment="1">
      <alignment horizontal="center" vertical="center" wrapText="1"/>
    </xf>
    <xf numFmtId="0" fontId="20" fillId="7" borderId="3"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4"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12" xfId="0" applyFont="1" applyFill="1" applyBorder="1" applyAlignment="1">
      <alignment horizontal="center" vertical="center"/>
    </xf>
    <xf numFmtId="3" fontId="14" fillId="3" borderId="19" xfId="0" applyNumberFormat="1" applyFont="1" applyFill="1" applyBorder="1" applyAlignment="1">
      <alignment horizontal="center" vertical="center" wrapText="1"/>
    </xf>
    <xf numFmtId="3" fontId="14" fillId="3" borderId="22" xfId="0" applyNumberFormat="1" applyFont="1" applyFill="1" applyBorder="1" applyAlignment="1">
      <alignment horizontal="center" vertical="center" wrapText="1"/>
    </xf>
    <xf numFmtId="3" fontId="14" fillId="3" borderId="20"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3" fontId="14" fillId="3" borderId="9"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5" fillId="16" borderId="10" xfId="0" applyNumberFormat="1" applyFont="1" applyFill="1" applyBorder="1" applyAlignment="1">
      <alignment horizontal="center" vertical="center" wrapText="1"/>
    </xf>
    <xf numFmtId="3" fontId="14" fillId="16" borderId="19" xfId="0" applyNumberFormat="1" applyFont="1" applyFill="1" applyBorder="1" applyAlignment="1">
      <alignment horizontal="center" vertical="center" wrapText="1"/>
    </xf>
    <xf numFmtId="3" fontId="14" fillId="16" borderId="22" xfId="0" applyNumberFormat="1" applyFont="1" applyFill="1" applyBorder="1" applyAlignment="1">
      <alignment horizontal="center" vertical="center" wrapText="1"/>
    </xf>
    <xf numFmtId="3" fontId="14" fillId="16" borderId="20" xfId="0" applyNumberFormat="1" applyFont="1" applyFill="1" applyBorder="1" applyAlignment="1">
      <alignment horizontal="center" vertical="center" wrapText="1"/>
    </xf>
    <xf numFmtId="3" fontId="14" fillId="16" borderId="3" xfId="0" applyNumberFormat="1" applyFont="1" applyFill="1" applyBorder="1" applyAlignment="1">
      <alignment horizontal="center" vertical="center" wrapText="1"/>
    </xf>
    <xf numFmtId="3" fontId="14" fillId="16" borderId="9" xfId="0" applyNumberFormat="1" applyFont="1" applyFill="1" applyBorder="1" applyAlignment="1">
      <alignment horizontal="center" vertical="center" wrapText="1"/>
    </xf>
    <xf numFmtId="3" fontId="14" fillId="16" borderId="4" xfId="0" applyNumberFormat="1" applyFont="1" applyFill="1" applyBorder="1" applyAlignment="1">
      <alignment horizontal="center" vertical="center" wrapText="1"/>
    </xf>
    <xf numFmtId="164" fontId="38" fillId="3" borderId="3" xfId="5" applyNumberFormat="1" applyFont="1" applyFill="1" applyBorder="1" applyAlignment="1">
      <alignment horizontal="center" vertical="top" wrapText="1"/>
    </xf>
    <xf numFmtId="164" fontId="38" fillId="3" borderId="9" xfId="5" applyNumberFormat="1" applyFont="1" applyFill="1" applyBorder="1" applyAlignment="1">
      <alignment horizontal="center" vertical="top" wrapText="1"/>
    </xf>
    <xf numFmtId="164" fontId="38" fillId="3" borderId="4" xfId="5" applyNumberFormat="1" applyFont="1" applyFill="1" applyBorder="1" applyAlignment="1">
      <alignment horizontal="center" vertical="top" wrapText="1"/>
    </xf>
    <xf numFmtId="9" fontId="38" fillId="16" borderId="3" xfId="1" applyFont="1" applyFill="1" applyBorder="1" applyAlignment="1">
      <alignment horizontal="center" vertical="top" wrapText="1"/>
    </xf>
    <xf numFmtId="9" fontId="38" fillId="16" borderId="9" xfId="1" applyFont="1" applyFill="1" applyBorder="1" applyAlignment="1">
      <alignment horizontal="center" vertical="top" wrapText="1"/>
    </xf>
    <xf numFmtId="9" fontId="38" fillId="16" borderId="4" xfId="1" applyFont="1" applyFill="1" applyBorder="1" applyAlignment="1">
      <alignment horizontal="center" vertical="top" wrapText="1"/>
    </xf>
    <xf numFmtId="164" fontId="14" fillId="3" borderId="3" xfId="5" applyNumberFormat="1" applyFont="1" applyFill="1" applyBorder="1" applyAlignment="1">
      <alignment horizontal="center" vertical="top" wrapText="1"/>
    </xf>
    <xf numFmtId="164" fontId="14" fillId="3" borderId="9" xfId="5" applyNumberFormat="1" applyFont="1" applyFill="1" applyBorder="1" applyAlignment="1">
      <alignment horizontal="center" vertical="top" wrapText="1"/>
    </xf>
    <xf numFmtId="164" fontId="14" fillId="3" borderId="4" xfId="5" applyNumberFormat="1" applyFont="1" applyFill="1" applyBorder="1" applyAlignment="1">
      <alignment horizontal="center" vertical="top" wrapText="1"/>
    </xf>
    <xf numFmtId="164" fontId="37" fillId="16" borderId="3" xfId="5" applyNumberFormat="1" applyFont="1" applyFill="1" applyBorder="1" applyAlignment="1">
      <alignment horizontal="center" vertical="top" wrapText="1"/>
    </xf>
    <xf numFmtId="164" fontId="37" fillId="16" borderId="9" xfId="5" applyNumberFormat="1" applyFont="1" applyFill="1" applyBorder="1" applyAlignment="1">
      <alignment horizontal="center" vertical="top" wrapText="1"/>
    </xf>
    <xf numFmtId="164" fontId="37" fillId="16" borderId="4" xfId="5" applyNumberFormat="1" applyFont="1" applyFill="1" applyBorder="1" applyAlignment="1">
      <alignment horizontal="center" vertical="top" wrapText="1"/>
    </xf>
    <xf numFmtId="0" fontId="42" fillId="0" borderId="0" xfId="0" applyFont="1" applyFill="1" applyAlignment="1">
      <alignment horizontal="left" vertical="center" wrapText="1"/>
    </xf>
    <xf numFmtId="0" fontId="42" fillId="0" borderId="0" xfId="0" applyFont="1" applyFill="1" applyBorder="1" applyAlignment="1">
      <alignment horizontal="left" vertical="center" wrapText="1"/>
    </xf>
    <xf numFmtId="0" fontId="38" fillId="12" borderId="3" xfId="0" applyFont="1" applyFill="1" applyBorder="1" applyAlignment="1">
      <alignment horizontal="left" vertical="center" wrapText="1"/>
    </xf>
    <xf numFmtId="0" fontId="38" fillId="12" borderId="9" xfId="0" applyFont="1" applyFill="1" applyBorder="1" applyAlignment="1">
      <alignment horizontal="left" vertical="center" wrapText="1"/>
    </xf>
    <xf numFmtId="0" fontId="38" fillId="12" borderId="4" xfId="0" applyFont="1" applyFill="1" applyBorder="1" applyAlignment="1">
      <alignment horizontal="left" vertical="center" wrapText="1"/>
    </xf>
    <xf numFmtId="0" fontId="38" fillId="12" borderId="1" xfId="0" applyFont="1" applyFill="1" applyBorder="1" applyAlignment="1">
      <alignment horizontal="left" vertical="center" wrapText="1"/>
    </xf>
    <xf numFmtId="0" fontId="38" fillId="0" borderId="3" xfId="0" applyFont="1" applyBorder="1" applyAlignment="1">
      <alignment horizontal="left" vertical="center" wrapText="1"/>
    </xf>
    <xf numFmtId="0" fontId="38" fillId="0" borderId="9" xfId="0" applyFont="1" applyBorder="1" applyAlignment="1">
      <alignment horizontal="left" vertical="center" wrapText="1"/>
    </xf>
    <xf numFmtId="0" fontId="38" fillId="0" borderId="4" xfId="0" applyFont="1" applyBorder="1" applyAlignment="1">
      <alignment horizontal="left" vertical="center" wrapText="1"/>
    </xf>
    <xf numFmtId="0" fontId="41" fillId="22" borderId="3" xfId="0" applyFont="1" applyFill="1" applyBorder="1" applyAlignment="1">
      <alignment horizontal="left" vertical="top" wrapText="1"/>
    </xf>
    <xf numFmtId="0" fontId="41" fillId="22" borderId="4" xfId="0" applyFont="1" applyFill="1" applyBorder="1" applyAlignment="1">
      <alignment horizontal="left" vertical="top" wrapText="1"/>
    </xf>
    <xf numFmtId="0" fontId="0" fillId="12" borderId="3" xfId="0" applyFont="1" applyFill="1" applyBorder="1" applyAlignment="1">
      <alignment horizontal="left" vertical="center" wrapText="1"/>
    </xf>
    <xf numFmtId="0" fontId="0" fillId="12" borderId="9" xfId="0" applyFont="1" applyFill="1" applyBorder="1" applyAlignment="1">
      <alignment horizontal="left" vertical="center" wrapText="1"/>
    </xf>
    <xf numFmtId="0" fontId="0" fillId="12" borderId="4" xfId="0" applyFont="1" applyFill="1" applyBorder="1" applyAlignment="1">
      <alignment horizontal="left" vertical="center" wrapText="1"/>
    </xf>
    <xf numFmtId="0" fontId="0" fillId="14" borderId="3" xfId="0" applyFont="1" applyFill="1" applyBorder="1" applyAlignment="1">
      <alignment horizontal="left" vertical="center" wrapText="1"/>
    </xf>
    <xf numFmtId="0" fontId="0" fillId="14" borderId="9" xfId="0" applyFont="1" applyFill="1" applyBorder="1" applyAlignment="1">
      <alignment horizontal="left" vertical="center" wrapText="1"/>
    </xf>
    <xf numFmtId="0" fontId="0" fillId="14" borderId="21"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9" fontId="22" fillId="16" borderId="3" xfId="1" applyFont="1" applyFill="1" applyBorder="1" applyAlignment="1">
      <alignment horizontal="right" wrapText="1"/>
    </xf>
    <xf numFmtId="9" fontId="22" fillId="16" borderId="9" xfId="1" applyFont="1" applyFill="1" applyBorder="1" applyAlignment="1">
      <alignment horizontal="right" wrapText="1"/>
    </xf>
    <xf numFmtId="0" fontId="10" fillId="5" borderId="3" xfId="0" applyFont="1" applyFill="1" applyBorder="1" applyAlignment="1"/>
    <xf numFmtId="0" fontId="10" fillId="5" borderId="9" xfId="0" applyFont="1" applyFill="1" applyBorder="1" applyAlignment="1"/>
    <xf numFmtId="0" fontId="10" fillId="5" borderId="4" xfId="0" applyFont="1" applyFill="1" applyBorder="1" applyAlignment="1"/>
    <xf numFmtId="0" fontId="14" fillId="0" borderId="19" xfId="0" applyFont="1" applyFill="1" applyBorder="1" applyAlignment="1">
      <alignment horizontal="left" vertical="top" wrapText="1"/>
    </xf>
    <xf numFmtId="0" fontId="14" fillId="0" borderId="20" xfId="0" applyFont="1" applyFill="1" applyBorder="1" applyAlignment="1">
      <alignment horizontal="left" vertical="top" wrapText="1"/>
    </xf>
    <xf numFmtId="0" fontId="38" fillId="0" borderId="3" xfId="0" applyFont="1" applyFill="1" applyBorder="1" applyAlignment="1">
      <alignment horizontal="left" vertical="top" wrapText="1"/>
    </xf>
    <xf numFmtId="0" fontId="38" fillId="0" borderId="4" xfId="0" applyFont="1" applyFill="1" applyBorder="1" applyAlignment="1">
      <alignment horizontal="left" vertical="top" wrapText="1"/>
    </xf>
    <xf numFmtId="9" fontId="44" fillId="22" borderId="3" xfId="1" applyFont="1" applyFill="1" applyBorder="1" applyAlignment="1">
      <alignment horizontal="right" wrapText="1"/>
    </xf>
    <xf numFmtId="9" fontId="44" fillId="22" borderId="9" xfId="1" applyFont="1" applyFill="1" applyBorder="1" applyAlignment="1">
      <alignment horizontal="right" wrapText="1"/>
    </xf>
    <xf numFmtId="0" fontId="43" fillId="23" borderId="13" xfId="0" applyFont="1" applyFill="1" applyBorder="1" applyAlignment="1">
      <alignment horizontal="right" vertical="top" wrapText="1"/>
    </xf>
    <xf numFmtId="0" fontId="43" fillId="23" borderId="23" xfId="0" applyFont="1" applyFill="1" applyBorder="1" applyAlignment="1">
      <alignment horizontal="right" vertical="top" wrapText="1"/>
    </xf>
    <xf numFmtId="3" fontId="44" fillId="22" borderId="19" xfId="0" applyNumberFormat="1" applyFont="1" applyFill="1" applyBorder="1" applyAlignment="1">
      <alignment horizontal="right" wrapText="1"/>
    </xf>
    <xf numFmtId="3" fontId="44" fillId="22" borderId="22" xfId="0" applyNumberFormat="1" applyFont="1" applyFill="1" applyBorder="1" applyAlignment="1">
      <alignment horizontal="right" wrapText="1"/>
    </xf>
    <xf numFmtId="0" fontId="14" fillId="12" borderId="3" xfId="0" applyFont="1" applyFill="1" applyBorder="1" applyAlignment="1">
      <alignment horizontal="left" vertical="center" wrapText="1"/>
    </xf>
    <xf numFmtId="0" fontId="14" fillId="12" borderId="9" xfId="0" applyFont="1" applyFill="1" applyBorder="1" applyAlignment="1">
      <alignment horizontal="left" vertical="center" wrapText="1"/>
    </xf>
    <xf numFmtId="0" fontId="14" fillId="12" borderId="4" xfId="0" applyFont="1" applyFill="1" applyBorder="1" applyAlignment="1">
      <alignment horizontal="left" vertical="center" wrapText="1"/>
    </xf>
    <xf numFmtId="3" fontId="22" fillId="16" borderId="19" xfId="0" applyNumberFormat="1" applyFont="1" applyFill="1" applyBorder="1" applyAlignment="1">
      <alignment horizontal="right" wrapText="1"/>
    </xf>
    <xf numFmtId="3" fontId="22" fillId="16" borderId="22" xfId="0" applyNumberFormat="1" applyFont="1" applyFill="1" applyBorder="1" applyAlignment="1">
      <alignment horizontal="right" wrapText="1"/>
    </xf>
    <xf numFmtId="0" fontId="37" fillId="0" borderId="3" xfId="0" applyFont="1" applyFill="1" applyBorder="1" applyAlignment="1">
      <alignment horizontal="left" vertical="top" wrapText="1"/>
    </xf>
    <xf numFmtId="0" fontId="37" fillId="0" borderId="4" xfId="0" applyFont="1" applyFill="1" applyBorder="1" applyAlignment="1">
      <alignment horizontal="left" vertical="top" wrapText="1"/>
    </xf>
    <xf numFmtId="0" fontId="10" fillId="5" borderId="9" xfId="0" applyFont="1" applyFill="1" applyBorder="1" applyAlignment="1">
      <alignment horizontal="left"/>
    </xf>
    <xf numFmtId="3" fontId="14" fillId="8" borderId="3" xfId="0" applyNumberFormat="1" applyFont="1" applyFill="1" applyBorder="1" applyAlignment="1">
      <alignment horizontal="center" vertical="center" wrapText="1"/>
    </xf>
    <xf numFmtId="3" fontId="14" fillId="8" borderId="9" xfId="0" applyNumberFormat="1" applyFont="1" applyFill="1" applyBorder="1" applyAlignment="1">
      <alignment horizontal="center" vertical="center" wrapText="1"/>
    </xf>
    <xf numFmtId="3" fontId="14" fillId="8" borderId="4" xfId="0" applyNumberFormat="1" applyFont="1" applyFill="1" applyBorder="1" applyAlignment="1">
      <alignment horizontal="center" vertical="center" wrapText="1"/>
    </xf>
    <xf numFmtId="0" fontId="20" fillId="9" borderId="3"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4" xfId="0" applyFont="1" applyFill="1" applyBorder="1" applyAlignment="1">
      <alignment horizontal="center" vertical="center"/>
    </xf>
    <xf numFmtId="0" fontId="0" fillId="12" borderId="3" xfId="0" applyFont="1" applyFill="1" applyBorder="1" applyAlignment="1">
      <alignment horizontal="center" vertical="center" wrapText="1"/>
    </xf>
    <xf numFmtId="0" fontId="0" fillId="12" borderId="9"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0" fillId="5" borderId="9" xfId="0" applyFont="1" applyFill="1" applyBorder="1" applyAlignment="1">
      <alignment vertical="center"/>
    </xf>
    <xf numFmtId="0" fontId="10" fillId="5" borderId="4" xfId="0" applyFont="1" applyFill="1" applyBorder="1" applyAlignment="1">
      <alignment vertical="center"/>
    </xf>
    <xf numFmtId="0" fontId="5" fillId="4"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5" fillId="9" borderId="13"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12" xfId="0" applyFont="1" applyFill="1" applyBorder="1" applyAlignment="1">
      <alignment horizontal="center" vertical="center"/>
    </xf>
    <xf numFmtId="3" fontId="14" fillId="8" borderId="19" xfId="0" applyNumberFormat="1" applyFont="1" applyFill="1" applyBorder="1" applyAlignment="1">
      <alignment horizontal="center" vertical="center" wrapText="1"/>
    </xf>
    <xf numFmtId="3" fontId="14" fillId="8" borderId="22" xfId="0" applyNumberFormat="1" applyFont="1" applyFill="1" applyBorder="1" applyAlignment="1">
      <alignment horizontal="center" vertical="center" wrapText="1"/>
    </xf>
    <xf numFmtId="3" fontId="14" fillId="8" borderId="20" xfId="0" applyNumberFormat="1" applyFont="1" applyFill="1" applyBorder="1" applyAlignment="1">
      <alignment horizontal="center" vertical="center" wrapText="1"/>
    </xf>
    <xf numFmtId="164" fontId="30" fillId="0" borderId="0" xfId="5" applyNumberFormat="1" applyFont="1" applyFill="1" applyBorder="1" applyAlignment="1">
      <alignment horizontal="center" wrapText="1"/>
    </xf>
    <xf numFmtId="0" fontId="10" fillId="15" borderId="13" xfId="0" applyFont="1" applyFill="1" applyBorder="1" applyAlignment="1">
      <alignment horizontal="right" vertical="top" wrapText="1"/>
    </xf>
    <xf numFmtId="0" fontId="10" fillId="15" borderId="23" xfId="0" applyFont="1" applyFill="1" applyBorder="1" applyAlignment="1">
      <alignment horizontal="right" vertical="top" wrapText="1"/>
    </xf>
    <xf numFmtId="0" fontId="7" fillId="17" borderId="0" xfId="0" applyFont="1" applyFill="1" applyBorder="1" applyAlignment="1">
      <alignment horizontal="left" vertical="center" wrapText="1"/>
    </xf>
    <xf numFmtId="0" fontId="20" fillId="8" borderId="3" xfId="0" applyFont="1" applyFill="1" applyBorder="1" applyAlignment="1">
      <alignment horizontal="center" vertical="center"/>
    </xf>
    <xf numFmtId="0" fontId="20" fillId="8" borderId="9" xfId="0" applyFont="1" applyFill="1" applyBorder="1" applyAlignment="1">
      <alignment horizontal="center" vertical="center"/>
    </xf>
    <xf numFmtId="0" fontId="20" fillId="8" borderId="4" xfId="0" applyFont="1" applyFill="1" applyBorder="1" applyAlignment="1">
      <alignment horizontal="center" vertical="center"/>
    </xf>
    <xf numFmtId="0" fontId="0" fillId="0" borderId="0" xfId="0" applyBorder="1" applyAlignment="1">
      <alignment horizontal="center" wrapText="1"/>
    </xf>
    <xf numFmtId="0" fontId="33" fillId="0" borderId="2" xfId="0" applyFont="1" applyFill="1" applyBorder="1" applyAlignment="1">
      <alignment horizontal="left" vertical="top" wrapText="1"/>
    </xf>
    <xf numFmtId="164" fontId="14" fillId="8" borderId="3" xfId="5" applyNumberFormat="1" applyFont="1" applyFill="1" applyBorder="1" applyAlignment="1">
      <alignment horizontal="center" vertical="top" wrapText="1"/>
    </xf>
    <xf numFmtId="164" fontId="14" fillId="8" borderId="9" xfId="5" applyNumberFormat="1" applyFont="1" applyFill="1" applyBorder="1" applyAlignment="1">
      <alignment horizontal="center" vertical="top" wrapText="1"/>
    </xf>
    <xf numFmtId="164" fontId="14" fillId="8" borderId="4" xfId="5" applyNumberFormat="1" applyFont="1" applyFill="1" applyBorder="1" applyAlignment="1">
      <alignment horizontal="center" vertical="top" wrapText="1"/>
    </xf>
    <xf numFmtId="0" fontId="42" fillId="17" borderId="0" xfId="0" applyFont="1" applyFill="1" applyBorder="1" applyAlignment="1">
      <alignment horizontal="left" vertical="center" wrapText="1"/>
    </xf>
    <xf numFmtId="0" fontId="20" fillId="5" borderId="3" xfId="0" applyFont="1" applyFill="1" applyBorder="1" applyAlignment="1">
      <alignment horizontal="center"/>
    </xf>
    <xf numFmtId="0" fontId="20" fillId="5" borderId="9" xfId="0" applyFont="1" applyFill="1" applyBorder="1" applyAlignment="1">
      <alignment horizontal="center"/>
    </xf>
    <xf numFmtId="0" fontId="20" fillId="5" borderId="4" xfId="0" applyFont="1" applyFill="1" applyBorder="1" applyAlignment="1">
      <alignment horizontal="center"/>
    </xf>
    <xf numFmtId="0" fontId="28" fillId="18" borderId="0" xfId="0" applyFont="1" applyFill="1" applyAlignment="1">
      <alignment horizontal="left" vertical="center" wrapText="1"/>
    </xf>
  </cellXfs>
  <cellStyles count="134">
    <cellStyle name="Comma" xfId="5" builtinId="3"/>
    <cellStyle name="Comma 2" xfId="3" xr:uid="{00000000-0005-0000-0000-000001000000}"/>
    <cellStyle name="Comma 3" xfId="11" xr:uid="{00000000-0005-0000-0000-000002000000}"/>
    <cellStyle name="Currency 2" xfId="10" xr:uid="{00000000-0005-0000-0000-000003000000}"/>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0" builtinId="9" hidden="1"/>
    <cellStyle name="Followed Hyperlink" xfId="124" builtinId="9" hidden="1"/>
    <cellStyle name="Followed Hyperlink" xfId="128" builtinId="9" hidden="1"/>
    <cellStyle name="Followed Hyperlink" xfId="132" builtinId="9" hidden="1"/>
    <cellStyle name="Followed Hyperlink" xfId="130" builtinId="9" hidden="1"/>
    <cellStyle name="Followed Hyperlink" xfId="126" builtinId="9" hidden="1"/>
    <cellStyle name="Followed Hyperlink" xfId="122"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48" builtinId="9" hidden="1"/>
    <cellStyle name="Followed Hyperlink" xfId="52" builtinId="9" hidden="1"/>
    <cellStyle name="Followed Hyperlink" xfId="54" builtinId="9" hidden="1"/>
    <cellStyle name="Followed Hyperlink" xfId="56" builtinId="9" hidden="1"/>
    <cellStyle name="Followed Hyperlink" xfId="60" builtinId="9" hidden="1"/>
    <cellStyle name="Followed Hyperlink" xfId="62" builtinId="9" hidden="1"/>
    <cellStyle name="Followed Hyperlink" xfId="64" builtinId="9" hidden="1"/>
    <cellStyle name="Followed Hyperlink" xfId="68" builtinId="9" hidden="1"/>
    <cellStyle name="Followed Hyperlink" xfId="70" builtinId="9" hidden="1"/>
    <cellStyle name="Followed Hyperlink" xfId="72" builtinId="9" hidden="1"/>
    <cellStyle name="Followed Hyperlink" xfId="76" builtinId="9" hidden="1"/>
    <cellStyle name="Followed Hyperlink" xfId="78" builtinId="9" hidden="1"/>
    <cellStyle name="Followed Hyperlink" xfId="80" builtinId="9" hidden="1"/>
    <cellStyle name="Followed Hyperlink" xfId="74" builtinId="9" hidden="1"/>
    <cellStyle name="Followed Hyperlink" xfId="66" builtinId="9" hidden="1"/>
    <cellStyle name="Followed Hyperlink" xfId="58" builtinId="9" hidden="1"/>
    <cellStyle name="Followed Hyperlink" xfId="50" builtinId="9" hidden="1"/>
    <cellStyle name="Followed Hyperlink" xfId="42" builtinId="9" hidden="1"/>
    <cellStyle name="Followed Hyperlink" xfId="34"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8" builtinId="9" hidden="1"/>
    <cellStyle name="Hyperlink" xfId="79" builtinId="8" hidden="1"/>
    <cellStyle name="Hyperlink" xfId="81" builtinId="8" hidden="1"/>
    <cellStyle name="Hyperlink" xfId="85" builtinId="8" hidden="1"/>
    <cellStyle name="Hyperlink" xfId="87" builtinId="8" hidden="1"/>
    <cellStyle name="Hyperlink" xfId="89" builtinId="8" hidden="1"/>
    <cellStyle name="Hyperlink" xfId="93" builtinId="8" hidden="1"/>
    <cellStyle name="Hyperlink" xfId="95" builtinId="8" hidden="1"/>
    <cellStyle name="Hyperlink" xfId="97" builtinId="8" hidden="1"/>
    <cellStyle name="Hyperlink" xfId="101" builtinId="8" hidden="1"/>
    <cellStyle name="Hyperlink" xfId="103" builtinId="8" hidden="1"/>
    <cellStyle name="Hyperlink" xfId="105" builtinId="8" hidden="1"/>
    <cellStyle name="Hyperlink" xfId="109" builtinId="8" hidden="1"/>
    <cellStyle name="Hyperlink" xfId="111" builtinId="8" hidden="1"/>
    <cellStyle name="Hyperlink" xfId="113" builtinId="8" hidden="1"/>
    <cellStyle name="Hyperlink" xfId="117" builtinId="8" hidden="1"/>
    <cellStyle name="Hyperlink" xfId="119" builtinId="8" hidden="1"/>
    <cellStyle name="Hyperlink" xfId="121" builtinId="8" hidden="1"/>
    <cellStyle name="Hyperlink" xfId="125" builtinId="8" hidden="1"/>
    <cellStyle name="Hyperlink" xfId="127" builtinId="8" hidden="1"/>
    <cellStyle name="Hyperlink" xfId="129" builtinId="8" hidden="1"/>
    <cellStyle name="Hyperlink" xfId="131" builtinId="8" hidden="1"/>
    <cellStyle name="Hyperlink" xfId="123" builtinId="8" hidden="1"/>
    <cellStyle name="Hyperlink" xfId="115" builtinId="8" hidden="1"/>
    <cellStyle name="Hyperlink" xfId="107" builtinId="8" hidden="1"/>
    <cellStyle name="Hyperlink" xfId="99" builtinId="8" hidden="1"/>
    <cellStyle name="Hyperlink" xfId="91" builtinId="8" hidden="1"/>
    <cellStyle name="Hyperlink" xfId="83" builtinId="8"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7" builtinId="8" hidden="1"/>
    <cellStyle name="Hyperlink" xfId="75" builtinId="8" hidden="1"/>
    <cellStyle name="Hyperlink" xfId="59" builtinId="8" hidden="1"/>
    <cellStyle name="Hyperlink" xfId="43"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17" builtinId="8" hidden="1"/>
    <cellStyle name="Hyperlink" xfId="19" builtinId="8" hidden="1"/>
    <cellStyle name="Hyperlink" xfId="21" builtinId="8" hidden="1"/>
    <cellStyle name="Hyperlink" xfId="13" builtinId="8" hidden="1"/>
    <cellStyle name="Hyperlink" xfId="15" builtinId="8" hidden="1"/>
    <cellStyle name="Hyperlink" xfId="7" builtinId="8" hidden="1"/>
    <cellStyle name="Normal" xfId="0" builtinId="0"/>
    <cellStyle name="Normal 2" xfId="2" xr:uid="{00000000-0005-0000-0000-00007F000000}"/>
    <cellStyle name="Normal 3" xfId="6" xr:uid="{00000000-0005-0000-0000-000080000000}"/>
    <cellStyle name="Normal 4" xfId="9" xr:uid="{00000000-0005-0000-0000-000081000000}"/>
    <cellStyle name="Normal 9" xfId="133" xr:uid="{1BBF8E8E-D97C-4117-9E61-B129248CCB6E}"/>
    <cellStyle name="Percent" xfId="1" builtinId="5"/>
    <cellStyle name="Percent 2" xfId="4" xr:uid="{00000000-0005-0000-0000-000083000000}"/>
    <cellStyle name="Percent 3" xfId="12" xr:uid="{00000000-0005-0000-0000-000084000000}"/>
  </cellStyles>
  <dxfs count="0"/>
  <tableStyles count="0" defaultTableStyle="TableStyleMedium2" defaultPivotStyle="PivotStyleLight16"/>
  <colors>
    <mruColors>
      <color rgb="FFFCE4EB"/>
      <color rgb="FFCEE1F2"/>
      <color rgb="FFF8CBBE"/>
      <color rgb="FFFCE4C2"/>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22190</xdr:rowOff>
    </xdr:to>
    <xdr:sp macro="" textlink="">
      <xdr:nvSpPr>
        <xdr:cNvPr id="2" name="EsriDoNotEdit">
          <a:extLst>
            <a:ext uri="{FF2B5EF4-FFF2-40B4-BE49-F238E27FC236}">
              <a16:creationId xmlns:a16="http://schemas.microsoft.com/office/drawing/2014/main" id="{C38C7563-E2BE-4A69-8AC9-884EACD51605}"/>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Khouloud Mahdi" id="{F7A4D979-013C-4336-A22C-B69245F5248A}" userId="S::kmahdi@lb.acfspain.org::1e9d2b7a-39dd-47fd-a32d-ea5e194c893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1" dT="2020-10-30T10:23:15.67" personId="{F7A4D979-013C-4336-A22C-B69245F5248A}" id="{5F0D9620-6DB7-43A6-AD37-5D03506D8145}">
    <text>Total equal to 9,357,500 USD= 
1.  Cost of WEs staff capacity building=1,000,000 USD
2. Cost to support MoEW staff: 757,500 USD for enhance sector monitoring at MoEW (C1 at NWSS).
3. Enhance proper mechanism for monitoring performance(A3 of NWSS)= 900,000 USD
4. Support Financial and commercial part of NWSS = 6,700,000 USD
+ 20% support cost= 11, 229,000 USD</text>
  </threadedComment>
  <threadedComment ref="AM21" dT="2020-10-30T08:43:43.54" personId="{F7A4D979-013C-4336-A22C-B69245F5248A}" id="{00BFC0F2-0878-4372-8FE1-782D4321C339}">
    <text>same target as 2020.</text>
  </threadedComment>
  <threadedComment ref="H40" dT="2020-10-30T10:32:45.48" personId="{F7A4D979-013C-4336-A22C-B69245F5248A}" id="{F5315713-8BDC-40A9-85C4-FD2DF9E55476}">
    <text>Total= 104,000,000+68,220+ 66,000,000 +24,000,000=204,238,220 usd
output 1.2 A) humanitarian: based on projection from 2020, unit cost is (78 M/displaced people) 113.7 USD. So total cost= target of displaced people *113.7= 104,000,000 USD
+ assisstance to disadvantaged areas(total 600 intervention per area based on shelter sector target, so 600 *113.7 =  68,220 USD
+support emergency assisstance to most vulnerable lebanese (10% of targeted lebanese)*113= 10,170,000 USD
output 1.2 B)Cost of water and wastewater Infrastructure in priority 1 (according to NWSS without EBML (considering this was covered in 3RF)*3% (expected to be implmented in LCRP prioritized areas) 167,000,000 USD. this is multiple year intervention so 167 M/3= 55 M +20%(support cost)=66,000,000
3. Cost of in-kind assisstance including Fuel, consumables and equipment= 20,000,000 +20% SUPPORT COST= 24,000,000 USD</text>
  </threadedComment>
  <threadedComment ref="H89" dT="2020-10-30T11:25:29.11" personId="{F7A4D979-013C-4336-A22C-B69245F5248A}" id="{ECEECD01-1765-4F56-A10D-797B22149889}">
    <text>Total = 4,000,000+3,600,000 USD= 7,600,000 
4,000,000 FOR regular hygiene promotion and Community mobilization. 
Enhance communication with users= 500,000 USD(as per NWSS)
outreach in host community: (1,200,000)+ perception surveys: (200,000)
+behavir change study and strategy: (500,000)
+youth and children committees: 1,200,000 USD</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6"/>
  <sheetViews>
    <sheetView showGridLines="0" zoomScale="85" zoomScaleNormal="85" workbookViewId="0">
      <selection activeCell="F24" sqref="F24"/>
    </sheetView>
  </sheetViews>
  <sheetFormatPr defaultColWidth="8.5703125" defaultRowHeight="15"/>
  <cols>
    <col min="1" max="1" width="25.140625" style="46" customWidth="1"/>
    <col min="2" max="2" width="38.85546875" style="47" customWidth="1"/>
    <col min="3" max="3" width="17.42578125" style="47" customWidth="1"/>
    <col min="4" max="4" width="15.42578125" style="47" customWidth="1"/>
    <col min="5" max="5" width="22" style="47" bestFit="1" customWidth="1"/>
    <col min="6" max="11" width="17.5703125" style="47" customWidth="1"/>
    <col min="12" max="12" width="16.28515625" style="47" customWidth="1"/>
    <col min="13" max="13" width="15.42578125" style="47" customWidth="1"/>
    <col min="14" max="14" width="18" style="47" customWidth="1"/>
    <col min="15" max="16384" width="8.5703125" style="47"/>
  </cols>
  <sheetData>
    <row r="1" spans="1:10" ht="21">
      <c r="A1" s="60" t="s">
        <v>0</v>
      </c>
      <c r="B1" s="59" t="s">
        <v>1</v>
      </c>
      <c r="C1" s="61"/>
    </row>
    <row r="2" spans="1:10" ht="21">
      <c r="A2" s="60"/>
      <c r="B2" s="59"/>
      <c r="C2" s="62"/>
    </row>
    <row r="3" spans="1:10">
      <c r="A3" s="63" t="s">
        <v>2</v>
      </c>
      <c r="B3" s="64" t="s">
        <v>3</v>
      </c>
      <c r="C3" s="62"/>
    </row>
    <row r="4" spans="1:10">
      <c r="A4" s="65" t="s">
        <v>4</v>
      </c>
      <c r="B4" s="66" t="s">
        <v>5</v>
      </c>
      <c r="C4" s="62"/>
    </row>
    <row r="5" spans="1:10" ht="25.5">
      <c r="A5" s="65" t="s">
        <v>6</v>
      </c>
      <c r="B5" s="67" t="s">
        <v>7</v>
      </c>
      <c r="C5" s="62"/>
    </row>
    <row r="6" spans="1:10" ht="21">
      <c r="A6" s="68"/>
      <c r="B6" s="7"/>
      <c r="C6" s="62"/>
    </row>
    <row r="7" spans="1:10" ht="21">
      <c r="A7" s="257" t="s">
        <v>8</v>
      </c>
      <c r="B7" s="258"/>
      <c r="C7" s="69">
        <v>2018</v>
      </c>
      <c r="D7" s="138" t="s">
        <v>9</v>
      </c>
      <c r="E7" s="143">
        <v>2020</v>
      </c>
      <c r="F7" s="234">
        <v>2021</v>
      </c>
    </row>
    <row r="8" spans="1:10" ht="18.75">
      <c r="A8" s="70"/>
      <c r="B8" s="71" t="s">
        <v>10</v>
      </c>
      <c r="C8" s="72">
        <f>SUM(C24:C26)</f>
        <v>250000000</v>
      </c>
      <c r="D8" s="139">
        <f>SUM(F24:F26)</f>
        <v>214000000</v>
      </c>
      <c r="E8" s="232">
        <v>212000000</v>
      </c>
      <c r="F8" s="173">
        <f>SUM(L24:L26)</f>
        <v>222838220</v>
      </c>
      <c r="G8" s="129"/>
    </row>
    <row r="9" spans="1:10" ht="18.75">
      <c r="A9" s="70"/>
      <c r="B9" s="59" t="s">
        <v>11</v>
      </c>
      <c r="C9" s="73">
        <f>(D24*C24+D25*C25+D26*C26)/C8</f>
        <v>0.434</v>
      </c>
      <c r="D9" s="140">
        <f>(G24*F24+G25*F25+G26*F26)/D8</f>
        <v>0.39018691588785048</v>
      </c>
      <c r="E9" s="233">
        <f>(J24*I24+J25*I25+J26*I26)/E8</f>
        <v>0.38443396226415094</v>
      </c>
      <c r="F9" s="174">
        <f>(M24*L24+M25*L25+M26*L26)/F8</f>
        <v>0.52949184839117824</v>
      </c>
    </row>
    <row r="10" spans="1:10" ht="18.75">
      <c r="A10" s="70"/>
      <c r="B10" s="59" t="s">
        <v>12</v>
      </c>
      <c r="C10" s="73">
        <f>(E24*C24+E25*C25+E26*C26)/C8</f>
        <v>0.56599999999999995</v>
      </c>
      <c r="D10" s="140">
        <f>(H24*F24+H25*F25+H26*F26)/D8</f>
        <v>0.60981308411214952</v>
      </c>
      <c r="E10" s="233">
        <f>(K24*I24+K25*I25+K26*I26)/E8</f>
        <v>0.61556603773584906</v>
      </c>
      <c r="F10" s="174">
        <f>(N24*L24+N25*L25+N26*L26)/F8</f>
        <v>0.47050815160882187</v>
      </c>
    </row>
    <row r="11" spans="1:10" ht="18.75">
      <c r="A11" s="7"/>
      <c r="B11" s="74"/>
      <c r="C11" s="75"/>
    </row>
    <row r="12" spans="1:10" ht="39" customHeight="1">
      <c r="A12" s="76"/>
      <c r="B12" s="76" t="s">
        <v>13</v>
      </c>
      <c r="C12" s="77" t="s">
        <v>14</v>
      </c>
      <c r="D12" s="141" t="s">
        <v>15</v>
      </c>
      <c r="E12" s="143">
        <v>2020</v>
      </c>
      <c r="F12" s="235">
        <v>2021</v>
      </c>
    </row>
    <row r="13" spans="1:10" ht="15.75">
      <c r="A13" s="78" t="s">
        <v>16</v>
      </c>
      <c r="B13" s="79">
        <f>SUM(B14:B17)</f>
        <v>2688071.6799999997</v>
      </c>
      <c r="C13" s="80">
        <f>SUM(C14:C17)</f>
        <v>1579000</v>
      </c>
      <c r="D13" s="133">
        <f>SUM(D14:D17)</f>
        <v>1388450</v>
      </c>
      <c r="E13" s="144">
        <f>SUM(E14:E17)</f>
        <v>1375473.8317757009</v>
      </c>
      <c r="F13" s="177">
        <f>SUM(F14:F17)</f>
        <v>1810843.0079999999</v>
      </c>
      <c r="G13" s="197"/>
    </row>
    <row r="14" spans="1:10">
      <c r="A14" s="59" t="s">
        <v>17</v>
      </c>
      <c r="B14" s="81">
        <v>990000</v>
      </c>
      <c r="C14" s="82">
        <f>Logframe!N46+Logframe!N51</f>
        <v>610000</v>
      </c>
      <c r="D14" s="132">
        <v>544300</v>
      </c>
      <c r="E14" s="228">
        <f>D14*E8/D8</f>
        <v>539213.08411214955</v>
      </c>
      <c r="F14" s="175">
        <f>B14*80%</f>
        <v>792000</v>
      </c>
      <c r="G14" s="197"/>
      <c r="H14" s="197"/>
    </row>
    <row r="15" spans="1:10">
      <c r="A15" s="59" t="s">
        <v>18</v>
      </c>
      <c r="B15" s="81">
        <v>1500000</v>
      </c>
      <c r="C15" s="82">
        <f>Logframe!Q46</f>
        <v>800000</v>
      </c>
      <c r="D15" s="132">
        <v>696400</v>
      </c>
      <c r="E15" s="228">
        <f>D15*E8/D8</f>
        <v>689891.58878504671</v>
      </c>
      <c r="F15" s="175">
        <f>B15*60%</f>
        <v>900000</v>
      </c>
      <c r="G15" s="197"/>
      <c r="H15" s="197"/>
      <c r="I15" s="129"/>
      <c r="J15" s="129"/>
    </row>
    <row r="16" spans="1:10">
      <c r="A16" s="59" t="s">
        <v>19</v>
      </c>
      <c r="B16" s="81">
        <v>20161.28</v>
      </c>
      <c r="C16" s="82">
        <f>Logframe!O46</f>
        <v>19000</v>
      </c>
      <c r="D16" s="132">
        <v>17300</v>
      </c>
      <c r="E16" s="228">
        <f>D16*E8/D8</f>
        <v>17138.317757009347</v>
      </c>
      <c r="F16" s="175">
        <f>B16*60%</f>
        <v>12096.767999999998</v>
      </c>
      <c r="G16" s="197"/>
      <c r="H16" s="197"/>
    </row>
    <row r="17" spans="1:14">
      <c r="A17" s="59" t="s">
        <v>20</v>
      </c>
      <c r="B17" s="81">
        <v>177910.39999999999</v>
      </c>
      <c r="C17" s="82">
        <f>Logframe!P46</f>
        <v>150000</v>
      </c>
      <c r="D17" s="132">
        <v>130450</v>
      </c>
      <c r="E17" s="228">
        <f>D17*E8/D8</f>
        <v>129230.84112149532</v>
      </c>
      <c r="F17" s="175">
        <f>B17*60%</f>
        <v>106746.23999999999</v>
      </c>
      <c r="G17" s="197"/>
      <c r="H17" s="197"/>
    </row>
    <row r="18" spans="1:14" ht="51">
      <c r="A18" s="59" t="s">
        <v>21</v>
      </c>
      <c r="B18" s="83" t="s">
        <v>22</v>
      </c>
      <c r="C18" s="82"/>
      <c r="D18" s="142"/>
      <c r="E18" s="229"/>
      <c r="F18" s="176"/>
      <c r="G18" s="197"/>
      <c r="I18" s="129"/>
    </row>
    <row r="19" spans="1:14" ht="15.75">
      <c r="A19" s="84"/>
      <c r="B19" s="128"/>
    </row>
    <row r="20" spans="1:14" ht="15.75">
      <c r="A20" s="84"/>
      <c r="B20" s="85"/>
    </row>
    <row r="21" spans="1:14" s="86" customFormat="1" ht="24" customHeight="1">
      <c r="A21" s="255" t="str">
        <f>Logframe!B1</f>
        <v>Outcome 1: More vulnerable people in Lebanon are using safely managed drinking water and sanitation services whilst reducing health and environmental risks and improving water quality by increasing the proportion of wastewater that is safely treated.</v>
      </c>
      <c r="B21" s="255"/>
      <c r="C21" s="259">
        <v>2018</v>
      </c>
      <c r="D21" s="259"/>
      <c r="E21" s="259"/>
      <c r="F21" s="248">
        <v>2019</v>
      </c>
      <c r="G21" s="248"/>
      <c r="H21" s="248"/>
      <c r="I21" s="252">
        <v>2020</v>
      </c>
      <c r="J21" s="252"/>
      <c r="K21" s="252"/>
      <c r="L21" s="250">
        <v>2021</v>
      </c>
      <c r="M21" s="250"/>
      <c r="N21" s="250"/>
    </row>
    <row r="22" spans="1:14" s="86" customFormat="1" ht="24" customHeight="1">
      <c r="A22" s="255"/>
      <c r="B22" s="255"/>
      <c r="C22" s="256" t="s">
        <v>8</v>
      </c>
      <c r="D22" s="256" t="s">
        <v>11</v>
      </c>
      <c r="E22" s="256" t="s">
        <v>12</v>
      </c>
      <c r="F22" s="249" t="s">
        <v>23</v>
      </c>
      <c r="G22" s="249" t="s">
        <v>11</v>
      </c>
      <c r="H22" s="249" t="s">
        <v>12</v>
      </c>
      <c r="I22" s="253" t="s">
        <v>23</v>
      </c>
      <c r="J22" s="253" t="s">
        <v>11</v>
      </c>
      <c r="K22" s="253" t="s">
        <v>12</v>
      </c>
      <c r="L22" s="251" t="s">
        <v>23</v>
      </c>
      <c r="M22" s="251" t="s">
        <v>11</v>
      </c>
      <c r="N22" s="251" t="s">
        <v>12</v>
      </c>
    </row>
    <row r="23" spans="1:14" s="86" customFormat="1" ht="24" customHeight="1">
      <c r="A23" s="255"/>
      <c r="B23" s="255"/>
      <c r="C23" s="256"/>
      <c r="D23" s="256"/>
      <c r="E23" s="256"/>
      <c r="F23" s="249"/>
      <c r="G23" s="249"/>
      <c r="H23" s="249"/>
      <c r="I23" s="253"/>
      <c r="J23" s="253"/>
      <c r="K23" s="253"/>
      <c r="L23" s="251"/>
      <c r="M23" s="251"/>
      <c r="N23" s="251"/>
    </row>
    <row r="24" spans="1:14" ht="43.7" customHeight="1">
      <c r="A24" s="254" t="str">
        <f>Logframe!B8</f>
        <v>Output 1.1: National WaSH institutions, frameworks and partnerships capacity are strengthened to manage resources and services.</v>
      </c>
      <c r="B24" s="254"/>
      <c r="C24" s="87">
        <f>Logframe!D11</f>
        <v>10000000</v>
      </c>
      <c r="D24" s="88">
        <f>Logframe!D12</f>
        <v>0.1</v>
      </c>
      <c r="E24" s="88">
        <f>Logframe!D13</f>
        <v>0.9</v>
      </c>
      <c r="F24" s="134">
        <f>Logframe!E11</f>
        <v>7000000</v>
      </c>
      <c r="G24" s="135">
        <f>Logframe!E12</f>
        <v>0.1</v>
      </c>
      <c r="H24" s="135">
        <f>Logframe!E13</f>
        <v>0.9</v>
      </c>
      <c r="I24" s="230">
        <f>Logframe!F11</f>
        <v>11000000</v>
      </c>
      <c r="J24" s="231">
        <f>Logframe!F12</f>
        <v>0.1</v>
      </c>
      <c r="K24" s="231">
        <f>Logframe!F13</f>
        <v>0.9</v>
      </c>
      <c r="L24" s="236">
        <f>Logframe!H11</f>
        <v>11000000</v>
      </c>
      <c r="M24" s="237">
        <v>0.1</v>
      </c>
      <c r="N24" s="237">
        <v>0.9</v>
      </c>
    </row>
    <row r="25" spans="1:14" ht="46.35" customHeight="1">
      <c r="A25" s="254" t="str">
        <f>Logframe!B37</f>
        <v xml:space="preserve">Output 1.2: The most vulnerable in hosting and displaced communities have access to sufficient quantity of quality, reliable and equitable water and wastewater services </v>
      </c>
      <c r="B25" s="254"/>
      <c r="C25" s="87">
        <f>Logframe!D40</f>
        <v>230000000</v>
      </c>
      <c r="D25" s="88">
        <f>Logframe!D41</f>
        <v>0.45</v>
      </c>
      <c r="E25" s="88">
        <f>Logframe!D42</f>
        <v>0.55000000000000004</v>
      </c>
      <c r="F25" s="134">
        <f>Logframe!E40</f>
        <v>200000000</v>
      </c>
      <c r="G25" s="135">
        <f>Logframe!E41</f>
        <v>0.4</v>
      </c>
      <c r="H25" s="135">
        <f>Logframe!E42</f>
        <v>0.6</v>
      </c>
      <c r="I25" s="230">
        <f>Logframe!F40</f>
        <v>195000000</v>
      </c>
      <c r="J25" s="231">
        <f>Logframe!F41</f>
        <v>0.4</v>
      </c>
      <c r="K25" s="231">
        <f>Logframe!F42</f>
        <v>0.6</v>
      </c>
      <c r="L25" s="236">
        <f>Logframe!H40</f>
        <v>204238220</v>
      </c>
      <c r="M25" s="237">
        <v>0.55000000000000004</v>
      </c>
      <c r="N25" s="237">
        <v>0.45</v>
      </c>
    </row>
    <row r="26" spans="1:14" ht="40.700000000000003" customHeight="1">
      <c r="A26" s="254" t="str">
        <f>Logframe!B86</f>
        <v>Output 1.3- Displaced and host communities adopt sustainable and responsible social and WaSH behavior.</v>
      </c>
      <c r="B26" s="254"/>
      <c r="C26" s="87">
        <f>Logframe!D89</f>
        <v>10000000</v>
      </c>
      <c r="D26" s="88">
        <f>Logframe!D90</f>
        <v>0.4</v>
      </c>
      <c r="E26" s="88">
        <f>Logframe!D91</f>
        <v>0.6</v>
      </c>
      <c r="F26" s="134">
        <f>Logframe!E89</f>
        <v>7000000</v>
      </c>
      <c r="G26" s="135">
        <f>Logframe!E90</f>
        <v>0.4</v>
      </c>
      <c r="H26" s="135">
        <f>Logframe!E91</f>
        <v>0.6</v>
      </c>
      <c r="I26" s="230">
        <f>Logframe!F89</f>
        <v>6000000</v>
      </c>
      <c r="J26" s="231">
        <f>Logframe!F90</f>
        <v>0.4</v>
      </c>
      <c r="K26" s="231">
        <f>Logframe!F91</f>
        <v>0.6</v>
      </c>
      <c r="L26" s="236">
        <f>Logframe!H89</f>
        <v>7600000</v>
      </c>
      <c r="M26" s="237">
        <v>0.6</v>
      </c>
      <c r="N26" s="237">
        <v>0.4</v>
      </c>
    </row>
  </sheetData>
  <mergeCells count="21">
    <mergeCell ref="A26:B26"/>
    <mergeCell ref="A21:B23"/>
    <mergeCell ref="C22:C23"/>
    <mergeCell ref="D22:D23"/>
    <mergeCell ref="A7:B7"/>
    <mergeCell ref="C21:E21"/>
    <mergeCell ref="A24:B24"/>
    <mergeCell ref="E22:E23"/>
    <mergeCell ref="A25:B25"/>
    <mergeCell ref="F21:H21"/>
    <mergeCell ref="F22:F23"/>
    <mergeCell ref="G22:G23"/>
    <mergeCell ref="H22:H23"/>
    <mergeCell ref="L21:N21"/>
    <mergeCell ref="L22:L23"/>
    <mergeCell ref="M22:M23"/>
    <mergeCell ref="N22:N23"/>
    <mergeCell ref="I21:K21"/>
    <mergeCell ref="I22:I23"/>
    <mergeCell ref="J22:J23"/>
    <mergeCell ref="K22:K23"/>
  </mergeCell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111"/>
  <sheetViews>
    <sheetView showGridLines="0" tabSelected="1" topLeftCell="AL89" zoomScale="70" zoomScaleNormal="70" workbookViewId="0">
      <selection activeCell="AN95" sqref="AN95"/>
    </sheetView>
  </sheetViews>
  <sheetFormatPr defaultColWidth="9.140625" defaultRowHeight="15" outlineLevelRow="1"/>
  <cols>
    <col min="1" max="1" width="14" style="111" bestFit="1" customWidth="1"/>
    <col min="2" max="2" width="10.5703125" style="47" customWidth="1"/>
    <col min="3" max="3" width="43.140625" style="161" customWidth="1"/>
    <col min="4" max="4" width="66.42578125" customWidth="1"/>
    <col min="5" max="5" width="26.5703125" customWidth="1"/>
    <col min="6" max="6" width="10.5703125" customWidth="1"/>
    <col min="7" max="7" width="15.28515625" customWidth="1"/>
    <col min="8" max="8" width="15" customWidth="1"/>
    <col min="9" max="48" width="15.7109375" customWidth="1"/>
  </cols>
  <sheetData>
    <row r="1" spans="1:48" ht="53.1" customHeight="1">
      <c r="B1" s="275" t="s">
        <v>24</v>
      </c>
      <c r="C1" s="276"/>
      <c r="D1" s="276"/>
      <c r="E1" s="276"/>
      <c r="F1" s="276"/>
      <c r="G1" s="276"/>
      <c r="H1" s="276"/>
      <c r="I1" s="276"/>
      <c r="J1" s="276"/>
      <c r="K1" s="276"/>
      <c r="L1" s="276"/>
      <c r="M1" s="276"/>
      <c r="N1" s="276"/>
      <c r="O1" s="276"/>
      <c r="P1" s="276"/>
      <c r="Q1" s="276"/>
      <c r="R1" s="276"/>
      <c r="S1" s="276"/>
      <c r="T1" s="276"/>
      <c r="U1" s="276"/>
      <c r="V1" s="276"/>
      <c r="W1" s="276"/>
      <c r="X1" s="277"/>
    </row>
    <row r="2" spans="1:48" ht="25.35" customHeight="1">
      <c r="B2" s="278" t="s">
        <v>25</v>
      </c>
      <c r="C2" s="279"/>
      <c r="D2" s="279"/>
      <c r="E2" s="279"/>
      <c r="F2" s="279"/>
      <c r="G2" s="279"/>
      <c r="H2" s="280"/>
      <c r="I2" s="269" t="s">
        <v>26</v>
      </c>
      <c r="J2" s="270"/>
      <c r="K2" s="270"/>
      <c r="L2" s="271"/>
      <c r="M2" s="272" t="s">
        <v>19</v>
      </c>
      <c r="N2" s="273"/>
      <c r="O2" s="273"/>
      <c r="P2" s="274"/>
      <c r="Q2" s="269" t="s">
        <v>20</v>
      </c>
      <c r="R2" s="270"/>
      <c r="S2" s="270"/>
      <c r="T2" s="271"/>
      <c r="U2" s="269" t="s">
        <v>27</v>
      </c>
      <c r="V2" s="270"/>
      <c r="W2" s="270"/>
      <c r="X2" s="271"/>
    </row>
    <row r="3" spans="1:48" ht="33" customHeight="1">
      <c r="B3" s="238" t="s">
        <v>28</v>
      </c>
      <c r="C3" s="239" t="s">
        <v>29</v>
      </c>
      <c r="D3" s="239" t="s">
        <v>30</v>
      </c>
      <c r="E3" s="389" t="s">
        <v>31</v>
      </c>
      <c r="F3" s="389"/>
      <c r="G3" s="239" t="s">
        <v>32</v>
      </c>
      <c r="H3" s="239" t="s">
        <v>33</v>
      </c>
      <c r="I3" s="240" t="s">
        <v>255</v>
      </c>
      <c r="J3" s="246" t="s">
        <v>256</v>
      </c>
      <c r="K3" s="241" t="s">
        <v>247</v>
      </c>
      <c r="L3" s="242" t="s">
        <v>239</v>
      </c>
      <c r="M3" s="240" t="s">
        <v>255</v>
      </c>
      <c r="N3" s="246" t="s">
        <v>256</v>
      </c>
      <c r="O3" s="241" t="s">
        <v>247</v>
      </c>
      <c r="P3" s="242" t="s">
        <v>239</v>
      </c>
      <c r="Q3" s="240" t="s">
        <v>255</v>
      </c>
      <c r="R3" s="246" t="s">
        <v>256</v>
      </c>
      <c r="S3" s="241" t="s">
        <v>247</v>
      </c>
      <c r="T3" s="242" t="s">
        <v>239</v>
      </c>
      <c r="U3" s="240" t="s">
        <v>255</v>
      </c>
      <c r="V3" s="246" t="s">
        <v>256</v>
      </c>
      <c r="W3" s="241" t="s">
        <v>247</v>
      </c>
      <c r="X3" s="242" t="s">
        <v>239</v>
      </c>
    </row>
    <row r="4" spans="1:48" s="49" customFormat="1" ht="65.099999999999994" customHeight="1">
      <c r="A4" s="110"/>
      <c r="B4" s="95" t="s">
        <v>34</v>
      </c>
      <c r="C4" s="19" t="s">
        <v>35</v>
      </c>
      <c r="D4" s="5" t="s">
        <v>36</v>
      </c>
      <c r="E4" s="390" t="s">
        <v>37</v>
      </c>
      <c r="F4" s="390"/>
      <c r="G4" s="5" t="s">
        <v>38</v>
      </c>
      <c r="H4" s="5" t="s">
        <v>39</v>
      </c>
      <c r="I4" s="201">
        <v>0.36</v>
      </c>
      <c r="J4" s="247">
        <v>0.41</v>
      </c>
      <c r="K4" s="202">
        <v>0.46</v>
      </c>
      <c r="L4" s="243">
        <v>0.56000000000000005</v>
      </c>
      <c r="M4" s="201">
        <v>0.36</v>
      </c>
      <c r="N4" s="247">
        <v>0.41</v>
      </c>
      <c r="O4" s="202">
        <v>0.46</v>
      </c>
      <c r="P4" s="243">
        <v>0.56000000000000005</v>
      </c>
      <c r="Q4" s="201">
        <v>0.36</v>
      </c>
      <c r="R4" s="247">
        <v>0.41</v>
      </c>
      <c r="S4" s="202">
        <v>0.46</v>
      </c>
      <c r="T4" s="243">
        <v>0.56000000000000005</v>
      </c>
      <c r="U4" s="201">
        <v>0.36</v>
      </c>
      <c r="V4" s="247">
        <v>0.41</v>
      </c>
      <c r="W4" s="202">
        <v>0.46</v>
      </c>
      <c r="X4" s="243">
        <v>0.56000000000000005</v>
      </c>
    </row>
    <row r="5" spans="1:48" s="49" customFormat="1" ht="65.099999999999994" customHeight="1">
      <c r="A5" s="110"/>
      <c r="B5" s="95" t="s">
        <v>41</v>
      </c>
      <c r="C5" s="19" t="s">
        <v>42</v>
      </c>
      <c r="D5" s="5" t="s">
        <v>43</v>
      </c>
      <c r="E5" s="390" t="s">
        <v>240</v>
      </c>
      <c r="F5" s="390"/>
      <c r="G5" s="5" t="s">
        <v>38</v>
      </c>
      <c r="H5" s="5" t="s">
        <v>44</v>
      </c>
      <c r="I5" s="201">
        <v>0.28000000000000003</v>
      </c>
      <c r="J5" s="247">
        <v>0.33</v>
      </c>
      <c r="K5" s="202">
        <v>0.38</v>
      </c>
      <c r="L5" s="244">
        <v>0.48</v>
      </c>
      <c r="M5" s="201">
        <v>0.28000000000000003</v>
      </c>
      <c r="N5" s="247">
        <v>0.33</v>
      </c>
      <c r="O5" s="204">
        <v>0.38</v>
      </c>
      <c r="P5" s="245">
        <v>0.48</v>
      </c>
      <c r="Q5" s="203">
        <v>0.28000000000000003</v>
      </c>
      <c r="R5" s="247">
        <v>0.33</v>
      </c>
      <c r="S5" s="204">
        <v>0.38</v>
      </c>
      <c r="T5" s="245">
        <v>0.48</v>
      </c>
      <c r="U5" s="203">
        <v>0.28000000000000003</v>
      </c>
      <c r="V5" s="247">
        <v>0.33</v>
      </c>
      <c r="W5" s="204">
        <v>0.38</v>
      </c>
      <c r="X5" s="245">
        <v>0.48</v>
      </c>
    </row>
    <row r="6" spans="1:48" s="49" customFormat="1" ht="65.099999999999994" customHeight="1">
      <c r="A6" s="110"/>
      <c r="B6" s="95" t="s">
        <v>45</v>
      </c>
      <c r="C6" s="19" t="s">
        <v>46</v>
      </c>
      <c r="D6" s="5" t="s">
        <v>47</v>
      </c>
      <c r="E6" s="390" t="s">
        <v>48</v>
      </c>
      <c r="F6" s="390"/>
      <c r="G6" s="5" t="s">
        <v>38</v>
      </c>
      <c r="H6" s="5" t="s">
        <v>39</v>
      </c>
      <c r="I6" s="201">
        <v>0.03</v>
      </c>
      <c r="J6" s="247">
        <v>0.06</v>
      </c>
      <c r="K6" s="202">
        <v>0.1</v>
      </c>
      <c r="L6" s="245">
        <v>0.17</v>
      </c>
      <c r="M6" s="201">
        <v>0.03</v>
      </c>
      <c r="N6" s="247">
        <v>0.06</v>
      </c>
      <c r="O6" s="202">
        <v>0.1</v>
      </c>
      <c r="P6" s="245">
        <v>0.17</v>
      </c>
      <c r="Q6" s="201">
        <v>0.03</v>
      </c>
      <c r="R6" s="247">
        <v>0.06</v>
      </c>
      <c r="S6" s="202">
        <v>0.1</v>
      </c>
      <c r="T6" s="245">
        <v>0.17</v>
      </c>
      <c r="U6" s="201">
        <v>0.03</v>
      </c>
      <c r="V6" s="247">
        <v>0.06</v>
      </c>
      <c r="W6" s="202">
        <v>0.1</v>
      </c>
      <c r="X6" s="245">
        <v>0.17</v>
      </c>
    </row>
    <row r="7" spans="1:48" s="1" customFormat="1" ht="27" customHeight="1">
      <c r="A7" s="111"/>
      <c r="B7" s="96"/>
      <c r="C7" s="93"/>
      <c r="D7" s="13"/>
      <c r="E7" s="13"/>
      <c r="F7" s="13"/>
      <c r="G7" s="13"/>
      <c r="H7" s="13"/>
      <c r="I7" s="13"/>
      <c r="J7" s="13"/>
      <c r="K7" s="13"/>
      <c r="L7" s="13"/>
      <c r="M7" s="13"/>
      <c r="N7" s="13"/>
      <c r="O7" s="13"/>
      <c r="P7" s="13"/>
      <c r="Q7" s="3"/>
      <c r="R7" s="3"/>
      <c r="S7" s="3"/>
    </row>
    <row r="8" spans="1:48" s="1" customFormat="1" ht="51" customHeight="1">
      <c r="A8" s="111"/>
      <c r="B8" s="400" t="s">
        <v>233</v>
      </c>
      <c r="C8" s="400"/>
      <c r="D8" s="400"/>
      <c r="E8" s="400"/>
      <c r="F8" s="400"/>
      <c r="G8" s="400"/>
      <c r="H8" s="400"/>
      <c r="I8" s="400"/>
      <c r="J8" s="400"/>
      <c r="K8" s="400"/>
      <c r="L8" s="400"/>
      <c r="M8" s="400"/>
      <c r="N8" s="400"/>
      <c r="O8" s="400"/>
      <c r="P8" s="400"/>
      <c r="Q8" s="400"/>
      <c r="R8" s="400"/>
      <c r="S8" s="11"/>
    </row>
    <row r="9" spans="1:48" s="6" customFormat="1" ht="56.25" customHeight="1">
      <c r="A9" s="112"/>
      <c r="B9" s="329"/>
      <c r="C9" s="329"/>
      <c r="D9" s="329"/>
      <c r="E9" s="329"/>
      <c r="F9" s="329"/>
      <c r="G9" s="329"/>
      <c r="H9" s="329"/>
      <c r="I9" s="14"/>
      <c r="J9" s="14"/>
      <c r="K9" s="14"/>
      <c r="L9" s="14"/>
      <c r="M9" s="14"/>
      <c r="N9" s="14"/>
      <c r="O9" s="14"/>
      <c r="P9" s="14"/>
      <c r="Q9" s="11"/>
      <c r="R9" s="11"/>
      <c r="S9" s="11"/>
    </row>
    <row r="10" spans="1:48" s="1" customFormat="1" ht="24" outlineLevel="1" thickBot="1">
      <c r="A10" s="111"/>
      <c r="B10" s="46"/>
      <c r="C10" s="158" t="s">
        <v>8</v>
      </c>
      <c r="D10" s="91">
        <v>2018</v>
      </c>
      <c r="E10" s="92">
        <v>2019</v>
      </c>
      <c r="F10" s="398">
        <v>2020</v>
      </c>
      <c r="G10" s="399"/>
      <c r="H10" s="363">
        <v>2021</v>
      </c>
      <c r="I10" s="364"/>
      <c r="J10" s="12"/>
      <c r="K10" s="12"/>
      <c r="L10" s="12"/>
      <c r="M10" s="12"/>
      <c r="N10" s="3"/>
      <c r="O10" s="3"/>
      <c r="P10" s="3"/>
      <c r="Q10" s="404"/>
      <c r="R10" s="404"/>
    </row>
    <row r="11" spans="1:48" s="1" customFormat="1" ht="23.85" customHeight="1" outlineLevel="1">
      <c r="A11" s="111"/>
      <c r="B11" s="96"/>
      <c r="C11" s="105" t="s">
        <v>49</v>
      </c>
      <c r="D11" s="15">
        <v>10000000</v>
      </c>
      <c r="E11" s="136">
        <v>7000000</v>
      </c>
      <c r="F11" s="370">
        <v>11000000</v>
      </c>
      <c r="G11" s="371"/>
      <c r="H11" s="365">
        <v>11000000</v>
      </c>
      <c r="I11" s="366"/>
      <c r="J11" s="12"/>
      <c r="K11" s="12"/>
      <c r="L11" s="12"/>
      <c r="M11" s="12"/>
      <c r="N11" s="3"/>
      <c r="O11" s="3"/>
      <c r="P11" s="183"/>
      <c r="Q11" s="183"/>
      <c r="R11" s="183"/>
    </row>
    <row r="12" spans="1:48" s="49" customFormat="1" ht="23.85" customHeight="1" outlineLevel="1">
      <c r="A12" s="110"/>
      <c r="B12" s="97"/>
      <c r="C12" s="106" t="s">
        <v>11</v>
      </c>
      <c r="D12" s="16">
        <v>0.1</v>
      </c>
      <c r="E12" s="137">
        <v>0.1</v>
      </c>
      <c r="F12" s="352">
        <f>E12</f>
        <v>0.1</v>
      </c>
      <c r="G12" s="353"/>
      <c r="H12" s="361">
        <v>0.1</v>
      </c>
      <c r="I12" s="362"/>
      <c r="J12" s="50"/>
      <c r="K12" s="50"/>
      <c r="L12" s="397"/>
      <c r="M12" s="397"/>
      <c r="N12" s="55"/>
      <c r="O12" s="50"/>
      <c r="P12" s="50"/>
      <c r="Q12" s="48"/>
      <c r="R12" s="48"/>
    </row>
    <row r="13" spans="1:48" s="49" customFormat="1" ht="23.85" customHeight="1" outlineLevel="1">
      <c r="A13" s="110"/>
      <c r="B13" s="97"/>
      <c r="C13" s="106" t="s">
        <v>12</v>
      </c>
      <c r="D13" s="16">
        <v>0.9</v>
      </c>
      <c r="E13" s="137">
        <v>0.9</v>
      </c>
      <c r="F13" s="352">
        <f>E13</f>
        <v>0.9</v>
      </c>
      <c r="G13" s="353"/>
      <c r="H13" s="361">
        <v>0.9</v>
      </c>
      <c r="I13" s="362"/>
      <c r="J13" s="50"/>
      <c r="K13" s="50"/>
      <c r="L13" s="397"/>
      <c r="M13" s="397"/>
      <c r="N13" s="55"/>
      <c r="O13" s="50"/>
      <c r="P13" s="50"/>
      <c r="Q13" s="48"/>
      <c r="R13" s="48"/>
    </row>
    <row r="14" spans="1:48" s="1" customFormat="1" ht="19.5" customHeight="1" outlineLevel="1" thickBot="1">
      <c r="A14" s="111"/>
      <c r="B14" s="46"/>
      <c r="C14" s="159"/>
      <c r="D14" s="2"/>
      <c r="E14" s="12"/>
      <c r="F14" s="12"/>
      <c r="G14" s="12"/>
      <c r="H14" s="12"/>
      <c r="I14" s="12"/>
      <c r="J14" s="12"/>
      <c r="K14" s="12"/>
      <c r="L14" s="12"/>
      <c r="M14" s="12"/>
      <c r="N14" s="12"/>
      <c r="O14" s="12"/>
      <c r="P14" s="12"/>
      <c r="Q14" s="12"/>
      <c r="R14" s="3"/>
      <c r="S14" s="3"/>
    </row>
    <row r="15" spans="1:48" ht="21" customHeight="1" outlineLevel="1" thickBot="1">
      <c r="B15" s="387" t="s">
        <v>25</v>
      </c>
      <c r="C15" s="387"/>
      <c r="D15" s="387"/>
      <c r="E15" s="387"/>
      <c r="F15" s="387"/>
      <c r="G15" s="387"/>
      <c r="H15" s="388"/>
      <c r="I15" s="401" t="s">
        <v>252</v>
      </c>
      <c r="J15" s="402"/>
      <c r="K15" s="402"/>
      <c r="L15" s="402"/>
      <c r="M15" s="403"/>
      <c r="N15" s="378" t="s">
        <v>50</v>
      </c>
      <c r="O15" s="379"/>
      <c r="P15" s="379"/>
      <c r="Q15" s="379"/>
      <c r="R15" s="380"/>
      <c r="S15" s="297" t="s">
        <v>250</v>
      </c>
      <c r="T15" s="298"/>
      <c r="U15" s="298"/>
      <c r="V15" s="298"/>
      <c r="W15" s="299"/>
      <c r="X15" s="297" t="s">
        <v>51</v>
      </c>
      <c r="Y15" s="298"/>
      <c r="Z15" s="298"/>
      <c r="AA15" s="298"/>
      <c r="AB15" s="299"/>
      <c r="AC15" s="296" t="s">
        <v>248</v>
      </c>
      <c r="AD15" s="296"/>
      <c r="AE15" s="296"/>
      <c r="AF15" s="296"/>
      <c r="AG15" s="296"/>
      <c r="AH15" s="296" t="s">
        <v>246</v>
      </c>
      <c r="AI15" s="296"/>
      <c r="AJ15" s="296"/>
      <c r="AK15" s="296"/>
      <c r="AL15" s="296"/>
      <c r="AM15" s="281" t="s">
        <v>52</v>
      </c>
      <c r="AN15" s="282"/>
      <c r="AO15" s="282"/>
      <c r="AP15" s="282"/>
      <c r="AQ15" s="283"/>
      <c r="AR15" s="281" t="s">
        <v>251</v>
      </c>
      <c r="AS15" s="282"/>
      <c r="AT15" s="282"/>
      <c r="AU15" s="282"/>
      <c r="AV15" s="283"/>
    </row>
    <row r="16" spans="1:48" s="56" customFormat="1" ht="38.1" customHeight="1" outlineLevel="1" thickBot="1">
      <c r="A16" s="18" t="s">
        <v>53</v>
      </c>
      <c r="B16" s="18" t="s">
        <v>28</v>
      </c>
      <c r="C16" s="8" t="s">
        <v>54</v>
      </c>
      <c r="D16" s="8" t="s">
        <v>30</v>
      </c>
      <c r="E16" s="345" t="s">
        <v>55</v>
      </c>
      <c r="F16" s="346"/>
      <c r="G16" s="8" t="s">
        <v>32</v>
      </c>
      <c r="H16" s="8" t="s">
        <v>33</v>
      </c>
      <c r="I16" s="391" t="s">
        <v>56</v>
      </c>
      <c r="J16" s="392"/>
      <c r="K16" s="392"/>
      <c r="L16" s="392"/>
      <c r="M16" s="393"/>
      <c r="N16" s="391" t="s">
        <v>56</v>
      </c>
      <c r="O16" s="392"/>
      <c r="P16" s="392"/>
      <c r="Q16" s="392"/>
      <c r="R16" s="393"/>
      <c r="S16" s="300" t="s">
        <v>56</v>
      </c>
      <c r="T16" s="301"/>
      <c r="U16" s="301"/>
      <c r="V16" s="301"/>
      <c r="W16" s="302"/>
      <c r="X16" s="300" t="s">
        <v>56</v>
      </c>
      <c r="Y16" s="301"/>
      <c r="Z16" s="301"/>
      <c r="AA16" s="301"/>
      <c r="AB16" s="302"/>
      <c r="AC16" s="309" t="s">
        <v>56</v>
      </c>
      <c r="AD16" s="309"/>
      <c r="AE16" s="309"/>
      <c r="AF16" s="309"/>
      <c r="AG16" s="309"/>
      <c r="AH16" s="309" t="s">
        <v>56</v>
      </c>
      <c r="AI16" s="309"/>
      <c r="AJ16" s="309"/>
      <c r="AK16" s="309"/>
      <c r="AL16" s="309"/>
      <c r="AM16" s="281" t="s">
        <v>56</v>
      </c>
      <c r="AN16" s="282"/>
      <c r="AO16" s="282"/>
      <c r="AP16" s="282"/>
      <c r="AQ16" s="283"/>
      <c r="AR16" s="281" t="s">
        <v>56</v>
      </c>
      <c r="AS16" s="282"/>
      <c r="AT16" s="282"/>
      <c r="AU16" s="282"/>
      <c r="AV16" s="283"/>
    </row>
    <row r="17" spans="1:48" s="52" customFormat="1" ht="105" outlineLevel="1">
      <c r="A17" s="116" t="s">
        <v>57</v>
      </c>
      <c r="B17" s="95" t="s">
        <v>58</v>
      </c>
      <c r="C17" s="19" t="s">
        <v>59</v>
      </c>
      <c r="D17" s="19" t="s">
        <v>60</v>
      </c>
      <c r="E17" s="185" t="s">
        <v>61</v>
      </c>
      <c r="F17" s="186"/>
      <c r="G17" s="19" t="s">
        <v>40</v>
      </c>
      <c r="H17" s="19" t="s">
        <v>40</v>
      </c>
      <c r="I17" s="394">
        <v>0</v>
      </c>
      <c r="J17" s="395"/>
      <c r="K17" s="395"/>
      <c r="L17" s="395"/>
      <c r="M17" s="396"/>
      <c r="N17" s="394">
        <v>1</v>
      </c>
      <c r="O17" s="395"/>
      <c r="P17" s="395"/>
      <c r="Q17" s="395"/>
      <c r="R17" s="396"/>
      <c r="S17" s="303">
        <v>2</v>
      </c>
      <c r="T17" s="304"/>
      <c r="U17" s="304"/>
      <c r="V17" s="304"/>
      <c r="W17" s="305"/>
      <c r="X17" s="303">
        <v>2</v>
      </c>
      <c r="Y17" s="304"/>
      <c r="Z17" s="304"/>
      <c r="AA17" s="304"/>
      <c r="AB17" s="305"/>
      <c r="AC17" s="310">
        <v>3</v>
      </c>
      <c r="AD17" s="311"/>
      <c r="AE17" s="311"/>
      <c r="AF17" s="311"/>
      <c r="AG17" s="312"/>
      <c r="AH17" s="310">
        <v>2</v>
      </c>
      <c r="AI17" s="311"/>
      <c r="AJ17" s="311"/>
      <c r="AK17" s="311"/>
      <c r="AL17" s="312"/>
      <c r="AM17" s="284">
        <v>3</v>
      </c>
      <c r="AN17" s="285"/>
      <c r="AO17" s="285"/>
      <c r="AP17" s="285"/>
      <c r="AQ17" s="286"/>
      <c r="AR17" s="284"/>
      <c r="AS17" s="285"/>
      <c r="AT17" s="285"/>
      <c r="AU17" s="285"/>
      <c r="AV17" s="286"/>
    </row>
    <row r="18" spans="1:48" s="52" customFormat="1" ht="43.5" customHeight="1" outlineLevel="1">
      <c r="A18" s="116" t="s">
        <v>57</v>
      </c>
      <c r="B18" s="95" t="s">
        <v>62</v>
      </c>
      <c r="C18" s="19" t="s">
        <v>63</v>
      </c>
      <c r="D18" s="19"/>
      <c r="E18" s="185" t="s">
        <v>64</v>
      </c>
      <c r="F18" s="186"/>
      <c r="G18" s="19" t="s">
        <v>40</v>
      </c>
      <c r="H18" s="19" t="s">
        <v>40</v>
      </c>
      <c r="I18" s="375">
        <v>0</v>
      </c>
      <c r="J18" s="376"/>
      <c r="K18" s="376"/>
      <c r="L18" s="376"/>
      <c r="M18" s="377"/>
      <c r="N18" s="375">
        <v>0</v>
      </c>
      <c r="O18" s="376"/>
      <c r="P18" s="376"/>
      <c r="Q18" s="376"/>
      <c r="R18" s="377"/>
      <c r="S18" s="306">
        <v>1</v>
      </c>
      <c r="T18" s="307"/>
      <c r="U18" s="307"/>
      <c r="V18" s="307"/>
      <c r="W18" s="308"/>
      <c r="X18" s="306">
        <v>1</v>
      </c>
      <c r="Y18" s="307"/>
      <c r="Z18" s="307"/>
      <c r="AA18" s="307"/>
      <c r="AB18" s="308"/>
      <c r="AC18" s="313">
        <v>2</v>
      </c>
      <c r="AD18" s="314"/>
      <c r="AE18" s="314"/>
      <c r="AF18" s="314"/>
      <c r="AG18" s="315"/>
      <c r="AH18" s="313">
        <v>1</v>
      </c>
      <c r="AI18" s="314"/>
      <c r="AJ18" s="314"/>
      <c r="AK18" s="314"/>
      <c r="AL18" s="315"/>
      <c r="AM18" s="287">
        <v>2</v>
      </c>
      <c r="AN18" s="288"/>
      <c r="AO18" s="288"/>
      <c r="AP18" s="288"/>
      <c r="AQ18" s="289"/>
      <c r="AR18" s="287"/>
      <c r="AS18" s="288"/>
      <c r="AT18" s="288"/>
      <c r="AU18" s="288"/>
      <c r="AV18" s="289"/>
    </row>
    <row r="19" spans="1:48" s="52" customFormat="1" ht="78" customHeight="1" outlineLevel="1">
      <c r="A19" s="116" t="s">
        <v>57</v>
      </c>
      <c r="B19" s="95" t="s">
        <v>65</v>
      </c>
      <c r="C19" s="19" t="s">
        <v>66</v>
      </c>
      <c r="D19" s="19"/>
      <c r="E19" s="185" t="s">
        <v>67</v>
      </c>
      <c r="F19" s="186"/>
      <c r="G19" s="19" t="s">
        <v>40</v>
      </c>
      <c r="H19" s="19" t="s">
        <v>40</v>
      </c>
      <c r="I19" s="375">
        <v>0</v>
      </c>
      <c r="J19" s="376"/>
      <c r="K19" s="376"/>
      <c r="L19" s="376"/>
      <c r="M19" s="377"/>
      <c r="N19" s="375">
        <v>0</v>
      </c>
      <c r="O19" s="376"/>
      <c r="P19" s="376"/>
      <c r="Q19" s="376"/>
      <c r="R19" s="377"/>
      <c r="S19" s="306">
        <v>0</v>
      </c>
      <c r="T19" s="307"/>
      <c r="U19" s="307"/>
      <c r="V19" s="307"/>
      <c r="W19" s="308"/>
      <c r="X19" s="306">
        <v>0</v>
      </c>
      <c r="Y19" s="307"/>
      <c r="Z19" s="307"/>
      <c r="AA19" s="307"/>
      <c r="AB19" s="308"/>
      <c r="AC19" s="313">
        <v>1</v>
      </c>
      <c r="AD19" s="314"/>
      <c r="AE19" s="314"/>
      <c r="AF19" s="314"/>
      <c r="AG19" s="315"/>
      <c r="AH19" s="313">
        <v>0</v>
      </c>
      <c r="AI19" s="314"/>
      <c r="AJ19" s="314"/>
      <c r="AK19" s="314"/>
      <c r="AL19" s="315"/>
      <c r="AM19" s="287">
        <v>1</v>
      </c>
      <c r="AN19" s="288"/>
      <c r="AO19" s="288"/>
      <c r="AP19" s="288"/>
      <c r="AQ19" s="289"/>
      <c r="AR19" s="287"/>
      <c r="AS19" s="288"/>
      <c r="AT19" s="288"/>
      <c r="AU19" s="288"/>
      <c r="AV19" s="289"/>
    </row>
    <row r="20" spans="1:48" s="52" customFormat="1" ht="43.5" customHeight="1" outlineLevel="1">
      <c r="A20" s="116" t="s">
        <v>57</v>
      </c>
      <c r="B20" s="95" t="s">
        <v>68</v>
      </c>
      <c r="C20" s="19" t="s">
        <v>69</v>
      </c>
      <c r="D20" s="19" t="s">
        <v>70</v>
      </c>
      <c r="E20" s="185" t="s">
        <v>71</v>
      </c>
      <c r="F20" s="186"/>
      <c r="G20" s="19" t="s">
        <v>40</v>
      </c>
      <c r="H20" s="19" t="s">
        <v>40</v>
      </c>
      <c r="I20" s="375">
        <v>0</v>
      </c>
      <c r="J20" s="376"/>
      <c r="K20" s="376"/>
      <c r="L20" s="376"/>
      <c r="M20" s="377"/>
      <c r="N20" s="375">
        <v>0</v>
      </c>
      <c r="O20" s="376"/>
      <c r="P20" s="376"/>
      <c r="Q20" s="376"/>
      <c r="R20" s="377"/>
      <c r="S20" s="306">
        <v>0</v>
      </c>
      <c r="T20" s="307"/>
      <c r="U20" s="307"/>
      <c r="V20" s="307"/>
      <c r="W20" s="308"/>
      <c r="X20" s="306">
        <v>0</v>
      </c>
      <c r="Y20" s="307"/>
      <c r="Z20" s="307"/>
      <c r="AA20" s="307"/>
      <c r="AB20" s="308"/>
      <c r="AC20" s="313">
        <v>1</v>
      </c>
      <c r="AD20" s="314"/>
      <c r="AE20" s="314"/>
      <c r="AF20" s="314"/>
      <c r="AG20" s="315"/>
      <c r="AH20" s="313">
        <v>0</v>
      </c>
      <c r="AI20" s="314"/>
      <c r="AJ20" s="314"/>
      <c r="AK20" s="314"/>
      <c r="AL20" s="315"/>
      <c r="AM20" s="287">
        <v>1</v>
      </c>
      <c r="AN20" s="288"/>
      <c r="AO20" s="288"/>
      <c r="AP20" s="288"/>
      <c r="AQ20" s="289"/>
      <c r="AR20" s="287"/>
      <c r="AS20" s="288"/>
      <c r="AT20" s="288"/>
      <c r="AU20" s="288"/>
      <c r="AV20" s="289"/>
    </row>
    <row r="21" spans="1:48" s="52" customFormat="1" ht="45" outlineLevel="1">
      <c r="A21" s="116" t="s">
        <v>57</v>
      </c>
      <c r="B21" s="95" t="s">
        <v>72</v>
      </c>
      <c r="C21" s="19" t="s">
        <v>73</v>
      </c>
      <c r="D21" s="19" t="s">
        <v>74</v>
      </c>
      <c r="E21" s="384" t="s">
        <v>75</v>
      </c>
      <c r="F21" s="385"/>
      <c r="G21" s="19" t="s">
        <v>76</v>
      </c>
      <c r="H21" s="19" t="s">
        <v>77</v>
      </c>
      <c r="I21" s="375"/>
      <c r="J21" s="376"/>
      <c r="K21" s="376"/>
      <c r="L21" s="376"/>
      <c r="M21" s="377"/>
      <c r="N21" s="375"/>
      <c r="O21" s="376"/>
      <c r="P21" s="376"/>
      <c r="Q21" s="376"/>
      <c r="R21" s="377"/>
      <c r="S21" s="306">
        <v>10000</v>
      </c>
      <c r="T21" s="307"/>
      <c r="U21" s="307"/>
      <c r="V21" s="307"/>
      <c r="W21" s="308"/>
      <c r="X21" s="306">
        <v>8808</v>
      </c>
      <c r="Y21" s="307"/>
      <c r="Z21" s="307"/>
      <c r="AA21" s="307"/>
      <c r="AB21" s="308"/>
      <c r="AC21" s="313">
        <v>10000</v>
      </c>
      <c r="AD21" s="314"/>
      <c r="AE21" s="314"/>
      <c r="AF21" s="314"/>
      <c r="AG21" s="315"/>
      <c r="AH21" s="313">
        <v>0</v>
      </c>
      <c r="AI21" s="314"/>
      <c r="AJ21" s="314"/>
      <c r="AK21" s="314"/>
      <c r="AL21" s="315"/>
      <c r="AM21" s="287">
        <v>10000</v>
      </c>
      <c r="AN21" s="288"/>
      <c r="AO21" s="288"/>
      <c r="AP21" s="288"/>
      <c r="AQ21" s="289"/>
      <c r="AR21" s="287"/>
      <c r="AS21" s="288"/>
      <c r="AT21" s="288"/>
      <c r="AU21" s="288"/>
      <c r="AV21" s="289"/>
    </row>
    <row r="22" spans="1:48" s="52" customFormat="1" ht="30" outlineLevel="1">
      <c r="A22" s="116" t="s">
        <v>57</v>
      </c>
      <c r="B22" s="95" t="s">
        <v>78</v>
      </c>
      <c r="C22" s="19" t="s">
        <v>79</v>
      </c>
      <c r="D22" s="19"/>
      <c r="E22" s="384" t="s">
        <v>80</v>
      </c>
      <c r="F22" s="385"/>
      <c r="G22" s="19" t="s">
        <v>76</v>
      </c>
      <c r="H22" s="19" t="s">
        <v>77</v>
      </c>
      <c r="I22" s="375"/>
      <c r="J22" s="376"/>
      <c r="K22" s="376"/>
      <c r="L22" s="376"/>
      <c r="M22" s="377"/>
      <c r="N22" s="375"/>
      <c r="O22" s="376"/>
      <c r="P22" s="376"/>
      <c r="Q22" s="376"/>
      <c r="R22" s="377"/>
      <c r="S22" s="306">
        <v>20</v>
      </c>
      <c r="T22" s="307"/>
      <c r="U22" s="307"/>
      <c r="V22" s="307"/>
      <c r="W22" s="308"/>
      <c r="X22" s="306">
        <v>7</v>
      </c>
      <c r="Y22" s="307"/>
      <c r="Z22" s="307"/>
      <c r="AA22" s="307"/>
      <c r="AB22" s="308"/>
      <c r="AC22" s="313">
        <v>70</v>
      </c>
      <c r="AD22" s="314"/>
      <c r="AE22" s="314"/>
      <c r="AF22" s="314"/>
      <c r="AG22" s="315"/>
      <c r="AH22" s="313">
        <v>20</v>
      </c>
      <c r="AI22" s="314"/>
      <c r="AJ22" s="314"/>
      <c r="AK22" s="314"/>
      <c r="AL22" s="315"/>
      <c r="AM22" s="287">
        <v>70</v>
      </c>
      <c r="AN22" s="288"/>
      <c r="AO22" s="288"/>
      <c r="AP22" s="288"/>
      <c r="AQ22" s="289"/>
      <c r="AR22" s="287"/>
      <c r="AS22" s="288"/>
      <c r="AT22" s="288"/>
      <c r="AU22" s="288"/>
      <c r="AV22" s="289"/>
    </row>
    <row r="23" spans="1:48" s="52" customFormat="1" ht="65.25" customHeight="1" outlineLevel="1">
      <c r="A23" s="116" t="s">
        <v>57</v>
      </c>
      <c r="B23" s="95" t="s">
        <v>81</v>
      </c>
      <c r="C23" s="19" t="s">
        <v>82</v>
      </c>
      <c r="D23" s="19" t="s">
        <v>83</v>
      </c>
      <c r="E23" s="384" t="s">
        <v>84</v>
      </c>
      <c r="F23" s="385"/>
      <c r="G23" s="19" t="s">
        <v>76</v>
      </c>
      <c r="H23" s="19" t="s">
        <v>77</v>
      </c>
      <c r="I23" s="375"/>
      <c r="J23" s="376"/>
      <c r="K23" s="376"/>
      <c r="L23" s="376"/>
      <c r="M23" s="377"/>
      <c r="N23" s="375"/>
      <c r="O23" s="376"/>
      <c r="P23" s="376"/>
      <c r="Q23" s="376"/>
      <c r="R23" s="377"/>
      <c r="S23" s="306">
        <v>10</v>
      </c>
      <c r="T23" s="307"/>
      <c r="U23" s="307"/>
      <c r="V23" s="307"/>
      <c r="W23" s="308"/>
      <c r="X23" s="306">
        <v>5</v>
      </c>
      <c r="Y23" s="307"/>
      <c r="Z23" s="307"/>
      <c r="AA23" s="307"/>
      <c r="AB23" s="308"/>
      <c r="AC23" s="313">
        <v>40</v>
      </c>
      <c r="AD23" s="314"/>
      <c r="AE23" s="314"/>
      <c r="AF23" s="314"/>
      <c r="AG23" s="315"/>
      <c r="AH23" s="313">
        <v>8</v>
      </c>
      <c r="AI23" s="314"/>
      <c r="AJ23" s="314"/>
      <c r="AK23" s="314"/>
      <c r="AL23" s="315"/>
      <c r="AM23" s="287">
        <v>40</v>
      </c>
      <c r="AN23" s="288"/>
      <c r="AO23" s="288"/>
      <c r="AP23" s="288"/>
      <c r="AQ23" s="289"/>
      <c r="AR23" s="287"/>
      <c r="AS23" s="288"/>
      <c r="AT23" s="288"/>
      <c r="AU23" s="288"/>
      <c r="AV23" s="289"/>
    </row>
    <row r="24" spans="1:48" ht="33" customHeight="1" outlineLevel="1">
      <c r="B24" s="46"/>
      <c r="C24" s="107"/>
      <c r="D24" s="12"/>
      <c r="E24" s="12"/>
      <c r="F24" s="12"/>
      <c r="G24" s="12"/>
      <c r="H24" s="12"/>
      <c r="I24" s="12"/>
      <c r="J24" s="12"/>
      <c r="K24" s="12"/>
      <c r="L24" s="12"/>
      <c r="M24" s="10"/>
      <c r="N24" s="10"/>
      <c r="O24" s="10"/>
      <c r="P24" s="10"/>
      <c r="Q24" s="10"/>
      <c r="R24" s="10"/>
      <c r="S24" s="3"/>
      <c r="X24" s="3"/>
    </row>
    <row r="25" spans="1:48" ht="21" outlineLevel="1">
      <c r="B25" s="374" t="s">
        <v>85</v>
      </c>
      <c r="C25" s="374"/>
      <c r="D25" s="374"/>
      <c r="E25" s="374"/>
      <c r="F25" s="374"/>
      <c r="G25" s="374"/>
      <c r="H25" s="374"/>
      <c r="I25" s="410" t="s">
        <v>86</v>
      </c>
      <c r="J25" s="411"/>
      <c r="K25" s="412"/>
      <c r="L25" s="17"/>
      <c r="M25" s="17"/>
      <c r="N25" s="17"/>
      <c r="O25" s="17"/>
      <c r="P25" s="17"/>
      <c r="Q25" s="17"/>
      <c r="R25" s="17"/>
      <c r="S25" s="10"/>
      <c r="X25" s="10"/>
    </row>
    <row r="26" spans="1:48" s="40" customFormat="1" ht="18.75" outlineLevel="1">
      <c r="A26" s="117"/>
      <c r="B26" s="98" t="s">
        <v>87</v>
      </c>
      <c r="C26" s="330" t="s">
        <v>88</v>
      </c>
      <c r="D26" s="331"/>
      <c r="E26" s="331"/>
      <c r="F26" s="331"/>
      <c r="G26" s="331"/>
      <c r="H26" s="332"/>
      <c r="I26" s="381" t="s">
        <v>89</v>
      </c>
      <c r="J26" s="382"/>
      <c r="K26" s="383"/>
      <c r="L26" s="38"/>
      <c r="M26" s="38"/>
      <c r="N26" s="38"/>
      <c r="O26" s="38"/>
      <c r="P26" s="38"/>
      <c r="Q26" s="38"/>
      <c r="R26" s="38"/>
      <c r="S26" s="39"/>
      <c r="X26" s="39"/>
    </row>
    <row r="27" spans="1:48" s="40" customFormat="1" ht="18.75" outlineLevel="1">
      <c r="A27" s="117"/>
      <c r="B27" s="98" t="s">
        <v>90</v>
      </c>
      <c r="C27" s="339" t="s">
        <v>91</v>
      </c>
      <c r="D27" s="340"/>
      <c r="E27" s="340"/>
      <c r="F27" s="340"/>
      <c r="G27" s="340"/>
      <c r="H27" s="341"/>
      <c r="I27" s="381" t="s">
        <v>92</v>
      </c>
      <c r="J27" s="382"/>
      <c r="K27" s="383"/>
      <c r="L27" s="38"/>
      <c r="M27" s="38"/>
      <c r="N27" s="38"/>
      <c r="O27" s="38"/>
      <c r="P27" s="38"/>
      <c r="Q27" s="38"/>
      <c r="R27" s="38"/>
      <c r="S27" s="39"/>
      <c r="X27" s="39"/>
    </row>
    <row r="28" spans="1:48" s="40" customFormat="1" ht="18.75" outlineLevel="1">
      <c r="A28" s="117"/>
      <c r="B28" s="98" t="s">
        <v>93</v>
      </c>
      <c r="C28" s="339" t="s">
        <v>94</v>
      </c>
      <c r="D28" s="340"/>
      <c r="E28" s="340"/>
      <c r="F28" s="340"/>
      <c r="G28" s="340"/>
      <c r="H28" s="341"/>
      <c r="I28" s="381"/>
      <c r="J28" s="382"/>
      <c r="K28" s="383"/>
      <c r="L28" s="38"/>
      <c r="M28" s="38"/>
      <c r="N28" s="38"/>
      <c r="O28" s="38"/>
      <c r="P28" s="38"/>
      <c r="Q28" s="38"/>
      <c r="R28" s="38"/>
      <c r="S28" s="39"/>
      <c r="X28" s="39"/>
    </row>
    <row r="29" spans="1:48" s="40" customFormat="1" ht="18.75" outlineLevel="1">
      <c r="A29" s="117"/>
      <c r="B29" s="98" t="s">
        <v>95</v>
      </c>
      <c r="C29" s="339" t="s">
        <v>96</v>
      </c>
      <c r="D29" s="340"/>
      <c r="E29" s="340"/>
      <c r="F29" s="340"/>
      <c r="G29" s="340"/>
      <c r="H29" s="341"/>
      <c r="I29" s="381"/>
      <c r="J29" s="382"/>
      <c r="K29" s="383"/>
      <c r="L29" s="38"/>
      <c r="M29" s="38"/>
      <c r="N29" s="38"/>
      <c r="O29" s="38"/>
      <c r="P29" s="38"/>
      <c r="Q29" s="38"/>
      <c r="R29" s="38"/>
      <c r="S29" s="39"/>
      <c r="X29" s="39"/>
    </row>
    <row r="30" spans="1:48" s="40" customFormat="1" ht="18.75" outlineLevel="1">
      <c r="A30" s="117"/>
      <c r="B30" s="98" t="s">
        <v>97</v>
      </c>
      <c r="C30" s="339" t="s">
        <v>98</v>
      </c>
      <c r="D30" s="340"/>
      <c r="E30" s="340"/>
      <c r="F30" s="340"/>
      <c r="G30" s="340"/>
      <c r="H30" s="341"/>
      <c r="I30" s="381" t="s">
        <v>99</v>
      </c>
      <c r="J30" s="382"/>
      <c r="K30" s="383"/>
      <c r="L30" s="38"/>
      <c r="M30" s="38"/>
      <c r="N30" s="38"/>
      <c r="O30" s="38"/>
      <c r="P30" s="38"/>
      <c r="Q30" s="38"/>
      <c r="R30" s="38"/>
      <c r="S30" s="39"/>
      <c r="X30" s="39"/>
    </row>
    <row r="31" spans="1:48" s="40" customFormat="1" ht="18.75" outlineLevel="1">
      <c r="A31" s="117"/>
      <c r="B31" s="98" t="s">
        <v>100</v>
      </c>
      <c r="C31" s="339" t="s">
        <v>101</v>
      </c>
      <c r="D31" s="340"/>
      <c r="E31" s="340"/>
      <c r="F31" s="340"/>
      <c r="G31" s="340"/>
      <c r="H31" s="341"/>
      <c r="I31" s="381" t="s">
        <v>92</v>
      </c>
      <c r="J31" s="382"/>
      <c r="K31" s="383"/>
      <c r="L31" s="38"/>
      <c r="M31" s="38"/>
      <c r="N31" s="38"/>
      <c r="O31" s="38"/>
      <c r="P31" s="38"/>
      <c r="Q31" s="38"/>
      <c r="R31" s="38"/>
      <c r="S31" s="39"/>
      <c r="X31" s="39"/>
    </row>
    <row r="32" spans="1:48" s="54" customFormat="1" ht="18.75" outlineLevel="1">
      <c r="A32" s="118"/>
      <c r="B32" s="98" t="s">
        <v>102</v>
      </c>
      <c r="C32" s="367" t="s">
        <v>103</v>
      </c>
      <c r="D32" s="368"/>
      <c r="E32" s="368"/>
      <c r="F32" s="368"/>
      <c r="G32" s="368"/>
      <c r="H32" s="369"/>
      <c r="I32" s="381"/>
      <c r="J32" s="382"/>
      <c r="K32" s="383"/>
      <c r="L32" s="37"/>
      <c r="M32" s="37"/>
      <c r="N32" s="37"/>
      <c r="O32" s="37"/>
      <c r="P32" s="37"/>
      <c r="Q32" s="37"/>
      <c r="R32" s="37"/>
      <c r="S32" s="53"/>
      <c r="X32" s="53"/>
    </row>
    <row r="33" spans="1:48" s="43" customFormat="1" ht="18.75" outlineLevel="1">
      <c r="A33" s="119"/>
      <c r="B33" s="98" t="s">
        <v>104</v>
      </c>
      <c r="C33" s="347" t="s">
        <v>105</v>
      </c>
      <c r="D33" s="348"/>
      <c r="E33" s="348"/>
      <c r="F33" s="348"/>
      <c r="G33" s="348"/>
      <c r="H33" s="349"/>
      <c r="I33" s="381"/>
      <c r="J33" s="382"/>
      <c r="K33" s="383"/>
      <c r="L33" s="41"/>
      <c r="M33" s="41"/>
      <c r="N33" s="41"/>
      <c r="O33" s="41"/>
      <c r="P33" s="41"/>
      <c r="Q33" s="41"/>
      <c r="R33" s="41"/>
      <c r="S33" s="42"/>
      <c r="X33" s="42"/>
    </row>
    <row r="34" spans="1:48" s="43" customFormat="1" ht="18.75" outlineLevel="1">
      <c r="A34" s="119"/>
      <c r="B34" s="98" t="s">
        <v>106</v>
      </c>
      <c r="C34" s="347" t="s">
        <v>107</v>
      </c>
      <c r="D34" s="348"/>
      <c r="E34" s="348"/>
      <c r="F34" s="348"/>
      <c r="G34" s="348"/>
      <c r="H34" s="349"/>
      <c r="I34" s="381"/>
      <c r="J34" s="382"/>
      <c r="K34" s="383"/>
      <c r="L34" s="41"/>
      <c r="M34" s="41"/>
      <c r="N34" s="41"/>
      <c r="O34" s="41"/>
      <c r="P34" s="41"/>
      <c r="Q34" s="41"/>
      <c r="R34" s="41"/>
      <c r="S34" s="42"/>
      <c r="X34" s="42"/>
    </row>
    <row r="35" spans="1:48" s="43" customFormat="1" ht="36" customHeight="1" outlineLevel="1">
      <c r="A35" s="119"/>
      <c r="B35" s="98" t="s">
        <v>108</v>
      </c>
      <c r="C35" s="347" t="s">
        <v>109</v>
      </c>
      <c r="D35" s="348"/>
      <c r="E35" s="348"/>
      <c r="F35" s="348"/>
      <c r="G35" s="348"/>
      <c r="H35" s="349"/>
      <c r="I35" s="381" t="s">
        <v>110</v>
      </c>
      <c r="J35" s="382"/>
      <c r="K35" s="383"/>
      <c r="L35" s="41"/>
      <c r="M35" s="41"/>
      <c r="N35" s="41"/>
      <c r="O35" s="41"/>
      <c r="P35" s="41"/>
      <c r="Q35" s="41"/>
      <c r="R35" s="41"/>
      <c r="S35" s="42"/>
      <c r="X35" s="42"/>
    </row>
    <row r="36" spans="1:48" s="1" customFormat="1" ht="19.5" customHeight="1" outlineLevel="1">
      <c r="A36" s="111"/>
      <c r="B36" s="46"/>
      <c r="C36" s="159"/>
      <c r="D36" s="2"/>
      <c r="E36" s="12"/>
      <c r="F36" s="12"/>
      <c r="G36" s="12"/>
      <c r="H36" s="12"/>
      <c r="I36" s="12"/>
      <c r="J36" s="12"/>
      <c r="K36" s="12"/>
      <c r="L36" s="12"/>
      <c r="M36" s="12"/>
      <c r="N36" s="12"/>
      <c r="O36" s="12"/>
      <c r="P36" s="12"/>
      <c r="Q36" s="12"/>
      <c r="R36" s="3"/>
      <c r="S36" s="3"/>
      <c r="X36" s="3"/>
    </row>
    <row r="37" spans="1:48" s="1" customFormat="1" ht="54" customHeight="1" outlineLevel="1">
      <c r="A37" s="111"/>
      <c r="B37" s="413" t="s">
        <v>232</v>
      </c>
      <c r="C37" s="413"/>
      <c r="D37" s="413"/>
      <c r="E37" s="413"/>
      <c r="F37" s="413"/>
      <c r="G37" s="413"/>
      <c r="H37" s="413"/>
      <c r="I37" s="413"/>
      <c r="J37" s="413"/>
      <c r="K37" s="413"/>
      <c r="L37" s="413"/>
      <c r="M37" s="413"/>
      <c r="N37" s="413"/>
      <c r="O37" s="413"/>
      <c r="P37" s="413"/>
      <c r="Q37" s="413"/>
      <c r="R37" s="413"/>
      <c r="S37" s="22"/>
      <c r="X37" s="22"/>
    </row>
    <row r="38" spans="1:48" s="25" customFormat="1" ht="23.1" customHeight="1" outlineLevel="1">
      <c r="A38" s="113"/>
      <c r="B38" s="328"/>
      <c r="C38" s="328"/>
      <c r="D38" s="328"/>
      <c r="E38" s="328"/>
      <c r="F38" s="328"/>
      <c r="G38" s="328"/>
      <c r="H38" s="328"/>
      <c r="I38" s="328"/>
      <c r="J38" s="328"/>
      <c r="K38" s="328"/>
      <c r="L38" s="328"/>
      <c r="M38" s="328"/>
      <c r="N38" s="328"/>
      <c r="O38" s="328"/>
      <c r="P38" s="328"/>
      <c r="Q38" s="328"/>
      <c r="R38" s="23"/>
      <c r="S38" s="24"/>
      <c r="X38" s="24"/>
    </row>
    <row r="39" spans="1:48" s="1" customFormat="1" ht="24" outlineLevel="1" thickBot="1">
      <c r="A39" s="111"/>
      <c r="B39" s="46"/>
      <c r="C39" s="158" t="s">
        <v>8</v>
      </c>
      <c r="D39" s="91">
        <v>2018</v>
      </c>
      <c r="E39" s="92">
        <v>2019</v>
      </c>
      <c r="F39" s="398">
        <v>2020</v>
      </c>
      <c r="G39" s="399"/>
      <c r="H39" s="363">
        <v>2021</v>
      </c>
      <c r="I39" s="364"/>
      <c r="J39" s="12"/>
      <c r="K39" s="12"/>
      <c r="L39" s="12"/>
      <c r="M39" s="12"/>
      <c r="N39" s="3"/>
      <c r="O39" s="3"/>
      <c r="P39" s="3"/>
      <c r="Q39" s="3"/>
      <c r="R39" s="3"/>
    </row>
    <row r="40" spans="1:48" s="49" customFormat="1" ht="23.85" customHeight="1" outlineLevel="1">
      <c r="A40" s="110"/>
      <c r="B40" s="99"/>
      <c r="C40" s="105" t="s">
        <v>49</v>
      </c>
      <c r="D40" s="15">
        <v>230000000</v>
      </c>
      <c r="E40" s="136">
        <v>200000000</v>
      </c>
      <c r="F40" s="370">
        <v>195000000</v>
      </c>
      <c r="G40" s="371"/>
      <c r="H40" s="365">
        <f>104000000+68220+10170000+24000000+66000000</f>
        <v>204238220</v>
      </c>
      <c r="I40" s="366">
        <f>104000000+68220+10170000+24000000+66000000</f>
        <v>204238220</v>
      </c>
      <c r="J40" s="131"/>
      <c r="K40" s="50"/>
      <c r="L40" s="50"/>
      <c r="M40" s="50"/>
      <c r="N40" s="48"/>
      <c r="O40" s="48"/>
      <c r="P40" s="51"/>
      <c r="Q40" s="51"/>
      <c r="R40" s="51"/>
    </row>
    <row r="41" spans="1:48" s="1" customFormat="1" ht="23.85" customHeight="1" outlineLevel="1">
      <c r="A41" s="111"/>
      <c r="B41" s="46"/>
      <c r="C41" s="106" t="s">
        <v>11</v>
      </c>
      <c r="D41" s="16">
        <v>0.45</v>
      </c>
      <c r="E41" s="137">
        <v>0.4</v>
      </c>
      <c r="F41" s="352">
        <f>E41</f>
        <v>0.4</v>
      </c>
      <c r="G41" s="353"/>
      <c r="H41" s="361">
        <v>0.55000000000000004</v>
      </c>
      <c r="I41" s="362"/>
      <c r="J41" s="131"/>
      <c r="K41" s="50"/>
      <c r="L41" s="12"/>
      <c r="M41" s="12"/>
      <c r="N41" s="12"/>
      <c r="O41" s="12"/>
      <c r="P41" s="12"/>
      <c r="Q41" s="3"/>
      <c r="R41" s="3"/>
    </row>
    <row r="42" spans="1:48" s="1" customFormat="1" ht="23.85" customHeight="1" outlineLevel="1">
      <c r="A42" s="111"/>
      <c r="B42" s="46"/>
      <c r="C42" s="106" t="s">
        <v>12</v>
      </c>
      <c r="D42" s="16">
        <v>0.55000000000000004</v>
      </c>
      <c r="E42" s="137">
        <v>0.6</v>
      </c>
      <c r="F42" s="352">
        <f>E42</f>
        <v>0.6</v>
      </c>
      <c r="G42" s="353"/>
      <c r="H42" s="361">
        <v>0.45</v>
      </c>
      <c r="I42" s="362">
        <f>H42*100/D40</f>
        <v>1.9565217391304347E-7</v>
      </c>
      <c r="J42" s="198"/>
      <c r="K42" s="12"/>
      <c r="L42" s="12"/>
      <c r="M42" s="12"/>
      <c r="N42" s="12"/>
      <c r="O42" s="12"/>
      <c r="P42" s="12"/>
      <c r="Q42" s="3"/>
      <c r="R42" s="3"/>
    </row>
    <row r="43" spans="1:48" s="25" customFormat="1" ht="23.85" customHeight="1" outlineLevel="1">
      <c r="A43" s="113"/>
      <c r="B43" s="100"/>
      <c r="C43" s="108"/>
      <c r="D43" s="29"/>
      <c r="E43" s="29"/>
      <c r="F43" s="30"/>
      <c r="G43" s="31"/>
      <c r="H43" s="31"/>
      <c r="I43" s="27"/>
      <c r="J43" s="27"/>
      <c r="K43" s="27"/>
      <c r="L43" s="27"/>
      <c r="M43" s="27"/>
      <c r="N43" s="27"/>
      <c r="O43" s="27"/>
      <c r="P43" s="27"/>
      <c r="Q43" s="27"/>
      <c r="R43" s="28"/>
      <c r="S43" s="28"/>
      <c r="X43" s="28"/>
    </row>
    <row r="44" spans="1:48" ht="21" outlineLevel="1">
      <c r="B44" s="354" t="s">
        <v>111</v>
      </c>
      <c r="C44" s="355"/>
      <c r="D44" s="355"/>
      <c r="E44" s="355"/>
      <c r="F44" s="355"/>
      <c r="G44" s="355"/>
      <c r="H44" s="356"/>
      <c r="I44" s="401" t="s">
        <v>252</v>
      </c>
      <c r="J44" s="402"/>
      <c r="K44" s="402"/>
      <c r="L44" s="402"/>
      <c r="M44" s="403"/>
      <c r="N44" s="378" t="s">
        <v>50</v>
      </c>
      <c r="O44" s="379"/>
      <c r="P44" s="379"/>
      <c r="Q44" s="379"/>
      <c r="R44" s="380"/>
      <c r="S44" s="297" t="s">
        <v>51</v>
      </c>
      <c r="T44" s="298"/>
      <c r="U44" s="298"/>
      <c r="V44" s="298"/>
      <c r="W44" s="299"/>
      <c r="X44" s="297" t="s">
        <v>51</v>
      </c>
      <c r="Y44" s="298"/>
      <c r="Z44" s="298"/>
      <c r="AA44" s="298"/>
      <c r="AB44" s="299"/>
      <c r="AC44" s="293" t="s">
        <v>248</v>
      </c>
      <c r="AD44" s="294"/>
      <c r="AE44" s="294"/>
      <c r="AF44" s="294"/>
      <c r="AG44" s="295"/>
      <c r="AH44" s="293" t="s">
        <v>241</v>
      </c>
      <c r="AI44" s="294"/>
      <c r="AJ44" s="294"/>
      <c r="AK44" s="294"/>
      <c r="AL44" s="295"/>
      <c r="AM44" s="260" t="s">
        <v>52</v>
      </c>
      <c r="AN44" s="261"/>
      <c r="AO44" s="261"/>
      <c r="AP44" s="261"/>
      <c r="AQ44" s="262"/>
      <c r="AR44" s="260" t="s">
        <v>52</v>
      </c>
      <c r="AS44" s="261"/>
      <c r="AT44" s="261"/>
      <c r="AU44" s="261"/>
      <c r="AV44" s="262"/>
    </row>
    <row r="45" spans="1:48" s="56" customFormat="1" ht="29.85" customHeight="1" outlineLevel="1" thickBot="1">
      <c r="A45" s="18" t="s">
        <v>53</v>
      </c>
      <c r="B45" s="45" t="s">
        <v>28</v>
      </c>
      <c r="C45" s="8" t="s">
        <v>54</v>
      </c>
      <c r="D45" s="8" t="s">
        <v>30</v>
      </c>
      <c r="E45" s="345" t="s">
        <v>55</v>
      </c>
      <c r="F45" s="346"/>
      <c r="G45" s="8" t="s">
        <v>32</v>
      </c>
      <c r="H45" s="8" t="s">
        <v>33</v>
      </c>
      <c r="I45" s="218" t="s">
        <v>112</v>
      </c>
      <c r="J45" s="218" t="s">
        <v>19</v>
      </c>
      <c r="K45" s="218" t="s">
        <v>20</v>
      </c>
      <c r="L45" s="218" t="s">
        <v>113</v>
      </c>
      <c r="M45" s="218" t="s">
        <v>114</v>
      </c>
      <c r="N45" s="9" t="s">
        <v>112</v>
      </c>
      <c r="O45" s="9" t="s">
        <v>19</v>
      </c>
      <c r="P45" s="9" t="s">
        <v>20</v>
      </c>
      <c r="Q45" s="9" t="s">
        <v>113</v>
      </c>
      <c r="R45" s="9" t="s">
        <v>114</v>
      </c>
      <c r="S45" s="89" t="s">
        <v>112</v>
      </c>
      <c r="T45" s="89" t="s">
        <v>19</v>
      </c>
      <c r="U45" s="89" t="s">
        <v>20</v>
      </c>
      <c r="V45" s="89" t="s">
        <v>113</v>
      </c>
      <c r="W45" s="89" t="s">
        <v>114</v>
      </c>
      <c r="X45" s="89" t="s">
        <v>112</v>
      </c>
      <c r="Y45" s="89" t="s">
        <v>19</v>
      </c>
      <c r="Z45" s="89" t="s">
        <v>20</v>
      </c>
      <c r="AA45" s="89" t="s">
        <v>113</v>
      </c>
      <c r="AB45" s="89" t="s">
        <v>114</v>
      </c>
      <c r="AC45" s="145" t="s">
        <v>112</v>
      </c>
      <c r="AD45" s="145" t="s">
        <v>19</v>
      </c>
      <c r="AE45" s="145" t="s">
        <v>20</v>
      </c>
      <c r="AF45" s="145" t="s">
        <v>113</v>
      </c>
      <c r="AG45" s="145" t="s">
        <v>114</v>
      </c>
      <c r="AH45" s="145" t="s">
        <v>112</v>
      </c>
      <c r="AI45" s="145" t="s">
        <v>19</v>
      </c>
      <c r="AJ45" s="145" t="s">
        <v>20</v>
      </c>
      <c r="AK45" s="145" t="s">
        <v>113</v>
      </c>
      <c r="AL45" s="145" t="s">
        <v>114</v>
      </c>
      <c r="AM45" s="165" t="s">
        <v>112</v>
      </c>
      <c r="AN45" s="165" t="s">
        <v>19</v>
      </c>
      <c r="AO45" s="165" t="s">
        <v>20</v>
      </c>
      <c r="AP45" s="165" t="s">
        <v>113</v>
      </c>
      <c r="AQ45" s="165" t="s">
        <v>114</v>
      </c>
      <c r="AR45" s="165" t="s">
        <v>112</v>
      </c>
      <c r="AS45" s="165" t="s">
        <v>19</v>
      </c>
      <c r="AT45" s="165" t="s">
        <v>20</v>
      </c>
      <c r="AU45" s="165" t="s">
        <v>113</v>
      </c>
      <c r="AV45" s="165" t="s">
        <v>114</v>
      </c>
    </row>
    <row r="46" spans="1:48" s="52" customFormat="1" ht="60" outlineLevel="1">
      <c r="A46" s="115" t="s">
        <v>115</v>
      </c>
      <c r="B46" s="95" t="s">
        <v>116</v>
      </c>
      <c r="C46" s="19" t="s">
        <v>117</v>
      </c>
      <c r="D46" s="5" t="s">
        <v>118</v>
      </c>
      <c r="E46" s="350" t="s">
        <v>119</v>
      </c>
      <c r="F46" s="351"/>
      <c r="G46" s="5" t="s">
        <v>76</v>
      </c>
      <c r="H46" s="5" t="s">
        <v>120</v>
      </c>
      <c r="I46" s="222">
        <v>101185</v>
      </c>
      <c r="J46" s="222">
        <v>0</v>
      </c>
      <c r="K46" s="222">
        <v>0</v>
      </c>
      <c r="L46" s="222">
        <v>365946</v>
      </c>
      <c r="M46" s="222">
        <f>SUM(I46:L46)</f>
        <v>467131</v>
      </c>
      <c r="N46" s="57">
        <v>350000</v>
      </c>
      <c r="O46" s="57">
        <v>19000</v>
      </c>
      <c r="P46" s="57">
        <v>150000</v>
      </c>
      <c r="Q46" s="57">
        <v>800000</v>
      </c>
      <c r="R46" s="57">
        <f>SUM(N46:Q46)</f>
        <v>1319000</v>
      </c>
      <c r="S46" s="90">
        <v>304300</v>
      </c>
      <c r="T46" s="90">
        <v>16500</v>
      </c>
      <c r="U46" s="90">
        <v>130400</v>
      </c>
      <c r="V46" s="90">
        <v>695700</v>
      </c>
      <c r="W46" s="90">
        <v>1146900</v>
      </c>
      <c r="X46" s="90">
        <v>216561</v>
      </c>
      <c r="Y46" s="90">
        <v>0</v>
      </c>
      <c r="Z46" s="90">
        <v>0</v>
      </c>
      <c r="AA46" s="90">
        <v>368319</v>
      </c>
      <c r="AB46" s="90">
        <f>SUM(X46:AA46)</f>
        <v>584880</v>
      </c>
      <c r="AC46" s="205">
        <v>296700</v>
      </c>
      <c r="AD46" s="205">
        <v>16100</v>
      </c>
      <c r="AE46" s="205">
        <v>127100</v>
      </c>
      <c r="AF46" s="205">
        <v>678300</v>
      </c>
      <c r="AG46" s="205">
        <f>SUM(AC46:AF46)</f>
        <v>1118200</v>
      </c>
      <c r="AH46" s="205">
        <v>174946</v>
      </c>
      <c r="AI46" s="205">
        <v>5012</v>
      </c>
      <c r="AJ46" s="205">
        <v>0</v>
      </c>
      <c r="AK46" s="205">
        <v>1247417</v>
      </c>
      <c r="AL46" s="205">
        <f>SUM(AH46:AK46)</f>
        <v>1427375</v>
      </c>
      <c r="AM46" s="166">
        <v>421000</v>
      </c>
      <c r="AN46" s="166">
        <v>12000</v>
      </c>
      <c r="AO46" s="166">
        <v>100000</v>
      </c>
      <c r="AP46" s="166">
        <v>900000</v>
      </c>
      <c r="AQ46" s="166">
        <f>SUM(AM46:AP46)</f>
        <v>1433000</v>
      </c>
      <c r="AR46" s="166"/>
      <c r="AS46" s="166"/>
      <c r="AT46" s="166"/>
      <c r="AU46" s="166"/>
      <c r="AV46" s="166"/>
    </row>
    <row r="47" spans="1:48" s="52" customFormat="1" ht="180" outlineLevel="1">
      <c r="A47" s="115" t="s">
        <v>115</v>
      </c>
      <c r="B47" s="95" t="s">
        <v>121</v>
      </c>
      <c r="C47" s="19" t="s">
        <v>122</v>
      </c>
      <c r="D47" s="5" t="s">
        <v>123</v>
      </c>
      <c r="E47" s="350" t="s">
        <v>119</v>
      </c>
      <c r="F47" s="351"/>
      <c r="G47" s="5" t="s">
        <v>76</v>
      </c>
      <c r="H47" s="5" t="s">
        <v>120</v>
      </c>
      <c r="I47" s="220">
        <v>11441</v>
      </c>
      <c r="J47" s="220">
        <v>0</v>
      </c>
      <c r="K47" s="220">
        <v>0</v>
      </c>
      <c r="L47" s="220">
        <v>40362</v>
      </c>
      <c r="M47" s="219">
        <f>SUM(I47:L47)</f>
        <v>51803</v>
      </c>
      <c r="N47" s="57">
        <v>215000</v>
      </c>
      <c r="O47" s="57">
        <v>17000</v>
      </c>
      <c r="P47" s="57">
        <v>115000</v>
      </c>
      <c r="Q47" s="57">
        <v>570000</v>
      </c>
      <c r="R47" s="57">
        <f>SUM(N47:Q47)</f>
        <v>917000</v>
      </c>
      <c r="S47" s="90">
        <v>187000</v>
      </c>
      <c r="T47" s="90">
        <v>14800</v>
      </c>
      <c r="U47" s="90">
        <v>100000</v>
      </c>
      <c r="V47" s="90">
        <v>495700</v>
      </c>
      <c r="W47" s="90">
        <v>797500</v>
      </c>
      <c r="X47" s="90">
        <v>26361</v>
      </c>
      <c r="Y47" s="90">
        <v>0</v>
      </c>
      <c r="Z47" s="90">
        <v>0</v>
      </c>
      <c r="AA47" s="90">
        <v>359659</v>
      </c>
      <c r="AB47" s="90">
        <f>SUM(X47:AA47)</f>
        <v>386020</v>
      </c>
      <c r="AC47" s="205">
        <v>182300</v>
      </c>
      <c r="AD47" s="205">
        <v>14400</v>
      </c>
      <c r="AE47" s="205">
        <v>97500</v>
      </c>
      <c r="AF47" s="205">
        <v>483300</v>
      </c>
      <c r="AG47" s="205">
        <f>SUM(AC47:AF47)</f>
        <v>777500</v>
      </c>
      <c r="AH47" s="205">
        <v>2595</v>
      </c>
      <c r="AI47" s="205">
        <v>2700</v>
      </c>
      <c r="AJ47" s="205">
        <v>200</v>
      </c>
      <c r="AK47" s="205">
        <v>47537</v>
      </c>
      <c r="AL47" s="205">
        <f>SUM(AH47:AK47)</f>
        <v>53032</v>
      </c>
      <c r="AM47" s="166">
        <v>25000</v>
      </c>
      <c r="AN47" s="166">
        <v>2800</v>
      </c>
      <c r="AO47" s="166">
        <v>200</v>
      </c>
      <c r="AP47" s="166">
        <v>350000</v>
      </c>
      <c r="AQ47" s="166">
        <f>SUM(AM47:AP47)</f>
        <v>378000</v>
      </c>
      <c r="AR47" s="166"/>
      <c r="AS47" s="166"/>
      <c r="AT47" s="166"/>
      <c r="AU47" s="166"/>
      <c r="AV47" s="166"/>
    </row>
    <row r="48" spans="1:48" s="52" customFormat="1" ht="45" outlineLevel="1">
      <c r="A48" s="116" t="s">
        <v>128</v>
      </c>
      <c r="B48" s="95" t="s">
        <v>124</v>
      </c>
      <c r="C48" s="19" t="s">
        <v>130</v>
      </c>
      <c r="D48" s="5" t="s">
        <v>131</v>
      </c>
      <c r="E48" s="350" t="s">
        <v>132</v>
      </c>
      <c r="F48" s="351"/>
      <c r="G48" s="5" t="s">
        <v>76</v>
      </c>
      <c r="H48" s="5" t="s">
        <v>133</v>
      </c>
      <c r="I48" s="406"/>
      <c r="J48" s="407"/>
      <c r="K48" s="407"/>
      <c r="L48" s="408"/>
      <c r="M48" s="222" t="s">
        <v>253</v>
      </c>
      <c r="N48" s="406"/>
      <c r="O48" s="407"/>
      <c r="P48" s="407"/>
      <c r="Q48" s="408"/>
      <c r="R48" s="57" t="s">
        <v>134</v>
      </c>
      <c r="S48" s="322"/>
      <c r="T48" s="323"/>
      <c r="U48" s="323"/>
      <c r="V48" s="324"/>
      <c r="W48" s="90" t="s">
        <v>135</v>
      </c>
      <c r="X48" s="322"/>
      <c r="Y48" s="323"/>
      <c r="Z48" s="323"/>
      <c r="AA48" s="324"/>
      <c r="AB48" s="90" t="s">
        <v>135</v>
      </c>
      <c r="AC48" s="290"/>
      <c r="AD48" s="291"/>
      <c r="AE48" s="291"/>
      <c r="AF48" s="292"/>
      <c r="AG48" s="205" t="s">
        <v>135</v>
      </c>
      <c r="AH48" s="290"/>
      <c r="AI48" s="291"/>
      <c r="AJ48" s="291"/>
      <c r="AK48" s="292"/>
      <c r="AL48" s="205" t="s">
        <v>135</v>
      </c>
      <c r="AM48" s="263"/>
      <c r="AN48" s="264"/>
      <c r="AO48" s="264"/>
      <c r="AP48" s="265"/>
      <c r="AQ48" s="166" t="s">
        <v>135</v>
      </c>
      <c r="AR48" s="263"/>
      <c r="AS48" s="264"/>
      <c r="AT48" s="264"/>
      <c r="AU48" s="265"/>
      <c r="AV48" s="166"/>
    </row>
    <row r="49" spans="1:48" s="52" customFormat="1" ht="62.25" customHeight="1" outlineLevel="1">
      <c r="A49" s="120" t="s">
        <v>136</v>
      </c>
      <c r="B49" s="122" t="s">
        <v>129</v>
      </c>
      <c r="C49" s="19" t="s">
        <v>138</v>
      </c>
      <c r="D49" s="5" t="s">
        <v>139</v>
      </c>
      <c r="E49" s="350" t="s">
        <v>119</v>
      </c>
      <c r="F49" s="351"/>
      <c r="G49" s="5" t="s">
        <v>76</v>
      </c>
      <c r="H49" s="5" t="s">
        <v>120</v>
      </c>
      <c r="I49" s="222">
        <v>271117</v>
      </c>
      <c r="J49" s="222">
        <v>52</v>
      </c>
      <c r="K49" s="222">
        <v>0</v>
      </c>
      <c r="L49" s="222">
        <v>103</v>
      </c>
      <c r="M49" s="222">
        <f>SUM(I49:L49)</f>
        <v>271272</v>
      </c>
      <c r="N49" s="57">
        <v>240000</v>
      </c>
      <c r="O49" s="57">
        <v>800</v>
      </c>
      <c r="P49" s="57">
        <v>50</v>
      </c>
      <c r="Q49" s="57">
        <v>700</v>
      </c>
      <c r="R49" s="57">
        <f>SUM(N49:Q49)</f>
        <v>241550</v>
      </c>
      <c r="S49" s="90">
        <v>240000</v>
      </c>
      <c r="T49" s="90">
        <v>800</v>
      </c>
      <c r="U49" s="90">
        <v>50</v>
      </c>
      <c r="V49" s="90">
        <v>700</v>
      </c>
      <c r="W49" s="90">
        <v>241550</v>
      </c>
      <c r="X49" s="90">
        <v>243204</v>
      </c>
      <c r="Y49" s="90">
        <v>0</v>
      </c>
      <c r="Z49" s="90">
        <v>0</v>
      </c>
      <c r="AA49" s="90">
        <v>0</v>
      </c>
      <c r="AB49" s="90">
        <f>SUM(X49:AA49)</f>
        <v>243204</v>
      </c>
      <c r="AC49" s="205">
        <v>192000</v>
      </c>
      <c r="AD49" s="205">
        <v>640</v>
      </c>
      <c r="AE49" s="205">
        <v>40</v>
      </c>
      <c r="AF49" s="205">
        <v>560</v>
      </c>
      <c r="AG49" s="205">
        <f>SUM(AC49:AF49)</f>
        <v>193240</v>
      </c>
      <c r="AH49" s="205">
        <v>351545</v>
      </c>
      <c r="AI49" s="205">
        <v>5</v>
      </c>
      <c r="AJ49" s="205">
        <v>16</v>
      </c>
      <c r="AK49" s="205">
        <v>236</v>
      </c>
      <c r="AL49" s="205">
        <f>SUM(AH49:AK49)</f>
        <v>351802</v>
      </c>
      <c r="AM49" s="166">
        <v>371000</v>
      </c>
      <c r="AN49" s="166">
        <v>96</v>
      </c>
      <c r="AO49" s="166">
        <v>6746</v>
      </c>
      <c r="AP49" s="166">
        <v>0</v>
      </c>
      <c r="AQ49" s="166">
        <f>SUM(AM49:AP49)</f>
        <v>377842</v>
      </c>
      <c r="AR49" s="166"/>
      <c r="AS49" s="166"/>
      <c r="AT49" s="166"/>
      <c r="AU49" s="166"/>
      <c r="AV49" s="166"/>
    </row>
    <row r="50" spans="1:48" s="127" customFormat="1" ht="30" outlineLevel="1">
      <c r="A50" s="120" t="s">
        <v>136</v>
      </c>
      <c r="B50" s="95" t="s">
        <v>137</v>
      </c>
      <c r="C50" s="123" t="s">
        <v>141</v>
      </c>
      <c r="D50" s="124" t="s">
        <v>142</v>
      </c>
      <c r="E50" s="372" t="s">
        <v>119</v>
      </c>
      <c r="F50" s="373"/>
      <c r="G50" s="124" t="s">
        <v>143</v>
      </c>
      <c r="H50" s="124" t="s">
        <v>120</v>
      </c>
      <c r="I50" s="223"/>
      <c r="J50" s="223"/>
      <c r="K50" s="223"/>
      <c r="L50" s="223"/>
      <c r="M50" s="223"/>
      <c r="N50" s="125"/>
      <c r="O50" s="125"/>
      <c r="P50" s="125"/>
      <c r="Q50" s="125"/>
      <c r="R50" s="125"/>
      <c r="S50" s="126"/>
      <c r="T50" s="126"/>
      <c r="U50" s="126"/>
      <c r="V50" s="126"/>
      <c r="W50" s="126"/>
      <c r="X50" s="126"/>
      <c r="Y50" s="126"/>
      <c r="Z50" s="126"/>
      <c r="AA50" s="126"/>
      <c r="AB50" s="126"/>
      <c r="AC50" s="325"/>
      <c r="AD50" s="326"/>
      <c r="AE50" s="326"/>
      <c r="AF50" s="327"/>
      <c r="AG50" s="205"/>
      <c r="AH50" s="325"/>
      <c r="AI50" s="326"/>
      <c r="AJ50" s="326"/>
      <c r="AK50" s="327"/>
      <c r="AL50" s="205">
        <v>2251855</v>
      </c>
      <c r="AM50" s="167"/>
      <c r="AN50" s="167"/>
      <c r="AO50" s="167"/>
      <c r="AP50" s="167"/>
      <c r="AQ50" s="167"/>
      <c r="AR50" s="167"/>
      <c r="AS50" s="167"/>
      <c r="AT50" s="167"/>
      <c r="AU50" s="167"/>
      <c r="AV50" s="167"/>
    </row>
    <row r="51" spans="1:48" s="52" customFormat="1" ht="75" outlineLevel="1">
      <c r="A51" s="120" t="s">
        <v>136</v>
      </c>
      <c r="B51" s="122" t="s">
        <v>140</v>
      </c>
      <c r="C51" s="19" t="s">
        <v>145</v>
      </c>
      <c r="D51" s="5" t="s">
        <v>146</v>
      </c>
      <c r="E51" s="350" t="s">
        <v>119</v>
      </c>
      <c r="F51" s="351"/>
      <c r="G51" s="5" t="s">
        <v>76</v>
      </c>
      <c r="H51" s="5" t="s">
        <v>120</v>
      </c>
      <c r="I51" s="222">
        <v>253866</v>
      </c>
      <c r="J51" s="222">
        <v>24</v>
      </c>
      <c r="K51" s="222">
        <v>0</v>
      </c>
      <c r="L51" s="222">
        <v>161</v>
      </c>
      <c r="M51" s="222">
        <f>SUM(I51:L51)</f>
        <v>254051</v>
      </c>
      <c r="N51" s="57">
        <v>260000</v>
      </c>
      <c r="O51" s="57">
        <v>800</v>
      </c>
      <c r="P51" s="57">
        <v>50</v>
      </c>
      <c r="Q51" s="57">
        <v>1300</v>
      </c>
      <c r="R51" s="57">
        <f>SUM(N51:Q51)</f>
        <v>262150</v>
      </c>
      <c r="S51" s="90">
        <v>260000</v>
      </c>
      <c r="T51" s="90">
        <v>800</v>
      </c>
      <c r="U51" s="90">
        <v>50</v>
      </c>
      <c r="V51" s="90">
        <v>1300</v>
      </c>
      <c r="W51" s="90">
        <v>262150</v>
      </c>
      <c r="X51" s="90">
        <v>264166</v>
      </c>
      <c r="Y51" s="90">
        <v>7</v>
      </c>
      <c r="Z51" s="90">
        <v>0</v>
      </c>
      <c r="AA51" s="90">
        <v>4</v>
      </c>
      <c r="AB51" s="90">
        <f>SUM(X51:AA51)</f>
        <v>264177</v>
      </c>
      <c r="AC51" s="205">
        <v>208000</v>
      </c>
      <c r="AD51" s="205">
        <v>640</v>
      </c>
      <c r="AE51" s="205">
        <v>40</v>
      </c>
      <c r="AF51" s="205">
        <v>1040</v>
      </c>
      <c r="AG51" s="205">
        <f t="shared" ref="AG50:AG51" si="0">SUM(AC51:AF51)</f>
        <v>209720</v>
      </c>
      <c r="AH51" s="205">
        <v>272484</v>
      </c>
      <c r="AI51" s="205">
        <v>13</v>
      </c>
      <c r="AJ51" s="205">
        <v>1</v>
      </c>
      <c r="AK51" s="205">
        <v>12</v>
      </c>
      <c r="AL51" s="205">
        <f>SUM(AH51:AK51)</f>
        <v>272510</v>
      </c>
      <c r="AM51" s="166">
        <v>285000</v>
      </c>
      <c r="AN51" s="166">
        <v>15</v>
      </c>
      <c r="AO51" s="166">
        <v>5</v>
      </c>
      <c r="AP51" s="166">
        <v>15</v>
      </c>
      <c r="AQ51" s="166">
        <v>220000</v>
      </c>
      <c r="AR51" s="166"/>
      <c r="AS51" s="166"/>
      <c r="AT51" s="166"/>
      <c r="AU51" s="166"/>
      <c r="AV51" s="166"/>
    </row>
    <row r="52" spans="1:48" s="127" customFormat="1" ht="71.25" customHeight="1" outlineLevel="1">
      <c r="A52" s="120" t="s">
        <v>136</v>
      </c>
      <c r="B52" s="153" t="s">
        <v>144</v>
      </c>
      <c r="C52" s="123" t="s">
        <v>148</v>
      </c>
      <c r="D52" s="124" t="s">
        <v>149</v>
      </c>
      <c r="E52" s="372" t="s">
        <v>119</v>
      </c>
      <c r="F52" s="373"/>
      <c r="G52" s="124" t="s">
        <v>143</v>
      </c>
      <c r="H52" s="124" t="s">
        <v>120</v>
      </c>
      <c r="I52" s="223"/>
      <c r="J52" s="223"/>
      <c r="K52" s="223"/>
      <c r="L52" s="223"/>
      <c r="M52" s="223"/>
      <c r="N52" s="125"/>
      <c r="O52" s="125"/>
      <c r="P52" s="125"/>
      <c r="Q52" s="125"/>
      <c r="R52" s="125"/>
      <c r="S52" s="126"/>
      <c r="T52" s="126"/>
      <c r="U52" s="126"/>
      <c r="V52" s="126"/>
      <c r="W52" s="126"/>
      <c r="X52" s="126"/>
      <c r="Y52" s="126"/>
      <c r="Z52" s="126"/>
      <c r="AA52" s="126"/>
      <c r="AB52" s="126"/>
      <c r="AC52" s="290"/>
      <c r="AD52" s="291"/>
      <c r="AE52" s="291"/>
      <c r="AF52" s="292"/>
      <c r="AG52" s="205"/>
      <c r="AH52" s="290"/>
      <c r="AI52" s="291"/>
      <c r="AJ52" s="291"/>
      <c r="AK52" s="292"/>
      <c r="AL52" s="205">
        <v>596416</v>
      </c>
      <c r="AM52" s="167"/>
      <c r="AN52" s="167"/>
      <c r="AO52" s="167"/>
      <c r="AP52" s="167"/>
      <c r="AQ52" s="167"/>
      <c r="AR52" s="167"/>
      <c r="AS52" s="167"/>
      <c r="AT52" s="167"/>
      <c r="AU52" s="167"/>
      <c r="AV52" s="167"/>
    </row>
    <row r="53" spans="1:48" s="154" customFormat="1" ht="75" customHeight="1">
      <c r="A53" s="120" t="s">
        <v>136</v>
      </c>
      <c r="B53" s="153" t="s">
        <v>238</v>
      </c>
      <c r="C53" s="168" t="s">
        <v>150</v>
      </c>
      <c r="D53" s="169" t="s">
        <v>151</v>
      </c>
      <c r="E53" s="337" t="s">
        <v>119</v>
      </c>
      <c r="F53" s="338"/>
      <c r="G53" s="170" t="s">
        <v>143</v>
      </c>
      <c r="H53" s="171" t="s">
        <v>152</v>
      </c>
      <c r="I53" s="224"/>
      <c r="J53" s="224"/>
      <c r="K53" s="224"/>
      <c r="L53" s="224"/>
      <c r="M53" s="224"/>
      <c r="N53" s="155"/>
      <c r="O53" s="155"/>
      <c r="P53" s="155"/>
      <c r="Q53" s="155"/>
      <c r="R53" s="155"/>
      <c r="S53" s="156"/>
      <c r="T53" s="156"/>
      <c r="U53" s="156"/>
      <c r="V53" s="156"/>
      <c r="W53" s="156"/>
      <c r="X53" s="156"/>
      <c r="Y53" s="156"/>
      <c r="Z53" s="156"/>
      <c r="AA53" s="156"/>
      <c r="AB53" s="156"/>
      <c r="AC53" s="290"/>
      <c r="AD53" s="291"/>
      <c r="AE53" s="291"/>
      <c r="AF53" s="292"/>
      <c r="AG53" s="205"/>
      <c r="AH53" s="290"/>
      <c r="AI53" s="291"/>
      <c r="AJ53" s="291"/>
      <c r="AK53" s="292"/>
      <c r="AL53" s="205">
        <v>477133</v>
      </c>
      <c r="AM53" s="167"/>
      <c r="AN53" s="167"/>
      <c r="AO53" s="167"/>
      <c r="AP53" s="167"/>
      <c r="AQ53" s="167"/>
      <c r="AR53" s="167"/>
      <c r="AS53" s="167"/>
      <c r="AT53" s="167"/>
      <c r="AU53" s="167"/>
      <c r="AV53" s="167"/>
    </row>
    <row r="54" spans="1:48" s="52" customFormat="1" ht="345" outlineLevel="1">
      <c r="A54" s="116" t="s">
        <v>128</v>
      </c>
      <c r="B54" s="95" t="s">
        <v>147</v>
      </c>
      <c r="C54" s="19" t="s">
        <v>160</v>
      </c>
      <c r="D54" s="5" t="s">
        <v>161</v>
      </c>
      <c r="E54" s="350" t="s">
        <v>119</v>
      </c>
      <c r="F54" s="351"/>
      <c r="G54" s="5" t="s">
        <v>76</v>
      </c>
      <c r="H54" s="5" t="s">
        <v>162</v>
      </c>
      <c r="I54" s="220">
        <v>139</v>
      </c>
      <c r="J54" s="220">
        <v>0</v>
      </c>
      <c r="K54" s="220">
        <v>0</v>
      </c>
      <c r="L54" s="220">
        <v>278</v>
      </c>
      <c r="M54" s="220">
        <f>SUM(I54:L54)</f>
        <v>417</v>
      </c>
      <c r="N54" s="57">
        <v>1500</v>
      </c>
      <c r="O54" s="57">
        <v>40</v>
      </c>
      <c r="P54" s="57">
        <v>50</v>
      </c>
      <c r="Q54" s="57">
        <v>400</v>
      </c>
      <c r="R54" s="57">
        <f>SUM(N54:Q54)</f>
        <v>1990</v>
      </c>
      <c r="S54" s="90">
        <v>1300</v>
      </c>
      <c r="T54" s="90">
        <v>30</v>
      </c>
      <c r="U54" s="90">
        <v>40</v>
      </c>
      <c r="V54" s="90">
        <v>300</v>
      </c>
      <c r="W54" s="90">
        <v>1670</v>
      </c>
      <c r="X54" s="90">
        <v>141</v>
      </c>
      <c r="Y54" s="90">
        <v>0</v>
      </c>
      <c r="Z54" s="90">
        <v>0</v>
      </c>
      <c r="AA54" s="90">
        <v>320</v>
      </c>
      <c r="AB54" s="90">
        <f>SUM(X54:AA54)</f>
        <v>461</v>
      </c>
      <c r="AC54" s="205">
        <v>1300</v>
      </c>
      <c r="AD54" s="205"/>
      <c r="AE54" s="205"/>
      <c r="AF54" s="205">
        <v>300</v>
      </c>
      <c r="AG54" s="205">
        <v>1600</v>
      </c>
      <c r="AH54" s="205">
        <v>1163</v>
      </c>
      <c r="AI54" s="205">
        <v>0</v>
      </c>
      <c r="AJ54" s="205">
        <v>0</v>
      </c>
      <c r="AK54" s="205">
        <v>12</v>
      </c>
      <c r="AL54" s="205">
        <f>SUM(AH54:AK54)</f>
        <v>1175</v>
      </c>
      <c r="AM54" s="166">
        <v>1300</v>
      </c>
      <c r="AN54" s="166">
        <f>AI54*$H$40/$F$40</f>
        <v>0</v>
      </c>
      <c r="AO54" s="166">
        <f>AJ54*$H$40/$F$40</f>
        <v>0</v>
      </c>
      <c r="AP54" s="166">
        <v>300</v>
      </c>
      <c r="AQ54" s="166">
        <v>1600</v>
      </c>
      <c r="AR54" s="166"/>
      <c r="AS54" s="166"/>
      <c r="AT54" s="166"/>
      <c r="AU54" s="166"/>
      <c r="AV54" s="166"/>
    </row>
    <row r="55" spans="1:48" s="52" customFormat="1" ht="75" outlineLevel="1">
      <c r="A55" s="120" t="s">
        <v>136</v>
      </c>
      <c r="B55" s="95" t="s">
        <v>235</v>
      </c>
      <c r="C55" s="19" t="s">
        <v>164</v>
      </c>
      <c r="D55" s="5" t="s">
        <v>165</v>
      </c>
      <c r="E55" s="350" t="s">
        <v>119</v>
      </c>
      <c r="F55" s="351"/>
      <c r="G55" s="5" t="s">
        <v>76</v>
      </c>
      <c r="H55" s="5" t="s">
        <v>166</v>
      </c>
      <c r="I55" s="406"/>
      <c r="J55" s="407"/>
      <c r="K55" s="407"/>
      <c r="L55" s="408"/>
      <c r="M55" s="220">
        <v>5</v>
      </c>
      <c r="N55" s="406"/>
      <c r="O55" s="407"/>
      <c r="P55" s="407"/>
      <c r="Q55" s="408"/>
      <c r="R55" s="57">
        <v>50</v>
      </c>
      <c r="S55" s="322"/>
      <c r="T55" s="323"/>
      <c r="U55" s="323"/>
      <c r="V55" s="324"/>
      <c r="W55" s="90">
        <v>45</v>
      </c>
      <c r="X55" s="322"/>
      <c r="Y55" s="323"/>
      <c r="Z55" s="323"/>
      <c r="AA55" s="324"/>
      <c r="AB55" s="90">
        <v>10</v>
      </c>
      <c r="AC55" s="290"/>
      <c r="AD55" s="291"/>
      <c r="AE55" s="291"/>
      <c r="AF55" s="292"/>
      <c r="AG55" s="205">
        <v>40</v>
      </c>
      <c r="AH55" s="290"/>
      <c r="AI55" s="291"/>
      <c r="AJ55" s="291"/>
      <c r="AK55" s="292"/>
      <c r="AL55" s="205">
        <v>0</v>
      </c>
      <c r="AM55" s="263"/>
      <c r="AN55" s="264"/>
      <c r="AO55" s="264"/>
      <c r="AP55" s="265"/>
      <c r="AQ55" s="166">
        <v>40</v>
      </c>
      <c r="AR55" s="263"/>
      <c r="AS55" s="264"/>
      <c r="AT55" s="264"/>
      <c r="AU55" s="265"/>
      <c r="AV55" s="166"/>
    </row>
    <row r="56" spans="1:48" s="52" customFormat="1" ht="165" outlineLevel="1">
      <c r="A56" s="120" t="s">
        <v>136</v>
      </c>
      <c r="B56" s="52" t="s">
        <v>236</v>
      </c>
      <c r="C56" s="19" t="s">
        <v>168</v>
      </c>
      <c r="D56" s="5" t="s">
        <v>169</v>
      </c>
      <c r="E56" s="350" t="s">
        <v>170</v>
      </c>
      <c r="F56" s="351"/>
      <c r="G56" s="5" t="s">
        <v>76</v>
      </c>
      <c r="H56" s="124" t="s">
        <v>120</v>
      </c>
      <c r="I56" s="222"/>
      <c r="J56" s="222"/>
      <c r="K56" s="222"/>
      <c r="L56" s="222"/>
      <c r="M56" s="222"/>
      <c r="N56" s="57"/>
      <c r="O56" s="57"/>
      <c r="P56" s="57"/>
      <c r="Q56" s="57"/>
      <c r="R56" s="57"/>
      <c r="S56" s="90"/>
      <c r="T56" s="90"/>
      <c r="U56" s="90"/>
      <c r="V56" s="90"/>
      <c r="W56" s="90">
        <v>1193</v>
      </c>
      <c r="X56" s="90"/>
      <c r="Y56" s="90"/>
      <c r="Z56" s="90"/>
      <c r="AA56" s="90"/>
      <c r="AB56" s="90">
        <v>2411</v>
      </c>
      <c r="AC56" s="290"/>
      <c r="AD56" s="291"/>
      <c r="AE56" s="291"/>
      <c r="AF56" s="292"/>
      <c r="AG56" s="205">
        <v>1265</v>
      </c>
      <c r="AH56" s="290"/>
      <c r="AI56" s="291"/>
      <c r="AJ56" s="291"/>
      <c r="AK56" s="292"/>
      <c r="AL56" s="205">
        <v>1460</v>
      </c>
      <c r="AM56" s="166"/>
      <c r="AN56" s="166"/>
      <c r="AO56" s="166"/>
      <c r="AP56" s="166"/>
      <c r="AQ56" s="166">
        <v>2190</v>
      </c>
      <c r="AR56" s="166"/>
      <c r="AS56" s="166"/>
      <c r="AT56" s="166"/>
      <c r="AU56" s="166"/>
      <c r="AV56" s="166"/>
    </row>
    <row r="57" spans="1:48" s="154" customFormat="1" ht="56.25" customHeight="1">
      <c r="A57" s="120" t="s">
        <v>136</v>
      </c>
      <c r="B57" s="153" t="s">
        <v>155</v>
      </c>
      <c r="C57" s="168" t="s">
        <v>243</v>
      </c>
      <c r="D57" s="169" t="s">
        <v>153</v>
      </c>
      <c r="E57" s="337" t="s">
        <v>119</v>
      </c>
      <c r="F57" s="338"/>
      <c r="G57" s="172" t="s">
        <v>154</v>
      </c>
      <c r="H57" s="171" t="s">
        <v>152</v>
      </c>
      <c r="I57" s="224"/>
      <c r="J57" s="224"/>
      <c r="K57" s="224"/>
      <c r="L57" s="224"/>
      <c r="M57" s="224"/>
      <c r="N57" s="155"/>
      <c r="O57" s="155"/>
      <c r="P57" s="155"/>
      <c r="Q57" s="155"/>
      <c r="R57" s="155"/>
      <c r="S57" s="156"/>
      <c r="T57" s="156"/>
      <c r="U57" s="156"/>
      <c r="V57" s="156"/>
      <c r="W57" s="156"/>
      <c r="X57" s="156"/>
      <c r="Y57" s="156"/>
      <c r="Z57" s="156"/>
      <c r="AA57" s="156"/>
      <c r="AB57" s="156"/>
      <c r="AC57" s="290"/>
      <c r="AD57" s="291"/>
      <c r="AE57" s="291"/>
      <c r="AF57" s="292"/>
      <c r="AG57" s="205"/>
      <c r="AH57" s="290"/>
      <c r="AI57" s="291"/>
      <c r="AJ57" s="291"/>
      <c r="AK57" s="292"/>
      <c r="AL57" s="205"/>
      <c r="AM57" s="167"/>
      <c r="AN57" s="167"/>
      <c r="AO57" s="167"/>
      <c r="AP57" s="167"/>
      <c r="AQ57" s="166">
        <v>2520</v>
      </c>
      <c r="AR57" s="167"/>
      <c r="AS57" s="167"/>
      <c r="AT57" s="167"/>
      <c r="AU57" s="167"/>
      <c r="AV57" s="166"/>
    </row>
    <row r="58" spans="1:48" s="154" customFormat="1" ht="56.25" customHeight="1">
      <c r="A58" s="120" t="s">
        <v>136</v>
      </c>
      <c r="B58" s="95" t="s">
        <v>159</v>
      </c>
      <c r="C58" s="168" t="s">
        <v>156</v>
      </c>
      <c r="D58" s="169" t="s">
        <v>157</v>
      </c>
      <c r="E58" s="337" t="s">
        <v>245</v>
      </c>
      <c r="F58" s="338"/>
      <c r="G58" s="170" t="s">
        <v>158</v>
      </c>
      <c r="H58" s="171" t="s">
        <v>133</v>
      </c>
      <c r="I58" s="224"/>
      <c r="J58" s="224"/>
      <c r="K58" s="224"/>
      <c r="L58" s="224"/>
      <c r="M58" s="224"/>
      <c r="N58" s="155"/>
      <c r="O58" s="155"/>
      <c r="P58" s="155"/>
      <c r="Q58" s="155"/>
      <c r="R58" s="155"/>
      <c r="S58" s="156"/>
      <c r="T58" s="156"/>
      <c r="U58" s="156"/>
      <c r="V58" s="156"/>
      <c r="W58" s="156"/>
      <c r="X58" s="156"/>
      <c r="Y58" s="156"/>
      <c r="Z58" s="156"/>
      <c r="AA58" s="156"/>
      <c r="AB58" s="156"/>
      <c r="AC58" s="290"/>
      <c r="AD58" s="291"/>
      <c r="AE58" s="291"/>
      <c r="AF58" s="292"/>
      <c r="AG58" s="205"/>
      <c r="AH58" s="290"/>
      <c r="AI58" s="291"/>
      <c r="AJ58" s="291"/>
      <c r="AK58" s="292"/>
      <c r="AL58" s="205"/>
      <c r="AM58" s="167"/>
      <c r="AN58" s="167"/>
      <c r="AO58" s="167"/>
      <c r="AP58" s="167"/>
      <c r="AQ58" s="167">
        <f>3564*20%</f>
        <v>712.80000000000007</v>
      </c>
      <c r="AR58" s="167"/>
      <c r="AS58" s="167"/>
      <c r="AT58" s="167"/>
      <c r="AU58" s="167"/>
      <c r="AV58" s="167"/>
    </row>
    <row r="59" spans="1:48" s="52" customFormat="1" ht="30" outlineLevel="1">
      <c r="A59" s="199" t="s">
        <v>237</v>
      </c>
      <c r="B59" s="146" t="s">
        <v>163</v>
      </c>
      <c r="C59" s="162" t="s">
        <v>171</v>
      </c>
      <c r="D59" s="152" t="s">
        <v>172</v>
      </c>
      <c r="E59" s="178" t="s">
        <v>119</v>
      </c>
      <c r="F59" s="184"/>
      <c r="G59" s="5"/>
      <c r="H59" s="5"/>
      <c r="I59" s="212"/>
      <c r="J59" s="213"/>
      <c r="K59" s="213"/>
      <c r="L59" s="214"/>
      <c r="M59" s="220"/>
      <c r="N59" s="187"/>
      <c r="O59" s="188"/>
      <c r="P59" s="188"/>
      <c r="Q59" s="189"/>
      <c r="R59" s="57"/>
      <c r="S59" s="190"/>
      <c r="T59" s="191"/>
      <c r="U59" s="191"/>
      <c r="V59" s="192"/>
      <c r="W59" s="90"/>
      <c r="X59" s="215"/>
      <c r="Y59" s="216"/>
      <c r="Z59" s="216"/>
      <c r="AA59" s="217"/>
      <c r="AB59" s="90"/>
      <c r="AC59" s="290"/>
      <c r="AD59" s="291"/>
      <c r="AE59" s="291"/>
      <c r="AF59" s="292"/>
      <c r="AG59" s="205"/>
      <c r="AH59" s="290"/>
      <c r="AI59" s="291"/>
      <c r="AJ59" s="291"/>
      <c r="AK59" s="292"/>
      <c r="AL59" s="205"/>
      <c r="AM59" s="179"/>
      <c r="AN59" s="180"/>
      <c r="AO59" s="180"/>
      <c r="AP59" s="181"/>
      <c r="AQ59" s="166"/>
      <c r="AR59" s="209"/>
      <c r="AS59" s="210"/>
      <c r="AT59" s="210"/>
      <c r="AU59" s="211"/>
      <c r="AV59" s="166"/>
    </row>
    <row r="60" spans="1:48" s="52" customFormat="1" ht="99.75" customHeight="1" outlineLevel="1">
      <c r="A60" s="116" t="s">
        <v>128</v>
      </c>
      <c r="B60" s="200" t="s">
        <v>167</v>
      </c>
      <c r="C60" s="163" t="s">
        <v>125</v>
      </c>
      <c r="D60" s="164" t="s">
        <v>126</v>
      </c>
      <c r="E60" s="359" t="s">
        <v>244</v>
      </c>
      <c r="F60" s="360"/>
      <c r="G60" s="152" t="s">
        <v>127</v>
      </c>
      <c r="H60" s="5"/>
      <c r="I60" s="225"/>
      <c r="J60" s="226"/>
      <c r="K60" s="226"/>
      <c r="L60" s="227"/>
      <c r="M60" s="219"/>
      <c r="N60" s="187"/>
      <c r="O60" s="188"/>
      <c r="P60" s="188"/>
      <c r="Q60" s="189"/>
      <c r="R60" s="57"/>
      <c r="S60" s="190"/>
      <c r="T60" s="191"/>
      <c r="U60" s="191"/>
      <c r="V60" s="192"/>
      <c r="W60" s="90"/>
      <c r="X60" s="215"/>
      <c r="Y60" s="216"/>
      <c r="Z60" s="216"/>
      <c r="AA60" s="217"/>
      <c r="AB60" s="90"/>
      <c r="AC60" s="290"/>
      <c r="AD60" s="291"/>
      <c r="AE60" s="291"/>
      <c r="AF60" s="292"/>
      <c r="AG60" s="205"/>
      <c r="AH60" s="290"/>
      <c r="AI60" s="291"/>
      <c r="AJ60" s="291"/>
      <c r="AK60" s="292"/>
      <c r="AL60" s="205"/>
      <c r="AM60" s="166"/>
      <c r="AN60" s="166"/>
      <c r="AO60" s="166"/>
      <c r="AP60" s="166"/>
      <c r="AQ60" s="166">
        <v>72</v>
      </c>
      <c r="AR60" s="166"/>
      <c r="AS60" s="166"/>
      <c r="AT60" s="166"/>
      <c r="AU60" s="166"/>
      <c r="AV60" s="166"/>
    </row>
    <row r="61" spans="1:48" s="26" customFormat="1" ht="33" customHeight="1" outlineLevel="1">
      <c r="A61" s="121"/>
      <c r="B61" s="101"/>
      <c r="C61" s="94"/>
      <c r="D61" s="35"/>
      <c r="E61" s="36"/>
      <c r="F61" s="36"/>
      <c r="G61" s="35"/>
      <c r="H61" s="35"/>
      <c r="I61" s="130"/>
      <c r="J61" s="130"/>
      <c r="K61" s="130"/>
      <c r="L61" s="130"/>
      <c r="M61" s="130"/>
      <c r="N61" s="130"/>
      <c r="O61" s="130"/>
      <c r="P61" s="130"/>
      <c r="Q61" s="130"/>
      <c r="R61" s="130"/>
      <c r="S61" s="130"/>
      <c r="T61" s="130"/>
      <c r="U61" s="130"/>
      <c r="V61" s="130"/>
      <c r="W61" s="130"/>
      <c r="X61" s="130"/>
      <c r="Y61" s="130"/>
      <c r="Z61" s="130"/>
      <c r="AA61" s="130"/>
      <c r="AB61" s="130"/>
    </row>
    <row r="62" spans="1:48" ht="21" outlineLevel="1">
      <c r="B62" s="114" t="s">
        <v>173</v>
      </c>
      <c r="C62" s="160"/>
      <c r="D62" s="34"/>
      <c r="E62" s="34"/>
      <c r="F62" s="34"/>
      <c r="G62" s="34"/>
      <c r="H62" s="34"/>
      <c r="I62" s="32"/>
      <c r="J62" s="32"/>
      <c r="K62" s="32"/>
      <c r="L62" s="32"/>
      <c r="M62" s="32"/>
      <c r="N62" s="32"/>
      <c r="O62" s="32"/>
      <c r="P62" s="32"/>
      <c r="Q62" s="32"/>
      <c r="R62" s="32"/>
      <c r="S62" s="21"/>
      <c r="X62" s="21"/>
    </row>
    <row r="63" spans="1:48" ht="18.75" outlineLevel="1">
      <c r="B63" s="95" t="s">
        <v>87</v>
      </c>
      <c r="C63" s="384" t="s">
        <v>174</v>
      </c>
      <c r="D63" s="386"/>
      <c r="E63" s="386"/>
      <c r="F63" s="386"/>
      <c r="G63" s="386"/>
      <c r="H63" s="385"/>
      <c r="I63" s="17"/>
      <c r="J63" s="17"/>
      <c r="K63" s="17"/>
      <c r="L63" s="17"/>
      <c r="M63" s="17"/>
      <c r="N63" s="17"/>
      <c r="O63" s="17"/>
      <c r="P63" s="17"/>
      <c r="Q63" s="17"/>
      <c r="R63" s="17"/>
      <c r="S63" s="10"/>
      <c r="X63" s="10"/>
    </row>
    <row r="64" spans="1:48" ht="18.75" outlineLevel="1">
      <c r="B64" s="95" t="s">
        <v>90</v>
      </c>
      <c r="C64" s="384" t="s">
        <v>175</v>
      </c>
      <c r="D64" s="386"/>
      <c r="E64" s="386"/>
      <c r="F64" s="386"/>
      <c r="G64" s="386"/>
      <c r="H64" s="385"/>
      <c r="I64" s="17"/>
      <c r="J64" s="17"/>
      <c r="K64" s="17"/>
      <c r="L64" s="17"/>
      <c r="M64" s="17"/>
      <c r="N64" s="17"/>
      <c r="O64" s="17"/>
      <c r="P64" s="17"/>
      <c r="Q64" s="17"/>
      <c r="R64" s="17"/>
      <c r="S64" s="10"/>
      <c r="X64" s="10"/>
    </row>
    <row r="65" spans="1:24" ht="18.75" outlineLevel="1">
      <c r="B65" s="95" t="s">
        <v>93</v>
      </c>
      <c r="C65" s="384" t="s">
        <v>176</v>
      </c>
      <c r="D65" s="386"/>
      <c r="E65" s="386"/>
      <c r="F65" s="386"/>
      <c r="G65" s="386"/>
      <c r="H65" s="385"/>
      <c r="I65" s="17"/>
      <c r="J65" s="58"/>
      <c r="K65" s="44"/>
      <c r="L65" s="44"/>
      <c r="M65" s="44"/>
      <c r="N65" s="17"/>
      <c r="O65" s="17"/>
      <c r="P65" s="17"/>
      <c r="Q65" s="17"/>
      <c r="R65" s="17"/>
      <c r="S65" s="10"/>
      <c r="X65" s="10"/>
    </row>
    <row r="66" spans="1:24" ht="18.75" outlineLevel="1">
      <c r="B66" s="95" t="s">
        <v>95</v>
      </c>
      <c r="C66" s="384" t="s">
        <v>177</v>
      </c>
      <c r="D66" s="386"/>
      <c r="E66" s="386"/>
      <c r="F66" s="386"/>
      <c r="G66" s="386"/>
      <c r="H66" s="385"/>
      <c r="I66" s="17"/>
      <c r="J66" s="17"/>
      <c r="K66" s="17"/>
      <c r="L66" s="17"/>
      <c r="M66" s="17"/>
      <c r="N66" s="17"/>
      <c r="O66" s="17"/>
      <c r="P66" s="17"/>
      <c r="Q66" s="17"/>
      <c r="R66" s="17"/>
      <c r="S66" s="10"/>
      <c r="X66" s="10"/>
    </row>
    <row r="67" spans="1:24" ht="45" customHeight="1" outlineLevel="1">
      <c r="B67" s="95" t="s">
        <v>97</v>
      </c>
      <c r="C67" s="384" t="s">
        <v>178</v>
      </c>
      <c r="D67" s="386"/>
      <c r="E67" s="386"/>
      <c r="F67" s="386"/>
      <c r="G67" s="386"/>
      <c r="H67" s="385"/>
      <c r="I67" s="17"/>
      <c r="J67" s="17"/>
      <c r="K67" s="17"/>
      <c r="L67" s="17"/>
      <c r="M67" s="17"/>
      <c r="N67" s="17"/>
      <c r="O67" s="17"/>
      <c r="P67" s="17"/>
      <c r="Q67" s="17"/>
      <c r="R67" s="17"/>
      <c r="S67" s="10"/>
      <c r="X67" s="10"/>
    </row>
    <row r="68" spans="1:24" ht="18.75" outlineLevel="1">
      <c r="B68" s="95" t="s">
        <v>100</v>
      </c>
      <c r="C68" s="384" t="s">
        <v>179</v>
      </c>
      <c r="D68" s="386"/>
      <c r="E68" s="386"/>
      <c r="F68" s="386"/>
      <c r="G68" s="386"/>
      <c r="H68" s="385"/>
      <c r="I68" s="17"/>
      <c r="J68" s="17"/>
      <c r="K68" s="17"/>
      <c r="L68" s="17"/>
      <c r="M68" s="17"/>
      <c r="N68" s="17"/>
      <c r="O68" s="17"/>
      <c r="P68" s="17"/>
      <c r="Q68" s="17"/>
      <c r="R68" s="17"/>
      <c r="S68" s="10"/>
      <c r="X68" s="10"/>
    </row>
    <row r="69" spans="1:24" s="33" customFormat="1" ht="21" customHeight="1" outlineLevel="1">
      <c r="A69" s="113"/>
      <c r="B69" s="95" t="s">
        <v>102</v>
      </c>
      <c r="C69" s="367" t="s">
        <v>180</v>
      </c>
      <c r="D69" s="368"/>
      <c r="E69" s="368"/>
      <c r="F69" s="368"/>
      <c r="G69" s="368"/>
      <c r="H69" s="369"/>
      <c r="I69" s="37"/>
      <c r="J69" s="37"/>
      <c r="K69" s="37"/>
      <c r="L69" s="37"/>
      <c r="M69" s="37"/>
      <c r="N69" s="37"/>
      <c r="O69" s="37"/>
      <c r="P69" s="37"/>
      <c r="Q69" s="37"/>
      <c r="R69" s="37"/>
      <c r="S69" s="26"/>
      <c r="X69" s="26"/>
    </row>
    <row r="70" spans="1:24" s="33" customFormat="1" ht="18.75" outlineLevel="1">
      <c r="A70" s="113"/>
      <c r="B70" s="95" t="s">
        <v>104</v>
      </c>
      <c r="C70" s="367" t="s">
        <v>181</v>
      </c>
      <c r="D70" s="368"/>
      <c r="E70" s="368"/>
      <c r="F70" s="368"/>
      <c r="G70" s="368"/>
      <c r="H70" s="369"/>
      <c r="I70" s="37"/>
      <c r="J70" s="37"/>
      <c r="K70" s="37"/>
      <c r="L70" s="37"/>
      <c r="M70" s="37"/>
      <c r="N70" s="37"/>
      <c r="O70" s="37"/>
      <c r="P70" s="37"/>
      <c r="Q70" s="37"/>
      <c r="R70" s="37"/>
      <c r="S70" s="26"/>
      <c r="X70" s="26"/>
    </row>
    <row r="71" spans="1:24" s="33" customFormat="1" ht="18.75" outlineLevel="1">
      <c r="A71" s="113"/>
      <c r="B71" s="95" t="s">
        <v>106</v>
      </c>
      <c r="C71" s="367" t="s">
        <v>182</v>
      </c>
      <c r="D71" s="368"/>
      <c r="E71" s="368"/>
      <c r="F71" s="368"/>
      <c r="G71" s="368"/>
      <c r="H71" s="369"/>
      <c r="I71" s="37"/>
      <c r="J71" s="37"/>
      <c r="K71" s="37"/>
      <c r="L71" s="37"/>
      <c r="M71" s="37"/>
      <c r="N71" s="37"/>
      <c r="O71" s="37"/>
      <c r="P71" s="37"/>
      <c r="Q71" s="37"/>
      <c r="R71" s="37"/>
      <c r="S71" s="26"/>
      <c r="X71" s="26"/>
    </row>
    <row r="72" spans="1:24" s="33" customFormat="1" ht="18.75" outlineLevel="1">
      <c r="A72" s="113"/>
      <c r="B72" s="95" t="s">
        <v>108</v>
      </c>
      <c r="C72" s="367" t="s">
        <v>183</v>
      </c>
      <c r="D72" s="368"/>
      <c r="E72" s="368"/>
      <c r="F72" s="368"/>
      <c r="G72" s="368"/>
      <c r="H72" s="369"/>
      <c r="I72" s="37"/>
      <c r="J72" s="37"/>
      <c r="K72" s="37"/>
      <c r="L72" s="37"/>
      <c r="M72" s="37"/>
      <c r="N72" s="37"/>
      <c r="O72" s="37"/>
      <c r="P72" s="37"/>
      <c r="Q72" s="37"/>
      <c r="R72" s="37"/>
      <c r="S72" s="26"/>
      <c r="X72" s="26"/>
    </row>
    <row r="73" spans="1:24" s="33" customFormat="1" ht="18.75" outlineLevel="1">
      <c r="A73" s="113"/>
      <c r="B73" s="95" t="s">
        <v>184</v>
      </c>
      <c r="C73" s="367" t="s">
        <v>185</v>
      </c>
      <c r="D73" s="368"/>
      <c r="E73" s="368"/>
      <c r="F73" s="368"/>
      <c r="G73" s="368"/>
      <c r="H73" s="369"/>
      <c r="I73" s="37"/>
      <c r="J73" s="37"/>
      <c r="K73" s="37"/>
      <c r="L73" s="37"/>
      <c r="M73" s="37"/>
      <c r="N73" s="37"/>
      <c r="O73" s="37"/>
      <c r="P73" s="37"/>
      <c r="Q73" s="37"/>
      <c r="R73" s="37"/>
      <c r="S73" s="26"/>
      <c r="X73" s="26"/>
    </row>
    <row r="74" spans="1:24" s="33" customFormat="1" ht="18.75" outlineLevel="1">
      <c r="A74" s="113"/>
      <c r="B74" s="95" t="s">
        <v>186</v>
      </c>
      <c r="C74" s="367" t="s">
        <v>187</v>
      </c>
      <c r="D74" s="368"/>
      <c r="E74" s="368"/>
      <c r="F74" s="368"/>
      <c r="G74" s="368"/>
      <c r="H74" s="369"/>
      <c r="I74" s="37"/>
      <c r="J74" s="37"/>
      <c r="K74" s="37"/>
      <c r="L74" s="37"/>
      <c r="M74" s="37"/>
      <c r="N74" s="37"/>
      <c r="O74" s="37"/>
      <c r="P74" s="37"/>
      <c r="Q74" s="37"/>
      <c r="R74" s="37"/>
      <c r="S74" s="26"/>
      <c r="X74" s="26"/>
    </row>
    <row r="75" spans="1:24" s="33" customFormat="1" ht="18.75" outlineLevel="1">
      <c r="A75" s="113"/>
      <c r="B75" s="95" t="s">
        <v>188</v>
      </c>
      <c r="C75" s="367" t="s">
        <v>189</v>
      </c>
      <c r="D75" s="368"/>
      <c r="E75" s="368"/>
      <c r="F75" s="368"/>
      <c r="G75" s="368"/>
      <c r="H75" s="369"/>
      <c r="I75" s="37"/>
      <c r="J75" s="37"/>
      <c r="K75" s="37"/>
      <c r="L75" s="37"/>
      <c r="M75" s="37"/>
      <c r="N75" s="37"/>
      <c r="O75" s="37"/>
      <c r="P75" s="37"/>
      <c r="Q75" s="37"/>
      <c r="R75" s="37"/>
      <c r="S75" s="26"/>
      <c r="X75" s="26"/>
    </row>
    <row r="76" spans="1:24" s="33" customFormat="1" ht="18.75" outlineLevel="1">
      <c r="A76" s="113"/>
      <c r="B76" s="95" t="s">
        <v>190</v>
      </c>
      <c r="C76" s="367" t="s">
        <v>191</v>
      </c>
      <c r="D76" s="368"/>
      <c r="E76" s="368"/>
      <c r="F76" s="368"/>
      <c r="G76" s="368"/>
      <c r="H76" s="369"/>
      <c r="I76" s="37"/>
      <c r="J76" s="37"/>
      <c r="K76" s="37"/>
      <c r="L76" s="37"/>
      <c r="M76" s="37"/>
      <c r="N76" s="37"/>
      <c r="O76" s="37"/>
      <c r="P76" s="37"/>
      <c r="Q76" s="37"/>
      <c r="R76" s="37"/>
      <c r="S76" s="26"/>
      <c r="X76" s="26"/>
    </row>
    <row r="77" spans="1:24" s="33" customFormat="1" ht="18.75" outlineLevel="1">
      <c r="A77" s="113"/>
      <c r="B77" s="95" t="s">
        <v>192</v>
      </c>
      <c r="C77" s="367" t="s">
        <v>193</v>
      </c>
      <c r="D77" s="368"/>
      <c r="E77" s="368"/>
      <c r="F77" s="368"/>
      <c r="G77" s="368"/>
      <c r="H77" s="369"/>
      <c r="I77" s="37"/>
      <c r="J77" s="37"/>
      <c r="K77" s="37"/>
      <c r="L77" s="37"/>
      <c r="M77" s="37"/>
      <c r="N77" s="37"/>
      <c r="O77" s="37"/>
      <c r="P77" s="37"/>
      <c r="Q77" s="37"/>
      <c r="R77" s="37"/>
      <c r="S77" s="26"/>
      <c r="X77" s="26"/>
    </row>
    <row r="78" spans="1:24" s="33" customFormat="1" ht="18.75" outlineLevel="1">
      <c r="A78" s="113"/>
      <c r="B78" s="95" t="s">
        <v>194</v>
      </c>
      <c r="C78" s="367" t="s">
        <v>195</v>
      </c>
      <c r="D78" s="368"/>
      <c r="E78" s="368"/>
      <c r="F78" s="368"/>
      <c r="G78" s="368"/>
      <c r="H78" s="369"/>
      <c r="I78" s="37"/>
      <c r="J78" s="37"/>
      <c r="K78" s="37"/>
      <c r="L78" s="37"/>
      <c r="M78" s="37"/>
      <c r="N78" s="37"/>
      <c r="O78" s="37"/>
      <c r="P78" s="37"/>
      <c r="Q78" s="37"/>
      <c r="R78" s="37"/>
      <c r="S78" s="26"/>
      <c r="X78" s="26"/>
    </row>
    <row r="79" spans="1:24" s="33" customFormat="1" ht="18.75" outlineLevel="1">
      <c r="A79" s="113"/>
      <c r="B79" s="95" t="s">
        <v>196</v>
      </c>
      <c r="C79" s="367" t="s">
        <v>197</v>
      </c>
      <c r="D79" s="368"/>
      <c r="E79" s="368"/>
      <c r="F79" s="368"/>
      <c r="G79" s="368"/>
      <c r="H79" s="369"/>
      <c r="I79" s="37"/>
      <c r="J79" s="37"/>
      <c r="K79" s="37"/>
      <c r="L79" s="37"/>
      <c r="M79" s="37"/>
      <c r="N79" s="37"/>
      <c r="O79" s="37"/>
      <c r="P79" s="37"/>
      <c r="Q79" s="37"/>
      <c r="R79" s="37"/>
      <c r="S79" s="26"/>
      <c r="X79" s="26"/>
    </row>
    <row r="80" spans="1:24" ht="18.75" outlineLevel="1">
      <c r="B80" s="146" t="s">
        <v>198</v>
      </c>
      <c r="C80" s="330" t="s">
        <v>199</v>
      </c>
      <c r="D80" s="331"/>
      <c r="E80" s="331"/>
      <c r="F80" s="331"/>
      <c r="G80" s="331"/>
      <c r="H80" s="332"/>
      <c r="I80" s="17"/>
      <c r="J80" s="17"/>
      <c r="K80" s="17"/>
      <c r="L80" s="17"/>
      <c r="M80" s="17"/>
      <c r="N80" s="17"/>
      <c r="O80" s="17"/>
      <c r="P80" s="17"/>
      <c r="Q80" s="17"/>
      <c r="R80" s="17"/>
      <c r="S80" s="10"/>
      <c r="X80" s="10"/>
    </row>
    <row r="81" spans="1:48" ht="18.75" outlineLevel="1">
      <c r="B81" s="146" t="s">
        <v>200</v>
      </c>
      <c r="C81" s="330" t="s">
        <v>201</v>
      </c>
      <c r="D81" s="331"/>
      <c r="E81" s="331"/>
      <c r="F81" s="331"/>
      <c r="G81" s="331"/>
      <c r="H81" s="332"/>
      <c r="I81" s="17"/>
      <c r="J81" s="17"/>
      <c r="K81" s="17"/>
      <c r="L81" s="17"/>
      <c r="M81" s="17"/>
      <c r="N81" s="17"/>
      <c r="O81" s="17"/>
      <c r="P81" s="17"/>
      <c r="Q81" s="17"/>
      <c r="R81" s="17"/>
      <c r="S81" s="10"/>
      <c r="X81" s="10"/>
    </row>
    <row r="82" spans="1:48" ht="18.75" outlineLevel="1">
      <c r="B82" s="146" t="s">
        <v>202</v>
      </c>
      <c r="C82" s="330" t="s">
        <v>203</v>
      </c>
      <c r="D82" s="331"/>
      <c r="E82" s="331"/>
      <c r="F82" s="331"/>
      <c r="G82" s="331"/>
      <c r="H82" s="332"/>
      <c r="I82" s="17"/>
      <c r="J82" s="17"/>
      <c r="K82" s="17"/>
      <c r="L82" s="17"/>
      <c r="M82" s="17"/>
      <c r="N82" s="17"/>
      <c r="O82" s="17"/>
      <c r="P82" s="17"/>
      <c r="Q82" s="17"/>
      <c r="R82" s="17"/>
      <c r="S82" s="10"/>
      <c r="X82" s="10"/>
    </row>
    <row r="84" spans="1:48" ht="18.75" outlineLevel="1">
      <c r="B84" s="102"/>
      <c r="C84" s="20"/>
      <c r="D84" s="20"/>
      <c r="E84" s="20"/>
      <c r="F84" s="20"/>
      <c r="G84" s="20"/>
      <c r="H84" s="20"/>
      <c r="I84" s="17"/>
      <c r="J84" s="17"/>
      <c r="K84" s="17"/>
      <c r="L84" s="17"/>
      <c r="M84" s="17"/>
      <c r="N84" s="17"/>
      <c r="O84" s="17"/>
      <c r="P84" s="17"/>
      <c r="Q84" s="17"/>
      <c r="R84" s="17"/>
      <c r="S84" s="10"/>
      <c r="X84" s="10"/>
    </row>
    <row r="85" spans="1:48" ht="18.75" outlineLevel="1">
      <c r="B85" s="102"/>
      <c r="C85" s="20"/>
      <c r="D85" s="20"/>
      <c r="E85" s="20"/>
      <c r="F85" s="20"/>
      <c r="G85" s="20"/>
      <c r="H85" s="20"/>
      <c r="I85" s="17"/>
      <c r="J85" s="17"/>
      <c r="K85" s="17"/>
      <c r="L85" s="17"/>
      <c r="M85" s="17"/>
      <c r="N85" s="17"/>
      <c r="O85" s="17"/>
      <c r="P85" s="17"/>
      <c r="Q85" s="17"/>
      <c r="R85" s="17"/>
      <c r="S85" s="10"/>
      <c r="X85" s="10"/>
    </row>
    <row r="86" spans="1:48" s="1" customFormat="1" ht="51" customHeight="1">
      <c r="A86" s="111"/>
      <c r="B86" s="409" t="s">
        <v>231</v>
      </c>
      <c r="C86" s="409"/>
      <c r="D86" s="409"/>
      <c r="E86" s="409"/>
      <c r="F86" s="409"/>
      <c r="G86" s="409"/>
      <c r="H86" s="409"/>
      <c r="I86" s="409"/>
      <c r="J86" s="409"/>
      <c r="K86" s="409"/>
      <c r="L86" s="409"/>
      <c r="M86" s="409"/>
      <c r="N86" s="409"/>
      <c r="O86" s="409"/>
      <c r="P86" s="409"/>
      <c r="Q86" s="409"/>
      <c r="R86" s="409"/>
      <c r="S86" s="11"/>
      <c r="X86" s="11"/>
    </row>
    <row r="87" spans="1:48" s="196" customFormat="1" ht="80.25" customHeight="1">
      <c r="A87" s="193"/>
      <c r="B87" s="329"/>
      <c r="C87" s="329"/>
      <c r="D87" s="329"/>
      <c r="E87" s="329"/>
      <c r="F87" s="329"/>
      <c r="G87" s="194"/>
      <c r="H87" s="194"/>
      <c r="I87" s="194"/>
      <c r="J87" s="194"/>
      <c r="K87" s="194"/>
      <c r="L87" s="194"/>
      <c r="M87" s="194"/>
      <c r="N87" s="194"/>
      <c r="O87" s="194"/>
      <c r="P87" s="194"/>
      <c r="Q87" s="195"/>
      <c r="R87" s="195"/>
      <c r="S87" s="195"/>
      <c r="X87" s="195"/>
    </row>
    <row r="88" spans="1:48" s="1" customFormat="1" ht="29.25" customHeight="1" outlineLevel="1" thickBot="1">
      <c r="A88" s="111"/>
      <c r="B88" s="46"/>
      <c r="C88" s="158" t="s">
        <v>8</v>
      </c>
      <c r="D88" s="91">
        <v>2018</v>
      </c>
      <c r="E88" s="92">
        <v>2019</v>
      </c>
      <c r="F88" s="398">
        <v>2020</v>
      </c>
      <c r="G88" s="399"/>
      <c r="H88" s="363">
        <v>2021</v>
      </c>
      <c r="I88" s="364"/>
      <c r="J88" s="12"/>
      <c r="K88" s="12"/>
      <c r="L88" s="12"/>
      <c r="M88" s="12"/>
      <c r="N88" s="3"/>
      <c r="O88" s="3"/>
      <c r="P88" s="3"/>
      <c r="Q88" s="3"/>
      <c r="R88" s="3"/>
    </row>
    <row r="89" spans="1:48" s="1" customFormat="1" ht="23.85" customHeight="1" outlineLevel="1">
      <c r="A89" s="111"/>
      <c r="B89" s="96"/>
      <c r="C89" s="105" t="s">
        <v>49</v>
      </c>
      <c r="D89" s="15">
        <v>10000000</v>
      </c>
      <c r="E89" s="136">
        <v>7000000</v>
      </c>
      <c r="F89" s="370">
        <v>6000000</v>
      </c>
      <c r="G89" s="371"/>
      <c r="H89" s="365">
        <v>7600000</v>
      </c>
      <c r="I89" s="366"/>
      <c r="J89" s="12"/>
      <c r="K89" s="12"/>
      <c r="L89" s="12"/>
      <c r="M89" s="12"/>
      <c r="N89" s="3"/>
      <c r="O89" s="3"/>
      <c r="P89" s="183"/>
      <c r="Q89" s="183"/>
      <c r="R89" s="183"/>
    </row>
    <row r="90" spans="1:48" s="1" customFormat="1" ht="23.85" customHeight="1" outlineLevel="1">
      <c r="A90" s="111"/>
      <c r="B90" s="46"/>
      <c r="C90" s="106" t="s">
        <v>11</v>
      </c>
      <c r="D90" s="16">
        <v>0.4</v>
      </c>
      <c r="E90" s="137">
        <v>0.4</v>
      </c>
      <c r="F90" s="352">
        <f>E90</f>
        <v>0.4</v>
      </c>
      <c r="G90" s="353"/>
      <c r="H90" s="361">
        <v>0.6</v>
      </c>
      <c r="I90" s="362"/>
      <c r="J90" s="12"/>
      <c r="K90" s="12"/>
      <c r="L90" s="12"/>
      <c r="M90" s="12"/>
      <c r="N90" s="12"/>
      <c r="O90" s="12"/>
      <c r="P90" s="12"/>
      <c r="Q90" s="3"/>
      <c r="R90" s="3"/>
    </row>
    <row r="91" spans="1:48" s="1" customFormat="1" ht="23.85" customHeight="1" outlineLevel="1">
      <c r="A91" s="111"/>
      <c r="B91" s="46"/>
      <c r="C91" s="106" t="s">
        <v>12</v>
      </c>
      <c r="D91" s="16">
        <v>0.6</v>
      </c>
      <c r="E91" s="137">
        <v>0.6</v>
      </c>
      <c r="F91" s="352">
        <f>E91</f>
        <v>0.6</v>
      </c>
      <c r="G91" s="353"/>
      <c r="H91" s="361">
        <v>0.4</v>
      </c>
      <c r="I91" s="362"/>
      <c r="J91" s="12"/>
      <c r="K91" s="12"/>
      <c r="L91" s="12"/>
      <c r="M91" s="12"/>
      <c r="N91" s="12"/>
      <c r="O91" s="12"/>
      <c r="P91" s="12"/>
      <c r="Q91" s="3"/>
      <c r="R91" s="3"/>
    </row>
    <row r="92" spans="1:48" s="1" customFormat="1" ht="19.5" customHeight="1" outlineLevel="1">
      <c r="A92" s="111"/>
      <c r="B92" s="46"/>
      <c r="C92" s="159"/>
      <c r="D92" s="2"/>
      <c r="E92" s="12"/>
      <c r="F92" s="12"/>
      <c r="G92" s="12"/>
      <c r="H92" s="12"/>
      <c r="I92" s="12"/>
      <c r="J92" s="12"/>
      <c r="K92" s="12"/>
      <c r="L92" s="12"/>
      <c r="M92" s="12"/>
      <c r="N92" s="12"/>
      <c r="O92" s="12"/>
      <c r="P92" s="12"/>
      <c r="Q92" s="12"/>
      <c r="R92" s="3"/>
      <c r="S92" s="3"/>
      <c r="X92" s="3"/>
    </row>
    <row r="93" spans="1:48" ht="21" outlineLevel="1">
      <c r="B93" s="354" t="s">
        <v>204</v>
      </c>
      <c r="C93" s="355"/>
      <c r="D93" s="355"/>
      <c r="E93" s="355"/>
      <c r="F93" s="355"/>
      <c r="G93" s="355"/>
      <c r="H93" s="356"/>
      <c r="I93" s="401" t="s">
        <v>254</v>
      </c>
      <c r="J93" s="402"/>
      <c r="K93" s="402"/>
      <c r="L93" s="402"/>
      <c r="M93" s="403"/>
      <c r="N93" s="378" t="s">
        <v>50</v>
      </c>
      <c r="O93" s="379"/>
      <c r="P93" s="379"/>
      <c r="Q93" s="379"/>
      <c r="R93" s="380"/>
      <c r="S93" s="297" t="s">
        <v>250</v>
      </c>
      <c r="T93" s="298"/>
      <c r="U93" s="298"/>
      <c r="V93" s="298"/>
      <c r="W93" s="299"/>
      <c r="X93" s="297" t="s">
        <v>51</v>
      </c>
      <c r="Y93" s="298"/>
      <c r="Z93" s="298"/>
      <c r="AA93" s="298"/>
      <c r="AB93" s="299"/>
      <c r="AC93" s="293" t="s">
        <v>248</v>
      </c>
      <c r="AD93" s="294"/>
      <c r="AE93" s="294"/>
      <c r="AF93" s="294"/>
      <c r="AG93" s="295"/>
      <c r="AH93" s="293" t="s">
        <v>242</v>
      </c>
      <c r="AI93" s="294"/>
      <c r="AJ93" s="294"/>
      <c r="AK93" s="294"/>
      <c r="AL93" s="295"/>
      <c r="AM93" s="266" t="s">
        <v>52</v>
      </c>
      <c r="AN93" s="267"/>
      <c r="AO93" s="267"/>
      <c r="AP93" s="267"/>
      <c r="AQ93" s="268"/>
      <c r="AR93" s="266" t="s">
        <v>52</v>
      </c>
      <c r="AS93" s="267"/>
      <c r="AT93" s="267"/>
      <c r="AU93" s="267"/>
      <c r="AV93" s="268"/>
    </row>
    <row r="94" spans="1:48" s="56" customFormat="1" ht="29.85" customHeight="1" outlineLevel="1" thickBot="1">
      <c r="A94" s="18" t="s">
        <v>53</v>
      </c>
      <c r="B94" s="45" t="s">
        <v>28</v>
      </c>
      <c r="C94" s="8" t="s">
        <v>54</v>
      </c>
      <c r="D94" s="8" t="s">
        <v>30</v>
      </c>
      <c r="E94" s="345" t="s">
        <v>205</v>
      </c>
      <c r="F94" s="346"/>
      <c r="G94" s="8" t="s">
        <v>32</v>
      </c>
      <c r="H94" s="8" t="s">
        <v>33</v>
      </c>
      <c r="I94" s="218" t="s">
        <v>112</v>
      </c>
      <c r="J94" s="218" t="s">
        <v>19</v>
      </c>
      <c r="K94" s="218" t="s">
        <v>20</v>
      </c>
      <c r="L94" s="218" t="s">
        <v>113</v>
      </c>
      <c r="M94" s="218" t="s">
        <v>114</v>
      </c>
      <c r="N94" s="9" t="s">
        <v>112</v>
      </c>
      <c r="O94" s="9" t="s">
        <v>19</v>
      </c>
      <c r="P94" s="9" t="s">
        <v>20</v>
      </c>
      <c r="Q94" s="9" t="s">
        <v>113</v>
      </c>
      <c r="R94" s="9" t="s">
        <v>114</v>
      </c>
      <c r="S94" s="89" t="s">
        <v>112</v>
      </c>
      <c r="T94" s="89" t="s">
        <v>19</v>
      </c>
      <c r="U94" s="89" t="s">
        <v>20</v>
      </c>
      <c r="V94" s="89" t="s">
        <v>113</v>
      </c>
      <c r="W94" s="89" t="s">
        <v>114</v>
      </c>
      <c r="X94" s="89" t="s">
        <v>112</v>
      </c>
      <c r="Y94" s="89" t="s">
        <v>19</v>
      </c>
      <c r="Z94" s="89" t="s">
        <v>20</v>
      </c>
      <c r="AA94" s="89" t="s">
        <v>113</v>
      </c>
      <c r="AB94" s="89" t="s">
        <v>114</v>
      </c>
      <c r="AC94" s="145" t="s">
        <v>112</v>
      </c>
      <c r="AD94" s="145" t="s">
        <v>19</v>
      </c>
      <c r="AE94" s="145" t="s">
        <v>20</v>
      </c>
      <c r="AF94" s="145" t="s">
        <v>113</v>
      </c>
      <c r="AG94" s="145" t="s">
        <v>249</v>
      </c>
      <c r="AH94" s="145" t="s">
        <v>112</v>
      </c>
      <c r="AI94" s="145" t="s">
        <v>19</v>
      </c>
      <c r="AJ94" s="145" t="s">
        <v>20</v>
      </c>
      <c r="AK94" s="145" t="s">
        <v>113</v>
      </c>
      <c r="AL94" s="145" t="s">
        <v>114</v>
      </c>
      <c r="AM94" s="207" t="s">
        <v>112</v>
      </c>
      <c r="AN94" s="207" t="s">
        <v>19</v>
      </c>
      <c r="AO94" s="207" t="s">
        <v>20</v>
      </c>
      <c r="AP94" s="207" t="s">
        <v>113</v>
      </c>
      <c r="AQ94" s="207" t="s">
        <v>114</v>
      </c>
      <c r="AR94" s="207" t="s">
        <v>112</v>
      </c>
      <c r="AS94" s="207" t="s">
        <v>19</v>
      </c>
      <c r="AT94" s="207" t="s">
        <v>20</v>
      </c>
      <c r="AU94" s="207" t="s">
        <v>113</v>
      </c>
      <c r="AV94" s="207" t="s">
        <v>114</v>
      </c>
    </row>
    <row r="95" spans="1:48" s="52" customFormat="1" ht="135" outlineLevel="1">
      <c r="A95" s="120" t="s">
        <v>136</v>
      </c>
      <c r="B95" s="95" t="s">
        <v>206</v>
      </c>
      <c r="C95" s="109" t="s">
        <v>234</v>
      </c>
      <c r="D95" s="4" t="s">
        <v>207</v>
      </c>
      <c r="E95" s="357" t="s">
        <v>119</v>
      </c>
      <c r="F95" s="358"/>
      <c r="G95" s="4" t="s">
        <v>76</v>
      </c>
      <c r="H95" s="4" t="s">
        <v>120</v>
      </c>
      <c r="I95" s="219">
        <v>196752</v>
      </c>
      <c r="J95" s="219">
        <v>97</v>
      </c>
      <c r="K95" s="219">
        <v>4</v>
      </c>
      <c r="L95" s="219">
        <v>48798</v>
      </c>
      <c r="M95" s="219">
        <f>SUM(I95:L95)</f>
        <v>245651</v>
      </c>
      <c r="N95" s="57">
        <v>220000</v>
      </c>
      <c r="O95" s="57">
        <v>14000</v>
      </c>
      <c r="P95" s="57">
        <v>60000</v>
      </c>
      <c r="Q95" s="57">
        <v>100000</v>
      </c>
      <c r="R95" s="57">
        <f>SUM(N95:Q95)</f>
        <v>394000</v>
      </c>
      <c r="S95" s="90">
        <v>154000</v>
      </c>
      <c r="T95" s="90">
        <v>9800</v>
      </c>
      <c r="U95" s="90">
        <v>42000</v>
      </c>
      <c r="V95" s="90">
        <v>70000</v>
      </c>
      <c r="W95" s="90">
        <v>275800</v>
      </c>
      <c r="X95" s="90">
        <v>226198</v>
      </c>
      <c r="Y95" s="90">
        <v>47</v>
      </c>
      <c r="Z95" s="90">
        <v>109</v>
      </c>
      <c r="AA95" s="90">
        <v>71393</v>
      </c>
      <c r="AB95" s="90">
        <f>SUM(X95:AA95)</f>
        <v>297747</v>
      </c>
      <c r="AC95" s="205">
        <v>132000</v>
      </c>
      <c r="AD95" s="205">
        <v>8400</v>
      </c>
      <c r="AE95" s="205">
        <v>36000</v>
      </c>
      <c r="AF95" s="205">
        <v>60000</v>
      </c>
      <c r="AG95" s="205">
        <f>SUM(AC95:AF95)</f>
        <v>236400</v>
      </c>
      <c r="AH95" s="205">
        <v>299474</v>
      </c>
      <c r="AI95" s="205">
        <v>33</v>
      </c>
      <c r="AJ95" s="205">
        <v>3273</v>
      </c>
      <c r="AK95" s="205">
        <v>19825</v>
      </c>
      <c r="AL95" s="205">
        <f>SUM(AH95:AK95)</f>
        <v>322605</v>
      </c>
      <c r="AM95" s="166">
        <v>245000</v>
      </c>
      <c r="AN95" s="166">
        <v>14000</v>
      </c>
      <c r="AO95" s="166">
        <v>60000</v>
      </c>
      <c r="AP95" s="166">
        <v>100000</v>
      </c>
      <c r="AQ95" s="166">
        <f>SUM(AM95:AP95)</f>
        <v>419000</v>
      </c>
      <c r="AR95" s="166"/>
      <c r="AS95" s="166"/>
      <c r="AT95" s="166"/>
      <c r="AU95" s="166"/>
      <c r="AV95" s="166"/>
    </row>
    <row r="96" spans="1:48" s="52" customFormat="1" ht="30" outlineLevel="1">
      <c r="A96" s="115" t="s">
        <v>208</v>
      </c>
      <c r="B96" s="95" t="s">
        <v>209</v>
      </c>
      <c r="C96" s="109" t="s">
        <v>210</v>
      </c>
      <c r="D96" s="4"/>
      <c r="E96" s="350" t="s">
        <v>211</v>
      </c>
      <c r="F96" s="351"/>
      <c r="G96" s="4" t="s">
        <v>76</v>
      </c>
      <c r="H96" s="4" t="s">
        <v>77</v>
      </c>
      <c r="I96" s="219"/>
      <c r="J96" s="219"/>
      <c r="K96" s="219"/>
      <c r="L96" s="220">
        <v>150</v>
      </c>
      <c r="M96" s="219">
        <f>SUM(L96)</f>
        <v>150</v>
      </c>
      <c r="N96" s="57"/>
      <c r="O96" s="57"/>
      <c r="P96" s="57"/>
      <c r="Q96" s="57">
        <v>7000</v>
      </c>
      <c r="R96" s="57">
        <f>SUM(N96:Q96)</f>
        <v>7000</v>
      </c>
      <c r="S96" s="90"/>
      <c r="T96" s="90"/>
      <c r="U96" s="90"/>
      <c r="V96" s="90">
        <v>4900</v>
      </c>
      <c r="W96" s="90">
        <v>4900</v>
      </c>
      <c r="X96" s="90">
        <v>385</v>
      </c>
      <c r="Y96" s="90">
        <v>125</v>
      </c>
      <c r="Z96" s="90">
        <v>200</v>
      </c>
      <c r="AA96" s="90">
        <v>2937</v>
      </c>
      <c r="AB96" s="90">
        <f>SUM(X96:AA96)</f>
        <v>3647</v>
      </c>
      <c r="AC96" s="205"/>
      <c r="AD96" s="205"/>
      <c r="AE96" s="205"/>
      <c r="AF96" s="205">
        <v>4200</v>
      </c>
      <c r="AG96" s="205">
        <v>2500</v>
      </c>
      <c r="AH96" s="205"/>
      <c r="AI96" s="205"/>
      <c r="AJ96" s="205"/>
      <c r="AK96" s="205"/>
      <c r="AL96" s="205">
        <v>0</v>
      </c>
      <c r="AM96" s="166"/>
      <c r="AN96" s="166"/>
      <c r="AO96" s="166"/>
      <c r="AP96" s="166">
        <f>ROUND(AK96*$F$89/$E$89,-2)</f>
        <v>0</v>
      </c>
      <c r="AQ96" s="166">
        <v>4200</v>
      </c>
      <c r="AR96" s="166"/>
      <c r="AS96" s="166"/>
      <c r="AT96" s="166"/>
      <c r="AU96" s="166"/>
      <c r="AV96" s="166"/>
    </row>
    <row r="97" spans="1:48" s="52" customFormat="1" ht="48" customHeight="1" outlineLevel="1">
      <c r="A97" s="120" t="s">
        <v>136</v>
      </c>
      <c r="B97" s="95" t="s">
        <v>212</v>
      </c>
      <c r="C97" s="109" t="s">
        <v>213</v>
      </c>
      <c r="D97" s="4" t="s">
        <v>214</v>
      </c>
      <c r="E97" s="350" t="s">
        <v>215</v>
      </c>
      <c r="F97" s="351"/>
      <c r="G97" s="4" t="s">
        <v>76</v>
      </c>
      <c r="H97" s="4" t="s">
        <v>162</v>
      </c>
      <c r="I97" s="219">
        <v>110265</v>
      </c>
      <c r="J97" s="219">
        <v>70</v>
      </c>
      <c r="K97" s="219">
        <v>1950</v>
      </c>
      <c r="L97" s="219">
        <v>17631</v>
      </c>
      <c r="M97" s="219">
        <f>SUM(I97:L97)</f>
        <v>129916</v>
      </c>
      <c r="N97" s="57">
        <v>100000</v>
      </c>
      <c r="O97" s="57">
        <v>10000</v>
      </c>
      <c r="P97" s="57">
        <v>30000</v>
      </c>
      <c r="Q97" s="57">
        <v>30000</v>
      </c>
      <c r="R97" s="57">
        <f>SUM(N97:Q97)</f>
        <v>170000</v>
      </c>
      <c r="S97" s="90">
        <v>70000</v>
      </c>
      <c r="T97" s="90">
        <v>7000</v>
      </c>
      <c r="U97" s="90">
        <v>21000</v>
      </c>
      <c r="V97" s="90">
        <v>21000</v>
      </c>
      <c r="W97" s="90">
        <v>119000</v>
      </c>
      <c r="X97" s="90">
        <v>49751</v>
      </c>
      <c r="Y97" s="90">
        <v>75</v>
      </c>
      <c r="Z97" s="90">
        <v>5</v>
      </c>
      <c r="AA97" s="90">
        <v>315</v>
      </c>
      <c r="AB97" s="90">
        <f>SUM(X97:AA97)</f>
        <v>50146</v>
      </c>
      <c r="AC97" s="290"/>
      <c r="AD97" s="291"/>
      <c r="AE97" s="291"/>
      <c r="AF97" s="292"/>
      <c r="AG97" s="205">
        <v>119000</v>
      </c>
      <c r="AH97" s="290"/>
      <c r="AI97" s="291"/>
      <c r="AJ97" s="291"/>
      <c r="AK97" s="292"/>
      <c r="AL97" s="205">
        <v>38683</v>
      </c>
      <c r="AM97" s="166">
        <f>ROUND(AH97*$F$89/$E$89,-2)</f>
        <v>0</v>
      </c>
      <c r="AN97" s="166">
        <f>ROUND(AI97*$F$89/$E$89,-2)</f>
        <v>0</v>
      </c>
      <c r="AO97" s="166">
        <f>ROUND(AJ97*$F$89/$E$89,-2)</f>
        <v>0</v>
      </c>
      <c r="AP97" s="166">
        <f>ROUND(AK97*$F$89/$E$89,-2)</f>
        <v>0</v>
      </c>
      <c r="AQ97" s="166">
        <f>48%*AQ95</f>
        <v>201120</v>
      </c>
      <c r="AR97" s="166"/>
      <c r="AS97" s="166"/>
      <c r="AT97" s="166"/>
      <c r="AU97" s="166"/>
      <c r="AV97" s="166"/>
    </row>
    <row r="98" spans="1:48" s="150" customFormat="1" ht="48" customHeight="1" outlineLevel="1">
      <c r="A98" s="116" t="s">
        <v>128</v>
      </c>
      <c r="B98" s="146" t="s">
        <v>216</v>
      </c>
      <c r="C98" s="147" t="s">
        <v>217</v>
      </c>
      <c r="D98" s="148" t="s">
        <v>218</v>
      </c>
      <c r="E98" s="359" t="s">
        <v>119</v>
      </c>
      <c r="F98" s="360"/>
      <c r="G98" s="148" t="s">
        <v>76</v>
      </c>
      <c r="H98" s="148" t="s">
        <v>152</v>
      </c>
      <c r="I98" s="221"/>
      <c r="J98" s="221"/>
      <c r="K98" s="221"/>
      <c r="L98" s="221"/>
      <c r="M98" s="221"/>
      <c r="N98" s="149"/>
      <c r="O98" s="149"/>
      <c r="P98" s="149"/>
      <c r="Q98" s="149"/>
      <c r="R98" s="149"/>
      <c r="S98" s="316"/>
      <c r="T98" s="317"/>
      <c r="U98" s="317"/>
      <c r="V98" s="318"/>
      <c r="W98" s="206">
        <v>0.6</v>
      </c>
      <c r="X98" s="316">
        <f>ROUND(S98*$E$88/$D$88,-2)</f>
        <v>0</v>
      </c>
      <c r="Y98" s="317"/>
      <c r="Z98" s="317"/>
      <c r="AA98" s="318"/>
      <c r="AB98" s="206">
        <v>0.27</v>
      </c>
      <c r="AC98" s="319"/>
      <c r="AD98" s="320"/>
      <c r="AE98" s="320"/>
      <c r="AF98" s="321"/>
      <c r="AG98" s="204">
        <v>0.9</v>
      </c>
      <c r="AH98" s="319"/>
      <c r="AI98" s="320"/>
      <c r="AJ98" s="320"/>
      <c r="AK98" s="321"/>
      <c r="AL98" s="204">
        <v>0.64</v>
      </c>
      <c r="AM98" s="208"/>
      <c r="AN98" s="208"/>
      <c r="AO98" s="208"/>
      <c r="AP98" s="208"/>
      <c r="AQ98" s="208">
        <v>0.9</v>
      </c>
      <c r="AR98" s="208"/>
      <c r="AS98" s="208"/>
      <c r="AT98" s="208"/>
      <c r="AU98" s="208"/>
      <c r="AV98" s="208"/>
    </row>
    <row r="99" spans="1:48" ht="48" customHeight="1" outlineLevel="1">
      <c r="B99" s="46"/>
      <c r="C99" s="107"/>
      <c r="D99" s="12"/>
      <c r="E99" s="12"/>
      <c r="F99" s="12"/>
      <c r="G99" s="12"/>
      <c r="H99" s="12"/>
      <c r="I99" s="405"/>
      <c r="J99" s="405"/>
      <c r="K99" s="405"/>
      <c r="L99" s="405"/>
      <c r="M99" s="405"/>
      <c r="N99" s="405"/>
      <c r="O99" s="405"/>
      <c r="P99" s="405"/>
      <c r="Q99" s="405"/>
      <c r="R99" s="405"/>
      <c r="S99" s="405"/>
      <c r="T99" s="405"/>
      <c r="U99" s="405"/>
      <c r="V99" s="405"/>
      <c r="W99" s="405"/>
      <c r="X99" s="130"/>
      <c r="Y99" s="130"/>
      <c r="Z99" s="130"/>
      <c r="AA99" s="130"/>
      <c r="AB99" s="130"/>
    </row>
    <row r="100" spans="1:48" ht="21" outlineLevel="1">
      <c r="B100" s="103" t="s">
        <v>219</v>
      </c>
      <c r="C100" s="157"/>
      <c r="D100" s="182"/>
      <c r="E100" s="182"/>
      <c r="F100" s="182"/>
      <c r="G100" s="182"/>
      <c r="H100" s="182"/>
      <c r="I100" s="17"/>
      <c r="J100" s="17"/>
      <c r="K100" s="17"/>
      <c r="L100" s="17"/>
      <c r="M100" s="17"/>
      <c r="N100" s="17"/>
      <c r="O100" s="17"/>
      <c r="P100" s="17"/>
      <c r="Q100" s="17"/>
      <c r="R100" s="17"/>
      <c r="S100" s="10"/>
    </row>
    <row r="101" spans="1:48" s="40" customFormat="1" ht="21" customHeight="1" outlineLevel="1">
      <c r="A101" s="117"/>
      <c r="B101" s="98" t="s">
        <v>87</v>
      </c>
      <c r="C101" s="339" t="s">
        <v>220</v>
      </c>
      <c r="D101" s="340"/>
      <c r="E101" s="340"/>
      <c r="F101" s="340"/>
      <c r="G101" s="340"/>
      <c r="H101" s="341"/>
      <c r="I101" s="38"/>
      <c r="J101" s="38"/>
      <c r="K101" s="38"/>
      <c r="L101" s="38"/>
      <c r="M101" s="38"/>
      <c r="N101" s="38"/>
      <c r="O101" s="38"/>
      <c r="P101" s="38"/>
      <c r="Q101" s="38"/>
      <c r="R101" s="38"/>
      <c r="S101" s="39"/>
    </row>
    <row r="102" spans="1:48" s="40" customFormat="1" ht="21" customHeight="1" outlineLevel="1">
      <c r="A102" s="117"/>
      <c r="B102" s="104" t="s">
        <v>90</v>
      </c>
      <c r="C102" s="339" t="s">
        <v>221</v>
      </c>
      <c r="D102" s="340"/>
      <c r="E102" s="340"/>
      <c r="F102" s="340"/>
      <c r="G102" s="340"/>
      <c r="H102" s="341"/>
      <c r="I102" s="38"/>
      <c r="J102" s="38"/>
      <c r="K102" s="38"/>
      <c r="L102" s="38"/>
      <c r="M102" s="38"/>
      <c r="N102" s="38"/>
      <c r="O102" s="38"/>
      <c r="P102" s="38"/>
      <c r="Q102" s="38"/>
      <c r="R102" s="38"/>
      <c r="S102" s="39"/>
    </row>
    <row r="103" spans="1:48" s="40" customFormat="1" ht="21" customHeight="1" outlineLevel="1">
      <c r="A103" s="117"/>
      <c r="B103" s="104" t="s">
        <v>93</v>
      </c>
      <c r="C103" s="367" t="s">
        <v>222</v>
      </c>
      <c r="D103" s="368"/>
      <c r="E103" s="368"/>
      <c r="F103" s="368"/>
      <c r="G103" s="368"/>
      <c r="H103" s="369"/>
      <c r="I103" s="38"/>
      <c r="J103" s="38"/>
      <c r="K103" s="38"/>
      <c r="L103" s="38"/>
      <c r="M103" s="38"/>
      <c r="N103" s="38"/>
      <c r="O103" s="38"/>
      <c r="P103" s="38"/>
      <c r="Q103" s="38"/>
      <c r="R103" s="38"/>
      <c r="S103" s="39"/>
    </row>
    <row r="104" spans="1:48" s="43" customFormat="1" ht="21" customHeight="1" outlineLevel="1">
      <c r="A104" s="119"/>
      <c r="B104" s="104" t="s">
        <v>95</v>
      </c>
      <c r="C104" s="347" t="s">
        <v>223</v>
      </c>
      <c r="D104" s="348"/>
      <c r="E104" s="348"/>
      <c r="F104" s="348"/>
      <c r="G104" s="348"/>
      <c r="H104" s="349"/>
      <c r="I104" s="41"/>
      <c r="J104" s="41"/>
      <c r="K104" s="41"/>
      <c r="L104" s="41"/>
      <c r="M104" s="41"/>
      <c r="N104" s="41"/>
      <c r="O104" s="41"/>
      <c r="P104" s="41"/>
      <c r="Q104" s="41"/>
      <c r="R104" s="41"/>
      <c r="S104" s="42"/>
    </row>
    <row r="105" spans="1:48" s="43" customFormat="1" ht="21" customHeight="1" outlineLevel="1">
      <c r="A105" s="119"/>
      <c r="B105" s="104" t="s">
        <v>97</v>
      </c>
      <c r="C105" s="347" t="s">
        <v>224</v>
      </c>
      <c r="D105" s="348"/>
      <c r="E105" s="348"/>
      <c r="F105" s="348"/>
      <c r="G105" s="348"/>
      <c r="H105" s="349"/>
      <c r="I105" s="41"/>
      <c r="J105" s="41"/>
      <c r="K105" s="41"/>
      <c r="L105" s="41"/>
      <c r="M105" s="41"/>
      <c r="N105" s="41"/>
      <c r="O105" s="41"/>
      <c r="P105" s="41"/>
      <c r="Q105" s="41"/>
      <c r="R105" s="41"/>
      <c r="S105" s="42"/>
    </row>
    <row r="106" spans="1:48" s="43" customFormat="1" ht="21" customHeight="1" outlineLevel="1">
      <c r="A106" s="119"/>
      <c r="B106" s="104" t="s">
        <v>100</v>
      </c>
      <c r="C106" s="347" t="s">
        <v>225</v>
      </c>
      <c r="D106" s="348"/>
      <c r="E106" s="348"/>
      <c r="F106" s="348"/>
      <c r="G106" s="348"/>
      <c r="H106" s="349"/>
      <c r="I106" s="41"/>
      <c r="J106" s="41"/>
      <c r="K106" s="41"/>
      <c r="L106" s="41"/>
      <c r="M106" s="41"/>
      <c r="N106" s="41"/>
      <c r="O106" s="41"/>
      <c r="P106" s="41"/>
      <c r="Q106" s="41"/>
      <c r="R106" s="41"/>
      <c r="S106" s="42"/>
    </row>
    <row r="107" spans="1:48" s="43" customFormat="1" ht="21" customHeight="1" outlineLevel="1">
      <c r="A107" s="119"/>
      <c r="B107" s="104" t="s">
        <v>102</v>
      </c>
      <c r="C107" s="339" t="s">
        <v>226</v>
      </c>
      <c r="D107" s="340"/>
      <c r="E107" s="340"/>
      <c r="F107" s="340"/>
      <c r="G107" s="340"/>
      <c r="H107" s="341"/>
      <c r="I107" s="41"/>
      <c r="J107" s="41"/>
      <c r="K107" s="41"/>
      <c r="L107" s="41"/>
      <c r="M107" s="41"/>
      <c r="N107" s="41"/>
      <c r="O107" s="41"/>
      <c r="P107" s="41"/>
      <c r="Q107" s="41"/>
      <c r="R107" s="41"/>
      <c r="S107" s="42"/>
    </row>
    <row r="108" spans="1:48" s="43" customFormat="1" ht="21" customHeight="1" outlineLevel="1">
      <c r="A108" s="119"/>
      <c r="B108" s="104" t="s">
        <v>104</v>
      </c>
      <c r="C108" s="342" t="s">
        <v>227</v>
      </c>
      <c r="D108" s="343"/>
      <c r="E108" s="343"/>
      <c r="F108" s="343"/>
      <c r="G108" s="343"/>
      <c r="H108" s="344"/>
      <c r="I108" s="41"/>
      <c r="J108" s="41"/>
      <c r="K108" s="41"/>
      <c r="L108" s="41"/>
      <c r="M108" s="41"/>
      <c r="N108" s="41"/>
      <c r="O108" s="41"/>
      <c r="P108" s="41"/>
      <c r="Q108" s="41"/>
      <c r="R108" s="41"/>
      <c r="S108" s="42"/>
    </row>
    <row r="109" spans="1:48" s="43" customFormat="1" ht="21" customHeight="1" outlineLevel="1">
      <c r="A109" s="119"/>
      <c r="B109" s="104" t="s">
        <v>106</v>
      </c>
      <c r="C109" s="347" t="s">
        <v>228</v>
      </c>
      <c r="D109" s="348"/>
      <c r="E109" s="348"/>
      <c r="F109" s="348"/>
      <c r="G109" s="348"/>
      <c r="H109" s="349"/>
      <c r="I109" s="41"/>
      <c r="J109" s="41"/>
      <c r="K109" s="41"/>
      <c r="L109" s="41"/>
      <c r="M109" s="41"/>
      <c r="N109" s="41"/>
      <c r="O109" s="41"/>
      <c r="P109" s="41"/>
      <c r="Q109" s="41"/>
      <c r="R109" s="41"/>
      <c r="S109" s="42"/>
    </row>
    <row r="110" spans="1:48" ht="18.75" outlineLevel="1">
      <c r="B110" s="146" t="s">
        <v>108</v>
      </c>
      <c r="C110" s="333" t="s">
        <v>229</v>
      </c>
      <c r="D110" s="333"/>
      <c r="E110" s="333"/>
      <c r="F110" s="333"/>
      <c r="G110" s="333"/>
      <c r="H110" s="333"/>
      <c r="I110" s="17"/>
      <c r="J110" s="17"/>
      <c r="K110" s="17"/>
      <c r="L110" s="17"/>
      <c r="M110" s="17"/>
      <c r="N110" s="17"/>
      <c r="O110" s="17"/>
      <c r="P110" s="17"/>
      <c r="Q110" s="17"/>
      <c r="R110" s="17"/>
      <c r="S110" s="10"/>
    </row>
    <row r="111" spans="1:48" ht="45" customHeight="1">
      <c r="B111" s="151" t="s">
        <v>184</v>
      </c>
      <c r="C111" s="334" t="s">
        <v>230</v>
      </c>
      <c r="D111" s="335"/>
      <c r="E111" s="335"/>
      <c r="F111" s="335"/>
      <c r="G111" s="335"/>
      <c r="H111" s="336"/>
    </row>
  </sheetData>
  <mergeCells count="250">
    <mergeCell ref="AH48:AK48"/>
    <mergeCell ref="I25:K25"/>
    <mergeCell ref="I26:K26"/>
    <mergeCell ref="I27:K27"/>
    <mergeCell ref="E23:F23"/>
    <mergeCell ref="I23:M23"/>
    <mergeCell ref="N23:R23"/>
    <mergeCell ref="S23:W23"/>
    <mergeCell ref="F41:G41"/>
    <mergeCell ref="C33:H33"/>
    <mergeCell ref="I34:K34"/>
    <mergeCell ref="C31:H31"/>
    <mergeCell ref="I35:K35"/>
    <mergeCell ref="C27:H27"/>
    <mergeCell ref="I32:K32"/>
    <mergeCell ref="I33:K33"/>
    <mergeCell ref="C35:H35"/>
    <mergeCell ref="C34:H34"/>
    <mergeCell ref="B37:R37"/>
    <mergeCell ref="F39:G39"/>
    <mergeCell ref="H39:I39"/>
    <mergeCell ref="H40:I40"/>
    <mergeCell ref="C30:H30"/>
    <mergeCell ref="C28:H28"/>
    <mergeCell ref="AH17:AL17"/>
    <mergeCell ref="AH18:AL18"/>
    <mergeCell ref="AH19:AL19"/>
    <mergeCell ref="AH20:AL20"/>
    <mergeCell ref="AH16:AL16"/>
    <mergeCell ref="AH15:AL15"/>
    <mergeCell ref="AH44:AL44"/>
    <mergeCell ref="AH23:AL23"/>
    <mergeCell ref="AH21:AL21"/>
    <mergeCell ref="AH22:AL22"/>
    <mergeCell ref="I48:L48"/>
    <mergeCell ref="N48:Q48"/>
    <mergeCell ref="N55:Q55"/>
    <mergeCell ref="S48:V48"/>
    <mergeCell ref="S55:V55"/>
    <mergeCell ref="I44:M44"/>
    <mergeCell ref="I93:M93"/>
    <mergeCell ref="N93:R93"/>
    <mergeCell ref="S44:W44"/>
    <mergeCell ref="S93:W93"/>
    <mergeCell ref="B86:R86"/>
    <mergeCell ref="F88:G88"/>
    <mergeCell ref="C76:H76"/>
    <mergeCell ref="C78:H78"/>
    <mergeCell ref="C79:H79"/>
    <mergeCell ref="C66:H66"/>
    <mergeCell ref="E52:F52"/>
    <mergeCell ref="C73:H73"/>
    <mergeCell ref="C70:H70"/>
    <mergeCell ref="C71:H71"/>
    <mergeCell ref="C72:H72"/>
    <mergeCell ref="B44:H44"/>
    <mergeCell ref="E3:F3"/>
    <mergeCell ref="E4:F4"/>
    <mergeCell ref="E5:F5"/>
    <mergeCell ref="N16:R16"/>
    <mergeCell ref="E6:F6"/>
    <mergeCell ref="I20:M20"/>
    <mergeCell ref="N17:R17"/>
    <mergeCell ref="L12:M12"/>
    <mergeCell ref="L13:M13"/>
    <mergeCell ref="H10:I10"/>
    <mergeCell ref="F10:G10"/>
    <mergeCell ref="B8:R8"/>
    <mergeCell ref="I15:M15"/>
    <mergeCell ref="I16:M16"/>
    <mergeCell ref="I17:M17"/>
    <mergeCell ref="H11:I11"/>
    <mergeCell ref="Q10:R10"/>
    <mergeCell ref="F11:G11"/>
    <mergeCell ref="F12:G12"/>
    <mergeCell ref="F13:G13"/>
    <mergeCell ref="H12:I12"/>
    <mergeCell ref="H13:I13"/>
    <mergeCell ref="B9:H9"/>
    <mergeCell ref="S15:W15"/>
    <mergeCell ref="S16:W16"/>
    <mergeCell ref="S17:W17"/>
    <mergeCell ref="S18:W18"/>
    <mergeCell ref="S19:W19"/>
    <mergeCell ref="S20:W20"/>
    <mergeCell ref="N18:R18"/>
    <mergeCell ref="N19:R19"/>
    <mergeCell ref="B15:H15"/>
    <mergeCell ref="E16:F16"/>
    <mergeCell ref="S21:W21"/>
    <mergeCell ref="C67:H67"/>
    <mergeCell ref="C69:H69"/>
    <mergeCell ref="F42:G42"/>
    <mergeCell ref="C26:H26"/>
    <mergeCell ref="F40:G40"/>
    <mergeCell ref="C32:H32"/>
    <mergeCell ref="I30:K30"/>
    <mergeCell ref="C29:H29"/>
    <mergeCell ref="S22:W22"/>
    <mergeCell ref="E22:F22"/>
    <mergeCell ref="E60:F60"/>
    <mergeCell ref="C68:H68"/>
    <mergeCell ref="E49:F49"/>
    <mergeCell ref="C63:H63"/>
    <mergeCell ref="E55:F55"/>
    <mergeCell ref="E51:F51"/>
    <mergeCell ref="N44:R44"/>
    <mergeCell ref="E47:F47"/>
    <mergeCell ref="E48:F48"/>
    <mergeCell ref="C64:H64"/>
    <mergeCell ref="C65:H65"/>
    <mergeCell ref="E45:F45"/>
    <mergeCell ref="I55:L55"/>
    <mergeCell ref="B25:H25"/>
    <mergeCell ref="N20:R20"/>
    <mergeCell ref="N15:R15"/>
    <mergeCell ref="I28:K28"/>
    <mergeCell ref="I29:K29"/>
    <mergeCell ref="I31:K31"/>
    <mergeCell ref="E21:F21"/>
    <mergeCell ref="I22:M22"/>
    <mergeCell ref="N22:R22"/>
    <mergeCell ref="I18:M18"/>
    <mergeCell ref="I19:M19"/>
    <mergeCell ref="I21:M21"/>
    <mergeCell ref="N21:R21"/>
    <mergeCell ref="AM15:AQ15"/>
    <mergeCell ref="AM16:AQ16"/>
    <mergeCell ref="AM17:AQ17"/>
    <mergeCell ref="AM18:AQ18"/>
    <mergeCell ref="AM19:AQ19"/>
    <mergeCell ref="AM20:AQ20"/>
    <mergeCell ref="AM21:AQ21"/>
    <mergeCell ref="AM22:AQ22"/>
    <mergeCell ref="AM23:AQ23"/>
    <mergeCell ref="C106:H106"/>
    <mergeCell ref="AM93:AQ93"/>
    <mergeCell ref="H41:I41"/>
    <mergeCell ref="H42:I42"/>
    <mergeCell ref="H88:I88"/>
    <mergeCell ref="H89:I89"/>
    <mergeCell ref="H90:I90"/>
    <mergeCell ref="H91:I91"/>
    <mergeCell ref="AM44:AQ44"/>
    <mergeCell ref="AM48:AP48"/>
    <mergeCell ref="AM55:AP55"/>
    <mergeCell ref="C77:H77"/>
    <mergeCell ref="C103:H103"/>
    <mergeCell ref="C104:H104"/>
    <mergeCell ref="F89:G89"/>
    <mergeCell ref="E56:F56"/>
    <mergeCell ref="C75:H75"/>
    <mergeCell ref="E46:F46"/>
    <mergeCell ref="E54:F54"/>
    <mergeCell ref="E50:F50"/>
    <mergeCell ref="AH55:AK55"/>
    <mergeCell ref="AH93:AL93"/>
    <mergeCell ref="C74:H74"/>
    <mergeCell ref="I99:W99"/>
    <mergeCell ref="B38:Q38"/>
    <mergeCell ref="B87:F87"/>
    <mergeCell ref="C80:H80"/>
    <mergeCell ref="C81:H81"/>
    <mergeCell ref="C82:H82"/>
    <mergeCell ref="C110:H110"/>
    <mergeCell ref="C111:H111"/>
    <mergeCell ref="E53:F53"/>
    <mergeCell ref="E57:F57"/>
    <mergeCell ref="E58:F58"/>
    <mergeCell ref="C107:H107"/>
    <mergeCell ref="C108:H108"/>
    <mergeCell ref="E94:F94"/>
    <mergeCell ref="C109:H109"/>
    <mergeCell ref="E96:F96"/>
    <mergeCell ref="F90:G90"/>
    <mergeCell ref="F91:G91"/>
    <mergeCell ref="B93:H93"/>
    <mergeCell ref="E95:F95"/>
    <mergeCell ref="E97:F97"/>
    <mergeCell ref="C105:H105"/>
    <mergeCell ref="C101:H101"/>
    <mergeCell ref="C102:H102"/>
    <mergeCell ref="E98:F98"/>
    <mergeCell ref="AH98:AK98"/>
    <mergeCell ref="AH50:AK50"/>
    <mergeCell ref="AH52:AK52"/>
    <mergeCell ref="AH53:AK53"/>
    <mergeCell ref="AH56:AK56"/>
    <mergeCell ref="AH57:AK57"/>
    <mergeCell ref="AH58:AK58"/>
    <mergeCell ref="AH59:AK59"/>
    <mergeCell ref="AH60:AK60"/>
    <mergeCell ref="AH97:AK97"/>
    <mergeCell ref="AC16:AG16"/>
    <mergeCell ref="AC17:AG17"/>
    <mergeCell ref="AC18:AG18"/>
    <mergeCell ref="AC19:AG19"/>
    <mergeCell ref="AC20:AG20"/>
    <mergeCell ref="AC21:AG21"/>
    <mergeCell ref="AC22:AG22"/>
    <mergeCell ref="AC23:AG23"/>
    <mergeCell ref="S98:V98"/>
    <mergeCell ref="AC97:AF97"/>
    <mergeCell ref="AC98:AF98"/>
    <mergeCell ref="X44:AB44"/>
    <mergeCell ref="X48:AA48"/>
    <mergeCell ref="X55:AA55"/>
    <mergeCell ref="X93:AB93"/>
    <mergeCell ref="X98:AA98"/>
    <mergeCell ref="AC44:AG44"/>
    <mergeCell ref="AC48:AF48"/>
    <mergeCell ref="AC50:AF50"/>
    <mergeCell ref="AC52:AF52"/>
    <mergeCell ref="AC53:AF53"/>
    <mergeCell ref="AC55:AF55"/>
    <mergeCell ref="AC56:AF56"/>
    <mergeCell ref="AC57:AF57"/>
    <mergeCell ref="X15:AB15"/>
    <mergeCell ref="X16:AB16"/>
    <mergeCell ref="X17:AB17"/>
    <mergeCell ref="X18:AB18"/>
    <mergeCell ref="X19:AB19"/>
    <mergeCell ref="X20:AB20"/>
    <mergeCell ref="X21:AB21"/>
    <mergeCell ref="X22:AB22"/>
    <mergeCell ref="X23:AB23"/>
    <mergeCell ref="AR44:AV44"/>
    <mergeCell ref="AR48:AU48"/>
    <mergeCell ref="AR55:AU55"/>
    <mergeCell ref="AR93:AV93"/>
    <mergeCell ref="U2:X2"/>
    <mergeCell ref="Q2:T2"/>
    <mergeCell ref="M2:P2"/>
    <mergeCell ref="I2:L2"/>
    <mergeCell ref="B1:X1"/>
    <mergeCell ref="B2:H2"/>
    <mergeCell ref="AR15:AV15"/>
    <mergeCell ref="AR16:AV16"/>
    <mergeCell ref="AR17:AV17"/>
    <mergeCell ref="AR18:AV18"/>
    <mergeCell ref="AR19:AV19"/>
    <mergeCell ref="AR20:AV20"/>
    <mergeCell ref="AR21:AV21"/>
    <mergeCell ref="AR22:AV22"/>
    <mergeCell ref="AR23:AV23"/>
    <mergeCell ref="AC59:AF59"/>
    <mergeCell ref="AC60:AF60"/>
    <mergeCell ref="AC93:AG93"/>
    <mergeCell ref="AC58:AF58"/>
    <mergeCell ref="AC15:AG15"/>
  </mergeCells>
  <phoneticPr fontId="23" type="noConversion"/>
  <pageMargins left="0.25" right="0.25" top="0.75" bottom="0.75" header="0.3" footer="0.3"/>
  <pageSetup paperSize="8" scale="26" orientation="landscape" r:id="rId1"/>
  <ignoredErrors>
    <ignoredError sqref="R47"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5049-4515-4177-9878-5DD1CCA5D29A}">
  <dimension ref="A1"/>
  <sheetViews>
    <sheetView workbookViewId="0"/>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C98922FF17BE419E04EAAC77120BEB" ma:contentTypeVersion="4" ma:contentTypeDescription="Create a new document." ma:contentTypeScope="" ma:versionID="d7f2936fe8b8d1774c578d0948046c7b">
  <xsd:schema xmlns:xsd="http://www.w3.org/2001/XMLSchema" xmlns:xs="http://www.w3.org/2001/XMLSchema" xmlns:p="http://schemas.microsoft.com/office/2006/metadata/properties" xmlns:ns2="df73ca50-0d00-4ea3-b206-391a92c09060" targetNamespace="http://schemas.microsoft.com/office/2006/metadata/properties" ma:root="true" ma:fieldsID="03394c2aa43202d08ad0a2bbee91b59d" ns2:_="">
    <xsd:import namespace="df73ca50-0d00-4ea3-b206-391a92c090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73ca50-0d00-4ea3-b206-391a92c09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F0FEEA-24AB-4A22-B66F-C16BC0F5C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73ca50-0d00-4ea3-b206-391a92c0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06DD56-3705-478B-9DD8-DB2230370246}">
  <ds:schemaRefs>
    <ds:schemaRef ds:uri="http://schemas.microsoft.com/sharepoint/v3/contenttype/forms"/>
  </ds:schemaRefs>
</ds:datastoreItem>
</file>

<file path=customXml/itemProps3.xml><?xml version="1.0" encoding="utf-8"?>
<ds:datastoreItem xmlns:ds="http://schemas.openxmlformats.org/officeDocument/2006/customXml" ds:itemID="{0D5EB72E-918D-445D-8132-F011A95FC2BC}">
  <ds:schemaRefs>
    <ds:schemaRef ds:uri="http://purl.org/dc/elements/1.1/"/>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f73ca50-0d00-4ea3-b206-391a92c090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Logframe</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Adams</dc:creator>
  <cp:keywords/>
  <dc:description/>
  <cp:lastModifiedBy>Administrator</cp:lastModifiedBy>
  <cp:revision/>
  <dcterms:created xsi:type="dcterms:W3CDTF">2014-08-29T13:09:43Z</dcterms:created>
  <dcterms:modified xsi:type="dcterms:W3CDTF">2021-04-03T19:49:05Z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0x0101008DC98922FF17BE419E04EAAC77120BEB</vt:lpwstr>
  </property>
  <property fmtid="{D5CDD505-2E9C-101B-9397-08002B2CF9AE}" pid="3" name="ESRI_WORKBOOK_ID">
    <vt:lpwstr>668a7042e2f945f882620cb0ed879fd3</vt:lpwstr>
  </property>
</Properties>
</file>