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worldhealthorg-my.sharepoint.com/personal/smd_who_int/Documents/Lebanon/Health Sector Coordination/2023/LRP/Final draft/"/>
    </mc:Choice>
  </mc:AlternateContent>
  <xr:revisionPtr revIDLastSave="3" documentId="8_{E3E46477-62D0-424C-89C8-B546233334F0}" xr6:coauthVersionLast="47" xr6:coauthVersionMax="47" xr10:uidLastSave="{08A0A6DD-5886-49FD-9099-453701C8B540}"/>
  <bookViews>
    <workbookView xWindow="-28920" yWindow="-120" windowWidth="29040" windowHeight="15840" tabRatio="510" activeTab="1" xr2:uid="{00000000-000D-0000-FFFF-FFFF00000000}"/>
  </bookViews>
  <sheets>
    <sheet name="Summary" sheetId="8" r:id="rId1"/>
    <sheet name="Logframe" sheetId="1" r:id="rId2"/>
    <sheet name="PIN" sheetId="10" r:id="rId3"/>
  </sheets>
  <definedNames>
    <definedName name="_xlnm.Print_Area" localSheetId="1">Logframe!$A$1:$R$284</definedName>
    <definedName name="Z_445B5084_4AA9_4766_BDF3_F081BD99834E_.wvu.PrintArea" localSheetId="1" hidden="1">Logframe!$A$1:$J$68</definedName>
    <definedName name="Z_A3FC2C64_8F18_4E91_812D_1C0A223CFD0E_.wvu.PrintArea" localSheetId="1" hidden="1">Logframe!$A$1:$J$68</definedName>
    <definedName name="Z_AA74D617_46A2_4FDC_94DA_407647126A6B_.wvu.PrintArea" localSheetId="1" hidden="1">Logframe!$A$1:$J$68</definedName>
  </definedNames>
  <calcPr calcId="191028"/>
  <customWorkbookViews>
    <customWorkbookView name="Jean-Charles Rouge - Personal View" guid="{AA74D617-46A2-4FDC-94DA-407647126A6B}" mergeInterval="0" personalView="1" xWindow="13" yWindow="18" windowWidth="1853" windowHeight="755" activeSheetId="1"/>
    <customWorkbookView name="Kareem Khalil - Personal View" guid="{445B5084-4AA9-4766-BDF3-F081BD99834E}" mergeInterval="0" personalView="1" maximized="1" xWindow="-8" yWindow="-8" windowWidth="1936" windowHeight="1096" activeSheetId="1" showComments="commIndAndComment"/>
    <customWorkbookView name="Fanette Blanc - Personal View" guid="{A3FC2C64-8F18-4E91-812D-1C0A223CFD0E}"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8" l="1"/>
  <c r="D38" i="8"/>
  <c r="C38" i="8"/>
  <c r="E37" i="8"/>
  <c r="D37" i="8"/>
  <c r="C37" i="8"/>
  <c r="E35" i="8"/>
  <c r="D35" i="8"/>
  <c r="C35" i="8"/>
  <c r="E34" i="8"/>
  <c r="D34" i="8"/>
  <c r="C34" i="8"/>
  <c r="D33" i="8"/>
  <c r="C33" i="8"/>
  <c r="K166" i="1"/>
  <c r="K165" i="1"/>
  <c r="K164" i="1"/>
  <c r="K163" i="1"/>
  <c r="K162" i="1"/>
  <c r="K32" i="1"/>
  <c r="K31" i="1"/>
  <c r="K27" i="1" s="1"/>
  <c r="K30" i="1"/>
  <c r="K29" i="1"/>
  <c r="K28" i="1"/>
  <c r="O7" i="10"/>
  <c r="I7" i="10"/>
  <c r="G7" i="10"/>
  <c r="B13" i="8"/>
  <c r="E25" i="8"/>
  <c r="D25" i="8"/>
  <c r="C4" i="10"/>
  <c r="K266" i="1"/>
  <c r="K273" i="1" s="1"/>
  <c r="R161" i="1" l="1"/>
  <c r="C30" i="8" s="1"/>
  <c r="K247" i="1"/>
  <c r="K246" i="1"/>
  <c r="K245" i="1"/>
  <c r="K244" i="1"/>
  <c r="K243" i="1"/>
  <c r="K132" i="1"/>
  <c r="C31" i="8"/>
  <c r="K169" i="1"/>
  <c r="K171" i="1"/>
  <c r="K170" i="1"/>
  <c r="K173" i="1"/>
  <c r="J129" i="1"/>
  <c r="K129" i="1"/>
  <c r="K126" i="1"/>
  <c r="K96" i="1"/>
  <c r="K99" i="1"/>
  <c r="K242" i="1" l="1"/>
  <c r="K74" i="1"/>
  <c r="K60" i="1"/>
  <c r="K59" i="1"/>
  <c r="K58" i="1"/>
  <c r="K57" i="1"/>
  <c r="K56" i="1"/>
  <c r="K53" i="1"/>
  <c r="K52" i="1"/>
  <c r="K50" i="1"/>
  <c r="K51" i="1"/>
  <c r="K49" i="1"/>
  <c r="D7" i="10"/>
  <c r="K25" i="1"/>
  <c r="K23" i="1"/>
  <c r="K22" i="1"/>
  <c r="K21" i="1"/>
  <c r="L20" i="1"/>
  <c r="M20" i="1"/>
  <c r="N20" i="1"/>
  <c r="O20" i="1"/>
  <c r="D3" i="10"/>
  <c r="K172" i="1" s="1"/>
  <c r="C16" i="8"/>
  <c r="C17" i="8"/>
  <c r="C18" i="8"/>
  <c r="K140" i="1" l="1"/>
  <c r="K255" i="1"/>
  <c r="K142" i="1"/>
  <c r="K257" i="1"/>
  <c r="K144" i="1"/>
  <c r="K259" i="1"/>
  <c r="K24" i="1"/>
  <c r="K141" i="1"/>
  <c r="K256" i="1"/>
  <c r="K55" i="1"/>
  <c r="K37" i="1"/>
  <c r="K92" i="1"/>
  <c r="K42" i="1"/>
  <c r="K90" i="1"/>
  <c r="K43" i="1"/>
  <c r="K91" i="1"/>
  <c r="K46" i="1"/>
  <c r="K94" i="1"/>
  <c r="K35" i="1"/>
  <c r="K36" i="1"/>
  <c r="K45" i="1"/>
  <c r="K44" i="1"/>
  <c r="K39" i="1"/>
  <c r="C8" i="10"/>
  <c r="B8" i="10"/>
  <c r="K20" i="1" l="1"/>
  <c r="R22" i="1" s="1"/>
  <c r="K93" i="1"/>
  <c r="K38" i="1"/>
  <c r="K34" i="1" s="1"/>
  <c r="K143" i="1"/>
  <c r="K139" i="1" s="1"/>
  <c r="K258" i="1"/>
  <c r="K254" i="1" s="1"/>
  <c r="K168" i="1"/>
  <c r="K161" i="1"/>
  <c r="R163" i="1" s="1"/>
  <c r="K109" i="1"/>
  <c r="K89" i="1"/>
  <c r="K70" i="1"/>
  <c r="K48" i="1"/>
  <c r="K41" i="1"/>
  <c r="J77" i="1"/>
  <c r="E24" i="8" l="1"/>
  <c r="R21" i="1"/>
  <c r="D24" i="8" s="1"/>
  <c r="R109" i="1"/>
  <c r="C27" i="8" s="1"/>
  <c r="R111" i="1"/>
  <c r="E30" i="8"/>
  <c r="R162" i="1"/>
  <c r="D30" i="8" s="1"/>
  <c r="R91" i="1"/>
  <c r="R70" i="1"/>
  <c r="C25" i="8" s="1"/>
  <c r="R89" i="1"/>
  <c r="C26" i="8" s="1"/>
  <c r="C10" i="8" l="1"/>
  <c r="E27" i="8"/>
  <c r="R110" i="1"/>
  <c r="D27" i="8" s="1"/>
  <c r="C9" i="8" s="1"/>
  <c r="E26" i="8"/>
  <c r="R90" i="1"/>
  <c r="D26" i="8" s="1"/>
  <c r="J48" i="1"/>
  <c r="C15" i="8" l="1"/>
  <c r="O6" i="10" l="1"/>
  <c r="M6" i="10"/>
  <c r="K6" i="10"/>
  <c r="J6" i="10"/>
  <c r="I6" i="10" s="1"/>
  <c r="G6" i="10"/>
  <c r="F6" i="10"/>
  <c r="E6" i="10"/>
  <c r="J5" i="10"/>
  <c r="J4" i="10"/>
  <c r="E3" i="10"/>
  <c r="D4" i="10" l="1"/>
  <c r="E5" i="10"/>
  <c r="I3" i="10"/>
  <c r="G3" i="10"/>
  <c r="K5" i="10"/>
  <c r="F3" i="10"/>
  <c r="M5" i="10"/>
  <c r="O5" i="10"/>
  <c r="F5" i="10"/>
  <c r="K3" i="10"/>
  <c r="M3" i="10"/>
  <c r="G5" i="10"/>
  <c r="O3" i="10"/>
  <c r="I5" i="10"/>
  <c r="C14" i="8" l="1"/>
  <c r="C13" i="8" s="1"/>
  <c r="D8" i="10"/>
  <c r="R20" i="1" s="1"/>
  <c r="C24" i="8" s="1"/>
  <c r="C8" i="8" s="1"/>
  <c r="O4" i="10"/>
  <c r="O8" i="10" s="1"/>
  <c r="M4" i="10"/>
  <c r="M8" i="10" s="1"/>
  <c r="F4" i="10"/>
  <c r="F8" i="10" s="1"/>
  <c r="K4" i="10"/>
  <c r="K8" i="10" s="1"/>
  <c r="I4" i="10"/>
  <c r="I8" i="10" s="1"/>
  <c r="G4" i="10"/>
  <c r="G8" i="10" s="1"/>
  <c r="E4" i="10"/>
  <c r="E8" i="10" s="1"/>
  <c r="J233" i="1" l="1"/>
  <c r="J219" i="1"/>
  <c r="J212" i="1"/>
  <c r="J168" i="1"/>
  <c r="J161" i="1"/>
  <c r="J109" i="1"/>
  <c r="J89" i="1"/>
  <c r="J70" i="1"/>
  <c r="J55" i="1"/>
  <c r="J41" i="1"/>
  <c r="J34" i="1"/>
  <c r="J27" i="1"/>
  <c r="J20" i="1"/>
  <c r="J1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tc={4901EB95-3F3D-4D54-992A-F552A449759C}</author>
  </authors>
  <commentList>
    <comment ref="N109" authorId="0" shapeId="0" xr:uid="{4901EB95-3F3D-4D54-992A-F552A449759C}">
      <text>
        <t>[Threaded comment]
Your version of Excel allows you to read this threaded comment; however, any edits to it will get removed if the file is opened in a newer version of Excel. Learn more: https://go.microsoft.com/fwlink/?linkid=870924
Comment:
    415,111 solara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Stephanie Laba</author>
  </authors>
  <commentList>
    <comment ref="E1" authorId="0" shapeId="0" xr:uid="{7E616698-B0DB-44A2-9C4F-D862D403D3F4}">
      <text>
        <r>
          <rPr>
            <b/>
            <sz val="9"/>
            <color indexed="81"/>
            <rFont val="Tahoma"/>
            <family val="2"/>
          </rPr>
          <t>Stephanie Laba:</t>
        </r>
        <r>
          <rPr>
            <sz val="9"/>
            <color indexed="81"/>
            <rFont val="Tahoma"/>
            <family val="2"/>
          </rPr>
          <t xml:space="preserve">
For the health sector, the numbers below might not be accurate since the division between humanitarian and stabilization is based on the outcome level. The average for the sector is 50% stabilization and 50% humanitarian.</t>
        </r>
      </text>
    </comment>
  </commentList>
</comments>
</file>

<file path=xl/sharedStrings.xml><?xml version="1.0" encoding="utf-8"?>
<sst xmlns="http://schemas.openxmlformats.org/spreadsheetml/2006/main" count="964" uniqueCount="349">
  <si>
    <t xml:space="preserve">Health SECTOR </t>
  </si>
  <si>
    <t>Version 1.0</t>
  </si>
  <si>
    <t>Lead Ministry</t>
  </si>
  <si>
    <t>Ministry of Public Health (MoPH)</t>
  </si>
  <si>
    <t>Co-Lead Agencies</t>
  </si>
  <si>
    <t>WHO
UNHCR</t>
  </si>
  <si>
    <t>Coordinating Agency</t>
  </si>
  <si>
    <t>Contact Information</t>
  </si>
  <si>
    <t>MoPH - Dr. Nadeen Hilal 
nadeenhilal@gmail.com
WHO - Dr. Md Shajib Hossain
smd@who.int
UNHCR - Stephanie Laba
labas@unhcr.org</t>
  </si>
  <si>
    <t>HEALTH Sector: Total budget (USD)</t>
  </si>
  <si>
    <t>% Humanitarian</t>
  </si>
  <si>
    <t>% Stabilization</t>
  </si>
  <si>
    <t>Indicative Target 2024</t>
  </si>
  <si>
    <t>All Population</t>
  </si>
  <si>
    <t>Persons Displaced from Syria</t>
  </si>
  <si>
    <t>Vulnerable Lebanese</t>
  </si>
  <si>
    <t>PRS</t>
  </si>
  <si>
    <t>PRL</t>
  </si>
  <si>
    <t>Migrants</t>
  </si>
  <si>
    <t>Institutions (List them)</t>
  </si>
  <si>
    <t>MoPH
MoPH-PHCCs 
Dispensaries
Public Hospitals
Private Hospitals
Public Schools</t>
  </si>
  <si>
    <t>MoPH
295 MoPH-PHCCs
Dispensaries 
30 Public &amp; Private Hospitals
50 Public Schools</t>
  </si>
  <si>
    <t xml:space="preserve">Budget </t>
  </si>
  <si>
    <t>Outcome 1: Improve access to comprehensive primary healthcare.</t>
  </si>
  <si>
    <t>Output 1.1: Financial subsidies and health promotion are provided to targeted population for improved access to a comprehensive primary healthcare package.</t>
  </si>
  <si>
    <t>Outcome 2: Improve access to hospital and advanced referral care.</t>
  </si>
  <si>
    <t>Outcome 3: Enhance emergency, outbreak &amp; infectious diseases preparedness and response.</t>
  </si>
  <si>
    <t>Output 3.1 The National Early Warning and Response System EWARS is expanded and reinforced.</t>
  </si>
  <si>
    <t>Output3.2: Availability of selected contingency supplies is ensured.</t>
  </si>
  <si>
    <t>Outcome 4: Improve access to health awareness &amp; information.</t>
  </si>
  <si>
    <t>Output 4.1: Health awareness and information is strengthened at the institutions level.</t>
  </si>
  <si>
    <t>Output 4.2: Access to healthcare information to women, men, and youth (children, boys, and girls) is increased at community level.</t>
  </si>
  <si>
    <t>LRP HEALTH SECTOR LOGFRAME 2024-2025</t>
  </si>
  <si>
    <t>Result</t>
  </si>
  <si>
    <t>ID</t>
  </si>
  <si>
    <t>Indicators</t>
  </si>
  <si>
    <t>Unit</t>
  </si>
  <si>
    <t>Description/ Definition</t>
  </si>
  <si>
    <t>MoV / Responsible</t>
  </si>
  <si>
    <t>Frequency</t>
  </si>
  <si>
    <t>Beneficiary</t>
  </si>
  <si>
    <t>Baseline</t>
  </si>
  <si>
    <t>Target</t>
  </si>
  <si>
    <t>Q1 - Results</t>
  </si>
  <si>
    <t>Q2 - Results</t>
  </si>
  <si>
    <t>Q3 - Results</t>
  </si>
  <si>
    <t>Q4 - Results</t>
  </si>
  <si>
    <r>
      <rPr>
        <b/>
        <sz val="10"/>
        <color rgb="FFFFFFFF"/>
        <rFont val="Calibri"/>
        <family val="2"/>
      </rPr>
      <t xml:space="preserve">Outcome 1: </t>
    </r>
    <r>
      <rPr>
        <sz val="10"/>
        <color rgb="FFFFFFFF"/>
        <rFont val="Calibri"/>
        <family val="2"/>
      </rPr>
      <t xml:space="preserve">Improved access to comprehensive primary healthcare. </t>
    </r>
  </si>
  <si>
    <t>A</t>
  </si>
  <si>
    <t>Percentage of displaced Syrians, vulnerable Lebanese, Palestine Refugees from Syria (PRS), Palestine Refugees in Lebanon (PRL) and Migrants accessing primary healthcare services</t>
  </si>
  <si>
    <t>%</t>
  </si>
  <si>
    <t>Number of displaced Syrians, vulnerable Lebanese, Palestinian Refugees from Syria (PRS), Palestinian Refugees in Lebanon (PRL) and Migrants accessing primary healthcare services out of those who report needing primary healthcare services.</t>
  </si>
  <si>
    <t>1. Vulnerability Assessment of Syrian Refugees (VASyR)
2. Multi Sectoral Needs Assessment (MSNA)
3. UNHCR Health Access an Utilization Survey (HAUS)
4. Ministry of Public Health (MoPH) Health Information System (HIS) 
5. UNRWA Assessments
6. UNRWA Health Information System</t>
  </si>
  <si>
    <t>Yearly</t>
  </si>
  <si>
    <t>SYR</t>
  </si>
  <si>
    <t>LEB</t>
  </si>
  <si>
    <t>Others</t>
  </si>
  <si>
    <t>B</t>
  </si>
  <si>
    <t>Percentage of vaccination coverage among children under 5 residing in Lebanon</t>
  </si>
  <si>
    <t>Percentage of infants who received:
1. The 1st (DTP1) / 3rd (DTP3) dose, respectively, of diphtheria and tetanus toxoid with pertussis containing vaccine
2. The 3rd dose of polio (Pol3) containing vaccine. Oral or inactivated polio vaccine
3. One dose of inactivated polio vaccine (IPV1)
4. The 1st dose of measles containing vaccine (MCV1)
5. The 2nd dose of measles containing vaccine (MCV2)
6. The 1st dose of rubella containing vaccine (RCV1)
7. The 3rd dose of hepatitis B containing vaccine following the birth dose. (HepB3)
8.  The 3rd dose of Hemophilus influenza type b containing vaccine. (Hib3)
Percentage of births which received:
- A dose of hepatitis B vaccine (HepB) within 24 hours of delivery
(Source: WHO and UNICEF estimates of national immunization coverage - July 4, 2017)</t>
  </si>
  <si>
    <t>MoPH/WHO Expanded Programme on Immunization (EPI) Cluster Survey</t>
  </si>
  <si>
    <t>N/A</t>
  </si>
  <si>
    <t>Description/ definition</t>
  </si>
  <si>
    <t>Target Calculation</t>
  </si>
  <si>
    <t>Q1 - Cumulative Results</t>
  </si>
  <si>
    <t>Q2 - Cumulative Results</t>
  </si>
  <si>
    <t>Q3 - Cumulative Results</t>
  </si>
  <si>
    <t>Q4 - Cumulative Results</t>
  </si>
  <si>
    <t>Budget</t>
  </si>
  <si>
    <r>
      <rPr>
        <b/>
        <sz val="10"/>
        <color rgb="FF000000"/>
        <rFont val="Calibri"/>
      </rPr>
      <t>Output 1.1</t>
    </r>
    <r>
      <rPr>
        <sz val="10"/>
        <color rgb="FF000000"/>
        <rFont val="Calibri"/>
      </rPr>
      <t>: Financial subsidies and health promotion are provided to targeted population for improved access to a comprehensive primary healthcare package.</t>
    </r>
  </si>
  <si>
    <t xml:space="preserve">Number of subsidized primary healthcare consultations </t>
  </si>
  <si>
    <t>Consultations</t>
  </si>
  <si>
    <t>1. Subsidized refers to financial aid being provided to individuals to receive a primary healthcare consultation. This is done to address the most important barrier to access PHC services which is cost.
2. Disaggregation is by population cohort, sex and age.
3. The cumulative number of ANC, NCD and MH consultations DO NOT add up to the total.</t>
  </si>
  <si>
    <r>
      <t xml:space="preserve"> Target:  2 visits/person/year
Total population targeted * 2
(per nationality)
</t>
    </r>
    <r>
      <rPr>
        <b/>
        <sz val="10"/>
        <rFont val="Calibri"/>
        <family val="2"/>
      </rPr>
      <t>Budget</t>
    </r>
    <r>
      <rPr>
        <sz val="10"/>
        <rFont val="Calibri"/>
        <family val="2"/>
      </rPr>
      <t>: Unit cost: 57$ per year (capitation model including health system strengthening). Remove budget from output 1.5. Total minus WB loan 20,000,000 (Source: WB)</t>
    </r>
  </si>
  <si>
    <t>Activity Info
MoPH HIS</t>
  </si>
  <si>
    <t>Monthly</t>
  </si>
  <si>
    <t>TOTAL</t>
  </si>
  <si>
    <t>Output Budget (USD)</t>
  </si>
  <si>
    <t>NA</t>
  </si>
  <si>
    <t>Number of subsidized ante-natal care (ANC) consultations out of total</t>
  </si>
  <si>
    <t xml:space="preserve">Disaggregation is by population cohort and sex. </t>
  </si>
  <si>
    <t>C</t>
  </si>
  <si>
    <t>Number of subsidized non-communicable diseases (NCD) consultations out of total</t>
  </si>
  <si>
    <t>Disaggregation is by population cohort and sex</t>
  </si>
  <si>
    <t>Target: 40% of total consultations.
(15% in 2023, 10% before 2023)</t>
  </si>
  <si>
    <t>D</t>
  </si>
  <si>
    <t>Number of subsidized mental health (MH) consultations out of total</t>
  </si>
  <si>
    <t>1. Disaggregation is by population cohort and sex
2. Specialized consultations are given by psychiatrists and psychotherapists.</t>
  </si>
  <si>
    <t xml:space="preserve">Target: 5% of total consultations. (Only in 2022, a target of 20% was tested based on needs however, given the fact that 20% of the PHCCs are providing  MH consultations, the target is back to 5% (capacity)). </t>
  </si>
  <si>
    <t>E</t>
  </si>
  <si>
    <t xml:space="preserve">Number of persons accessing family planning services </t>
  </si>
  <si>
    <t>Individual</t>
  </si>
  <si>
    <t>1. Family planning services include contraception, counselling, intra-uterine device (IUD) insertion.
2. Disaggregation is by population cohort and sex.</t>
  </si>
  <si>
    <t>Target: 25% of PiN are women in Reproductive Age (WRA). 35% of WRA would need access to Family Planning services. (Source: UNFPA)</t>
  </si>
  <si>
    <t>Means of Verification: MoPH HIS/Reports for MoPH-PHCCs and other reports for dispensaries/MMUs
Responsibility: MoPH, Partners receiving RH commodities</t>
  </si>
  <si>
    <t>Quarterly</t>
  </si>
  <si>
    <t>F</t>
  </si>
  <si>
    <r>
      <t xml:space="preserve">Number of persons with disabilities and older persons at risk receiving individual specialized support
</t>
    </r>
    <r>
      <rPr>
        <sz val="10"/>
        <color rgb="FFFF0000"/>
        <rFont val="Calibri"/>
        <family val="2"/>
      </rPr>
      <t>(Partners reporting HERE should not be reporting under Protection 3.1.11 and vice versa)</t>
    </r>
  </si>
  <si>
    <t>Number of unique persons with disabilities and older persons above 60 years old receiving individual specialized services and support per calendar month, including rehabilitation services such as Physiotherapy, Prosthetics and Orthotics (P&amp;0), Assistive devices,
Occupational Therapy, Ergo Therapy, Speech Therapy; institutional care land/or family rehabilitation.
This indicator will be disaggregated by nationality, age group (0-17, 18-59, 60+), sex and type of disability (motor, visual, hearing, speaking, and intellectual.</t>
  </si>
  <si>
    <t>Total population targeted * 15%
(per nationality)</t>
  </si>
  <si>
    <t>Activity Info</t>
  </si>
  <si>
    <t>List Activities under this output 1.1</t>
  </si>
  <si>
    <t>Activity 1: Provide subsidized medical consultations (incl. ANC, NCD and MH) and laboratory diagnostics to displaced Syrians, vulnerable Lebanese, PRL and PRS through fixed primary health care outlets</t>
  </si>
  <si>
    <t>Activity 2: Provide emergency primary health care services through mobile medical units where primary health care facilities are hard to reach</t>
  </si>
  <si>
    <t>Activity 3: Provide mental health specialized support at the PHC level</t>
  </si>
  <si>
    <t>Activity 4: Provide family planning counselling to targeted population at PHC facility level</t>
  </si>
  <si>
    <t>Activity 5: Provide rehabilitation service and assistive devices services</t>
  </si>
  <si>
    <r>
      <rPr>
        <b/>
        <sz val="10"/>
        <color rgb="FF000000"/>
        <rFont val="Calibri"/>
      </rPr>
      <t>Output 1.2</t>
    </r>
    <r>
      <rPr>
        <sz val="10"/>
        <color rgb="FF000000"/>
        <rFont val="Calibri"/>
      </rPr>
      <t xml:space="preserve"> Free of charge medications for noncommunicable diseases are provided at primary healthcare center level.</t>
    </r>
  </si>
  <si>
    <t>Number of patients who received chronic disease medication through YMCA</t>
  </si>
  <si>
    <t xml:space="preserve">Disaggregation is by population cohort and sex </t>
  </si>
  <si>
    <r>
      <t xml:space="preserve">Target: Total population targeted: 300,000
(75% Leb 25% Syr PRS &amp; PRL)
</t>
    </r>
    <r>
      <rPr>
        <sz val="10"/>
        <rFont val="Calibri"/>
        <family val="2"/>
      </rPr>
      <t>Budget: 10</t>
    </r>
    <r>
      <rPr>
        <sz val="10"/>
        <color theme="1"/>
        <rFont val="Calibri"/>
        <family val="2"/>
      </rPr>
      <t>$ unit cost * target * 12months</t>
    </r>
  </si>
  <si>
    <t>MoPH/YMCA data
UNRWA data
Health partners data</t>
  </si>
  <si>
    <t>Monthly/ Quarterly</t>
  </si>
  <si>
    <t>A1</t>
  </si>
  <si>
    <t>Number of patients who received chronic disease medication outside YMCA</t>
  </si>
  <si>
    <t>Health partners data</t>
  </si>
  <si>
    <t>List Activities under this output 1.2</t>
  </si>
  <si>
    <t>Activity 1: Dispense chronic diseases medication to targeted population at primary healthcare level through enrolment in national channels (MoPH/YMCA, UNRWA)</t>
  </si>
  <si>
    <t>Activity 2: Dispense chronic diseases medication to targeted population at primary healthcare level which are not available through YMCA list (i.e. insulin) nor covered through UNRWA</t>
  </si>
  <si>
    <r>
      <rPr>
        <b/>
        <sz val="10"/>
        <color rgb="FF000000"/>
        <rFont val="Calibri"/>
      </rPr>
      <t>Output 1.3</t>
    </r>
    <r>
      <rPr>
        <sz val="10"/>
        <color rgb="FF000000"/>
        <rFont val="Calibri"/>
      </rPr>
      <t xml:space="preserve">  Free-of-charge acute disease medications, medical supplies, and reproductive health commodities are provided at primary healthcare center level.</t>
    </r>
  </si>
  <si>
    <t>Number of patients who received acute disease medication</t>
  </si>
  <si>
    <t>1. Targets are similar to the sector targets under the LCRP for acute medication.
2. Disaggregation is by population cohort and sex.</t>
  </si>
  <si>
    <t>Target: 30% of consultations.
Budget: CMR 4M + (8$ per person per year)</t>
  </si>
  <si>
    <t>MoPH Reports</t>
  </si>
  <si>
    <t xml:space="preserve">Number of health facilities where reproductive health commodities are available </t>
  </si>
  <si>
    <t xml:space="preserve">The target is all MoPH-PHCs to have  reproductive health commodities (including PEP kits) are available </t>
  </si>
  <si>
    <t>All MoPH-PHC</t>
  </si>
  <si>
    <t>INSTIT</t>
  </si>
  <si>
    <t>MoPH-PHCCs</t>
  </si>
  <si>
    <t>Dispensaries</t>
  </si>
  <si>
    <t xml:space="preserve">Number of CMR facilities where PEP kits are available </t>
  </si>
  <si>
    <t xml:space="preserve">CMR facilities include PHCCs and hospitals. New indicator for 2021. </t>
  </si>
  <si>
    <t>New targets for 2023 is set based on national strategy for CMR and IPV.</t>
  </si>
  <si>
    <t>Hospitals</t>
  </si>
  <si>
    <t>List Activities under this output 1.3</t>
  </si>
  <si>
    <t>Activity 1: Provide acute diseases medication to targeted population at primary healthcare level</t>
  </si>
  <si>
    <t>Activity 2: Provide medical supplies to primary health care facilities</t>
  </si>
  <si>
    <t>Activity 3: Provide reproductive health commodities including family planning commodities to targeted population at primary healthcare level</t>
  </si>
  <si>
    <t>Activity 4: Dispose of expired medications</t>
  </si>
  <si>
    <r>
      <rPr>
        <b/>
        <sz val="10"/>
        <color rgb="FF000000"/>
        <rFont val="Calibri"/>
      </rPr>
      <t>Output 1.4</t>
    </r>
    <r>
      <rPr>
        <sz val="10"/>
        <color rgb="FF000000"/>
        <rFont val="Calibri"/>
      </rPr>
      <t xml:space="preserve"> Free of charge routine vaccination is provided for all children under five at the primary healthcare center level and through vaccination campaigns.</t>
    </r>
  </si>
  <si>
    <t>Number of children U5 receiving routine vaccination</t>
  </si>
  <si>
    <r>
      <t>Target: All children under five based on the LRP population package
Budget: 30$ unit cos</t>
    </r>
    <r>
      <rPr>
        <sz val="10"/>
        <rFont val="Calibri"/>
        <family val="2"/>
      </rPr>
      <t>t minus GAVI donation</t>
    </r>
  </si>
  <si>
    <t>MoPH HIS 
MoPH data</t>
  </si>
  <si>
    <t>List Activities under this output 1.4</t>
  </si>
  <si>
    <t>Activity 1: Provide routine vaccination for children under 5 at primary healthcare level</t>
  </si>
  <si>
    <t>Activity 2: Refer children under 5 who have not completed their vaccination as per EPI calendar to PHCs for vaccination</t>
  </si>
  <si>
    <t>No budget. Accounted for under 1.1</t>
  </si>
  <si>
    <r>
      <rPr>
        <b/>
        <sz val="10"/>
        <color rgb="FF000000"/>
        <rFont val="Calibri"/>
      </rPr>
      <t>Output 1.5</t>
    </r>
    <r>
      <rPr>
        <sz val="10"/>
        <color rgb="FF000000"/>
        <rFont val="Calibri"/>
      </rPr>
      <t xml:space="preserve"> Primary healthcare institutions’ service delivery is supported.</t>
    </r>
  </si>
  <si>
    <t>Number of new PHCCs added to MoPH-PHC network</t>
  </si>
  <si>
    <t>PHCs</t>
  </si>
  <si>
    <t>Baseline is 208 MoPH-PHCs (Oct 2017).
Baseline for 219: 234.</t>
  </si>
  <si>
    <t>Based on a total target of 350 PHCCs</t>
  </si>
  <si>
    <t>Number of PHC applying the uniform subsidized model elaborated by the national health task force</t>
  </si>
  <si>
    <t>Based on a total number of 295 PHCCs</t>
  </si>
  <si>
    <t>ZERO</t>
  </si>
  <si>
    <r>
      <t>Number</t>
    </r>
    <r>
      <rPr>
        <b/>
        <sz val="10"/>
        <color theme="1"/>
        <rFont val="Calibri"/>
        <family val="2"/>
      </rPr>
      <t xml:space="preserve"> </t>
    </r>
    <r>
      <rPr>
        <sz val="10"/>
        <color theme="1"/>
        <rFont val="Calibri"/>
        <family val="2"/>
      </rPr>
      <t>of primary health care institutions receiving equipment</t>
    </r>
  </si>
  <si>
    <t>Institutions</t>
  </si>
  <si>
    <t>This indicator is to be reported on quarterly basis specifying the type of facility (MoPH-PHC, MoSA-SDC, caza public health office, dispensary etc.)  receiving equipment as well as the type of equipment received.</t>
  </si>
  <si>
    <t>Number of primary healthcare centers reporting zero medication shortage</t>
  </si>
  <si>
    <t>Chronic</t>
  </si>
  <si>
    <t>Acute</t>
  </si>
  <si>
    <t>Number of primary health care staff receiving salary support at central, peripheral and PHC level</t>
  </si>
  <si>
    <t>Disaggregation is by sex</t>
  </si>
  <si>
    <t xml:space="preserve">Based on discussions with MoPH </t>
  </si>
  <si>
    <t>Male</t>
  </si>
  <si>
    <t>Female</t>
  </si>
  <si>
    <t>Number of primary health care staff trained</t>
  </si>
  <si>
    <t>1. This indicator is to be reported on quarterly basis specifying the type of health staff (doctor, midwife, nurse etc.) and the training package received so as to avoid double-counting.
2. Disaggregation is by  sex</t>
  </si>
  <si>
    <t>G</t>
  </si>
  <si>
    <t>Number patients  supported with in-kind transportation</t>
  </si>
  <si>
    <t>Patients</t>
  </si>
  <si>
    <t>Based on 2023 logframe</t>
  </si>
  <si>
    <t>H</t>
  </si>
  <si>
    <t>Number of patients referred from PHCs to hospitals</t>
  </si>
  <si>
    <t>Facilities</t>
  </si>
  <si>
    <t>Critical assumption: 10% of the PHC consultations might require secondary care attention</t>
  </si>
  <si>
    <t>List Activities under this output 1.5</t>
  </si>
  <si>
    <t>Activity 1: Provision of equipment and supplies for key primary healthcare institutions</t>
  </si>
  <si>
    <t>Activity 2: Provision of staff support for key primary healthcare institutions</t>
  </si>
  <si>
    <t>Activity 3: Provision of capacity building trainings for key primary healthcare institutions</t>
  </si>
  <si>
    <r>
      <rPr>
        <b/>
        <sz val="10"/>
        <color rgb="FFFFFFFF"/>
        <rFont val="Calibri"/>
        <family val="2"/>
      </rPr>
      <t>Outcome 2</t>
    </r>
    <r>
      <rPr>
        <sz val="10"/>
        <color rgb="FFFFFFFF"/>
        <rFont val="Calibri"/>
        <family val="2"/>
      </rPr>
      <t>: Improved access to hospital and advanced referral care.</t>
    </r>
  </si>
  <si>
    <t>Percentage of displaced Syrians, Lebanese, PRS, PRL, Migrants admitted for hospitalization per year</t>
  </si>
  <si>
    <t>Number of displaced Syrians, Lebanese, PRS and PRL admitted for hospitalization per year over total population</t>
  </si>
  <si>
    <t>SYR, PRS &amp; PRL: 6% out of the total Population targeted
 LEB: 6% out of the total Population targeted</t>
  </si>
  <si>
    <t>Measurements/tools: Activity Info, MoPH Hospital data, UNHCR Annual Referral Care Report, UNRWA Hospitalization data
Responsibility: MoPH, UNHCR, UNRWA</t>
  </si>
  <si>
    <r>
      <rPr>
        <b/>
        <sz val="10"/>
        <color rgb="FF000000"/>
        <rFont val="Calibri"/>
      </rPr>
      <t>Output 2.1</t>
    </r>
    <r>
      <rPr>
        <sz val="10"/>
        <color rgb="FF000000"/>
        <rFont val="Calibri"/>
      </rPr>
      <t xml:space="preserve"> Financial support is provided to targeted population for improved access to hospital and advanced referral care.</t>
    </r>
  </si>
  <si>
    <t>Number of persons receiving financial support for improved access to hospital care</t>
  </si>
  <si>
    <t>Individuals</t>
  </si>
  <si>
    <t>Targeted Population: Displaced Syrians, PRL and PRS.
Financial support happens through 3 modalities:
1. UNHCR coverage of 75-90% of the hospital bill for cases under UNHCR SOPs
2. NGOs contributing to the 10-25% patient share of UNHCR covered cases
3. NGOs financially supporting cases outside of UNHCR SOPs</t>
  </si>
  <si>
    <t>SYR, PRS &amp; PRL: 6% out of the total Population targeted
 LEB: 6% out of the total Population targeted
Budget: SYR, PRS &amp; PRL: 510 USD
Leb: 1,200 USD
Migrants: 1,800 USD</t>
  </si>
  <si>
    <t>MoV: UNHCR Annual Referral Care Report, Activity Info 
Responsibility: UNHCR, UNRWA, Health Partners</t>
  </si>
  <si>
    <t>Number of persons receiving financial support for improved access to advanced/specialized diagnostic services on an outpatient basis among targeted population</t>
  </si>
  <si>
    <t>1. Targeted Population: Displaced Syrians, PRL and PRS.
2. Disaggregation is by population cohort and sex</t>
  </si>
  <si>
    <t xml:space="preserve">10%  of persons receiving financial support for improved access to hospital care </t>
  </si>
  <si>
    <t>MoV: Activity Info
Responsibility:  Health Partners</t>
  </si>
  <si>
    <t>List Activities under this output 2.1</t>
  </si>
  <si>
    <t>Activity 1: Provide financial support to targeted population (displaced Syrians and PRS) to access hospital care</t>
  </si>
  <si>
    <t>Activity 2: Provide financial support to targeted population (displaced Syrians and PRS) to access advanced/specialized diagnostic services (on an outpatient basis)</t>
  </si>
  <si>
    <r>
      <rPr>
        <b/>
        <sz val="10"/>
        <color rgb="FF000000"/>
        <rFont val="Calibri"/>
      </rPr>
      <t>Output 2.2</t>
    </r>
    <r>
      <rPr>
        <sz val="10"/>
        <color rgb="FF000000"/>
        <rFont val="Calibri"/>
      </rPr>
      <t xml:space="preserve"> Public and private hospital service delivery is supported.</t>
    </r>
  </si>
  <si>
    <t>Number of public hospitals supported with staff</t>
  </si>
  <si>
    <t>Public Hospitals</t>
  </si>
  <si>
    <t>Activity Info
WHO Reports
UNHCR Reports</t>
  </si>
  <si>
    <t>Number of public hospitals provided with equipment</t>
  </si>
  <si>
    <t>Number of public hospitals staff receiving capacity building trainings</t>
  </si>
  <si>
    <t>Public Hospitals staff</t>
  </si>
  <si>
    <t>List Activities under this output 2.2</t>
  </si>
  <si>
    <t>Activity 1: Provide public hospitals with staffing support</t>
  </si>
  <si>
    <t>Activity 2: Provide public hospitals with new/additional equipment</t>
  </si>
  <si>
    <t>Activity 3: Provide public  (and private) hospital staff with essential capacity building trainings approved by MoPH</t>
  </si>
  <si>
    <r>
      <t>Outcome 3</t>
    </r>
    <r>
      <rPr>
        <sz val="10"/>
        <color rgb="FFFFFFFF"/>
        <rFont val="Calibri"/>
        <family val="2"/>
      </rPr>
      <t>: Enhance emergency, outbreak &amp; infectious diseases preparedness and response.</t>
    </r>
  </si>
  <si>
    <t>Number of functional EWARS centers</t>
  </si>
  <si>
    <t>Functional EWARS centers</t>
  </si>
  <si>
    <t>The sector aims to contribute to strengthening outbreak control through building the capacity of the MoPH in surveillance and response. The focus will be on public health Early Warning and Response System strengthening and expansion</t>
  </si>
  <si>
    <t>Functional EWARS centers are those that report through the EWARS system</t>
  </si>
  <si>
    <t>MoV: 
- MOPH periodical bulletins and alerts on website
- MoPH list of EWARS functional centers every 6 months
Responsibility: MoPH, WHO</t>
  </si>
  <si>
    <t>Number of institutions with surveillance data at the source</t>
  </si>
  <si>
    <t>Baseline: 50 (Initial)</t>
  </si>
  <si>
    <t>Measurements/tools:
Responsibility: MoPH, WHO</t>
  </si>
  <si>
    <t>Number of operational surveillance sites newly established</t>
  </si>
  <si>
    <t>Operational sites</t>
  </si>
  <si>
    <t xml:space="preserve">Baseline: 0 (initial) </t>
  </si>
  <si>
    <t>List Activities under this output 3.1</t>
  </si>
  <si>
    <t>Activity 1: Decentralize the EWARS sentinel sites (staffing, logistics, IT system development, equipment and technical support missions)</t>
  </si>
  <si>
    <t>Activity 2: Conduct joint trainings for surveillance and response teams</t>
  </si>
  <si>
    <r>
      <rPr>
        <b/>
        <sz val="10"/>
        <color rgb="FF000000"/>
        <rFont val="Calibri"/>
      </rPr>
      <t>Output3.2:</t>
    </r>
    <r>
      <rPr>
        <sz val="10"/>
        <color rgb="FF000000"/>
        <rFont val="Calibri"/>
      </rPr>
      <t xml:space="preserve"> Availability of selected contingency supplies is ensured.</t>
    </r>
  </si>
  <si>
    <t>A six-month stock of selected contingency  laboratory reagents, response kits and personal protective equipment (PPE) kits is available</t>
  </si>
  <si>
    <t>One year stock</t>
  </si>
  <si>
    <t>Measles and other outbreak vaccine preventable disease's reagents are available at reference lab; HAZMAT equipment for CBRN response maintained in three locations (Beirut, North &amp; Beqaa).</t>
  </si>
  <si>
    <t>MoV: WHO list
Measurements/tools:
Responsibility: MoPH, WHO</t>
  </si>
  <si>
    <t>Contingency Stock Available at MoPH</t>
  </si>
  <si>
    <t>Stock Available at MoPH Warehouse</t>
  </si>
  <si>
    <t>List Activities under this output 3.2</t>
  </si>
  <si>
    <t>Activity 1: Maintain the availability of contingency supplies including  vaccines, laboratory reagents, response kits and personal protective equipment (PPEs)</t>
  </si>
  <si>
    <t xml:space="preserve">Number of beneficiaries receiving TB medication through  NTP </t>
  </si>
  <si>
    <t>MoV: NTP &amp; NAP Reports
Measurements/tools: Yearly DB
Responsibility: MoPH, WHO, IOM</t>
  </si>
  <si>
    <t xml:space="preserve">Number of beneficiaries receiving ARV medication through  NAP   </t>
  </si>
  <si>
    <t>Number of patients receiving mediation for emerging or re-emerging communicable diseases (rabies, TT, etc.)</t>
  </si>
  <si>
    <t xml:space="preserve">Number of health care workers trained on the detection and care for HIV and TB . </t>
  </si>
  <si>
    <t xml:space="preserve">Males </t>
  </si>
  <si>
    <t>Females</t>
  </si>
  <si>
    <t>List Activities under this output 3.3</t>
  </si>
  <si>
    <t>Activity 1: Provide testing, diagnosis, care, and  treatment for TB under NTP</t>
  </si>
  <si>
    <t>Activity 2: Provide testing, diagnosis, care, and  treatment for HIV under NAP</t>
  </si>
  <si>
    <t>Activity 3: Conduct trainings / workshops  for health care providers of HIV &amp; TB detection and case management</t>
  </si>
  <si>
    <t>Percentage of the population reached with health integrated messages</t>
  </si>
  <si>
    <t>The target is that 20% of the population in need is reached with health integrated messages</t>
  </si>
  <si>
    <t>20% of PiN</t>
  </si>
  <si>
    <t xml:space="preserve">Health sector </t>
  </si>
  <si>
    <t xml:space="preserve">TOTAL </t>
  </si>
  <si>
    <r>
      <t xml:space="preserve">Output 4.1: </t>
    </r>
    <r>
      <rPr>
        <sz val="10"/>
        <color rgb="FF000000"/>
        <rFont val="Calibri"/>
        <family val="2"/>
      </rPr>
      <t>Health awareness and information is strengthened at the institutions level.</t>
    </r>
  </si>
  <si>
    <t>Number of PHC facilities engaged in health promotion/outreach activities</t>
  </si>
  <si>
    <t>Facility</t>
  </si>
  <si>
    <t>The target is that all MoPH-PHCs are engaged in health promotion activities.</t>
  </si>
  <si>
    <t>All MoPH-PHCCs</t>
  </si>
  <si>
    <t>Number of public schools adhering to at least one component of the school health program</t>
  </si>
  <si>
    <t>Public schools</t>
  </si>
  <si>
    <t>Baseline: 1,200 public schools 
Target 2019: 1,250 public schools
The target is cumulative. For 2019, 25 additional schools will be added to the 1225 schools reached in 2018.</t>
  </si>
  <si>
    <t>For 2023: Outbreak surveillance only</t>
  </si>
  <si>
    <t xml:space="preserve">Responsibility: MEHE, MoPH and WHO
</t>
  </si>
  <si>
    <t>Number of patients referred from community to PHC</t>
  </si>
  <si>
    <t>Critical assumption: 10% of the PHC consultations resulted due to the community mobilization and information sharing</t>
  </si>
  <si>
    <t>List Activities under this output 4.1</t>
  </si>
  <si>
    <t>Activity 1: Implement the various components of the School Health Program in public schools</t>
  </si>
  <si>
    <t xml:space="preserve">Activity 2: Provide health awareness/promotion activities at PHC facility-level and community outreach awareness/promotion activities linked to the health facility </t>
  </si>
  <si>
    <r>
      <t xml:space="preserve">Output 4.2: </t>
    </r>
    <r>
      <rPr>
        <sz val="10"/>
        <color rgb="FF000000"/>
        <rFont val="Calibri"/>
        <family val="2"/>
      </rPr>
      <t>Access to healthcare information to women, men, and youth (children, boys, and girls) is increased at community level.</t>
    </r>
  </si>
  <si>
    <t>Number of caregivers reached with integrated  health awareness messages</t>
  </si>
  <si>
    <t>Indicator was NA from 2017 to 2021
Target: 20% of PIN</t>
  </si>
  <si>
    <t>Number of outreach activities / awareness sessions conducted for adolescent and youth on healthcare</t>
  </si>
  <si>
    <t>Sessions</t>
  </si>
  <si>
    <t>Health integrated messages addressing adolescent and youth.
Indicator was NA from 2017 to 2019</t>
  </si>
  <si>
    <t>Target Indicator A /20 (individuals per session)</t>
  </si>
  <si>
    <t xml:space="preserve">Number of children and adults reached through awareness-raising activities and community mobilization interventions on PSEA </t>
  </si>
  <si>
    <t xml:space="preserve"> (IASC PSEA Indicator 2.2.B). METHODOLOGY/definition: This indicator includes beneficiaries that for the first time received any Awareness-raising activities or Community mobilization and consultation on PSEA including activities such as community dialogues, community mobilization campaigns, consultations to establish reporting and referral mechanisms, focus group discussions, etc.</t>
  </si>
  <si>
    <t>10% of indicator A</t>
  </si>
  <si>
    <t xml:space="preserve">Others </t>
  </si>
  <si>
    <t>List Activities under this output 4.2</t>
  </si>
  <si>
    <t>Activity 1: Conduct awareness raising activities targeting caregivers including women and men on heath integrated messages.</t>
  </si>
  <si>
    <t xml:space="preserve">Activity 2: Conduct outreach activities targeting adolescent and youth specifically working and street children (out of school) and adolescent girls. </t>
  </si>
  <si>
    <t>Population Cohorts</t>
  </si>
  <si>
    <t>Total Population</t>
  </si>
  <si>
    <t>Total Population in Need (PiN)</t>
  </si>
  <si>
    <t>Total Population Targeted</t>
  </si>
  <si>
    <t>a. people are targeted for protection and direct
assistance</t>
  </si>
  <si>
    <t>b. people are targeted for service
delivery, economic recovery and
social stability</t>
  </si>
  <si>
    <t># Female</t>
  </si>
  <si>
    <t>% Female*</t>
  </si>
  <si>
    <t># Male</t>
  </si>
  <si>
    <t>% Male*</t>
  </si>
  <si>
    <t># Children
 (0-17)</t>
  </si>
  <si>
    <t>% Children*</t>
  </si>
  <si>
    <t># Adolescent
 (10-17)</t>
  </si>
  <si>
    <t>% Adolescent*
 (10-17)</t>
  </si>
  <si>
    <t xml:space="preserve"># Persons with Disabilities </t>
  </si>
  <si>
    <t>% Persons with Disabilities</t>
  </si>
  <si>
    <t xml:space="preserve">Lebanese </t>
  </si>
  <si>
    <t>Displaced Syrian</t>
  </si>
  <si>
    <t>Palestine Refugee from Syria (PRS)</t>
  </si>
  <si>
    <t>Palestine Refugee in Lebanon  (PRL)</t>
  </si>
  <si>
    <t>GRAND TOTAL</t>
  </si>
  <si>
    <t xml:space="preserve">Type of institution </t>
  </si>
  <si>
    <t>Total</t>
  </si>
  <si>
    <t># Targeted</t>
  </si>
  <si>
    <t>* Source: LRP 2024 population package. 
% of Female, Male, Children, Adolescent, Youth to be used if you do not have specific Sex Age Disaggregated Target for your sector</t>
  </si>
  <si>
    <t>CAS</t>
  </si>
  <si>
    <t>Governors office</t>
  </si>
  <si>
    <t>Lebanese Agriculture Research Institute</t>
  </si>
  <si>
    <t>MEHE</t>
  </si>
  <si>
    <t>MEHE/ Schools</t>
  </si>
  <si>
    <t>MEHE/ Universities</t>
  </si>
  <si>
    <t>MoAg</t>
  </si>
  <si>
    <t>MoCulture</t>
  </si>
  <si>
    <t>MoEnv</t>
  </si>
  <si>
    <t>MoEW</t>
  </si>
  <si>
    <t>MoFA</t>
  </si>
  <si>
    <t>MoIM</t>
  </si>
  <si>
    <t>MoInd</t>
  </si>
  <si>
    <t>MoJustice</t>
  </si>
  <si>
    <t>MoLabor</t>
  </si>
  <si>
    <t>MoPH</t>
  </si>
  <si>
    <t>MoPH/ PHC</t>
  </si>
  <si>
    <t>MoPH/ SHC, THC, Hospitals</t>
  </si>
  <si>
    <t>MoPlanning</t>
  </si>
  <si>
    <t>MoSA</t>
  </si>
  <si>
    <t>MoSA/ SDCs</t>
  </si>
  <si>
    <t>MoSDA</t>
  </si>
  <si>
    <t>MoYS</t>
  </si>
  <si>
    <t>National employment office</t>
  </si>
  <si>
    <t>NCLW</t>
  </si>
  <si>
    <t>OMSWA</t>
  </si>
  <si>
    <t>Prime Minister Office</t>
  </si>
  <si>
    <t>Security forces</t>
  </si>
  <si>
    <t>Unions of Municipalities</t>
  </si>
  <si>
    <t>Municipalities</t>
  </si>
  <si>
    <t>Water establishments</t>
  </si>
  <si>
    <t>Youth centers</t>
  </si>
  <si>
    <t>Output 3.3: Support to communicable diseases, is strengthened.</t>
  </si>
  <si>
    <t>Output 1.2: Free of charge medications for noncommunicable diseases are provided at primary healthcare centre level.</t>
  </si>
  <si>
    <t>Output 1.3:  Free-of-charge acute disease medications, medical supplies, and reproductive health commodities are provided at primary healthcare centre level.</t>
  </si>
  <si>
    <t>Output 1.4: Free of charge routine vaccination is provided for all children under five at the primary healthcare centre level and through vaccination campaigns.</t>
  </si>
  <si>
    <t>Output 1.5: Primary healthcare institutions’ service delivery is supported.</t>
  </si>
  <si>
    <t>Output 2.1: Financial support is provided to targeted population for improved access to hospital and advanced referral care.</t>
  </si>
  <si>
    <t>Output 2.2: Public and private hospital service delivery is supported.</t>
  </si>
  <si>
    <t>Target: 4 visits/person/year in line with SDG. 
SYR, PRS, PRL: 5%
Leb, migrants: 2.5%
As per MISP calculator using PIN for Lebanese and Syrians (live birth in the next 12 months)</t>
  </si>
  <si>
    <r>
      <rPr>
        <b/>
        <sz val="10"/>
        <color rgb="FF000000"/>
        <rFont val="Calibri"/>
      </rPr>
      <t>Output 3.1</t>
    </r>
    <r>
      <rPr>
        <sz val="10"/>
        <color rgb="FF000000"/>
        <rFont val="Calibri"/>
      </rPr>
      <t xml:space="preserve"> The National Early Warning and Response System EWARS is expanded </t>
    </r>
    <r>
      <rPr>
        <sz val="10"/>
        <color rgb="FFFF0000"/>
        <rFont val="Calibri"/>
        <family val="2"/>
      </rPr>
      <t>while infectious disease outbreak capacity enhanced</t>
    </r>
    <r>
      <rPr>
        <sz val="10"/>
        <color rgb="FF000000"/>
        <rFont val="Calibri"/>
      </rPr>
      <t>.</t>
    </r>
  </si>
  <si>
    <r>
      <rPr>
        <b/>
        <sz val="10"/>
        <color rgb="FF000000"/>
        <rFont val="Calibri"/>
      </rPr>
      <t xml:space="preserve">Output 3.3: </t>
    </r>
    <r>
      <rPr>
        <sz val="10"/>
        <color rgb="FF000000"/>
        <rFont val="Calibri"/>
        <family val="2"/>
      </rPr>
      <t xml:space="preserve">Support to </t>
    </r>
    <r>
      <rPr>
        <sz val="10"/>
        <color rgb="FFFF0000"/>
        <rFont val="Calibri"/>
        <family val="2"/>
      </rPr>
      <t xml:space="preserve">infectious disease outbreak response and other </t>
    </r>
    <r>
      <rPr>
        <sz val="10"/>
        <color rgb="FF000000"/>
        <rFont val="Calibri"/>
        <family val="2"/>
      </rPr>
      <t xml:space="preserve">communicable disease </t>
    </r>
    <r>
      <rPr>
        <sz val="10"/>
        <color rgb="FFFF0000"/>
        <rFont val="Calibri"/>
        <family val="2"/>
      </rPr>
      <t>controls</t>
    </r>
    <r>
      <rPr>
        <sz val="10"/>
        <color rgb="FF000000"/>
        <rFont val="Calibri"/>
        <family val="2"/>
      </rPr>
      <t>, is strengthened.</t>
    </r>
  </si>
  <si>
    <t>Number of people trained on surveillance and rapid response (case investigation, contact tracing, and case finding)</t>
  </si>
  <si>
    <t>Number of staff deployed at MOPH for mitigation, preparedness, response, and recovery of emergencies (including ESU and PHEOC teams).</t>
  </si>
  <si>
    <t>Measurements/tools:
Responsibility: MoPH, WHO, UNICEF</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</si>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</sst>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quot;$&quot;#,##0.00"/>
  </numFmts>
  <fonts count="34" x14ac:knownFonts="1">
    <font>
      <sz val="11"/>
      <color rgb="FF000000"/>
      <name val="Calibri"/>
    </font>
    <font>
      <sz val="11"/>
      <color theme="1"/>
      <name val="Calibri"/>
      <family val="2"/>
      <scheme val="minor"/>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font>
    <font>
      <b/>
      <sz val="10"/>
      <color rgb="FF5B9BD5"/>
      <name val="Calibri"/>
      <family val="2"/>
    </font>
    <font>
      <b/>
      <sz val="10"/>
      <name val="Calibri"/>
      <family val="2"/>
    </font>
    <font>
      <b/>
      <sz val="10"/>
      <color rgb="FF000000"/>
      <name val="Calibri"/>
      <family val="2"/>
    </font>
    <font>
      <sz val="10"/>
      <name val="Calibri"/>
      <family val="2"/>
    </font>
    <font>
      <sz val="11"/>
      <color rgb="FF000000"/>
      <name val="Calibri"/>
      <family val="2"/>
    </font>
    <font>
      <sz val="10"/>
      <color theme="1"/>
      <name val="Calibri"/>
      <family val="2"/>
    </font>
    <font>
      <b/>
      <sz val="10"/>
      <color theme="1"/>
      <name val="Calibri"/>
      <family val="2"/>
    </font>
    <font>
      <sz val="10"/>
      <name val="Arial"/>
      <family val="2"/>
    </font>
    <font>
      <sz val="9"/>
      <color indexed="81"/>
      <name val="Tahoma"/>
      <family val="2"/>
    </font>
    <font>
      <b/>
      <sz val="9"/>
      <color indexed="81"/>
      <name val="Tahoma"/>
      <family val="2"/>
    </font>
    <font>
      <sz val="8"/>
      <name val="Calibri"/>
      <family val="2"/>
    </font>
    <font>
      <sz val="10"/>
      <color rgb="FFFF0000"/>
      <name val="Calibri"/>
      <family val="2"/>
    </font>
    <font>
      <b/>
      <sz val="10"/>
      <color theme="0"/>
      <name val="Calibri"/>
      <family val="2"/>
    </font>
    <font>
      <sz val="10"/>
      <color theme="0"/>
      <name val="Calibri"/>
      <family val="2"/>
    </font>
    <font>
      <b/>
      <sz val="11"/>
      <color theme="1"/>
      <name val="Calibri"/>
      <family val="2"/>
      <scheme val="minor"/>
    </font>
    <font>
      <b/>
      <sz val="11"/>
      <name val="Calibri Light"/>
      <family val="2"/>
      <scheme val="major"/>
    </font>
    <font>
      <sz val="11"/>
      <name val="Calibri Light"/>
      <family val="2"/>
      <scheme val="major"/>
    </font>
    <font>
      <sz val="11"/>
      <color theme="0"/>
      <name val="Calibri Light"/>
      <family val="2"/>
      <scheme val="major"/>
    </font>
    <font>
      <sz val="8"/>
      <name val="Calibri"/>
    </font>
    <font>
      <b/>
      <sz val="10"/>
      <color rgb="FFFFFFFF"/>
      <name val="Calibri"/>
      <family val="2"/>
    </font>
    <font>
      <b/>
      <sz val="10"/>
      <color rgb="FF000000"/>
      <name val="Calibri"/>
    </font>
    <font>
      <sz val="10"/>
      <color rgb="FF000000"/>
      <name val="Calibri"/>
    </font>
    <font>
      <sz val="10"/>
      <color rgb="FFFFFFFF"/>
      <name val="Calibri"/>
      <family val="2"/>
    </font>
    <font>
      <b/>
      <sz val="18"/>
      <color rgb="FF000000"/>
      <name val="Calibri"/>
      <family val="2"/>
    </font>
    <font>
      <sz val="11"/>
      <color rgb="FFFF0000"/>
      <name val="Calibri"/>
      <family val="2"/>
    </font>
  </fonts>
  <fills count="27">
    <fill>
      <patternFill patternType="none"/>
    </fill>
    <fill>
      <patternFill patternType="gray125"/>
    </fill>
    <fill>
      <patternFill patternType="solid">
        <fgColor rgb="FFFFFFFF"/>
        <bgColor rgb="FFFFFFFF"/>
      </patternFill>
    </fill>
    <fill>
      <patternFill patternType="solid">
        <fgColor theme="0"/>
        <bgColor rgb="FFFBE4D5"/>
      </patternFill>
    </fill>
    <fill>
      <patternFill patternType="solid">
        <fgColor theme="0"/>
        <bgColor rgb="FFFFFF00"/>
      </patternFill>
    </fill>
    <fill>
      <patternFill patternType="solid">
        <fgColor theme="0"/>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rgb="FFD0CECE"/>
      </patternFill>
    </fill>
    <fill>
      <patternFill patternType="solid">
        <fgColor theme="0" tint="-4.9989318521683403E-2"/>
        <bgColor rgb="FFFFFF00"/>
      </patternFill>
    </fill>
    <fill>
      <patternFill patternType="solid">
        <fgColor theme="0" tint="-4.9989318521683403E-2"/>
        <bgColor rgb="FFFFFFFF"/>
      </patternFill>
    </fill>
    <fill>
      <patternFill patternType="solid">
        <fgColor theme="0" tint="-4.9989318521683403E-2"/>
        <bgColor indexed="64"/>
      </patternFill>
    </fill>
    <fill>
      <patternFill patternType="solid">
        <fgColor rgb="FFC00000"/>
        <bgColor indexed="64"/>
      </patternFill>
    </fill>
    <fill>
      <patternFill patternType="solid">
        <fgColor rgb="FFF6D2D2"/>
        <bgColor indexed="64"/>
      </patternFill>
    </fill>
    <fill>
      <patternFill patternType="solid">
        <fgColor theme="2"/>
        <bgColor rgb="FFFFFFFF"/>
      </patternFill>
    </fill>
    <fill>
      <patternFill patternType="solid">
        <fgColor theme="4" tint="-0.249977111117893"/>
        <bgColor rgb="FF525252"/>
      </patternFill>
    </fill>
    <fill>
      <patternFill patternType="solid">
        <fgColor theme="4" tint="-0.249977111117893"/>
        <bgColor indexed="64"/>
      </patternFill>
    </fill>
    <fill>
      <patternFill patternType="solid">
        <fgColor theme="4" tint="-0.249977111117893"/>
        <bgColor rgb="FFFBE4D5"/>
      </patternFill>
    </fill>
    <fill>
      <patternFill patternType="solid">
        <fgColor theme="4" tint="-0.249977111117893"/>
        <bgColor rgb="FFFFFFFF"/>
      </patternFill>
    </fill>
    <fill>
      <patternFill patternType="solid">
        <fgColor theme="4" tint="0.59999389629810485"/>
        <bgColor rgb="FFFBE4D5"/>
      </patternFill>
    </fill>
    <fill>
      <patternFill patternType="solid">
        <fgColor theme="4" tint="0.59999389629810485"/>
        <bgColor rgb="FFD0CECE"/>
      </patternFill>
    </fill>
    <fill>
      <patternFill patternType="solid">
        <fgColor theme="4" tint="0.59999389629810485"/>
        <bgColor rgb="FFFFFFFF"/>
      </patternFill>
    </fill>
    <fill>
      <patternFill patternType="solid">
        <fgColor theme="4" tint="-0.249977111117893"/>
        <bgColor rgb="FFFFFF00"/>
      </patternFill>
    </fill>
    <fill>
      <patternFill patternType="lightUp">
        <bgColor theme="0"/>
      </patternFill>
    </fill>
    <fill>
      <patternFill patternType="lightUp"/>
    </fill>
    <fill>
      <patternFill patternType="solid">
        <fgColor theme="9" tint="0.79998168889431442"/>
        <bgColor indexed="64"/>
      </patternFill>
    </fill>
  </fills>
  <borders count="28">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rgb="FF000000"/>
      </left>
      <right style="thin">
        <color rgb="FF000000"/>
      </right>
      <top/>
      <bottom/>
      <diagonal/>
    </border>
    <border>
      <left/>
      <right/>
      <top style="thin">
        <color auto="1"/>
      </top>
      <bottom style="thin">
        <color auto="1"/>
      </bottom>
      <diagonal/>
    </border>
    <border>
      <left/>
      <right/>
      <top style="hair">
        <color auto="1"/>
      </top>
      <bottom/>
      <diagonal/>
    </border>
    <border>
      <left style="thin">
        <color indexed="64"/>
      </left>
      <right/>
      <top style="thin">
        <color indexed="64"/>
      </top>
      <bottom/>
      <diagonal/>
    </border>
    <border>
      <left style="thin">
        <color rgb="FF000000"/>
      </left>
      <right/>
      <top style="thin">
        <color rgb="FF000000"/>
      </top>
      <bottom style="thin">
        <color indexed="64"/>
      </bottom>
      <diagonal/>
    </border>
    <border>
      <left/>
      <right style="thin">
        <color rgb="FF000000"/>
      </right>
      <top/>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s>
  <cellStyleXfs count="13">
    <xf numFmtId="0" fontId="0" fillId="0" borderId="0"/>
    <xf numFmtId="9" fontId="13" fillId="0" borderId="0" applyFont="0" applyFill="0" applyBorder="0" applyAlignment="0" applyProtection="0"/>
    <xf numFmtId="43" fontId="13" fillId="0" borderId="0" applyFont="0" applyFill="0" applyBorder="0" applyAlignment="0" applyProtection="0"/>
    <xf numFmtId="0" fontId="7" fillId="0" borderId="2"/>
    <xf numFmtId="9" fontId="7" fillId="0" borderId="2" applyFont="0" applyFill="0" applyBorder="0" applyAlignment="0" applyProtection="0"/>
    <xf numFmtId="43" fontId="7" fillId="0" borderId="2" applyFont="0" applyFill="0" applyBorder="0" applyAlignment="0" applyProtection="0"/>
    <xf numFmtId="43" fontId="16" fillId="0" borderId="2" applyFont="0" applyFill="0" applyBorder="0" applyAlignment="0" applyProtection="0"/>
    <xf numFmtId="0" fontId="16" fillId="0" borderId="2"/>
    <xf numFmtId="0" fontId="6" fillId="0" borderId="2"/>
    <xf numFmtId="9" fontId="6" fillId="0" borderId="2" applyFont="0" applyFill="0" applyBorder="0" applyAlignment="0" applyProtection="0"/>
    <xf numFmtId="0" fontId="5" fillId="0" borderId="2"/>
    <xf numFmtId="9" fontId="5" fillId="0" borderId="2" applyFont="0" applyFill="0" applyBorder="0" applyAlignment="0" applyProtection="0"/>
    <xf numFmtId="43" fontId="5" fillId="0" borderId="2" applyFont="0" applyFill="0" applyBorder="0" applyAlignment="0" applyProtection="0"/>
  </cellStyleXfs>
  <cellXfs count="364">
    <xf numFmtId="0" fontId="0" fillId="0" borderId="0" xfId="0"/>
    <xf numFmtId="0" fontId="8" fillId="5" borderId="2" xfId="0" applyFont="1" applyFill="1" applyBorder="1" applyAlignment="1">
      <alignment vertical="center"/>
    </xf>
    <xf numFmtId="0" fontId="8" fillId="0" borderId="2" xfId="0" applyFont="1" applyBorder="1" applyAlignment="1">
      <alignment vertical="center"/>
    </xf>
    <xf numFmtId="164" fontId="14" fillId="0" borderId="4" xfId="2" applyNumberFormat="1" applyFont="1" applyFill="1" applyBorder="1" applyAlignment="1">
      <alignment vertical="center" wrapText="1"/>
    </xf>
    <xf numFmtId="0" fontId="8" fillId="0" borderId="4" xfId="0" applyFont="1" applyBorder="1" applyAlignment="1">
      <alignment vertical="center"/>
    </xf>
    <xf numFmtId="164" fontId="8" fillId="0" borderId="4" xfId="2" applyNumberFormat="1" applyFont="1" applyBorder="1" applyAlignment="1">
      <alignment vertical="center"/>
    </xf>
    <xf numFmtId="164" fontId="14" fillId="12" borderId="4" xfId="2" applyNumberFormat="1" applyFont="1" applyFill="1" applyBorder="1" applyAlignment="1">
      <alignment vertical="center" wrapText="1"/>
    </xf>
    <xf numFmtId="9" fontId="8" fillId="5" borderId="4" xfId="1" applyFont="1" applyFill="1" applyBorder="1" applyAlignment="1">
      <alignment vertical="center"/>
    </xf>
    <xf numFmtId="0" fontId="8" fillId="5" borderId="4" xfId="0" applyFont="1" applyFill="1" applyBorder="1" applyAlignment="1">
      <alignment vertical="center"/>
    </xf>
    <xf numFmtId="164" fontId="14" fillId="11" borderId="4" xfId="2" applyNumberFormat="1" applyFont="1" applyFill="1" applyBorder="1" applyAlignment="1">
      <alignment vertical="center" wrapText="1"/>
    </xf>
    <xf numFmtId="164" fontId="15" fillId="0" borderId="4" xfId="2" applyNumberFormat="1" applyFont="1" applyFill="1" applyBorder="1" applyAlignment="1">
      <alignment vertical="center" wrapText="1"/>
    </xf>
    <xf numFmtId="164" fontId="15" fillId="11" borderId="4" xfId="2" applyNumberFormat="1" applyFont="1" applyFill="1" applyBorder="1" applyAlignment="1">
      <alignment vertical="center" wrapText="1"/>
    </xf>
    <xf numFmtId="0" fontId="14" fillId="2" borderId="2" xfId="0" applyFont="1" applyFill="1" applyBorder="1" applyAlignment="1">
      <alignment vertical="center" wrapText="1"/>
    </xf>
    <xf numFmtId="9" fontId="14" fillId="2" borderId="2" xfId="0" applyNumberFormat="1" applyFont="1" applyFill="1" applyBorder="1" applyAlignment="1">
      <alignment vertical="center" wrapText="1"/>
    </xf>
    <xf numFmtId="3" fontId="14" fillId="3" borderId="2" xfId="0" applyNumberFormat="1" applyFont="1" applyFill="1" applyBorder="1" applyAlignment="1">
      <alignment vertical="center" wrapText="1"/>
    </xf>
    <xf numFmtId="0" fontId="10" fillId="5" borderId="2" xfId="0" applyFont="1" applyFill="1" applyBorder="1" applyAlignment="1">
      <alignment vertical="center"/>
    </xf>
    <xf numFmtId="0" fontId="14" fillId="5" borderId="2" xfId="0" applyFont="1" applyFill="1" applyBorder="1" applyAlignment="1">
      <alignment vertical="center"/>
    </xf>
    <xf numFmtId="0" fontId="12" fillId="5" borderId="2" xfId="0" applyFont="1" applyFill="1" applyBorder="1" applyAlignment="1">
      <alignment vertical="center"/>
    </xf>
    <xf numFmtId="0" fontId="14" fillId="0" borderId="2" xfId="0" applyFont="1" applyBorder="1" applyAlignment="1">
      <alignment vertical="center"/>
    </xf>
    <xf numFmtId="9" fontId="8" fillId="0" borderId="4" xfId="1" applyFont="1" applyBorder="1" applyAlignment="1">
      <alignment vertical="center"/>
    </xf>
    <xf numFmtId="0" fontId="8" fillId="0" borderId="1" xfId="0" applyFont="1" applyBorder="1" applyAlignment="1">
      <alignment vertical="center"/>
    </xf>
    <xf numFmtId="0" fontId="8" fillId="5" borderId="2" xfId="0" applyFont="1" applyFill="1" applyBorder="1" applyAlignment="1">
      <alignment vertical="center" wrapText="1"/>
    </xf>
    <xf numFmtId="0" fontId="8" fillId="0" borderId="2" xfId="0" applyFont="1" applyBorder="1" applyAlignment="1">
      <alignment vertical="center" wrapText="1"/>
    </xf>
    <xf numFmtId="10" fontId="14" fillId="4" borderId="4" xfId="1" applyNumberFormat="1" applyFont="1" applyFill="1" applyBorder="1" applyAlignment="1">
      <alignment vertical="center" wrapText="1"/>
    </xf>
    <xf numFmtId="10" fontId="14" fillId="0" borderId="4" xfId="1" applyNumberFormat="1" applyFont="1" applyFill="1" applyBorder="1" applyAlignment="1">
      <alignment vertical="center" wrapText="1"/>
    </xf>
    <xf numFmtId="0" fontId="14" fillId="4" borderId="4" xfId="0" applyFont="1" applyFill="1" applyBorder="1" applyAlignment="1">
      <alignment vertical="center" wrapText="1"/>
    </xf>
    <xf numFmtId="0" fontId="14" fillId="0" borderId="2" xfId="0" applyFont="1" applyBorder="1" applyAlignment="1">
      <alignment vertical="center" wrapText="1"/>
    </xf>
    <xf numFmtId="3" fontId="8" fillId="0" borderId="4" xfId="0" applyNumberFormat="1" applyFont="1" applyBorder="1" applyAlignment="1">
      <alignment vertical="center"/>
    </xf>
    <xf numFmtId="9" fontId="8" fillId="0" borderId="4" xfId="0" applyNumberFormat="1" applyFont="1" applyBorder="1" applyAlignment="1">
      <alignment vertical="center"/>
    </xf>
    <xf numFmtId="3" fontId="15" fillId="10" borderId="4" xfId="0" applyNumberFormat="1" applyFont="1" applyFill="1" applyBorder="1" applyAlignment="1">
      <alignment vertical="center" wrapText="1"/>
    </xf>
    <xf numFmtId="3" fontId="15" fillId="0" borderId="4" xfId="0" applyNumberFormat="1" applyFont="1" applyBorder="1" applyAlignment="1">
      <alignment vertical="center" wrapText="1"/>
    </xf>
    <xf numFmtId="0" fontId="14" fillId="0" borderId="4" xfId="2" applyNumberFormat="1" applyFont="1" applyFill="1" applyBorder="1" applyAlignment="1">
      <alignment vertical="center" wrapText="1"/>
    </xf>
    <xf numFmtId="9" fontId="8" fillId="5" borderId="4" xfId="0" applyNumberFormat="1" applyFont="1" applyFill="1" applyBorder="1" applyAlignment="1">
      <alignment vertical="center"/>
    </xf>
    <xf numFmtId="0" fontId="15" fillId="2" borderId="2" xfId="0" applyFont="1" applyFill="1" applyBorder="1" applyAlignment="1">
      <alignment horizontal="center" vertical="center" wrapText="1"/>
    </xf>
    <xf numFmtId="0" fontId="8" fillId="5" borderId="2" xfId="0" applyFont="1" applyFill="1" applyBorder="1" applyAlignment="1">
      <alignment horizontal="center" vertical="center"/>
    </xf>
    <xf numFmtId="0" fontId="8" fillId="0" borderId="2" xfId="0" applyFont="1" applyBorder="1" applyAlignment="1">
      <alignment horizontal="center" vertical="center"/>
    </xf>
    <xf numFmtId="0" fontId="8"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0" fontId="12" fillId="9"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164" fontId="14" fillId="2" borderId="2" xfId="2" applyNumberFormat="1" applyFont="1" applyFill="1" applyBorder="1" applyAlignment="1">
      <alignment horizontal="center" vertical="center" wrapText="1"/>
    </xf>
    <xf numFmtId="0" fontId="15" fillId="5" borderId="2" xfId="0" applyFont="1" applyFill="1" applyBorder="1" applyAlignment="1">
      <alignment horizontal="center" vertical="center"/>
    </xf>
    <xf numFmtId="0" fontId="8" fillId="5" borderId="2" xfId="0" applyFont="1" applyFill="1" applyBorder="1" applyAlignment="1">
      <alignment horizontal="center" vertical="center" wrapText="1"/>
    </xf>
    <xf numFmtId="0" fontId="8" fillId="0" borderId="2" xfId="0" applyFont="1" applyBorder="1" applyAlignment="1">
      <alignment horizontal="center" vertical="center" wrapText="1"/>
    </xf>
    <xf numFmtId="164" fontId="15" fillId="11" borderId="4" xfId="2" applyNumberFormat="1" applyFont="1" applyFill="1" applyBorder="1" applyAlignment="1">
      <alignment horizontal="right" vertical="center" wrapText="1"/>
    </xf>
    <xf numFmtId="164" fontId="15" fillId="12" borderId="4" xfId="2" applyNumberFormat="1" applyFont="1" applyFill="1" applyBorder="1" applyAlignment="1">
      <alignment horizontal="right" vertical="center" wrapText="1"/>
    </xf>
    <xf numFmtId="164" fontId="14" fillId="12" borderId="4" xfId="2" applyNumberFormat="1" applyFont="1" applyFill="1" applyBorder="1" applyAlignment="1">
      <alignment horizontal="right" vertical="center" wrapText="1"/>
    </xf>
    <xf numFmtId="164" fontId="14" fillId="11" borderId="4" xfId="2" applyNumberFormat="1" applyFont="1" applyFill="1" applyBorder="1" applyAlignment="1">
      <alignment horizontal="right" vertical="center" wrapText="1"/>
    </xf>
    <xf numFmtId="164" fontId="15" fillId="0" borderId="4" xfId="2" applyNumberFormat="1" applyFont="1" applyFill="1" applyBorder="1" applyAlignment="1">
      <alignment horizontal="right" vertical="center" wrapText="1"/>
    </xf>
    <xf numFmtId="0" fontId="15" fillId="11" borderId="4" xfId="2" applyNumberFormat="1" applyFont="1" applyFill="1" applyBorder="1" applyAlignment="1">
      <alignment horizontal="right" vertical="center" wrapText="1"/>
    </xf>
    <xf numFmtId="0" fontId="14" fillId="11" borderId="4" xfId="2" applyNumberFormat="1" applyFont="1" applyFill="1" applyBorder="1" applyAlignment="1">
      <alignment horizontal="right" vertical="center" wrapText="1"/>
    </xf>
    <xf numFmtId="0" fontId="14" fillId="0" borderId="4" xfId="2" applyNumberFormat="1" applyFont="1" applyFill="1" applyBorder="1" applyAlignment="1">
      <alignment horizontal="right" vertical="center" wrapText="1"/>
    </xf>
    <xf numFmtId="164" fontId="8" fillId="5" borderId="2" xfId="0" applyNumberFormat="1" applyFont="1" applyFill="1" applyBorder="1" applyAlignment="1">
      <alignment vertical="center"/>
    </xf>
    <xf numFmtId="43" fontId="8" fillId="5" borderId="2" xfId="0" applyNumberFormat="1" applyFont="1" applyFill="1" applyBorder="1" applyAlignment="1">
      <alignment vertical="center"/>
    </xf>
    <xf numFmtId="0" fontId="9"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4" fillId="2" borderId="2" xfId="0" applyFont="1" applyFill="1" applyBorder="1" applyAlignment="1">
      <alignment horizontal="left" vertical="center"/>
    </xf>
    <xf numFmtId="0" fontId="14" fillId="2" borderId="2" xfId="0" applyFont="1" applyFill="1" applyBorder="1" applyAlignment="1">
      <alignment horizontal="left" vertical="center" wrapText="1"/>
    </xf>
    <xf numFmtId="0" fontId="15" fillId="5" borderId="2" xfId="0" applyFont="1" applyFill="1" applyBorder="1" applyAlignment="1">
      <alignment horizontal="left" vertical="center"/>
    </xf>
    <xf numFmtId="0" fontId="14" fillId="5" borderId="2" xfId="0" applyFont="1" applyFill="1" applyBorder="1" applyAlignment="1">
      <alignment horizontal="left" vertical="center"/>
    </xf>
    <xf numFmtId="0" fontId="14" fillId="0" borderId="2" xfId="0" applyFont="1" applyBorder="1" applyAlignment="1">
      <alignment horizontal="left" vertical="center"/>
    </xf>
    <xf numFmtId="164" fontId="20" fillId="0" borderId="4" xfId="2" applyNumberFormat="1" applyFont="1" applyFill="1" applyBorder="1" applyAlignment="1">
      <alignment vertical="center" wrapText="1"/>
    </xf>
    <xf numFmtId="0" fontId="14" fillId="0" borderId="4" xfId="0" applyFont="1" applyBorder="1" applyAlignment="1">
      <alignment vertical="center" wrapText="1"/>
    </xf>
    <xf numFmtId="0" fontId="22" fillId="0" borderId="2" xfId="0" applyFont="1" applyBorder="1" applyAlignment="1">
      <alignment horizontal="center" vertical="center"/>
    </xf>
    <xf numFmtId="0" fontId="21" fillId="17" borderId="3" xfId="0" applyFont="1" applyFill="1" applyBorder="1" applyAlignment="1">
      <alignment horizontal="center" vertical="center"/>
    </xf>
    <xf numFmtId="0" fontId="21" fillId="17" borderId="3" xfId="0" applyFont="1" applyFill="1" applyBorder="1" applyAlignment="1">
      <alignment horizontal="center" vertical="center" wrapText="1"/>
    </xf>
    <xf numFmtId="0" fontId="21" fillId="17" borderId="3" xfId="0" applyFont="1" applyFill="1" applyBorder="1" applyAlignment="1">
      <alignment horizontal="left" vertical="center"/>
    </xf>
    <xf numFmtId="0" fontId="21" fillId="17" borderId="14" xfId="0" applyFont="1" applyFill="1" applyBorder="1" applyAlignment="1">
      <alignment horizontal="center" vertical="center" wrapText="1"/>
    </xf>
    <xf numFmtId="0" fontId="21" fillId="19" borderId="3" xfId="0" applyFont="1" applyFill="1" applyBorder="1" applyAlignment="1">
      <alignment horizontal="center" vertical="center" wrapText="1"/>
    </xf>
    <xf numFmtId="0" fontId="21" fillId="19" borderId="3" xfId="0" applyFont="1" applyFill="1" applyBorder="1" applyAlignment="1">
      <alignment horizontal="left" vertical="center" wrapText="1"/>
    </xf>
    <xf numFmtId="0" fontId="21" fillId="19" borderId="4" xfId="0" applyFont="1" applyFill="1" applyBorder="1" applyAlignment="1">
      <alignment horizontal="center" vertical="center" wrapText="1"/>
    </xf>
    <xf numFmtId="0" fontId="21" fillId="17" borderId="4" xfId="0" applyFont="1" applyFill="1" applyBorder="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xf>
    <xf numFmtId="0" fontId="22" fillId="0" borderId="0" xfId="0" applyFont="1" applyAlignment="1">
      <alignment horizontal="center" vertical="center"/>
    </xf>
    <xf numFmtId="0" fontId="14" fillId="5" borderId="2" xfId="0"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vertical="center" wrapText="1"/>
    </xf>
    <xf numFmtId="0" fontId="14" fillId="5" borderId="2" xfId="0" applyFont="1" applyFill="1" applyBorder="1" applyAlignment="1">
      <alignment horizontal="left" vertical="center" wrapText="1"/>
    </xf>
    <xf numFmtId="0" fontId="14" fillId="5" borderId="2" xfId="0" applyFont="1" applyFill="1" applyBorder="1" applyAlignment="1">
      <alignment vertical="center" wrapText="1"/>
    </xf>
    <xf numFmtId="0" fontId="14" fillId="0" borderId="0" xfId="0" applyFont="1" applyAlignment="1">
      <alignment vertical="center"/>
    </xf>
    <xf numFmtId="0" fontId="14" fillId="0" borderId="0" xfId="0" applyFont="1" applyAlignment="1">
      <alignment horizontal="left" vertical="center"/>
    </xf>
    <xf numFmtId="0" fontId="11" fillId="7" borderId="4" xfId="0" applyFont="1" applyFill="1" applyBorder="1" applyAlignment="1">
      <alignment horizontal="center" vertical="center"/>
    </xf>
    <xf numFmtId="0" fontId="10"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1" fillId="7" borderId="11" xfId="0" applyFont="1" applyFill="1" applyBorder="1" applyAlignment="1">
      <alignment horizontal="center" vertical="center"/>
    </xf>
    <xf numFmtId="0" fontId="10" fillId="7" borderId="12" xfId="0" applyFont="1" applyFill="1" applyBorder="1" applyAlignment="1">
      <alignment horizontal="center" vertical="center" wrapText="1"/>
    </xf>
    <xf numFmtId="0" fontId="15" fillId="7" borderId="12" xfId="0" applyFont="1" applyFill="1" applyBorder="1" applyAlignment="1">
      <alignment horizontal="center" vertical="center"/>
    </xf>
    <xf numFmtId="0" fontId="15" fillId="7" borderId="13" xfId="0" applyFont="1" applyFill="1" applyBorder="1" applyAlignment="1">
      <alignment horizontal="center" vertical="center"/>
    </xf>
    <xf numFmtId="0" fontId="11" fillId="22" borderId="4" xfId="0" applyFont="1" applyFill="1" applyBorder="1" applyAlignment="1">
      <alignment horizontal="center" vertical="center"/>
    </xf>
    <xf numFmtId="0" fontId="10" fillId="22" borderId="4" xfId="0" applyFont="1" applyFill="1" applyBorder="1" applyAlignment="1">
      <alignment horizontal="center" vertical="center" wrapText="1"/>
    </xf>
    <xf numFmtId="0" fontId="15" fillId="22" borderId="4" xfId="0" applyFont="1" applyFill="1" applyBorder="1" applyAlignment="1">
      <alignment horizontal="center" vertical="center"/>
    </xf>
    <xf numFmtId="0" fontId="15" fillId="22" borderId="4" xfId="0" applyFont="1" applyFill="1" applyBorder="1" applyAlignment="1">
      <alignment horizontal="left" vertical="center"/>
    </xf>
    <xf numFmtId="0" fontId="15" fillId="22" borderId="4" xfId="0" applyFont="1" applyFill="1" applyBorder="1" applyAlignment="1">
      <alignment horizontal="center" vertical="center" wrapText="1"/>
    </xf>
    <xf numFmtId="0" fontId="11" fillId="22" borderId="11" xfId="0" applyFont="1" applyFill="1" applyBorder="1" applyAlignment="1">
      <alignment horizontal="center" vertical="center"/>
    </xf>
    <xf numFmtId="0" fontId="10" fillId="22" borderId="13" xfId="0" applyFont="1" applyFill="1" applyBorder="1" applyAlignment="1">
      <alignment horizontal="center" vertical="center" wrapText="1"/>
    </xf>
    <xf numFmtId="0" fontId="10" fillId="22" borderId="12" xfId="0" applyFont="1" applyFill="1" applyBorder="1" applyAlignment="1">
      <alignment horizontal="center" vertical="center" wrapText="1"/>
    </xf>
    <xf numFmtId="0" fontId="15" fillId="22" borderId="12" xfId="0" applyFont="1" applyFill="1" applyBorder="1" applyAlignment="1">
      <alignment horizontal="center" vertical="center"/>
    </xf>
    <xf numFmtId="0" fontId="15" fillId="22" borderId="12" xfId="0" applyFont="1" applyFill="1" applyBorder="1" applyAlignment="1">
      <alignment horizontal="left" vertical="center"/>
    </xf>
    <xf numFmtId="0" fontId="15" fillId="22" borderId="12" xfId="0" applyFont="1" applyFill="1" applyBorder="1" applyAlignment="1">
      <alignment horizontal="center" vertical="center" wrapText="1"/>
    </xf>
    <xf numFmtId="0" fontId="15" fillId="22" borderId="13" xfId="0" applyFont="1" applyFill="1" applyBorder="1" applyAlignment="1">
      <alignment horizontal="center" vertical="center"/>
    </xf>
    <xf numFmtId="9" fontId="14" fillId="6" borderId="4" xfId="0" applyNumberFormat="1" applyFont="1" applyFill="1" applyBorder="1" applyAlignment="1">
      <alignment vertical="center" wrapText="1"/>
    </xf>
    <xf numFmtId="9" fontId="14" fillId="15" borderId="4" xfId="0" applyNumberFormat="1" applyFont="1" applyFill="1" applyBorder="1" applyAlignment="1">
      <alignment vertical="center" wrapText="1"/>
    </xf>
    <xf numFmtId="0" fontId="11" fillId="12" borderId="4" xfId="0" applyFont="1" applyFill="1" applyBorder="1" applyAlignment="1">
      <alignment vertical="center"/>
    </xf>
    <xf numFmtId="0" fontId="14" fillId="12" borderId="10" xfId="0" applyFont="1" applyFill="1" applyBorder="1" applyAlignment="1">
      <alignment vertical="center" wrapText="1"/>
    </xf>
    <xf numFmtId="3" fontId="14" fillId="15" borderId="4" xfId="0" applyNumberFormat="1" applyFont="1" applyFill="1" applyBorder="1" applyAlignment="1">
      <alignment vertical="center" wrapText="1"/>
    </xf>
    <xf numFmtId="164" fontId="11" fillId="0" borderId="4" xfId="0" applyNumberFormat="1" applyFont="1" applyBorder="1" applyAlignment="1">
      <alignment horizontal="right" vertical="center"/>
    </xf>
    <xf numFmtId="164" fontId="15" fillId="7" borderId="4" xfId="2" applyNumberFormat="1" applyFont="1" applyFill="1" applyBorder="1" applyAlignment="1">
      <alignment horizontal="right" vertical="center" wrapText="1"/>
    </xf>
    <xf numFmtId="164" fontId="11" fillId="7" borderId="4" xfId="0" applyNumberFormat="1" applyFont="1" applyFill="1" applyBorder="1" applyAlignment="1">
      <alignment horizontal="right" vertical="center"/>
    </xf>
    <xf numFmtId="164" fontId="15" fillId="7" borderId="4" xfId="2" applyNumberFormat="1" applyFont="1" applyFill="1" applyBorder="1" applyAlignment="1">
      <alignment vertical="center" wrapText="1"/>
    </xf>
    <xf numFmtId="3" fontId="15" fillId="7" borderId="4" xfId="0" applyNumberFormat="1" applyFont="1" applyFill="1" applyBorder="1" applyAlignment="1">
      <alignment vertical="center" wrapText="1"/>
    </xf>
    <xf numFmtId="0" fontId="15" fillId="7" borderId="4" xfId="2" applyNumberFormat="1" applyFont="1" applyFill="1" applyBorder="1" applyAlignment="1">
      <alignment horizontal="right" vertical="center" wrapText="1"/>
    </xf>
    <xf numFmtId="3" fontId="21" fillId="23" borderId="4" xfId="0" applyNumberFormat="1" applyFont="1" applyFill="1" applyBorder="1" applyAlignment="1">
      <alignment vertical="center" wrapText="1"/>
    </xf>
    <xf numFmtId="9" fontId="21" fillId="18" borderId="4" xfId="0" applyNumberFormat="1" applyFont="1" applyFill="1" applyBorder="1" applyAlignment="1">
      <alignment vertical="center" wrapText="1"/>
    </xf>
    <xf numFmtId="0" fontId="11" fillId="5" borderId="2" xfId="0" applyFont="1" applyFill="1" applyBorder="1" applyAlignment="1">
      <alignment vertical="center"/>
    </xf>
    <xf numFmtId="0" fontId="15" fillId="5" borderId="2" xfId="0" applyFont="1" applyFill="1" applyBorder="1" applyAlignment="1">
      <alignment vertical="center"/>
    </xf>
    <xf numFmtId="0" fontId="15" fillId="0" borderId="2" xfId="0" applyFont="1" applyBorder="1" applyAlignment="1">
      <alignment vertical="center"/>
    </xf>
    <xf numFmtId="9" fontId="21" fillId="17" borderId="4" xfId="0" applyNumberFormat="1" applyFont="1" applyFill="1" applyBorder="1" applyAlignment="1">
      <alignment horizontal="right" vertical="center" wrapText="1"/>
    </xf>
    <xf numFmtId="9" fontId="21" fillId="23" borderId="4" xfId="0" applyNumberFormat="1" applyFont="1" applyFill="1" applyBorder="1" applyAlignment="1">
      <alignment vertical="center" wrapText="1"/>
    </xf>
    <xf numFmtId="0" fontId="15" fillId="11" borderId="4" xfId="0" applyFont="1" applyFill="1" applyBorder="1" applyAlignment="1">
      <alignment horizontal="left" vertical="center" wrapText="1"/>
    </xf>
    <xf numFmtId="0" fontId="11" fillId="0" borderId="2" xfId="0" applyFont="1" applyBorder="1" applyAlignment="1">
      <alignment vertical="center"/>
    </xf>
    <xf numFmtId="0" fontId="11" fillId="0" borderId="0" xfId="0" applyFont="1" applyAlignment="1">
      <alignment vertical="center"/>
    </xf>
    <xf numFmtId="164" fontId="14" fillId="7" borderId="4" xfId="2" applyNumberFormat="1" applyFont="1" applyFill="1" applyBorder="1" applyAlignment="1">
      <alignment horizontal="right" vertical="center" wrapText="1"/>
    </xf>
    <xf numFmtId="164" fontId="14" fillId="7" borderId="4" xfId="2" applyNumberFormat="1" applyFont="1" applyFill="1" applyBorder="1" applyAlignment="1">
      <alignment vertical="center" wrapText="1"/>
    </xf>
    <xf numFmtId="0" fontId="8" fillId="24" borderId="2" xfId="0" applyFont="1" applyFill="1" applyBorder="1" applyAlignment="1">
      <alignment horizontal="center" vertical="center"/>
    </xf>
    <xf numFmtId="0" fontId="22" fillId="25" borderId="2" xfId="0" applyFont="1" applyFill="1" applyBorder="1" applyAlignment="1">
      <alignment horizontal="center" vertical="center"/>
    </xf>
    <xf numFmtId="0" fontId="8" fillId="24" borderId="2" xfId="0" applyFont="1" applyFill="1" applyBorder="1" applyAlignment="1">
      <alignment vertical="center"/>
    </xf>
    <xf numFmtId="0" fontId="8" fillId="25" borderId="2" xfId="0" applyFont="1" applyFill="1" applyBorder="1" applyAlignment="1">
      <alignment horizontal="center" vertical="center"/>
    </xf>
    <xf numFmtId="0" fontId="11" fillId="24" borderId="2" xfId="0" applyFont="1" applyFill="1" applyBorder="1" applyAlignment="1">
      <alignment vertical="center"/>
    </xf>
    <xf numFmtId="0" fontId="8" fillId="25" borderId="2" xfId="0" applyFont="1" applyFill="1" applyBorder="1" applyAlignment="1">
      <alignment vertical="center"/>
    </xf>
    <xf numFmtId="0" fontId="8" fillId="24" borderId="2" xfId="0" applyFont="1" applyFill="1" applyBorder="1" applyAlignment="1">
      <alignment horizontal="center" vertical="center" wrapText="1"/>
    </xf>
    <xf numFmtId="0" fontId="8" fillId="25" borderId="2" xfId="0" applyFont="1" applyFill="1" applyBorder="1" applyAlignment="1">
      <alignment vertical="center" wrapText="1"/>
    </xf>
    <xf numFmtId="0" fontId="8" fillId="24" borderId="2" xfId="0" applyFont="1" applyFill="1" applyBorder="1" applyAlignment="1">
      <alignment vertical="center" wrapText="1"/>
    </xf>
    <xf numFmtId="0" fontId="14" fillId="2" borderId="2" xfId="0" applyFont="1" applyFill="1" applyBorder="1" applyAlignment="1">
      <alignment horizontal="center" vertical="center"/>
    </xf>
    <xf numFmtId="0" fontId="15" fillId="7" borderId="4" xfId="0" applyFont="1" applyFill="1" applyBorder="1" applyAlignment="1">
      <alignment horizontal="left" vertical="center"/>
    </xf>
    <xf numFmtId="0" fontId="15" fillId="12" borderId="4" xfId="0" applyFont="1" applyFill="1" applyBorder="1" applyAlignment="1">
      <alignment horizontal="left" vertical="center" wrapText="1"/>
    </xf>
    <xf numFmtId="3" fontId="14" fillId="3" borderId="2" xfId="0" applyNumberFormat="1" applyFont="1" applyFill="1" applyBorder="1" applyAlignment="1">
      <alignment horizontal="left" vertical="center" wrapText="1"/>
    </xf>
    <xf numFmtId="0" fontId="15" fillId="22" borderId="3" xfId="0" applyFont="1" applyFill="1" applyBorder="1" applyAlignment="1">
      <alignment horizontal="left" vertical="center"/>
    </xf>
    <xf numFmtId="0" fontId="21" fillId="19" borderId="10" xfId="0" applyFont="1" applyFill="1" applyBorder="1" applyAlignment="1">
      <alignment horizontal="left" vertical="center" wrapText="1"/>
    </xf>
    <xf numFmtId="0" fontId="11" fillId="12" borderId="4" xfId="0" applyFont="1" applyFill="1" applyBorder="1" applyAlignment="1">
      <alignment horizontal="left" vertical="center"/>
    </xf>
    <xf numFmtId="0" fontId="11" fillId="12" borderId="9" xfId="0" applyFont="1" applyFill="1" applyBorder="1" applyAlignment="1">
      <alignment horizontal="left" vertical="center"/>
    </xf>
    <xf numFmtId="0" fontId="14" fillId="11" borderId="9" xfId="0" applyFont="1" applyFill="1" applyBorder="1" applyAlignment="1">
      <alignment horizontal="left" vertical="center" wrapText="1"/>
    </xf>
    <xf numFmtId="1" fontId="21" fillId="17" borderId="4" xfId="0" applyNumberFormat="1" applyFont="1" applyFill="1" applyBorder="1" applyAlignment="1">
      <alignment vertical="center" wrapText="1"/>
    </xf>
    <xf numFmtId="0" fontId="14" fillId="0" borderId="2" xfId="10" applyFont="1" applyAlignment="1">
      <alignment horizontal="center" vertical="center" wrapText="1"/>
    </xf>
    <xf numFmtId="164" fontId="21" fillId="13" borderId="4" xfId="12" applyNumberFormat="1" applyFont="1" applyFill="1" applyBorder="1" applyAlignment="1" applyProtection="1">
      <alignment horizontal="center" vertical="center" wrapText="1"/>
    </xf>
    <xf numFmtId="0" fontId="21" fillId="13" borderId="4" xfId="7" applyFont="1" applyFill="1" applyBorder="1" applyAlignment="1">
      <alignment horizontal="center" vertical="center" wrapText="1"/>
    </xf>
    <xf numFmtId="17" fontId="21" fillId="13" borderId="4" xfId="7" applyNumberFormat="1" applyFont="1" applyFill="1" applyBorder="1" applyAlignment="1">
      <alignment horizontal="center" vertical="center" wrapText="1"/>
    </xf>
    <xf numFmtId="165" fontId="21" fillId="13" borderId="4" xfId="11" applyNumberFormat="1" applyFont="1" applyFill="1" applyBorder="1" applyAlignment="1" applyProtection="1">
      <alignment horizontal="center" vertical="center" wrapText="1"/>
    </xf>
    <xf numFmtId="0" fontId="12" fillId="0" borderId="10" xfId="7" applyFont="1" applyBorder="1" applyAlignment="1">
      <alignment vertical="center" wrapText="1"/>
    </xf>
    <xf numFmtId="3" fontId="10" fillId="5" borderId="4" xfId="10" applyNumberFormat="1" applyFont="1" applyFill="1" applyBorder="1" applyAlignment="1">
      <alignment horizontal="right" vertical="center"/>
    </xf>
    <xf numFmtId="3" fontId="12" fillId="5" borderId="4" xfId="10" applyNumberFormat="1" applyFont="1" applyFill="1" applyBorder="1" applyAlignment="1">
      <alignment horizontal="right" vertical="center"/>
    </xf>
    <xf numFmtId="3" fontId="12" fillId="0" borderId="4" xfId="10" applyNumberFormat="1" applyFont="1" applyBorder="1" applyAlignment="1">
      <alignment horizontal="right" vertical="center"/>
    </xf>
    <xf numFmtId="164" fontId="12" fillId="0" borderId="4" xfId="12" applyNumberFormat="1" applyFont="1" applyFill="1" applyBorder="1" applyAlignment="1" applyProtection="1">
      <alignment vertical="center" wrapText="1"/>
      <protection locked="0"/>
    </xf>
    <xf numFmtId="9" fontId="12" fillId="14" borderId="4" xfId="11" applyFont="1" applyFill="1" applyBorder="1" applyAlignment="1" applyProtection="1">
      <alignment vertical="center" wrapText="1"/>
    </xf>
    <xf numFmtId="9" fontId="12" fillId="14" borderId="4" xfId="12" applyNumberFormat="1" applyFont="1" applyFill="1" applyBorder="1" applyAlignment="1" applyProtection="1">
      <alignment vertical="center" wrapText="1"/>
    </xf>
    <xf numFmtId="164" fontId="12" fillId="0" borderId="4" xfId="6" applyNumberFormat="1" applyFont="1" applyFill="1" applyBorder="1" applyAlignment="1" applyProtection="1">
      <alignment vertical="center" wrapText="1"/>
      <protection locked="0"/>
    </xf>
    <xf numFmtId="9" fontId="12" fillId="5" borderId="4" xfId="11" applyFont="1" applyFill="1" applyBorder="1" applyAlignment="1" applyProtection="1">
      <alignment vertical="center" wrapText="1"/>
    </xf>
    <xf numFmtId="0" fontId="14" fillId="0" borderId="2" xfId="10" applyFont="1"/>
    <xf numFmtId="0" fontId="15" fillId="0" borderId="2" xfId="10" applyFont="1"/>
    <xf numFmtId="0" fontId="14" fillId="0" borderId="2" xfId="10" applyFont="1" applyProtection="1">
      <protection locked="0"/>
    </xf>
    <xf numFmtId="0" fontId="21" fillId="13" borderId="4" xfId="10" applyFont="1" applyFill="1" applyBorder="1" applyAlignment="1">
      <alignment horizontal="center" vertical="center" wrapText="1"/>
    </xf>
    <xf numFmtId="0" fontId="14" fillId="0" borderId="2" xfId="10" applyFont="1" applyAlignment="1" applyProtection="1">
      <alignment vertical="center" wrapText="1"/>
      <protection locked="0"/>
    </xf>
    <xf numFmtId="0" fontId="14" fillId="0" borderId="4" xfId="10" applyFont="1" applyBorder="1" applyAlignment="1" applyProtection="1">
      <alignment vertical="center" wrapText="1"/>
      <protection locked="0"/>
    </xf>
    <xf numFmtId="0" fontId="14" fillId="0" borderId="4" xfId="10" applyFont="1" applyBorder="1"/>
    <xf numFmtId="3" fontId="10" fillId="0" borderId="4" xfId="10" applyNumberFormat="1" applyFont="1" applyBorder="1" applyAlignment="1">
      <alignment horizontal="right" vertical="center"/>
    </xf>
    <xf numFmtId="164" fontId="15" fillId="0" borderId="4" xfId="10" applyNumberFormat="1" applyFont="1" applyBorder="1" applyAlignment="1" applyProtection="1">
      <alignment vertical="center"/>
      <protection locked="0"/>
    </xf>
    <xf numFmtId="164" fontId="15" fillId="0" borderId="4" xfId="10" applyNumberFormat="1" applyFont="1" applyBorder="1" applyAlignment="1">
      <alignment vertical="center"/>
    </xf>
    <xf numFmtId="0" fontId="8" fillId="24" borderId="4" xfId="0" applyFont="1" applyFill="1" applyBorder="1" applyAlignment="1">
      <alignment vertical="center"/>
    </xf>
    <xf numFmtId="0" fontId="24" fillId="8" borderId="4" xfId="7" applyFont="1" applyFill="1" applyBorder="1" applyAlignment="1">
      <alignment horizontal="left" vertical="center"/>
    </xf>
    <xf numFmtId="0" fontId="25" fillId="8" borderId="4" xfId="7" applyFont="1" applyFill="1" applyBorder="1" applyAlignment="1">
      <alignment horizontal="left" vertical="center"/>
    </xf>
    <xf numFmtId="0" fontId="25" fillId="0" borderId="2" xfId="7" applyFont="1" applyAlignment="1">
      <alignment horizontal="left" vertical="center"/>
    </xf>
    <xf numFmtId="0" fontId="4" fillId="0" borderId="2" xfId="10" applyFont="1" applyAlignment="1">
      <alignment horizontal="left" vertical="center"/>
    </xf>
    <xf numFmtId="0" fontId="25" fillId="8" borderId="4" xfId="7" applyFont="1" applyFill="1" applyBorder="1" applyAlignment="1">
      <alignment horizontal="left" vertical="center" wrapText="1"/>
    </xf>
    <xf numFmtId="164" fontId="26" fillId="0" borderId="2" xfId="6" applyNumberFormat="1" applyFont="1" applyAlignment="1">
      <alignment horizontal="left" vertical="center"/>
    </xf>
    <xf numFmtId="0" fontId="24" fillId="0" borderId="4" xfId="7" applyFont="1" applyBorder="1" applyAlignment="1">
      <alignment horizontal="left" vertical="center"/>
    </xf>
    <xf numFmtId="164" fontId="24" fillId="0" borderId="4" xfId="6" applyNumberFormat="1" applyFont="1" applyFill="1" applyBorder="1" applyAlignment="1">
      <alignment horizontal="left" vertical="center"/>
    </xf>
    <xf numFmtId="0" fontId="25" fillId="0" borderId="4" xfId="7" applyFont="1" applyBorder="1" applyAlignment="1">
      <alignment horizontal="left" vertical="center"/>
    </xf>
    <xf numFmtId="164" fontId="25" fillId="0" borderId="4" xfId="6" applyNumberFormat="1" applyFont="1" applyFill="1" applyBorder="1" applyAlignment="1">
      <alignment horizontal="left" vertical="center"/>
    </xf>
    <xf numFmtId="0" fontId="25" fillId="0" borderId="4" xfId="6" applyNumberFormat="1" applyFont="1" applyFill="1" applyBorder="1" applyAlignment="1">
      <alignment horizontal="left" vertical="center" wrapText="1"/>
    </xf>
    <xf numFmtId="0" fontId="24" fillId="0" borderId="2" xfId="7" applyFont="1" applyAlignment="1">
      <alignment horizontal="left" vertical="center"/>
    </xf>
    <xf numFmtId="0" fontId="23" fillId="0" borderId="2" xfId="10" applyFont="1" applyAlignment="1">
      <alignment horizontal="center" vertical="center"/>
    </xf>
    <xf numFmtId="0" fontId="4" fillId="0" borderId="2" xfId="10" applyFont="1" applyAlignment="1">
      <alignment horizontal="center" vertical="center"/>
    </xf>
    <xf numFmtId="164" fontId="21" fillId="17" borderId="4" xfId="2" applyNumberFormat="1" applyFont="1" applyFill="1" applyBorder="1" applyAlignment="1">
      <alignment horizontal="right" vertical="center" wrapText="1"/>
    </xf>
    <xf numFmtId="164" fontId="8" fillId="7" borderId="4" xfId="0" applyNumberFormat="1" applyFont="1" applyFill="1" applyBorder="1" applyAlignment="1">
      <alignment horizontal="right" vertical="center"/>
    </xf>
    <xf numFmtId="164" fontId="15" fillId="0" borderId="4" xfId="2" applyNumberFormat="1" applyFont="1" applyBorder="1" applyAlignment="1">
      <alignment vertical="center" wrapText="1"/>
    </xf>
    <xf numFmtId="164" fontId="14" fillId="0" borderId="4" xfId="2" applyNumberFormat="1" applyFont="1" applyBorder="1" applyAlignment="1">
      <alignment vertical="center" wrapText="1"/>
    </xf>
    <xf numFmtId="164" fontId="8" fillId="5" borderId="0" xfId="0" applyNumberFormat="1" applyFont="1" applyFill="1" applyAlignment="1">
      <alignment vertical="center"/>
    </xf>
    <xf numFmtId="0" fontId="8" fillId="24" borderId="0" xfId="0" applyFont="1" applyFill="1" applyAlignment="1">
      <alignment vertical="center"/>
    </xf>
    <xf numFmtId="164" fontId="15" fillId="0" borderId="4" xfId="2" applyNumberFormat="1" applyFont="1" applyBorder="1" applyAlignment="1">
      <alignment horizontal="right" vertical="center" wrapText="1"/>
    </xf>
    <xf numFmtId="0" fontId="10" fillId="5" borderId="2" xfId="0" applyFont="1" applyFill="1" applyBorder="1" applyAlignment="1">
      <alignment horizontal="center" vertical="center"/>
    </xf>
    <xf numFmtId="164" fontId="12" fillId="0" borderId="4" xfId="2" applyNumberFormat="1" applyFont="1" applyFill="1" applyBorder="1" applyAlignment="1">
      <alignment vertical="center" wrapText="1"/>
    </xf>
    <xf numFmtId="164" fontId="13" fillId="26" borderId="4" xfId="2" applyNumberFormat="1" applyFont="1" applyFill="1" applyBorder="1" applyAlignment="1">
      <alignment horizontal="left" vertical="center"/>
    </xf>
    <xf numFmtId="0" fontId="14" fillId="11" borderId="4" xfId="0" applyFont="1" applyFill="1" applyBorder="1" applyAlignment="1">
      <alignment horizontal="left" vertical="center" wrapText="1"/>
    </xf>
    <xf numFmtId="0" fontId="14" fillId="11" borderId="4" xfId="0" applyFont="1" applyFill="1" applyBorder="1" applyAlignment="1">
      <alignment vertical="center" wrapText="1"/>
    </xf>
    <xf numFmtId="0" fontId="15" fillId="0" borderId="2" xfId="0" applyFont="1" applyBorder="1" applyAlignment="1">
      <alignment vertical="center" wrapText="1"/>
    </xf>
    <xf numFmtId="0" fontId="14" fillId="15" borderId="4" xfId="0" applyFont="1" applyFill="1" applyBorder="1" applyAlignment="1">
      <alignment horizontal="left" vertical="center" wrapText="1"/>
    </xf>
    <xf numFmtId="0" fontId="12" fillId="11" borderId="4" xfId="0" applyFont="1" applyFill="1" applyBorder="1" applyAlignment="1">
      <alignment horizontal="center" vertical="center" wrapText="1"/>
    </xf>
    <xf numFmtId="0" fontId="14" fillId="12" borderId="4" xfId="0" applyFont="1" applyFill="1" applyBorder="1" applyAlignment="1">
      <alignment vertical="center" wrapText="1"/>
    </xf>
    <xf numFmtId="0" fontId="15" fillId="2" borderId="2" xfId="0" applyFont="1" applyFill="1" applyBorder="1" applyAlignment="1">
      <alignment vertical="center" wrapText="1"/>
    </xf>
    <xf numFmtId="0" fontId="14" fillId="12" borderId="4" xfId="0" applyFont="1" applyFill="1" applyBorder="1" applyAlignment="1">
      <alignment horizontal="left" vertical="center" wrapText="1"/>
    </xf>
    <xf numFmtId="0" fontId="12" fillId="15" borderId="4" xfId="0" applyFont="1" applyFill="1" applyBorder="1" applyAlignment="1">
      <alignment horizontal="center" vertical="center" wrapText="1"/>
    </xf>
    <xf numFmtId="3" fontId="15" fillId="7" borderId="4" xfId="0" applyNumberFormat="1" applyFont="1" applyFill="1" applyBorder="1" applyAlignment="1">
      <alignment horizontal="center" vertical="center" wrapText="1"/>
    </xf>
    <xf numFmtId="0" fontId="11" fillId="0" borderId="2" xfId="0" applyFont="1" applyBorder="1" applyAlignment="1">
      <alignment horizontal="left" vertical="center"/>
    </xf>
    <xf numFmtId="164" fontId="14" fillId="11" borderId="4" xfId="2" applyNumberFormat="1" applyFont="1" applyFill="1" applyBorder="1" applyAlignment="1">
      <alignment horizontal="left" vertical="center" wrapText="1"/>
    </xf>
    <xf numFmtId="0" fontId="24" fillId="26" borderId="4" xfId="7" applyFont="1" applyFill="1" applyBorder="1" applyAlignment="1">
      <alignment horizontal="center" vertical="center"/>
    </xf>
    <xf numFmtId="164" fontId="24" fillId="26" borderId="4" xfId="6" applyNumberFormat="1" applyFont="1" applyFill="1" applyBorder="1" applyAlignment="1">
      <alignment horizontal="center" vertical="center" wrapText="1"/>
    </xf>
    <xf numFmtId="164" fontId="23" fillId="26" borderId="4" xfId="10" applyNumberFormat="1" applyFont="1" applyFill="1" applyBorder="1" applyAlignment="1">
      <alignment horizontal="left" vertical="center"/>
    </xf>
    <xf numFmtId="0" fontId="23" fillId="26" borderId="4" xfId="10" applyFont="1" applyFill="1" applyBorder="1" applyAlignment="1">
      <alignment horizontal="center" vertical="center" wrapText="1"/>
    </xf>
    <xf numFmtId="0" fontId="28" fillId="16" borderId="4" xfId="0" applyFont="1" applyFill="1" applyBorder="1" applyAlignment="1">
      <alignment vertical="center" wrapText="1"/>
    </xf>
    <xf numFmtId="0" fontId="14" fillId="11" borderId="4" xfId="0" applyFont="1" applyFill="1" applyBorder="1" applyAlignment="1">
      <alignment horizontal="center" vertical="center" wrapText="1"/>
    </xf>
    <xf numFmtId="0" fontId="12" fillId="11" borderId="10" xfId="0" applyFont="1" applyFill="1" applyBorder="1" applyAlignment="1">
      <alignment horizontal="center" vertical="center" wrapText="1"/>
    </xf>
    <xf numFmtId="0" fontId="14" fillId="6" borderId="4" xfId="0" applyFont="1" applyFill="1" applyBorder="1" applyAlignment="1">
      <alignment horizontal="left" vertical="center" wrapText="1"/>
    </xf>
    <xf numFmtId="0" fontId="15" fillId="7" borderId="4" xfId="0" applyFont="1" applyFill="1" applyBorder="1" applyAlignment="1">
      <alignment horizontal="center" vertical="center"/>
    </xf>
    <xf numFmtId="0" fontId="10" fillId="7" borderId="4" xfId="0" applyFont="1" applyFill="1" applyBorder="1" applyAlignment="1">
      <alignment horizontal="center" vertical="center" wrapText="1"/>
    </xf>
    <xf numFmtId="0" fontId="20" fillId="5" borderId="2" xfId="0" applyFont="1" applyFill="1" applyBorder="1" applyAlignment="1">
      <alignment vertical="center"/>
    </xf>
    <xf numFmtId="0" fontId="21" fillId="17" borderId="19" xfId="0" applyFont="1" applyFill="1" applyBorder="1" applyAlignment="1">
      <alignment horizontal="center" vertical="center" wrapText="1"/>
    </xf>
    <xf numFmtId="10" fontId="14" fillId="0" borderId="9" xfId="1" applyNumberFormat="1" applyFont="1" applyFill="1" applyBorder="1" applyAlignment="1">
      <alignment vertical="center" wrapText="1"/>
    </xf>
    <xf numFmtId="10" fontId="14" fillId="4" borderId="9" xfId="1" applyNumberFormat="1" applyFont="1" applyFill="1" applyBorder="1" applyAlignment="1">
      <alignment vertical="center" wrapText="1"/>
    </xf>
    <xf numFmtId="0" fontId="14" fillId="4" borderId="9" xfId="0" applyFont="1" applyFill="1" applyBorder="1" applyAlignment="1">
      <alignment vertical="center" wrapText="1"/>
    </xf>
    <xf numFmtId="0" fontId="21" fillId="19" borderId="4" xfId="0" applyFont="1" applyFill="1" applyBorder="1" applyAlignment="1">
      <alignment horizontal="left" vertical="center" wrapText="1"/>
    </xf>
    <xf numFmtId="0" fontId="14" fillId="11" borderId="5" xfId="0" applyFont="1" applyFill="1" applyBorder="1" applyAlignment="1">
      <alignment vertical="center" wrapText="1"/>
    </xf>
    <xf numFmtId="3" fontId="8" fillId="5" borderId="2" xfId="0" applyNumberFormat="1" applyFont="1" applyFill="1" applyBorder="1" applyAlignment="1">
      <alignment vertical="center"/>
    </xf>
    <xf numFmtId="164" fontId="12" fillId="0" borderId="4" xfId="0" applyNumberFormat="1" applyFont="1" applyBorder="1" applyAlignment="1">
      <alignment vertical="center" wrapText="1"/>
    </xf>
    <xf numFmtId="9" fontId="12" fillId="0" borderId="4" xfId="1" applyFont="1" applyBorder="1" applyAlignment="1">
      <alignment vertical="center" wrapText="1"/>
    </xf>
    <xf numFmtId="164" fontId="12" fillId="0" borderId="5" xfId="0" applyNumberFormat="1" applyFont="1" applyBorder="1" applyAlignment="1">
      <alignment vertical="center" wrapText="1"/>
    </xf>
    <xf numFmtId="9" fontId="12" fillId="5" borderId="4" xfId="1" applyFont="1" applyFill="1" applyBorder="1" applyAlignment="1">
      <alignment vertical="center"/>
    </xf>
    <xf numFmtId="164" fontId="20" fillId="5" borderId="2" xfId="0" applyNumberFormat="1" applyFont="1" applyFill="1" applyBorder="1" applyAlignment="1">
      <alignment vertical="center"/>
    </xf>
    <xf numFmtId="0" fontId="8" fillId="5" borderId="5" xfId="0" applyFont="1" applyFill="1" applyBorder="1" applyAlignment="1">
      <alignment vertical="center"/>
    </xf>
    <xf numFmtId="164" fontId="3" fillId="26" borderId="4" xfId="10" applyNumberFormat="1" applyFont="1" applyFill="1" applyBorder="1" applyAlignment="1">
      <alignment horizontal="left" vertical="center" wrapText="1"/>
    </xf>
    <xf numFmtId="0" fontId="14" fillId="11" borderId="2" xfId="0" applyFont="1" applyFill="1" applyBorder="1" applyAlignment="1">
      <alignment vertical="center" wrapText="1"/>
    </xf>
    <xf numFmtId="0" fontId="14" fillId="11" borderId="2" xfId="0" applyFont="1" applyFill="1" applyBorder="1" applyAlignment="1">
      <alignment horizontal="left" vertical="center" wrapText="1"/>
    </xf>
    <xf numFmtId="164" fontId="14" fillId="11" borderId="2" xfId="2" applyNumberFormat="1" applyFont="1" applyFill="1" applyBorder="1" applyAlignment="1">
      <alignment vertical="center" wrapText="1"/>
    </xf>
    <xf numFmtId="9" fontId="8" fillId="5" borderId="2" xfId="0" applyNumberFormat="1" applyFont="1" applyFill="1" applyBorder="1" applyAlignment="1">
      <alignment vertical="center"/>
    </xf>
    <xf numFmtId="0" fontId="14" fillId="5" borderId="4" xfId="0" applyFont="1" applyFill="1" applyBorder="1" applyAlignment="1">
      <alignment vertical="center"/>
    </xf>
    <xf numFmtId="1" fontId="15" fillId="7" borderId="4" xfId="2" applyNumberFormat="1" applyFont="1" applyFill="1" applyBorder="1" applyAlignment="1">
      <alignment horizontal="right" vertical="center" wrapText="1"/>
    </xf>
    <xf numFmtId="0" fontId="14" fillId="11" borderId="17" xfId="0" applyFont="1" applyFill="1" applyBorder="1" applyAlignment="1">
      <alignment vertical="center" wrapText="1"/>
    </xf>
    <xf numFmtId="164" fontId="15" fillId="7" borderId="5" xfId="2" applyNumberFormat="1" applyFont="1" applyFill="1" applyBorder="1" applyAlignment="1">
      <alignment vertical="center" wrapText="1"/>
    </xf>
    <xf numFmtId="164" fontId="14" fillId="0" borderId="5" xfId="2" applyNumberFormat="1" applyFont="1" applyFill="1" applyBorder="1" applyAlignment="1">
      <alignment vertical="center" wrapText="1"/>
    </xf>
    <xf numFmtId="164" fontId="15" fillId="7" borderId="22" xfId="2" applyNumberFormat="1" applyFont="1" applyFill="1" applyBorder="1" applyAlignment="1">
      <alignment vertical="center" wrapText="1"/>
    </xf>
    <xf numFmtId="164" fontId="14" fillId="0" borderId="22" xfId="2" applyNumberFormat="1" applyFont="1" applyFill="1" applyBorder="1" applyAlignment="1">
      <alignment vertical="center" wrapText="1"/>
    </xf>
    <xf numFmtId="164" fontId="14" fillId="7" borderId="22" xfId="2" applyNumberFormat="1" applyFont="1" applyFill="1" applyBorder="1" applyAlignment="1">
      <alignment vertical="center" wrapText="1"/>
    </xf>
    <xf numFmtId="0" fontId="14" fillId="12" borderId="9" xfId="0" applyFont="1" applyFill="1" applyBorder="1" applyAlignment="1">
      <alignment horizontal="left" vertical="center" wrapText="1"/>
    </xf>
    <xf numFmtId="0" fontId="12" fillId="12" borderId="22" xfId="0" applyFont="1" applyFill="1" applyBorder="1" applyAlignment="1">
      <alignment horizontal="center" vertical="center" wrapText="1"/>
    </xf>
    <xf numFmtId="0" fontId="14" fillId="12" borderId="22" xfId="0" applyFont="1" applyFill="1" applyBorder="1" applyAlignment="1">
      <alignment vertical="center" wrapText="1"/>
    </xf>
    <xf numFmtId="0" fontId="12" fillId="11" borderId="22" xfId="0" applyFont="1" applyFill="1" applyBorder="1" applyAlignment="1">
      <alignment horizontal="center" vertical="center" wrapText="1"/>
    </xf>
    <xf numFmtId="0" fontId="14" fillId="11" borderId="22" xfId="0" applyFont="1" applyFill="1" applyBorder="1" applyAlignment="1">
      <alignment vertical="center" wrapText="1"/>
    </xf>
    <xf numFmtId="0" fontId="15" fillId="12" borderId="9" xfId="0" applyFont="1" applyFill="1" applyBorder="1" applyAlignment="1">
      <alignment horizontal="left" vertical="center" wrapText="1"/>
    </xf>
    <xf numFmtId="9" fontId="13" fillId="26" borderId="4" xfId="1" applyFont="1" applyFill="1" applyBorder="1" applyAlignment="1">
      <alignment horizontal="left" vertical="center"/>
    </xf>
    <xf numFmtId="0" fontId="24" fillId="17" borderId="15" xfId="7" applyFont="1" applyFill="1" applyBorder="1" applyAlignment="1">
      <alignment vertical="center" wrapText="1"/>
    </xf>
    <xf numFmtId="0" fontId="24" fillId="17" borderId="10" xfId="7" applyFont="1" applyFill="1" applyBorder="1" applyAlignment="1">
      <alignment vertical="center"/>
    </xf>
    <xf numFmtId="0" fontId="3" fillId="0" borderId="2" xfId="10" applyFont="1" applyAlignment="1">
      <alignment horizontal="left" vertical="center"/>
    </xf>
    <xf numFmtId="164" fontId="3" fillId="26" borderId="4" xfId="10" applyNumberFormat="1" applyFont="1" applyFill="1" applyBorder="1" applyAlignment="1">
      <alignment horizontal="left" vertical="center"/>
    </xf>
    <xf numFmtId="9" fontId="3" fillId="26" borderId="4" xfId="10" applyNumberFormat="1" applyFont="1" applyFill="1" applyBorder="1" applyAlignment="1">
      <alignment horizontal="left" vertical="center"/>
    </xf>
    <xf numFmtId="0" fontId="3" fillId="0" borderId="2" xfId="10" applyFont="1" applyAlignment="1">
      <alignment horizontal="center" vertical="center"/>
    </xf>
    <xf numFmtId="9" fontId="3" fillId="26" borderId="4" xfId="1" applyFont="1" applyFill="1" applyBorder="1" applyAlignment="1">
      <alignment horizontal="left" vertical="center"/>
    </xf>
    <xf numFmtId="0" fontId="12" fillId="11" borderId="15"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12" fillId="0" borderId="4" xfId="7" applyFont="1" applyBorder="1" applyAlignment="1">
      <alignment vertical="center" wrapText="1"/>
    </xf>
    <xf numFmtId="0" fontId="15" fillId="0" borderId="4" xfId="10" applyFont="1" applyBorder="1" applyAlignment="1">
      <alignment vertical="center"/>
    </xf>
    <xf numFmtId="43" fontId="11" fillId="5" borderId="2" xfId="0" applyNumberFormat="1" applyFont="1" applyFill="1" applyBorder="1" applyAlignment="1">
      <alignment vertical="center"/>
    </xf>
    <xf numFmtId="0" fontId="1" fillId="0" borderId="2" xfId="10" applyFont="1" applyAlignment="1">
      <alignment horizontal="left" vertical="center"/>
    </xf>
    <xf numFmtId="9" fontId="3" fillId="0" borderId="2" xfId="10" applyNumberFormat="1" applyFont="1" applyAlignment="1">
      <alignment horizontal="left" vertical="center"/>
    </xf>
    <xf numFmtId="166" fontId="3" fillId="0" borderId="2" xfId="10" applyNumberFormat="1" applyFont="1" applyAlignment="1">
      <alignment horizontal="left" vertical="center"/>
    </xf>
    <xf numFmtId="0" fontId="14" fillId="7" borderId="4" xfId="2" applyNumberFormat="1" applyFont="1" applyFill="1" applyBorder="1" applyAlignment="1">
      <alignment vertical="center" wrapText="1"/>
    </xf>
    <xf numFmtId="3" fontId="15" fillId="0" borderId="4" xfId="0" applyNumberFormat="1" applyFont="1" applyBorder="1" applyAlignment="1">
      <alignment horizontal="center" vertical="center" wrapText="1"/>
    </xf>
    <xf numFmtId="9" fontId="8" fillId="0" borderId="2" xfId="1" applyFont="1" applyBorder="1" applyAlignment="1">
      <alignment vertical="center"/>
    </xf>
    <xf numFmtId="0" fontId="20" fillId="11" borderId="4" xfId="0" applyFont="1" applyFill="1" applyBorder="1" applyAlignment="1">
      <alignment horizontal="center" vertical="center" wrapText="1"/>
    </xf>
    <xf numFmtId="0" fontId="33" fillId="0" borderId="4" xfId="0" applyFont="1" applyBorder="1" applyAlignment="1">
      <alignment horizontal="left" vertical="center" wrapText="1" indent="1"/>
    </xf>
    <xf numFmtId="0" fontId="20" fillId="11" borderId="4" xfId="0" applyFont="1" applyFill="1" applyBorder="1" applyAlignment="1">
      <alignment vertical="center" wrapText="1"/>
    </xf>
    <xf numFmtId="0" fontId="23" fillId="26" borderId="4" xfId="1" applyNumberFormat="1" applyFont="1" applyFill="1" applyBorder="1" applyAlignment="1">
      <alignment horizontal="center" vertical="center"/>
    </xf>
    <xf numFmtId="0" fontId="1" fillId="7" borderId="4" xfId="10" applyFont="1" applyFill="1" applyBorder="1" applyAlignment="1">
      <alignment horizontal="left" vertical="center" wrapText="1"/>
    </xf>
    <xf numFmtId="0" fontId="3" fillId="7" borderId="4" xfId="10" applyFont="1" applyFill="1" applyBorder="1" applyAlignment="1">
      <alignment horizontal="left" vertical="center" wrapText="1"/>
    </xf>
    <xf numFmtId="0" fontId="2" fillId="7" borderId="4" xfId="10" applyFont="1" applyFill="1" applyBorder="1" applyAlignment="1">
      <alignment horizontal="left" vertical="center" wrapText="1"/>
    </xf>
    <xf numFmtId="0" fontId="25" fillId="0" borderId="4" xfId="7" applyFont="1" applyBorder="1" applyAlignment="1">
      <alignment horizontal="left" vertical="center" wrapText="1"/>
    </xf>
    <xf numFmtId="0" fontId="25" fillId="0" borderId="4" xfId="7" applyFont="1" applyBorder="1" applyAlignment="1">
      <alignment horizontal="left" vertical="center"/>
    </xf>
    <xf numFmtId="0" fontId="14" fillId="11" borderId="4" xfId="0" applyFont="1" applyFill="1" applyBorder="1" applyAlignment="1">
      <alignment horizontal="left" vertical="center" wrapText="1"/>
    </xf>
    <xf numFmtId="0" fontId="14" fillId="11" borderId="4" xfId="0" applyFont="1" applyFill="1" applyBorder="1" applyAlignment="1">
      <alignment horizontal="center" vertical="center" wrapText="1"/>
    </xf>
    <xf numFmtId="0" fontId="10" fillId="2" borderId="2" xfId="0" applyFont="1" applyFill="1" applyBorder="1" applyAlignment="1">
      <alignment horizontal="center" vertical="center"/>
    </xf>
    <xf numFmtId="0" fontId="12" fillId="11" borderId="4" xfId="0" applyFont="1" applyFill="1" applyBorder="1" applyAlignment="1">
      <alignment horizontal="center" vertical="center" wrapText="1"/>
    </xf>
    <xf numFmtId="0" fontId="14" fillId="11" borderId="4" xfId="0" applyFont="1" applyFill="1" applyBorder="1" applyAlignment="1">
      <alignment vertical="center" wrapText="1"/>
    </xf>
    <xf numFmtId="0" fontId="12" fillId="15" borderId="4" xfId="0" applyFont="1" applyFill="1" applyBorder="1" applyAlignment="1">
      <alignment horizontal="left" vertical="center" wrapText="1"/>
    </xf>
    <xf numFmtId="0" fontId="14" fillId="15" borderId="4" xfId="0" applyFont="1" applyFill="1" applyBorder="1" applyAlignment="1">
      <alignment horizontal="left" vertical="center" wrapText="1"/>
    </xf>
    <xf numFmtId="0" fontId="32" fillId="0" borderId="2" xfId="0" applyFont="1" applyBorder="1" applyAlignment="1">
      <alignment horizontal="left" vertical="center"/>
    </xf>
    <xf numFmtId="0" fontId="28" fillId="16" borderId="4" xfId="0" applyFont="1" applyFill="1" applyBorder="1" applyAlignment="1">
      <alignment vertical="center" wrapText="1"/>
    </xf>
    <xf numFmtId="0" fontId="21" fillId="16" borderId="4" xfId="0" applyFont="1" applyFill="1" applyBorder="1" applyAlignment="1">
      <alignment vertical="center" wrapText="1"/>
    </xf>
    <xf numFmtId="0" fontId="12" fillId="15" borderId="4" xfId="0" applyFont="1" applyFill="1" applyBorder="1" applyAlignment="1">
      <alignment horizontal="center" vertical="center" wrapText="1"/>
    </xf>
    <xf numFmtId="0" fontId="14" fillId="15" borderId="4" xfId="0" applyFont="1" applyFill="1" applyBorder="1" applyAlignment="1">
      <alignment vertical="center" wrapText="1"/>
    </xf>
    <xf numFmtId="0" fontId="14" fillId="15" borderId="4" xfId="0" applyFont="1" applyFill="1" applyBorder="1" applyAlignment="1">
      <alignment horizontal="center" vertical="center" wrapText="1"/>
    </xf>
    <xf numFmtId="0" fontId="14" fillId="6" borderId="4" xfId="0" applyFont="1" applyFill="1" applyBorder="1" applyAlignment="1">
      <alignment horizontal="left" vertical="center" wrapText="1"/>
    </xf>
    <xf numFmtId="0" fontId="14" fillId="12" borderId="4" xfId="0" applyFont="1" applyFill="1" applyBorder="1" applyAlignment="1">
      <alignment vertical="center" wrapText="1"/>
    </xf>
    <xf numFmtId="0" fontId="14" fillId="12" borderId="22" xfId="0" applyFont="1" applyFill="1" applyBorder="1" applyAlignment="1">
      <alignment vertical="center" wrapText="1"/>
    </xf>
    <xf numFmtId="0" fontId="12" fillId="12" borderId="4" xfId="0" applyFont="1" applyFill="1" applyBorder="1" applyAlignment="1">
      <alignment horizontal="center" vertical="center" wrapText="1"/>
    </xf>
    <xf numFmtId="0" fontId="14" fillId="12" borderId="4" xfId="0" applyFont="1" applyFill="1" applyBorder="1" applyAlignment="1">
      <alignment horizontal="left" vertical="center" wrapText="1"/>
    </xf>
    <xf numFmtId="0" fontId="14" fillId="11" borderId="9" xfId="0" applyFont="1" applyFill="1" applyBorder="1" applyAlignment="1">
      <alignment vertical="center" wrapText="1"/>
    </xf>
    <xf numFmtId="0" fontId="14" fillId="11" borderId="20" xfId="0" applyFont="1" applyFill="1" applyBorder="1" applyAlignment="1">
      <alignment vertical="center" wrapText="1"/>
    </xf>
    <xf numFmtId="0" fontId="12" fillId="11" borderId="4" xfId="0" applyFont="1" applyFill="1" applyBorder="1" applyAlignment="1">
      <alignment vertical="center" wrapText="1"/>
    </xf>
    <xf numFmtId="0" fontId="14" fillId="12" borderId="10" xfId="0" applyFont="1" applyFill="1" applyBorder="1" applyAlignment="1">
      <alignment horizontal="left" vertical="center" wrapText="1"/>
    </xf>
    <xf numFmtId="0" fontId="10" fillId="2" borderId="8" xfId="0" applyFont="1" applyFill="1" applyBorder="1" applyAlignment="1">
      <alignment horizontal="center" vertical="center"/>
    </xf>
    <xf numFmtId="0" fontId="21" fillId="17" borderId="18" xfId="0" applyFont="1" applyFill="1" applyBorder="1" applyAlignment="1">
      <alignment horizontal="center" vertical="center"/>
    </xf>
    <xf numFmtId="0" fontId="14" fillId="12" borderId="5" xfId="0" applyFont="1" applyFill="1" applyBorder="1" applyAlignment="1">
      <alignment vertical="center" wrapText="1"/>
    </xf>
    <xf numFmtId="0" fontId="12" fillId="11" borderId="4" xfId="0" applyFont="1" applyFill="1" applyBorder="1" applyAlignment="1">
      <alignment horizontal="left" vertical="center" wrapText="1"/>
    </xf>
    <xf numFmtId="0" fontId="12" fillId="11" borderId="5" xfId="0" applyFont="1" applyFill="1" applyBorder="1" applyAlignment="1">
      <alignment horizontal="left" vertical="center" wrapText="1"/>
    </xf>
    <xf numFmtId="0" fontId="14" fillId="12" borderId="22" xfId="0" applyFont="1" applyFill="1" applyBorder="1" applyAlignment="1">
      <alignment horizontal="left" vertical="center" wrapText="1"/>
    </xf>
    <xf numFmtId="0" fontId="12" fillId="12" borderId="7" xfId="0" applyFont="1" applyFill="1" applyBorder="1" applyAlignment="1">
      <alignment horizontal="left" vertical="center" wrapText="1"/>
    </xf>
    <xf numFmtId="0" fontId="12" fillId="12" borderId="4" xfId="0" applyFont="1" applyFill="1" applyBorder="1" applyAlignment="1">
      <alignment horizontal="left" vertical="center" wrapText="1"/>
    </xf>
    <xf numFmtId="0" fontId="8" fillId="21" borderId="4" xfId="0" applyFont="1" applyFill="1" applyBorder="1" applyAlignment="1">
      <alignment vertical="center" wrapText="1"/>
    </xf>
    <xf numFmtId="0" fontId="12" fillId="21" borderId="4" xfId="0" applyFont="1" applyFill="1" applyBorder="1" applyAlignment="1">
      <alignment vertical="center" wrapText="1"/>
    </xf>
    <xf numFmtId="0" fontId="14" fillId="12" borderId="10" xfId="0" applyFont="1" applyFill="1" applyBorder="1" applyAlignment="1">
      <alignment vertical="center" wrapText="1"/>
    </xf>
    <xf numFmtId="0" fontId="14" fillId="12" borderId="7" xfId="0" applyFont="1" applyFill="1" applyBorder="1" applyAlignment="1">
      <alignment vertical="center" wrapText="1"/>
    </xf>
    <xf numFmtId="0" fontId="14" fillId="12" borderId="9" xfId="0" applyFont="1" applyFill="1" applyBorder="1" applyAlignment="1">
      <alignment horizontal="left" vertical="center" wrapText="1"/>
    </xf>
    <xf numFmtId="0" fontId="12" fillId="12" borderId="10" xfId="0" applyFont="1" applyFill="1" applyBorder="1" applyAlignment="1">
      <alignment horizontal="center" vertical="center" wrapText="1"/>
    </xf>
    <xf numFmtId="0" fontId="14" fillId="12" borderId="15" xfId="0" applyFont="1" applyFill="1" applyBorder="1" applyAlignment="1">
      <alignment vertical="center" wrapText="1"/>
    </xf>
    <xf numFmtId="0" fontId="8" fillId="21" borderId="4" xfId="0" applyFont="1" applyFill="1" applyBorder="1" applyAlignment="1">
      <alignment horizontal="left" vertical="center" wrapText="1"/>
    </xf>
    <xf numFmtId="0" fontId="12" fillId="21" borderId="4" xfId="0" applyFont="1" applyFill="1" applyBorder="1" applyAlignment="1">
      <alignment horizontal="left" vertical="center" wrapText="1"/>
    </xf>
    <xf numFmtId="0" fontId="12" fillId="11" borderId="20" xfId="0" applyFont="1" applyFill="1" applyBorder="1" applyAlignment="1">
      <alignment horizontal="center" vertical="center" wrapText="1"/>
    </xf>
    <xf numFmtId="0" fontId="12" fillId="11" borderId="21" xfId="0" applyFont="1" applyFill="1" applyBorder="1" applyAlignment="1">
      <alignment horizontal="center" vertical="center" wrapText="1"/>
    </xf>
    <xf numFmtId="0" fontId="12" fillId="11" borderId="26" xfId="0" applyFont="1" applyFill="1" applyBorder="1" applyAlignment="1">
      <alignment horizontal="center" vertical="center" wrapText="1"/>
    </xf>
    <xf numFmtId="0" fontId="14" fillId="11" borderId="5" xfId="0" applyFont="1" applyFill="1" applyBorder="1" applyAlignment="1">
      <alignment vertical="center" wrapText="1"/>
    </xf>
    <xf numFmtId="0" fontId="14" fillId="11" borderId="6" xfId="0" applyFont="1" applyFill="1" applyBorder="1" applyAlignment="1">
      <alignment vertical="center" wrapText="1"/>
    </xf>
    <xf numFmtId="0" fontId="14" fillId="11" borderId="7" xfId="0" applyFont="1" applyFill="1" applyBorder="1" applyAlignment="1">
      <alignment vertical="center" wrapText="1"/>
    </xf>
    <xf numFmtId="0" fontId="14" fillId="11" borderId="5" xfId="0" applyFont="1" applyFill="1" applyBorder="1" applyAlignment="1">
      <alignment horizontal="left" vertical="center" wrapText="1"/>
    </xf>
    <xf numFmtId="0" fontId="14" fillId="11" borderId="6" xfId="0" applyFont="1" applyFill="1" applyBorder="1" applyAlignment="1">
      <alignment horizontal="left" vertical="center" wrapText="1"/>
    </xf>
    <xf numFmtId="0" fontId="14" fillId="11" borderId="7" xfId="0" applyFont="1" applyFill="1" applyBorder="1" applyAlignment="1">
      <alignment horizontal="left" vertical="center" wrapText="1"/>
    </xf>
    <xf numFmtId="0" fontId="12" fillId="12" borderId="20" xfId="0" applyFont="1" applyFill="1" applyBorder="1" applyAlignment="1">
      <alignment horizontal="center" vertical="center" wrapText="1"/>
    </xf>
    <xf numFmtId="0" fontId="12" fillId="12" borderId="26" xfId="0" applyFont="1" applyFill="1" applyBorder="1" applyAlignment="1">
      <alignment horizontal="center" vertical="center" wrapText="1"/>
    </xf>
    <xf numFmtId="0" fontId="14" fillId="12" borderId="5" xfId="0" applyFont="1" applyFill="1" applyBorder="1" applyAlignment="1">
      <alignment horizontal="left" vertical="center" wrapText="1"/>
    </xf>
    <xf numFmtId="0" fontId="14" fillId="12" borderId="7" xfId="0" applyFont="1" applyFill="1" applyBorder="1" applyAlignment="1">
      <alignment horizontal="left" vertical="center" wrapText="1"/>
    </xf>
    <xf numFmtId="0" fontId="8" fillId="21" borderId="4" xfId="0" applyFont="1" applyFill="1" applyBorder="1" applyAlignment="1">
      <alignment horizontal="center" vertical="center" wrapText="1"/>
    </xf>
    <xf numFmtId="0" fontId="8" fillId="21" borderId="5" xfId="0" applyFont="1" applyFill="1" applyBorder="1" applyAlignment="1">
      <alignment horizontal="center" vertical="center" wrapText="1"/>
    </xf>
    <xf numFmtId="0" fontId="8" fillId="21" borderId="6"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11" fillId="21" borderId="4" xfId="0" applyFont="1" applyFill="1" applyBorder="1" applyAlignment="1">
      <alignment horizontal="left" vertical="center" wrapText="1"/>
    </xf>
    <xf numFmtId="0" fontId="10" fillId="21" borderId="4" xfId="0" applyFont="1" applyFill="1" applyBorder="1" applyAlignment="1">
      <alignment horizontal="left" vertical="center" wrapText="1"/>
    </xf>
    <xf numFmtId="0" fontId="21" fillId="16" borderId="4" xfId="0" applyFont="1" applyFill="1" applyBorder="1" applyAlignment="1">
      <alignment horizontal="left" vertical="center" wrapText="1"/>
    </xf>
    <xf numFmtId="0" fontId="14" fillId="11" borderId="10" xfId="0" applyFont="1" applyFill="1" applyBorder="1" applyAlignment="1">
      <alignment vertical="center" wrapText="1"/>
    </xf>
    <xf numFmtId="0" fontId="14" fillId="11" borderId="3" xfId="0" applyFont="1" applyFill="1" applyBorder="1" applyAlignment="1">
      <alignment horizontal="left" vertical="center" wrapText="1"/>
    </xf>
    <xf numFmtId="0" fontId="14" fillId="11" borderId="14" xfId="0" applyFont="1" applyFill="1" applyBorder="1" applyAlignment="1">
      <alignment horizontal="left" vertical="center" wrapText="1"/>
    </xf>
    <xf numFmtId="0" fontId="14" fillId="11" borderId="23" xfId="0" applyFont="1" applyFill="1" applyBorder="1" applyAlignment="1">
      <alignment horizontal="left" vertical="center" wrapText="1"/>
    </xf>
    <xf numFmtId="0" fontId="14" fillId="12" borderId="9" xfId="0" applyFont="1" applyFill="1" applyBorder="1" applyAlignment="1">
      <alignment vertical="center" wrapText="1"/>
    </xf>
    <xf numFmtId="0" fontId="21" fillId="18" borderId="4" xfId="0" applyFont="1" applyFill="1" applyBorder="1" applyAlignment="1">
      <alignment horizontal="center" vertical="center" wrapText="1"/>
    </xf>
    <xf numFmtId="0" fontId="15" fillId="20" borderId="4" xfId="0" applyFont="1" applyFill="1" applyBorder="1" applyAlignment="1">
      <alignment horizontal="center" vertical="center" wrapText="1"/>
    </xf>
    <xf numFmtId="0" fontId="15" fillId="20" borderId="5" xfId="0" applyFont="1" applyFill="1" applyBorder="1" applyAlignment="1">
      <alignment horizontal="center" vertical="center" wrapText="1"/>
    </xf>
    <xf numFmtId="0" fontId="21" fillId="18" borderId="5" xfId="0" applyFont="1" applyFill="1" applyBorder="1" applyAlignment="1">
      <alignment horizontal="center" vertical="center" wrapText="1"/>
    </xf>
    <xf numFmtId="0" fontId="11" fillId="21" borderId="22" xfId="0"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4" fillId="11" borderId="27" xfId="0" applyFont="1" applyFill="1" applyBorder="1" applyAlignment="1">
      <alignment vertical="center" wrapText="1"/>
    </xf>
    <xf numFmtId="0" fontId="14" fillId="11" borderId="9" xfId="0" applyFont="1" applyFill="1" applyBorder="1" applyAlignment="1">
      <alignment horizontal="left" vertical="center" wrapText="1"/>
    </xf>
    <xf numFmtId="3" fontId="15" fillId="7" borderId="4" xfId="0" applyNumberFormat="1" applyFont="1" applyFill="1" applyBorder="1" applyAlignment="1">
      <alignment horizontal="center" vertical="center" wrapText="1"/>
    </xf>
    <xf numFmtId="3" fontId="15" fillId="0" borderId="4" xfId="0" applyNumberFormat="1" applyFont="1" applyBorder="1" applyAlignment="1">
      <alignment horizontal="center" vertical="center" wrapText="1"/>
    </xf>
    <xf numFmtId="0" fontId="15" fillId="7" borderId="4" xfId="2" applyNumberFormat="1" applyFont="1" applyFill="1" applyBorder="1" applyAlignment="1">
      <alignment horizontal="left" vertical="center" wrapText="1"/>
    </xf>
    <xf numFmtId="0" fontId="14" fillId="0" borderId="4" xfId="2" applyNumberFormat="1" applyFont="1" applyFill="1" applyBorder="1" applyAlignment="1">
      <alignment horizontal="left" vertical="center" wrapText="1"/>
    </xf>
    <xf numFmtId="0" fontId="14" fillId="11" borderId="22" xfId="0" applyFont="1" applyFill="1" applyBorder="1" applyAlignment="1">
      <alignment horizontal="center" vertical="center" wrapText="1"/>
    </xf>
    <xf numFmtId="0" fontId="14" fillId="11" borderId="24" xfId="0" applyFont="1" applyFill="1" applyBorder="1" applyAlignment="1">
      <alignment horizontal="center" vertical="center" wrapText="1"/>
    </xf>
    <xf numFmtId="0" fontId="14" fillId="11" borderId="19" xfId="0" applyFont="1" applyFill="1" applyBorder="1" applyAlignment="1">
      <alignment horizontal="center" vertical="center" wrapText="1"/>
    </xf>
    <xf numFmtId="0" fontId="14" fillId="11" borderId="25" xfId="0" applyFont="1" applyFill="1" applyBorder="1" applyAlignment="1">
      <alignment horizontal="center" vertical="center" wrapText="1"/>
    </xf>
    <xf numFmtId="0" fontId="14" fillId="11" borderId="4" xfId="2" applyNumberFormat="1" applyFont="1" applyFill="1" applyBorder="1" applyAlignment="1">
      <alignment horizontal="center" vertical="center" wrapText="1"/>
    </xf>
    <xf numFmtId="0" fontId="14" fillId="0" borderId="4" xfId="10" applyFont="1" applyBorder="1" applyAlignment="1">
      <alignment horizontal="left"/>
    </xf>
    <xf numFmtId="0" fontId="21" fillId="13" borderId="4" xfId="7" applyFont="1" applyFill="1" applyBorder="1" applyAlignment="1">
      <alignment horizontal="center" vertical="center" wrapText="1"/>
    </xf>
    <xf numFmtId="0" fontId="21" fillId="13" borderId="4" xfId="7" applyFont="1" applyFill="1" applyBorder="1" applyAlignment="1">
      <alignment horizontal="left" vertical="center" wrapText="1"/>
    </xf>
    <xf numFmtId="0" fontId="21" fillId="13" borderId="10" xfId="10" applyFont="1" applyFill="1" applyBorder="1" applyAlignment="1">
      <alignment horizontal="left" vertical="center" wrapText="1"/>
    </xf>
    <xf numFmtId="0" fontId="21" fillId="13" borderId="15" xfId="10" applyFont="1" applyFill="1" applyBorder="1" applyAlignment="1">
      <alignment horizontal="left" vertical="center" wrapText="1"/>
    </xf>
    <xf numFmtId="0" fontId="15" fillId="0" borderId="16" xfId="10" applyFont="1" applyBorder="1" applyAlignment="1">
      <alignment horizontal="left" vertical="center" wrapText="1"/>
    </xf>
    <xf numFmtId="0" fontId="15" fillId="0" borderId="2" xfId="10" applyFont="1" applyAlignment="1">
      <alignment horizontal="left" vertical="center" wrapText="1"/>
    </xf>
  </cellXfs>
  <cellStyles count="13">
    <cellStyle name="Comma" xfId="2" builtinId="3"/>
    <cellStyle name="Comma 2" xfId="5" xr:uid="{00000000-0005-0000-0000-000001000000}"/>
    <cellStyle name="Comma 2 2" xfId="6" xr:uid="{00000000-0005-0000-0000-000002000000}"/>
    <cellStyle name="Comma 3" xfId="12" xr:uid="{00000000-0005-0000-0000-000003000000}"/>
    <cellStyle name="Normal" xfId="0" builtinId="0"/>
    <cellStyle name="Normal 2" xfId="3" xr:uid="{00000000-0005-0000-0000-000005000000}"/>
    <cellStyle name="Normal 2 2" xfId="7" xr:uid="{00000000-0005-0000-0000-000006000000}"/>
    <cellStyle name="Normal 3" xfId="8" xr:uid="{00000000-0005-0000-0000-000007000000}"/>
    <cellStyle name="Normal 4" xfId="10" xr:uid="{00000000-0005-0000-0000-000008000000}"/>
    <cellStyle name="Percent" xfId="1" builtinId="5"/>
    <cellStyle name="Percent 2" xfId="4" xr:uid="{00000000-0005-0000-0000-00000A000000}"/>
    <cellStyle name="Percent 3" xfId="9" xr:uid="{00000000-0005-0000-0000-00000B000000}"/>
    <cellStyle name="Percent 4" xfId="11" xr:uid="{00000000-0005-0000-0000-00000C000000}"/>
  </cellStyles>
  <dxfs count="0"/>
  <tableStyles count="0" defaultTableStyle="TableStyleMedium2" defaultPivotStyle="PivotStyleLight16"/>
  <colors>
    <mruColors>
      <color rgb="FFFF9966"/>
      <color rgb="FF99FF66"/>
      <color rgb="FFFFEB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aroun Sader" id="{DA9AB5C5-74F9-4688-BD7D-BA78FCE9D094}" userId="Maroun Sader" providerId="Non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09" dT="2023-11-06T07:07:24.44" personId="{DA9AB5C5-74F9-4688-BD7D-BA78FCE9D094}" id="{4901EB95-3F3D-4D54-992A-F552A449759C}">
    <text>415,111 solara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microsoft.com/office/2017/10/relationships/threadedComment" Target="../threadedComments/threadedComment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9"/>
  <sheetViews>
    <sheetView showGridLines="0" topLeftCell="A16" zoomScale="90" zoomScaleNormal="90" workbookViewId="0">
      <selection activeCell="E14" sqref="E14"/>
    </sheetView>
  </sheetViews>
  <sheetFormatPr defaultColWidth="9.28515625" defaultRowHeight="15" x14ac:dyDescent="0.25"/>
  <cols>
    <col min="1" max="1" width="30.5703125" style="172" customWidth="1"/>
    <col min="2" max="2" width="37.140625" style="172" customWidth="1"/>
    <col min="3" max="17" width="15.5703125" style="172" customWidth="1"/>
    <col min="18" max="18" width="14.7109375" style="172" bestFit="1" customWidth="1"/>
    <col min="19" max="16384" width="9.28515625" style="172"/>
  </cols>
  <sheetData>
    <row r="1" spans="1:20" x14ac:dyDescent="0.25">
      <c r="A1" s="169" t="s">
        <v>0</v>
      </c>
      <c r="B1" s="170" t="s">
        <v>1</v>
      </c>
      <c r="C1" s="251"/>
      <c r="D1" s="251"/>
      <c r="E1" s="251"/>
      <c r="F1" s="251"/>
      <c r="G1" s="251"/>
      <c r="H1" s="251"/>
      <c r="I1" s="251"/>
      <c r="J1" s="251"/>
      <c r="K1" s="251"/>
      <c r="L1" s="251"/>
      <c r="M1" s="251"/>
      <c r="N1" s="251"/>
      <c r="O1" s="251"/>
      <c r="P1" s="251"/>
      <c r="Q1" s="251"/>
      <c r="R1" s="251"/>
      <c r="S1" s="251"/>
      <c r="T1" s="251"/>
    </row>
    <row r="2" spans="1:20" x14ac:dyDescent="0.25">
      <c r="A2" s="169" t="s">
        <v>2</v>
      </c>
      <c r="B2" s="170" t="s">
        <v>3</v>
      </c>
      <c r="C2" s="251"/>
      <c r="D2" s="251"/>
      <c r="E2" s="251"/>
      <c r="F2" s="251"/>
      <c r="G2" s="251"/>
      <c r="H2" s="251"/>
      <c r="I2" s="251"/>
      <c r="J2" s="251"/>
      <c r="K2" s="251"/>
      <c r="L2" s="251"/>
      <c r="M2" s="251"/>
      <c r="N2" s="251"/>
      <c r="O2" s="251"/>
      <c r="P2" s="251"/>
      <c r="Q2" s="251"/>
      <c r="R2" s="251"/>
      <c r="S2" s="251"/>
      <c r="T2" s="251"/>
    </row>
    <row r="3" spans="1:20" ht="30" x14ac:dyDescent="0.25">
      <c r="A3" s="169" t="s">
        <v>4</v>
      </c>
      <c r="B3" s="173" t="s">
        <v>5</v>
      </c>
      <c r="C3" s="251"/>
      <c r="D3" s="251"/>
      <c r="E3" s="251"/>
      <c r="F3" s="251"/>
      <c r="G3" s="251"/>
      <c r="H3" s="251"/>
      <c r="I3" s="251"/>
      <c r="J3" s="251"/>
      <c r="K3" s="251"/>
      <c r="L3" s="251"/>
      <c r="M3" s="251"/>
      <c r="N3" s="251"/>
      <c r="O3" s="251"/>
      <c r="P3" s="251"/>
      <c r="Q3" s="251"/>
      <c r="R3" s="251"/>
      <c r="S3" s="251"/>
      <c r="T3" s="251"/>
    </row>
    <row r="4" spans="1:20" ht="30" x14ac:dyDescent="0.25">
      <c r="A4" s="169" t="s">
        <v>6</v>
      </c>
      <c r="B4" s="173" t="s">
        <v>5</v>
      </c>
      <c r="C4" s="251"/>
      <c r="D4" s="251"/>
      <c r="E4" s="251"/>
      <c r="F4" s="251"/>
      <c r="G4" s="251"/>
      <c r="H4" s="251"/>
      <c r="I4" s="251"/>
      <c r="J4" s="251"/>
      <c r="K4" s="251"/>
      <c r="L4" s="251"/>
      <c r="M4" s="251"/>
      <c r="N4" s="251"/>
      <c r="O4" s="251"/>
      <c r="P4" s="251"/>
      <c r="Q4" s="251"/>
      <c r="R4" s="251"/>
      <c r="S4" s="251"/>
      <c r="T4" s="251"/>
    </row>
    <row r="5" spans="1:20" ht="90" x14ac:dyDescent="0.25">
      <c r="A5" s="169" t="s">
        <v>7</v>
      </c>
      <c r="B5" s="173" t="s">
        <v>8</v>
      </c>
      <c r="C5" s="251"/>
      <c r="D5" s="251"/>
      <c r="E5" s="251"/>
      <c r="F5" s="251"/>
      <c r="G5" s="251"/>
      <c r="H5" s="251"/>
      <c r="I5" s="251"/>
      <c r="J5" s="251"/>
      <c r="K5" s="251"/>
      <c r="L5" s="251"/>
      <c r="M5" s="251"/>
      <c r="N5" s="251"/>
      <c r="O5" s="251"/>
      <c r="P5" s="251"/>
      <c r="Q5" s="251"/>
      <c r="R5" s="251"/>
      <c r="S5" s="251"/>
      <c r="T5" s="251"/>
    </row>
    <row r="6" spans="1:20" x14ac:dyDescent="0.25">
      <c r="A6" s="171"/>
      <c r="B6" s="171"/>
      <c r="C6" s="251"/>
      <c r="D6" s="251"/>
      <c r="E6" s="251"/>
      <c r="F6" s="251"/>
      <c r="G6" s="251"/>
      <c r="H6" s="251"/>
      <c r="I6" s="251"/>
      <c r="J6" s="251"/>
      <c r="K6" s="251"/>
      <c r="L6" s="251"/>
      <c r="M6" s="251"/>
      <c r="N6" s="251"/>
      <c r="O6" s="251"/>
      <c r="P6" s="251"/>
      <c r="Q6" s="251"/>
      <c r="R6" s="251"/>
      <c r="S6" s="251"/>
      <c r="T6" s="251"/>
    </row>
    <row r="7" spans="1:20" x14ac:dyDescent="0.25">
      <c r="A7" s="251"/>
      <c r="B7" s="251"/>
      <c r="C7" s="205">
        <v>2024</v>
      </c>
      <c r="D7" s="261"/>
      <c r="E7" s="261"/>
      <c r="F7" s="251"/>
      <c r="G7" s="251"/>
      <c r="H7" s="251"/>
      <c r="I7" s="251"/>
      <c r="J7" s="251"/>
      <c r="K7" s="251"/>
      <c r="L7" s="251"/>
      <c r="M7" s="251"/>
      <c r="N7" s="251"/>
      <c r="O7" s="251"/>
      <c r="P7" s="251"/>
      <c r="Q7" s="251"/>
      <c r="R7" s="251"/>
      <c r="S7" s="251"/>
      <c r="T7" s="251"/>
    </row>
    <row r="8" spans="1:20" ht="15" customHeight="1" x14ac:dyDescent="0.25">
      <c r="A8" s="274" t="s">
        <v>9</v>
      </c>
      <c r="B8" s="274"/>
      <c r="C8" s="252">
        <f>C24+C25+C26+C27+C30+C31+C33+C34+C35+C37+C38</f>
        <v>295127687.93599999</v>
      </c>
      <c r="D8" s="251"/>
      <c r="E8" s="251"/>
      <c r="F8" s="251"/>
      <c r="G8" s="251"/>
      <c r="H8" s="251"/>
      <c r="I8" s="251"/>
      <c r="J8" s="251"/>
      <c r="K8" s="251"/>
      <c r="L8" s="251"/>
      <c r="M8" s="251"/>
      <c r="N8" s="251"/>
      <c r="O8" s="251"/>
      <c r="P8" s="251"/>
      <c r="Q8" s="251"/>
      <c r="R8" s="251"/>
      <c r="S8" s="251"/>
      <c r="T8" s="251"/>
    </row>
    <row r="9" spans="1:20" ht="12.75" customHeight="1" x14ac:dyDescent="0.25">
      <c r="A9" s="275" t="s">
        <v>10</v>
      </c>
      <c r="B9" s="275"/>
      <c r="C9" s="253">
        <f>AVERAGE(D24:D38)</f>
        <v>0.52203428424588438</v>
      </c>
      <c r="D9" s="262"/>
      <c r="E9" s="262"/>
      <c r="F9" s="251"/>
      <c r="G9" s="251"/>
      <c r="H9" s="251"/>
      <c r="I9" s="251"/>
      <c r="J9" s="251"/>
      <c r="K9" s="251"/>
      <c r="L9" s="251"/>
      <c r="M9" s="251"/>
      <c r="N9" s="251"/>
      <c r="O9" s="251"/>
      <c r="P9" s="251"/>
      <c r="Q9" s="251"/>
      <c r="R9" s="251"/>
      <c r="S9" s="251"/>
      <c r="T9" s="251"/>
    </row>
    <row r="10" spans="1:20" ht="12.75" customHeight="1" x14ac:dyDescent="0.25">
      <c r="A10" s="275" t="s">
        <v>11</v>
      </c>
      <c r="B10" s="275"/>
      <c r="C10" s="253">
        <f>AVERAGE(E24:E38)</f>
        <v>0.47796571575411556</v>
      </c>
      <c r="D10" s="251"/>
      <c r="E10" s="251"/>
      <c r="F10" s="251"/>
      <c r="G10" s="251"/>
      <c r="H10" s="251"/>
      <c r="I10" s="251"/>
      <c r="J10" s="251"/>
      <c r="K10" s="251"/>
      <c r="L10" s="251"/>
      <c r="M10" s="251"/>
      <c r="N10" s="251"/>
      <c r="O10" s="251"/>
      <c r="P10" s="251"/>
      <c r="Q10" s="251"/>
      <c r="R10" s="251"/>
      <c r="S10" s="251"/>
      <c r="T10" s="251"/>
    </row>
    <row r="11" spans="1:20" x14ac:dyDescent="0.25">
      <c r="A11" s="171"/>
      <c r="B11" s="174"/>
      <c r="C11" s="251"/>
      <c r="D11" s="251"/>
      <c r="E11" s="251"/>
      <c r="F11" s="251"/>
      <c r="G11" s="251"/>
      <c r="H11" s="251"/>
      <c r="I11" s="251"/>
      <c r="J11" s="251"/>
      <c r="K11" s="251"/>
      <c r="L11" s="251"/>
      <c r="M11" s="251"/>
      <c r="N11" s="251"/>
      <c r="O11" s="251"/>
      <c r="P11" s="251"/>
      <c r="Q11" s="251"/>
      <c r="R11" s="251"/>
      <c r="S11" s="251"/>
      <c r="T11" s="251"/>
    </row>
    <row r="12" spans="1:20" ht="39" customHeight="1" x14ac:dyDescent="0.25">
      <c r="A12" s="251"/>
      <c r="B12" s="251"/>
      <c r="C12" s="206" t="s">
        <v>12</v>
      </c>
      <c r="D12" s="251"/>
      <c r="E12" s="251"/>
      <c r="F12" s="251"/>
      <c r="G12" s="251"/>
      <c r="H12" s="251"/>
      <c r="I12" s="251"/>
      <c r="J12" s="251"/>
      <c r="K12" s="251"/>
      <c r="L12" s="251"/>
      <c r="M12" s="251"/>
      <c r="N12" s="251"/>
      <c r="O12" s="251"/>
      <c r="P12" s="251"/>
      <c r="Q12" s="251"/>
      <c r="R12" s="251"/>
      <c r="S12" s="251"/>
      <c r="T12" s="251"/>
    </row>
    <row r="13" spans="1:20" x14ac:dyDescent="0.25">
      <c r="A13" s="175" t="s">
        <v>13</v>
      </c>
      <c r="B13" s="176">
        <f>SUM(B14:B18)</f>
        <v>5728060</v>
      </c>
      <c r="C13" s="207">
        <f>SUM(C14:C18)</f>
        <v>2482400.52</v>
      </c>
      <c r="D13" s="251"/>
      <c r="E13" s="251"/>
      <c r="F13" s="251"/>
      <c r="G13" s="251"/>
      <c r="H13" s="251"/>
      <c r="I13" s="251"/>
      <c r="J13" s="251"/>
      <c r="K13" s="251"/>
      <c r="L13" s="251"/>
      <c r="M13" s="251"/>
      <c r="N13" s="251"/>
      <c r="O13" s="251"/>
      <c r="P13" s="251"/>
      <c r="Q13" s="251"/>
      <c r="R13" s="251"/>
      <c r="S13" s="251"/>
      <c r="T13" s="251"/>
    </row>
    <row r="14" spans="1:20" x14ac:dyDescent="0.25">
      <c r="A14" s="177" t="s">
        <v>14</v>
      </c>
      <c r="B14" s="178">
        <v>1500000</v>
      </c>
      <c r="C14" s="252">
        <f>PIN!D4</f>
        <v>1260000</v>
      </c>
      <c r="D14" s="251"/>
      <c r="E14" s="263"/>
      <c r="F14" s="251"/>
      <c r="G14" s="251"/>
      <c r="H14" s="251"/>
      <c r="I14" s="251"/>
      <c r="J14" s="251"/>
      <c r="K14" s="251"/>
      <c r="L14" s="251"/>
      <c r="M14" s="251"/>
      <c r="N14" s="251"/>
      <c r="O14" s="251"/>
      <c r="P14" s="251"/>
      <c r="Q14" s="251"/>
      <c r="R14" s="251"/>
      <c r="S14" s="251"/>
      <c r="T14" s="251"/>
    </row>
    <row r="15" spans="1:20" x14ac:dyDescent="0.25">
      <c r="A15" s="177" t="s">
        <v>15</v>
      </c>
      <c r="B15" s="178">
        <v>3864296</v>
      </c>
      <c r="C15" s="252">
        <f>PIN!D3</f>
        <v>1098823.5</v>
      </c>
      <c r="D15" s="251"/>
      <c r="E15" s="251"/>
      <c r="F15" s="251"/>
      <c r="G15" s="251"/>
      <c r="H15" s="251"/>
      <c r="I15" s="251"/>
      <c r="J15" s="251"/>
      <c r="K15" s="251"/>
      <c r="L15" s="251"/>
      <c r="M15" s="251"/>
      <c r="N15" s="251"/>
      <c r="O15" s="251"/>
      <c r="P15" s="251"/>
      <c r="Q15" s="251"/>
      <c r="R15" s="251"/>
      <c r="S15" s="251"/>
      <c r="T15" s="251"/>
    </row>
    <row r="16" spans="1:20" x14ac:dyDescent="0.25">
      <c r="A16" s="177" t="s">
        <v>16</v>
      </c>
      <c r="B16" s="178">
        <v>23026</v>
      </c>
      <c r="C16" s="252">
        <f>PIN!D5</f>
        <v>23026</v>
      </c>
      <c r="D16" s="251"/>
      <c r="E16" s="251"/>
      <c r="F16" s="251"/>
      <c r="G16" s="251"/>
      <c r="H16" s="251"/>
      <c r="I16" s="251"/>
      <c r="J16" s="251"/>
      <c r="K16" s="251"/>
      <c r="L16" s="251"/>
      <c r="M16" s="251"/>
      <c r="N16" s="251"/>
      <c r="O16" s="251"/>
      <c r="P16" s="251"/>
      <c r="Q16" s="251"/>
      <c r="R16" s="251"/>
      <c r="S16" s="251"/>
      <c r="T16" s="251"/>
    </row>
    <row r="17" spans="1:22" x14ac:dyDescent="0.25">
      <c r="A17" s="177" t="s">
        <v>17</v>
      </c>
      <c r="B17" s="178">
        <v>180000</v>
      </c>
      <c r="C17" s="252">
        <f>PIN!D6</f>
        <v>20000</v>
      </c>
      <c r="D17" s="251"/>
      <c r="E17" s="251"/>
      <c r="F17" s="251"/>
      <c r="G17" s="251"/>
      <c r="H17" s="251"/>
      <c r="I17" s="251"/>
      <c r="J17" s="251"/>
      <c r="K17" s="251"/>
      <c r="L17" s="251"/>
      <c r="M17" s="251"/>
      <c r="N17" s="251"/>
      <c r="O17" s="251"/>
      <c r="P17" s="251"/>
      <c r="Q17" s="251"/>
      <c r="R17" s="251"/>
      <c r="S17" s="251"/>
      <c r="T17" s="251"/>
      <c r="U17" s="251"/>
      <c r="V17" s="251"/>
    </row>
    <row r="18" spans="1:22" x14ac:dyDescent="0.25">
      <c r="A18" s="149" t="s">
        <v>18</v>
      </c>
      <c r="B18" s="178">
        <v>160738</v>
      </c>
      <c r="C18" s="252">
        <f>PIN!D7</f>
        <v>80551.02</v>
      </c>
      <c r="D18" s="251"/>
      <c r="E18" s="251"/>
      <c r="F18" s="251"/>
      <c r="G18" s="251"/>
      <c r="H18" s="251"/>
      <c r="I18" s="251"/>
      <c r="J18" s="251"/>
      <c r="K18" s="251"/>
      <c r="L18" s="251"/>
      <c r="M18" s="251"/>
      <c r="N18" s="251"/>
      <c r="O18" s="251"/>
      <c r="P18" s="251"/>
      <c r="Q18" s="251"/>
      <c r="R18" s="251"/>
      <c r="S18" s="251"/>
      <c r="T18" s="251"/>
      <c r="U18" s="251"/>
      <c r="V18" s="251"/>
    </row>
    <row r="19" spans="1:22" ht="135" x14ac:dyDescent="0.25">
      <c r="A19" s="177" t="s">
        <v>19</v>
      </c>
      <c r="B19" s="179" t="s">
        <v>20</v>
      </c>
      <c r="C19" s="229" t="s">
        <v>21</v>
      </c>
      <c r="D19" s="251"/>
      <c r="E19" s="251"/>
      <c r="F19" s="251"/>
      <c r="G19" s="251"/>
      <c r="H19" s="251"/>
      <c r="I19" s="251"/>
      <c r="J19" s="251"/>
      <c r="K19" s="251"/>
      <c r="L19" s="251"/>
      <c r="M19" s="251"/>
      <c r="N19" s="251"/>
      <c r="O19" s="251"/>
      <c r="P19" s="251"/>
      <c r="Q19" s="251"/>
      <c r="R19" s="251"/>
      <c r="S19" s="251"/>
      <c r="T19" s="251"/>
      <c r="U19" s="251"/>
      <c r="V19" s="251"/>
    </row>
    <row r="20" spans="1:22" x14ac:dyDescent="0.25">
      <c r="A20" s="180"/>
      <c r="B20" s="171"/>
      <c r="C20" s="251"/>
      <c r="D20" s="251"/>
      <c r="E20" s="251"/>
      <c r="F20" s="251"/>
      <c r="G20" s="251"/>
      <c r="H20" s="251"/>
      <c r="I20" s="251"/>
      <c r="J20" s="251"/>
      <c r="K20" s="251"/>
      <c r="L20" s="251"/>
      <c r="M20" s="251"/>
      <c r="N20" s="251"/>
      <c r="O20" s="251"/>
      <c r="P20" s="251"/>
      <c r="Q20" s="251"/>
      <c r="R20" s="251"/>
      <c r="S20" s="251"/>
      <c r="T20" s="251"/>
      <c r="U20" s="251"/>
      <c r="V20" s="251"/>
    </row>
    <row r="21" spans="1:22" s="181" customFormat="1" ht="15.6" customHeight="1" x14ac:dyDescent="0.25">
      <c r="A21" s="251"/>
      <c r="B21" s="251"/>
      <c r="C21" s="270">
        <v>2024</v>
      </c>
      <c r="D21" s="270"/>
      <c r="E21" s="270"/>
    </row>
    <row r="22" spans="1:22" s="182" customFormat="1" x14ac:dyDescent="0.25">
      <c r="A22" s="251"/>
      <c r="B22" s="251"/>
      <c r="C22" s="208" t="s">
        <v>22</v>
      </c>
      <c r="D22" s="208" t="s">
        <v>10</v>
      </c>
      <c r="E22" s="208" t="s">
        <v>11</v>
      </c>
      <c r="F22" s="254"/>
      <c r="G22" s="254"/>
      <c r="H22" s="254"/>
      <c r="I22" s="254"/>
      <c r="J22" s="254"/>
      <c r="K22" s="254"/>
      <c r="L22" s="254"/>
      <c r="M22" s="254"/>
      <c r="N22" s="254"/>
      <c r="O22" s="254"/>
      <c r="P22" s="254"/>
      <c r="Q22" s="254"/>
      <c r="R22" s="254"/>
      <c r="S22" s="254"/>
      <c r="T22" s="254"/>
      <c r="U22" s="254"/>
      <c r="V22" s="254"/>
    </row>
    <row r="23" spans="1:22" ht="36" customHeight="1" x14ac:dyDescent="0.25">
      <c r="A23" s="250" t="s">
        <v>23</v>
      </c>
      <c r="B23" s="249"/>
      <c r="C23" s="249"/>
      <c r="D23" s="249"/>
      <c r="E23" s="249"/>
      <c r="F23" s="251"/>
      <c r="G23" s="251"/>
      <c r="H23" s="251"/>
      <c r="I23" s="251"/>
      <c r="J23" s="251"/>
      <c r="K23" s="251"/>
      <c r="L23" s="251"/>
      <c r="M23" s="251"/>
      <c r="N23" s="251"/>
      <c r="O23" s="251"/>
      <c r="P23" s="251"/>
      <c r="Q23" s="251"/>
      <c r="R23" s="251"/>
      <c r="S23" s="251"/>
      <c r="T23" s="251"/>
      <c r="U23" s="251"/>
      <c r="V23" s="251"/>
    </row>
    <row r="24" spans="1:22" ht="55.5" customHeight="1" x14ac:dyDescent="0.25">
      <c r="A24" s="271" t="s">
        <v>24</v>
      </c>
      <c r="B24" s="272"/>
      <c r="C24" s="192">
        <f>Logframe!$R$20</f>
        <v>121496829.64000002</v>
      </c>
      <c r="D24" s="255">
        <f>Logframe!R21</f>
        <v>0.55735446752162299</v>
      </c>
      <c r="E24" s="255">
        <f>Logframe!R22</f>
        <v>0.44264553247837701</v>
      </c>
      <c r="F24" s="251"/>
      <c r="G24" s="251"/>
      <c r="H24" s="251"/>
      <c r="I24" s="251"/>
      <c r="J24" s="251"/>
      <c r="K24" s="251"/>
      <c r="L24" s="251"/>
      <c r="M24" s="251"/>
      <c r="N24" s="251"/>
      <c r="O24" s="251"/>
      <c r="P24" s="251"/>
      <c r="Q24" s="251"/>
      <c r="R24" s="251"/>
      <c r="S24" s="251"/>
      <c r="T24" s="251"/>
      <c r="U24" s="251"/>
      <c r="V24" s="251"/>
    </row>
    <row r="25" spans="1:22" ht="34.5" customHeight="1" x14ac:dyDescent="0.25">
      <c r="A25" s="271" t="s">
        <v>336</v>
      </c>
      <c r="B25" s="272"/>
      <c r="C25" s="192">
        <f>Logframe!R70</f>
        <v>36000000</v>
      </c>
      <c r="D25" s="255">
        <f>Logframe!R71</f>
        <v>0.25</v>
      </c>
      <c r="E25" s="255">
        <f>Logframe!R72</f>
        <v>0.75</v>
      </c>
      <c r="F25" s="251"/>
      <c r="G25" s="251"/>
      <c r="H25" s="251"/>
      <c r="I25" s="251"/>
      <c r="J25" s="251"/>
      <c r="K25" s="251"/>
      <c r="L25" s="251"/>
      <c r="M25" s="251"/>
      <c r="N25" s="251"/>
      <c r="O25" s="251"/>
      <c r="P25" s="251"/>
      <c r="Q25" s="251"/>
      <c r="R25" s="251"/>
      <c r="S25" s="251"/>
      <c r="T25" s="251"/>
      <c r="U25" s="251"/>
      <c r="V25" s="251"/>
    </row>
    <row r="26" spans="1:22" ht="49.5" customHeight="1" x14ac:dyDescent="0.25">
      <c r="A26" s="271" t="s">
        <v>337</v>
      </c>
      <c r="B26" s="272"/>
      <c r="C26" s="192">
        <f>Logframe!R89</f>
        <v>11915526.495999999</v>
      </c>
      <c r="D26" s="255">
        <f>Logframe!R90</f>
        <v>0.55735446752162299</v>
      </c>
      <c r="E26" s="255">
        <f>Logframe!R91</f>
        <v>0.44264553247837701</v>
      </c>
      <c r="F26" s="251"/>
      <c r="G26" s="251"/>
      <c r="H26" s="251"/>
      <c r="I26" s="251"/>
      <c r="J26" s="251"/>
      <c r="K26" s="251"/>
      <c r="L26" s="251"/>
      <c r="M26" s="251"/>
      <c r="N26" s="251"/>
      <c r="O26" s="251"/>
      <c r="P26" s="251"/>
      <c r="Q26" s="251"/>
      <c r="R26" s="251"/>
      <c r="S26" s="251"/>
      <c r="T26" s="251"/>
      <c r="U26" s="251"/>
      <c r="V26" s="251"/>
    </row>
    <row r="27" spans="1:22" ht="48.75" customHeight="1" x14ac:dyDescent="0.25">
      <c r="A27" s="271" t="s">
        <v>338</v>
      </c>
      <c r="B27" s="272"/>
      <c r="C27" s="192">
        <f>Logframe!R109</f>
        <v>16356330</v>
      </c>
      <c r="D27" s="255">
        <f>Logframe!R110</f>
        <v>0.44234800838574428</v>
      </c>
      <c r="E27" s="255">
        <f>Logframe!R111</f>
        <v>0.55765199161425572</v>
      </c>
      <c r="F27" s="251"/>
      <c r="G27" s="251"/>
      <c r="H27" s="251"/>
      <c r="I27" s="251"/>
      <c r="J27" s="251"/>
      <c r="K27" s="251"/>
      <c r="L27" s="251"/>
      <c r="M27" s="251"/>
      <c r="N27" s="251"/>
      <c r="O27" s="251"/>
      <c r="P27" s="251"/>
      <c r="Q27" s="251"/>
      <c r="R27" s="251"/>
      <c r="S27" s="251"/>
      <c r="T27" s="251"/>
      <c r="U27" s="251"/>
      <c r="V27" s="251"/>
    </row>
    <row r="28" spans="1:22" ht="36.75" customHeight="1" x14ac:dyDescent="0.25">
      <c r="A28" s="271" t="s">
        <v>339</v>
      </c>
      <c r="B28" s="272"/>
      <c r="C28" s="192">
        <v>0</v>
      </c>
      <c r="D28" s="255">
        <v>0.5</v>
      </c>
      <c r="E28" s="255">
        <v>0.5</v>
      </c>
      <c r="F28" s="251"/>
      <c r="G28" s="251"/>
      <c r="H28" s="251"/>
      <c r="I28" s="251"/>
      <c r="J28" s="251"/>
      <c r="K28" s="251"/>
      <c r="L28" s="251"/>
      <c r="M28" s="251"/>
      <c r="N28" s="251"/>
      <c r="O28" s="251"/>
      <c r="P28" s="251"/>
      <c r="Q28" s="251"/>
      <c r="R28" s="251"/>
      <c r="S28" s="251"/>
      <c r="T28" s="251"/>
      <c r="U28" s="251"/>
      <c r="V28" s="251"/>
    </row>
    <row r="29" spans="1:22" ht="31.5" customHeight="1" x14ac:dyDescent="0.25">
      <c r="A29" s="250" t="s">
        <v>25</v>
      </c>
      <c r="B29" s="249"/>
      <c r="C29" s="249"/>
      <c r="D29" s="249"/>
      <c r="E29" s="249"/>
      <c r="F29" s="251"/>
      <c r="G29" s="251"/>
      <c r="H29" s="251"/>
      <c r="I29" s="251"/>
      <c r="J29" s="251"/>
      <c r="K29" s="251"/>
      <c r="L29" s="251"/>
      <c r="M29" s="251"/>
      <c r="N29" s="251"/>
      <c r="O29" s="251"/>
      <c r="P29" s="251"/>
      <c r="Q29" s="251"/>
      <c r="R29" s="251"/>
      <c r="S29" s="251"/>
      <c r="T29" s="251"/>
      <c r="U29" s="251"/>
      <c r="V29" s="251"/>
    </row>
    <row r="30" spans="1:22" ht="33" customHeight="1" x14ac:dyDescent="0.25">
      <c r="A30" s="271" t="s">
        <v>340</v>
      </c>
      <c r="B30" s="272"/>
      <c r="C30" s="192">
        <f>Logframe!R161</f>
        <v>105309001.8</v>
      </c>
      <c r="D30" s="248">
        <f>Logframe!R162</f>
        <v>0.55735446752162299</v>
      </c>
      <c r="E30" s="248">
        <f>Logframe!R163</f>
        <v>0.44264553247837701</v>
      </c>
      <c r="F30" s="251"/>
      <c r="G30" s="251"/>
      <c r="H30" s="251"/>
      <c r="I30" s="251"/>
      <c r="J30" s="251"/>
      <c r="K30" s="251"/>
      <c r="L30" s="251"/>
      <c r="M30" s="251"/>
      <c r="N30" s="251"/>
      <c r="O30" s="251"/>
      <c r="P30" s="251"/>
      <c r="Q30" s="251"/>
      <c r="R30" s="251"/>
      <c r="S30" s="251"/>
      <c r="T30" s="251"/>
      <c r="U30" s="251"/>
      <c r="V30" s="251"/>
    </row>
    <row r="31" spans="1:22" ht="33" customHeight="1" x14ac:dyDescent="0.25">
      <c r="A31" s="271" t="s">
        <v>341</v>
      </c>
      <c r="B31" s="272"/>
      <c r="C31" s="192">
        <f>Logframe!R181</f>
        <v>2000000</v>
      </c>
      <c r="D31" s="255">
        <v>0.5</v>
      </c>
      <c r="E31" s="255">
        <v>0.5</v>
      </c>
      <c r="F31" s="251"/>
      <c r="G31" s="251"/>
      <c r="H31" s="251"/>
      <c r="I31" s="251"/>
      <c r="J31" s="251"/>
      <c r="K31" s="251"/>
      <c r="L31" s="251"/>
      <c r="M31" s="251"/>
      <c r="N31" s="251"/>
      <c r="O31" s="251"/>
      <c r="P31" s="251"/>
      <c r="Q31" s="251"/>
      <c r="R31" s="251"/>
      <c r="S31" s="251"/>
      <c r="T31" s="251"/>
      <c r="U31" s="251"/>
      <c r="V31" s="251"/>
    </row>
    <row r="32" spans="1:22" ht="33.75" customHeight="1" x14ac:dyDescent="0.25">
      <c r="A32" s="250" t="s">
        <v>26</v>
      </c>
      <c r="B32" s="249"/>
      <c r="C32" s="249"/>
      <c r="D32" s="249"/>
      <c r="E32" s="249"/>
      <c r="F32" s="251"/>
      <c r="G32" s="251"/>
      <c r="H32" s="251"/>
      <c r="I32" s="251"/>
      <c r="J32" s="251"/>
      <c r="K32" s="251"/>
      <c r="L32" s="251"/>
      <c r="M32" s="251"/>
      <c r="N32" s="251"/>
      <c r="O32" s="251"/>
      <c r="P32" s="251"/>
      <c r="Q32" s="251"/>
      <c r="R32" s="251"/>
      <c r="S32" s="251"/>
      <c r="T32" s="251"/>
      <c r="U32" s="251"/>
      <c r="V32" s="251"/>
    </row>
    <row r="33" spans="1:20" ht="33.75" customHeight="1" x14ac:dyDescent="0.25">
      <c r="A33" s="271" t="s">
        <v>27</v>
      </c>
      <c r="B33" s="272"/>
      <c r="C33" s="192">
        <f>Logframe!R195</f>
        <v>450000</v>
      </c>
      <c r="D33" s="255">
        <f>Logframe!R196</f>
        <v>0.5</v>
      </c>
      <c r="E33" s="255">
        <v>0.5</v>
      </c>
      <c r="F33" s="251"/>
      <c r="G33" s="251"/>
      <c r="H33" s="251"/>
      <c r="I33" s="251"/>
      <c r="J33" s="251"/>
      <c r="K33" s="251"/>
      <c r="L33" s="251"/>
      <c r="M33" s="251"/>
      <c r="N33" s="251"/>
      <c r="O33" s="251"/>
      <c r="P33" s="251"/>
      <c r="Q33" s="251"/>
      <c r="R33" s="251"/>
      <c r="S33" s="251"/>
      <c r="T33" s="251"/>
    </row>
    <row r="34" spans="1:20" ht="32.25" customHeight="1" x14ac:dyDescent="0.25">
      <c r="A34" s="273" t="s">
        <v>28</v>
      </c>
      <c r="B34" s="272"/>
      <c r="C34" s="192">
        <f>Logframe!R205</f>
        <v>1000000</v>
      </c>
      <c r="D34" s="255">
        <f>Logframe!R206</f>
        <v>0.5</v>
      </c>
      <c r="E34" s="255">
        <f>Logframe!R207</f>
        <v>0.5</v>
      </c>
      <c r="F34" s="251"/>
      <c r="G34" s="251"/>
      <c r="H34" s="251"/>
      <c r="I34" s="251"/>
      <c r="J34" s="251"/>
      <c r="K34" s="251"/>
      <c r="L34" s="251"/>
      <c r="M34" s="251"/>
      <c r="N34" s="251"/>
      <c r="O34" s="251"/>
      <c r="P34" s="251"/>
      <c r="Q34" s="251"/>
      <c r="R34" s="251"/>
      <c r="S34" s="251"/>
      <c r="T34" s="251"/>
    </row>
    <row r="35" spans="1:20" ht="32.25" customHeight="1" x14ac:dyDescent="0.25">
      <c r="A35" s="271" t="s">
        <v>335</v>
      </c>
      <c r="B35" s="272"/>
      <c r="C35" s="192">
        <f>Logframe!R212</f>
        <v>500000</v>
      </c>
      <c r="D35" s="255">
        <f>Logframe!R213</f>
        <v>0.9</v>
      </c>
      <c r="E35" s="255">
        <f>Logframe!R214</f>
        <v>0.1</v>
      </c>
      <c r="F35" s="251"/>
      <c r="G35" s="251"/>
      <c r="H35" s="251"/>
      <c r="I35" s="251"/>
      <c r="J35" s="251"/>
      <c r="K35" s="251"/>
      <c r="L35" s="251"/>
      <c r="M35" s="251"/>
      <c r="N35" s="251"/>
      <c r="O35" s="251"/>
      <c r="P35" s="251"/>
      <c r="Q35" s="251"/>
      <c r="R35" s="251"/>
      <c r="S35" s="251"/>
      <c r="T35" s="251"/>
    </row>
    <row r="36" spans="1:20" ht="33.75" customHeight="1" x14ac:dyDescent="0.25">
      <c r="A36" s="250" t="s">
        <v>29</v>
      </c>
      <c r="B36" s="249"/>
      <c r="C36" s="249"/>
      <c r="D36" s="249"/>
      <c r="E36" s="249"/>
      <c r="F36" s="251"/>
      <c r="G36" s="251"/>
      <c r="H36" s="251"/>
      <c r="I36" s="251"/>
      <c r="J36" s="251"/>
      <c r="K36" s="251"/>
      <c r="L36" s="251"/>
      <c r="M36" s="251"/>
      <c r="N36" s="251"/>
      <c r="O36" s="251"/>
      <c r="P36" s="251"/>
      <c r="Q36" s="251"/>
      <c r="R36" s="251"/>
      <c r="S36" s="251"/>
      <c r="T36" s="251"/>
    </row>
    <row r="37" spans="1:20" ht="33.75" customHeight="1" x14ac:dyDescent="0.25">
      <c r="A37" s="273" t="s">
        <v>30</v>
      </c>
      <c r="B37" s="272"/>
      <c r="C37" s="192">
        <f>Logframe!R251</f>
        <v>50000</v>
      </c>
      <c r="D37" s="255">
        <f>Logframe!R252</f>
        <v>0.5</v>
      </c>
      <c r="E37" s="255">
        <f>Logframe!R253</f>
        <v>0.5</v>
      </c>
      <c r="F37" s="251"/>
      <c r="G37" s="251"/>
      <c r="H37" s="251"/>
      <c r="I37" s="251"/>
      <c r="J37" s="251"/>
      <c r="K37" s="251"/>
      <c r="L37" s="251"/>
      <c r="M37" s="251"/>
      <c r="N37" s="251"/>
      <c r="O37" s="251"/>
      <c r="P37" s="251"/>
      <c r="Q37" s="251"/>
      <c r="R37" s="251"/>
      <c r="S37" s="251"/>
      <c r="T37" s="251"/>
    </row>
    <row r="38" spans="1:20" ht="39" customHeight="1" x14ac:dyDescent="0.25">
      <c r="A38" s="271" t="s">
        <v>31</v>
      </c>
      <c r="B38" s="272"/>
      <c r="C38" s="192">
        <f>Logframe!R265</f>
        <v>50000</v>
      </c>
      <c r="D38" s="255">
        <f>Logframe!R266</f>
        <v>0.5</v>
      </c>
      <c r="E38" s="255">
        <f>Logframe!R267</f>
        <v>0.5</v>
      </c>
      <c r="F38" s="251"/>
      <c r="G38" s="251"/>
      <c r="H38" s="251"/>
      <c r="I38" s="251"/>
      <c r="J38" s="251"/>
      <c r="K38" s="251"/>
      <c r="L38" s="251"/>
      <c r="M38" s="251"/>
      <c r="N38" s="251"/>
      <c r="O38" s="251"/>
      <c r="P38" s="251"/>
      <c r="Q38" s="251"/>
      <c r="R38" s="251"/>
      <c r="S38" s="251"/>
      <c r="T38" s="251"/>
    </row>
    <row r="39" spans="1:20" x14ac:dyDescent="0.25">
      <c r="A39" s="251"/>
      <c r="B39" s="251"/>
      <c r="C39" s="251"/>
      <c r="D39" s="251"/>
      <c r="E39" s="251"/>
      <c r="F39" s="251"/>
      <c r="G39" s="251"/>
      <c r="H39" s="251"/>
      <c r="I39" s="251"/>
      <c r="J39" s="251"/>
      <c r="K39" s="251"/>
      <c r="L39" s="251"/>
      <c r="M39" s="251"/>
      <c r="N39" s="251"/>
      <c r="O39" s="251"/>
      <c r="P39" s="251"/>
      <c r="Q39" s="251"/>
      <c r="R39" s="251"/>
      <c r="S39" s="251"/>
      <c r="T39" s="251"/>
    </row>
    <row r="40" spans="1:20" x14ac:dyDescent="0.25">
      <c r="A40" s="251"/>
      <c r="B40" s="251"/>
      <c r="C40" s="251"/>
      <c r="D40" s="251"/>
      <c r="E40" s="251"/>
      <c r="F40" s="251"/>
      <c r="G40" s="251"/>
      <c r="H40" s="251"/>
      <c r="I40" s="251"/>
      <c r="J40" s="251"/>
      <c r="K40" s="251"/>
      <c r="L40" s="251"/>
      <c r="M40" s="251"/>
      <c r="N40" s="251"/>
      <c r="O40" s="251"/>
      <c r="P40" s="251"/>
      <c r="Q40" s="251"/>
      <c r="R40" s="251"/>
      <c r="S40" s="251"/>
      <c r="T40" s="251"/>
    </row>
    <row r="41" spans="1:20" x14ac:dyDescent="0.25">
      <c r="A41" s="251"/>
      <c r="B41" s="251"/>
      <c r="C41" s="251"/>
      <c r="D41" s="251"/>
      <c r="E41" s="251"/>
      <c r="F41" s="251"/>
      <c r="G41" s="251"/>
      <c r="H41" s="251"/>
      <c r="I41" s="251"/>
      <c r="J41" s="251"/>
      <c r="K41" s="251"/>
      <c r="L41" s="251"/>
      <c r="M41" s="251"/>
      <c r="N41" s="251"/>
      <c r="O41" s="251"/>
      <c r="P41" s="251"/>
      <c r="Q41" s="251"/>
      <c r="R41" s="251"/>
      <c r="S41" s="251"/>
      <c r="T41" s="251"/>
    </row>
    <row r="42" spans="1:20" x14ac:dyDescent="0.25">
      <c r="A42" s="251"/>
      <c r="B42" s="251"/>
      <c r="C42" s="251"/>
      <c r="D42" s="251"/>
      <c r="E42" s="251"/>
      <c r="F42" s="251"/>
      <c r="G42" s="251"/>
      <c r="H42" s="251"/>
      <c r="I42" s="251"/>
      <c r="J42" s="251"/>
      <c r="K42" s="251"/>
      <c r="L42" s="251"/>
      <c r="M42" s="251"/>
      <c r="N42" s="251"/>
      <c r="O42" s="251"/>
      <c r="P42" s="251"/>
      <c r="Q42" s="251"/>
      <c r="R42" s="251"/>
      <c r="S42" s="251"/>
      <c r="T42" s="251"/>
    </row>
    <row r="43" spans="1:20" x14ac:dyDescent="0.25">
      <c r="A43" s="251"/>
      <c r="B43" s="251"/>
      <c r="C43" s="251"/>
      <c r="D43" s="251"/>
      <c r="E43" s="251"/>
      <c r="F43" s="251"/>
      <c r="G43" s="251"/>
      <c r="H43" s="251"/>
      <c r="I43" s="251"/>
      <c r="J43" s="251"/>
      <c r="K43" s="251"/>
      <c r="L43" s="251"/>
      <c r="M43" s="251"/>
      <c r="N43" s="251"/>
      <c r="O43" s="251"/>
      <c r="P43" s="251"/>
      <c r="Q43" s="251"/>
      <c r="R43" s="251"/>
      <c r="S43" s="251"/>
      <c r="T43" s="251"/>
    </row>
    <row r="44" spans="1:20" x14ac:dyDescent="0.25">
      <c r="A44" s="251"/>
      <c r="B44" s="251"/>
      <c r="C44" s="251"/>
      <c r="D44" s="251"/>
      <c r="E44" s="251"/>
      <c r="F44" s="251"/>
      <c r="G44" s="251"/>
      <c r="H44" s="251"/>
      <c r="I44" s="251"/>
      <c r="J44" s="251"/>
      <c r="K44" s="251"/>
      <c r="L44" s="251"/>
      <c r="M44" s="251"/>
      <c r="N44" s="251"/>
      <c r="O44" s="251"/>
      <c r="P44" s="251"/>
      <c r="Q44" s="251"/>
      <c r="R44" s="251"/>
      <c r="S44" s="251"/>
      <c r="T44" s="251"/>
    </row>
    <row r="45" spans="1:20" x14ac:dyDescent="0.25">
      <c r="A45" s="251"/>
      <c r="B45" s="251"/>
      <c r="C45" s="251"/>
      <c r="D45" s="251"/>
      <c r="E45" s="251"/>
      <c r="F45" s="251"/>
      <c r="G45" s="251"/>
      <c r="H45" s="251"/>
      <c r="I45" s="251"/>
      <c r="J45" s="251"/>
      <c r="K45" s="251"/>
      <c r="L45" s="251"/>
      <c r="M45" s="251"/>
      <c r="N45" s="251"/>
      <c r="O45" s="251"/>
      <c r="P45" s="251"/>
      <c r="Q45" s="251"/>
      <c r="R45" s="251"/>
      <c r="S45" s="251"/>
      <c r="T45" s="251"/>
    </row>
    <row r="46" spans="1:20" x14ac:dyDescent="0.25">
      <c r="A46" s="251"/>
      <c r="B46" s="251"/>
      <c r="C46" s="251"/>
      <c r="D46" s="251"/>
      <c r="E46" s="251"/>
      <c r="F46" s="251"/>
      <c r="G46" s="251"/>
      <c r="H46" s="251"/>
      <c r="I46" s="251"/>
      <c r="J46" s="251"/>
      <c r="K46" s="251"/>
      <c r="L46" s="251"/>
      <c r="M46" s="251"/>
      <c r="N46" s="251"/>
      <c r="O46" s="251"/>
      <c r="P46" s="251"/>
      <c r="Q46" s="251"/>
      <c r="R46" s="251"/>
      <c r="S46" s="251"/>
      <c r="T46" s="251"/>
    </row>
    <row r="47" spans="1:20" x14ac:dyDescent="0.25">
      <c r="A47" s="251"/>
      <c r="B47" s="251"/>
      <c r="C47" s="251"/>
      <c r="D47" s="251"/>
      <c r="E47" s="251"/>
      <c r="F47" s="251"/>
      <c r="G47" s="251"/>
      <c r="H47" s="251"/>
      <c r="I47" s="251"/>
      <c r="J47" s="251"/>
      <c r="K47" s="251"/>
      <c r="L47" s="251"/>
      <c r="M47" s="251"/>
      <c r="N47" s="251"/>
      <c r="O47" s="251"/>
      <c r="P47" s="251"/>
      <c r="Q47" s="251"/>
      <c r="R47" s="251"/>
      <c r="S47" s="251"/>
      <c r="T47" s="251"/>
    </row>
    <row r="48" spans="1:20" x14ac:dyDescent="0.25">
      <c r="A48" s="251"/>
      <c r="B48" s="251"/>
      <c r="C48" s="251"/>
      <c r="D48" s="251"/>
      <c r="E48" s="251"/>
      <c r="F48" s="251"/>
      <c r="G48" s="251"/>
      <c r="H48" s="251"/>
      <c r="I48" s="251"/>
      <c r="J48" s="251"/>
      <c r="K48" s="251"/>
      <c r="L48" s="251"/>
      <c r="M48" s="251"/>
      <c r="N48" s="251"/>
      <c r="O48" s="251"/>
      <c r="P48" s="251"/>
      <c r="Q48" s="251"/>
      <c r="R48" s="251"/>
      <c r="S48" s="251"/>
      <c r="T48" s="251"/>
    </row>
    <row r="49" spans="1:20" x14ac:dyDescent="0.25">
      <c r="A49" s="251"/>
      <c r="B49" s="251"/>
      <c r="C49" s="251"/>
      <c r="D49" s="251"/>
      <c r="E49" s="251"/>
      <c r="F49" s="251"/>
      <c r="G49" s="251"/>
      <c r="H49" s="251"/>
      <c r="I49" s="251"/>
      <c r="J49" s="251"/>
      <c r="K49" s="251"/>
      <c r="L49" s="251"/>
      <c r="M49" s="251"/>
      <c r="N49" s="251"/>
      <c r="O49" s="251"/>
      <c r="P49" s="251"/>
      <c r="Q49" s="251"/>
      <c r="R49" s="251"/>
      <c r="S49" s="251"/>
      <c r="T49" s="251"/>
    </row>
  </sheetData>
  <mergeCells count="16">
    <mergeCell ref="A38:B38"/>
    <mergeCell ref="A37:B37"/>
    <mergeCell ref="A8:B8"/>
    <mergeCell ref="A9:B9"/>
    <mergeCell ref="A10:B10"/>
    <mergeCell ref="A25:B25"/>
    <mergeCell ref="A26:B26"/>
    <mergeCell ref="A24:B24"/>
    <mergeCell ref="C21:E21"/>
    <mergeCell ref="A35:B35"/>
    <mergeCell ref="A30:B30"/>
    <mergeCell ref="A33:B33"/>
    <mergeCell ref="A31:B31"/>
    <mergeCell ref="A34:B34"/>
    <mergeCell ref="A28:B28"/>
    <mergeCell ref="A27:B27"/>
  </mergeCells>
  <phoneticPr fontId="27" type="noConversion"/>
  <pageMargins left="0.7" right="0.7" top="0.75" bottom="0.75" header="0.3" footer="0.3"/>
  <pageSetup paperSize="9" scale="56" fitToWidth="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1130"/>
  <sheetViews>
    <sheetView tabSelected="1" topLeftCell="A154" zoomScale="90" zoomScaleNormal="90" zoomScaleSheetLayoutView="75" workbookViewId="0">
      <selection activeCell="C161" sqref="C161:C167"/>
    </sheetView>
  </sheetViews>
  <sheetFormatPr defaultColWidth="14.42578125" defaultRowHeight="15" customHeight="1" x14ac:dyDescent="0.25"/>
  <cols>
    <col min="1" max="1" width="30.5703125" style="73" customWidth="1"/>
    <col min="2" max="2" width="6" style="74" customWidth="1"/>
    <col min="3" max="3" width="39" style="81" customWidth="1"/>
    <col min="4" max="4" width="15.7109375" style="82" hidden="1" customWidth="1"/>
    <col min="5" max="5" width="30.5703125" style="81" hidden="1" customWidth="1"/>
    <col min="6" max="7" width="30.5703125" style="81" customWidth="1"/>
    <col min="8" max="8" width="10.5703125" style="81" customWidth="1"/>
    <col min="9" max="9" width="13.7109375" style="82" customWidth="1"/>
    <col min="10" max="10" width="10.7109375" style="81" hidden="1" customWidth="1"/>
    <col min="11" max="11" width="10.7109375" style="116" customWidth="1"/>
    <col min="12" max="15" width="10.7109375" style="16" customWidth="1"/>
    <col min="16" max="16" width="5.5703125" style="20" customWidth="1"/>
    <col min="17" max="17" width="18.140625" style="20" customWidth="1"/>
    <col min="18" max="18" width="15.7109375" style="20" customWidth="1"/>
    <col min="19" max="34" width="14.42578125" style="20"/>
    <col min="35" max="16384" width="14.42578125" style="73"/>
  </cols>
  <sheetData>
    <row r="1" spans="1:34" ht="21" customHeight="1" x14ac:dyDescent="0.25">
      <c r="A1" s="283" t="s">
        <v>32</v>
      </c>
      <c r="B1" s="283"/>
      <c r="C1" s="283"/>
      <c r="D1" s="283"/>
      <c r="E1" s="283"/>
      <c r="F1" s="283"/>
      <c r="G1" s="283"/>
      <c r="H1" s="283"/>
      <c r="I1" s="283"/>
      <c r="J1" s="283"/>
      <c r="K1" s="1"/>
      <c r="L1" s="1"/>
      <c r="M1" s="1"/>
      <c r="N1" s="1"/>
      <c r="O1" s="1"/>
      <c r="P1" s="1"/>
      <c r="Q1" s="1"/>
      <c r="R1" s="1"/>
      <c r="S1" s="2"/>
      <c r="T1" s="2"/>
      <c r="U1" s="2"/>
      <c r="V1" s="2"/>
      <c r="W1" s="2"/>
      <c r="X1" s="2"/>
      <c r="Y1" s="2"/>
      <c r="Z1" s="2"/>
      <c r="AA1" s="2"/>
      <c r="AB1" s="2"/>
      <c r="AC1" s="2"/>
      <c r="AD1" s="2"/>
      <c r="AE1" s="2"/>
      <c r="AF1" s="2"/>
      <c r="AG1" s="2"/>
      <c r="AH1" s="2"/>
    </row>
    <row r="2" spans="1:34" ht="21" customHeight="1" x14ac:dyDescent="0.25">
      <c r="A2" s="283"/>
      <c r="B2" s="283"/>
      <c r="C2" s="283"/>
      <c r="D2" s="283"/>
      <c r="E2" s="283"/>
      <c r="F2" s="283"/>
      <c r="G2" s="283"/>
      <c r="H2" s="283"/>
      <c r="I2" s="283"/>
      <c r="J2" s="283"/>
      <c r="K2" s="1"/>
      <c r="L2" s="1"/>
      <c r="M2" s="1"/>
      <c r="N2" s="1"/>
      <c r="O2" s="203"/>
      <c r="P2" s="1"/>
      <c r="Q2" s="1"/>
      <c r="R2" s="1"/>
      <c r="S2" s="2"/>
      <c r="T2" s="2"/>
      <c r="U2" s="2"/>
      <c r="V2" s="2"/>
      <c r="W2" s="2"/>
      <c r="X2" s="2"/>
      <c r="Y2" s="2"/>
      <c r="Z2" s="2"/>
      <c r="AA2" s="2"/>
      <c r="AB2" s="2"/>
      <c r="AC2" s="2"/>
      <c r="AD2" s="2"/>
      <c r="AE2" s="2"/>
      <c r="AF2" s="2"/>
      <c r="AG2" s="2"/>
      <c r="AH2" s="2"/>
    </row>
    <row r="3" spans="1:34" s="74" customFormat="1" ht="21" customHeight="1" x14ac:dyDescent="0.25">
      <c r="A3" s="36"/>
      <c r="B3" s="55"/>
      <c r="C3" s="33"/>
      <c r="D3" s="56"/>
      <c r="E3" s="33"/>
      <c r="F3" s="33"/>
      <c r="G3" s="33"/>
      <c r="H3" s="33"/>
      <c r="I3" s="56"/>
      <c r="J3" s="33"/>
      <c r="K3" s="340">
        <v>2024</v>
      </c>
      <c r="L3" s="340"/>
      <c r="M3" s="340"/>
      <c r="N3" s="340"/>
      <c r="O3" s="340"/>
      <c r="P3" s="125"/>
      <c r="Q3" s="1"/>
      <c r="R3" s="1"/>
      <c r="S3" s="35"/>
      <c r="T3" s="35"/>
      <c r="U3" s="35"/>
      <c r="V3" s="35"/>
      <c r="W3" s="35"/>
      <c r="X3" s="35"/>
      <c r="Y3" s="35"/>
      <c r="Z3" s="35"/>
      <c r="AA3" s="35"/>
      <c r="AB3" s="35"/>
      <c r="AC3" s="35"/>
      <c r="AD3" s="35"/>
      <c r="AE3" s="35"/>
      <c r="AF3" s="35"/>
      <c r="AG3" s="35"/>
      <c r="AH3" s="35"/>
    </row>
    <row r="4" spans="1:34" s="75" customFormat="1" ht="21" customHeight="1" x14ac:dyDescent="0.25">
      <c r="A4" s="65" t="s">
        <v>33</v>
      </c>
      <c r="B4" s="66" t="s">
        <v>34</v>
      </c>
      <c r="C4" s="65" t="s">
        <v>35</v>
      </c>
      <c r="D4" s="65" t="s">
        <v>36</v>
      </c>
      <c r="E4" s="299" t="s">
        <v>37</v>
      </c>
      <c r="F4" s="299"/>
      <c r="G4" s="65" t="s">
        <v>38</v>
      </c>
      <c r="H4" s="65" t="s">
        <v>39</v>
      </c>
      <c r="I4" s="67" t="s">
        <v>40</v>
      </c>
      <c r="J4" s="66" t="s">
        <v>41</v>
      </c>
      <c r="K4" s="68" t="s">
        <v>42</v>
      </c>
      <c r="L4" s="68" t="s">
        <v>43</v>
      </c>
      <c r="M4" s="68" t="s">
        <v>44</v>
      </c>
      <c r="N4" s="68" t="s">
        <v>45</v>
      </c>
      <c r="O4" s="68" t="s">
        <v>46</v>
      </c>
      <c r="P4" s="126"/>
      <c r="Q4" s="1"/>
      <c r="R4" s="1"/>
      <c r="S4" s="64"/>
      <c r="T4" s="64"/>
      <c r="U4" s="64"/>
      <c r="V4" s="64"/>
      <c r="W4" s="64"/>
      <c r="X4" s="64"/>
      <c r="Y4" s="64"/>
      <c r="Z4" s="64"/>
      <c r="AA4" s="64"/>
      <c r="AB4" s="64"/>
      <c r="AC4" s="64"/>
      <c r="AD4" s="64"/>
      <c r="AE4" s="64"/>
      <c r="AF4" s="64"/>
      <c r="AG4" s="64"/>
      <c r="AH4" s="64"/>
    </row>
    <row r="5" spans="1:34" ht="21" customHeight="1" x14ac:dyDescent="0.25">
      <c r="A5" s="284" t="s">
        <v>47</v>
      </c>
      <c r="B5" s="286" t="s">
        <v>48</v>
      </c>
      <c r="C5" s="287" t="s">
        <v>49</v>
      </c>
      <c r="D5" s="288" t="s">
        <v>50</v>
      </c>
      <c r="E5" s="282" t="s">
        <v>51</v>
      </c>
      <c r="F5" s="282"/>
      <c r="G5" s="287" t="s">
        <v>52</v>
      </c>
      <c r="H5" s="287" t="s">
        <v>53</v>
      </c>
      <c r="I5" s="196" t="s">
        <v>54</v>
      </c>
      <c r="J5" s="103">
        <v>0.89</v>
      </c>
      <c r="K5" s="119">
        <v>1</v>
      </c>
      <c r="L5" s="3"/>
      <c r="M5" s="3"/>
      <c r="N5" s="3"/>
      <c r="O5" s="3"/>
      <c r="P5" s="127"/>
      <c r="Q5" s="1"/>
      <c r="R5" s="1"/>
      <c r="S5" s="2"/>
      <c r="T5" s="2"/>
      <c r="U5" s="2"/>
      <c r="V5" s="2"/>
      <c r="W5" s="2"/>
      <c r="X5" s="2"/>
      <c r="Y5" s="2"/>
      <c r="Z5" s="2"/>
      <c r="AA5" s="2"/>
      <c r="AB5" s="2"/>
      <c r="AC5" s="2"/>
      <c r="AD5" s="2"/>
      <c r="AE5" s="2"/>
      <c r="AF5" s="2"/>
      <c r="AG5" s="2"/>
      <c r="AH5" s="2"/>
    </row>
    <row r="6" spans="1:34" ht="21" customHeight="1" x14ac:dyDescent="0.25">
      <c r="A6" s="285"/>
      <c r="B6" s="286"/>
      <c r="C6" s="287"/>
      <c r="D6" s="288"/>
      <c r="E6" s="282"/>
      <c r="F6" s="282"/>
      <c r="G6" s="287"/>
      <c r="H6" s="287"/>
      <c r="I6" s="196" t="s">
        <v>16</v>
      </c>
      <c r="J6" s="103"/>
      <c r="K6" s="114">
        <v>1</v>
      </c>
      <c r="L6" s="3"/>
      <c r="M6" s="3"/>
      <c r="N6" s="3"/>
      <c r="O6" s="3"/>
      <c r="P6" s="127"/>
      <c r="Q6" s="1"/>
      <c r="R6" s="1"/>
      <c r="S6" s="2"/>
      <c r="T6" s="2"/>
      <c r="U6" s="2"/>
      <c r="V6" s="2"/>
      <c r="W6" s="2"/>
      <c r="X6" s="2"/>
      <c r="Y6" s="2"/>
      <c r="Z6" s="2"/>
      <c r="AA6" s="2"/>
      <c r="AB6" s="2"/>
      <c r="AC6" s="2"/>
      <c r="AD6" s="2"/>
      <c r="AE6" s="2"/>
      <c r="AF6" s="2"/>
      <c r="AG6" s="2"/>
      <c r="AH6" s="2"/>
    </row>
    <row r="7" spans="1:34" ht="21" customHeight="1" x14ac:dyDescent="0.25">
      <c r="A7" s="285"/>
      <c r="B7" s="286"/>
      <c r="C7" s="287"/>
      <c r="D7" s="288"/>
      <c r="E7" s="282"/>
      <c r="F7" s="282"/>
      <c r="G7" s="287"/>
      <c r="H7" s="287"/>
      <c r="I7" s="196" t="s">
        <v>17</v>
      </c>
      <c r="J7" s="103"/>
      <c r="K7" s="114">
        <v>1</v>
      </c>
      <c r="L7" s="3"/>
      <c r="M7" s="3"/>
      <c r="N7" s="3"/>
      <c r="O7" s="3"/>
      <c r="P7" s="127"/>
      <c r="Q7" s="1"/>
      <c r="R7" s="1"/>
      <c r="S7" s="2"/>
      <c r="T7" s="2"/>
      <c r="U7" s="2"/>
      <c r="V7" s="2"/>
      <c r="W7" s="2"/>
      <c r="X7" s="2"/>
      <c r="Y7" s="2"/>
      <c r="Z7" s="2"/>
      <c r="AA7" s="2"/>
      <c r="AB7" s="2"/>
      <c r="AC7" s="2"/>
      <c r="AD7" s="2"/>
      <c r="AE7" s="2"/>
      <c r="AF7" s="2"/>
      <c r="AG7" s="2"/>
      <c r="AH7" s="2"/>
    </row>
    <row r="8" spans="1:34" ht="21" customHeight="1" x14ac:dyDescent="0.25">
      <c r="A8" s="285"/>
      <c r="B8" s="286"/>
      <c r="C8" s="287"/>
      <c r="D8" s="288"/>
      <c r="E8" s="282"/>
      <c r="F8" s="282"/>
      <c r="G8" s="287"/>
      <c r="H8" s="287"/>
      <c r="I8" s="196" t="s">
        <v>55</v>
      </c>
      <c r="J8" s="103"/>
      <c r="K8" s="114">
        <v>1</v>
      </c>
      <c r="L8" s="3"/>
      <c r="M8" s="3"/>
      <c r="N8" s="3"/>
      <c r="O8" s="3"/>
      <c r="P8" s="127"/>
      <c r="Q8" s="1"/>
      <c r="R8" s="1"/>
      <c r="S8" s="2"/>
      <c r="T8" s="2"/>
      <c r="U8" s="2"/>
      <c r="V8" s="2"/>
      <c r="W8" s="2"/>
      <c r="X8" s="2"/>
      <c r="Y8" s="2"/>
      <c r="Z8" s="2"/>
      <c r="AA8" s="2"/>
      <c r="AB8" s="2"/>
      <c r="AC8" s="2"/>
      <c r="AD8" s="2"/>
      <c r="AE8" s="2"/>
      <c r="AF8" s="2"/>
      <c r="AG8" s="2"/>
      <c r="AH8" s="2"/>
    </row>
    <row r="9" spans="1:34" ht="21" customHeight="1" x14ac:dyDescent="0.25">
      <c r="A9" s="285"/>
      <c r="B9" s="286"/>
      <c r="C9" s="287"/>
      <c r="D9" s="288"/>
      <c r="E9" s="282"/>
      <c r="F9" s="282"/>
      <c r="G9" s="287"/>
      <c r="H9" s="287"/>
      <c r="I9" s="196" t="s">
        <v>18</v>
      </c>
      <c r="J9" s="103"/>
      <c r="K9" s="114">
        <v>1</v>
      </c>
      <c r="L9" s="3"/>
      <c r="M9" s="3"/>
      <c r="N9" s="3"/>
      <c r="O9" s="3"/>
      <c r="P9" s="127"/>
      <c r="Q9" s="1"/>
      <c r="R9" s="1"/>
      <c r="S9" s="2"/>
      <c r="T9" s="2"/>
      <c r="U9" s="2"/>
      <c r="V9" s="2"/>
      <c r="W9" s="2"/>
      <c r="X9" s="2"/>
      <c r="Y9" s="2"/>
      <c r="Z9" s="2"/>
      <c r="AA9" s="2"/>
      <c r="AB9" s="2"/>
      <c r="AC9" s="2"/>
      <c r="AD9" s="2"/>
      <c r="AE9" s="2"/>
      <c r="AF9" s="2"/>
      <c r="AG9" s="2"/>
      <c r="AH9" s="2"/>
    </row>
    <row r="10" spans="1:34" ht="32.25" customHeight="1" x14ac:dyDescent="0.25">
      <c r="A10" s="285"/>
      <c r="B10" s="286"/>
      <c r="C10" s="287"/>
      <c r="D10" s="288"/>
      <c r="E10" s="282"/>
      <c r="F10" s="282"/>
      <c r="G10" s="287"/>
      <c r="H10" s="287"/>
      <c r="I10" s="196" t="s">
        <v>56</v>
      </c>
      <c r="J10" s="103"/>
      <c r="K10" s="114">
        <v>1</v>
      </c>
      <c r="L10" s="3"/>
      <c r="M10" s="3"/>
      <c r="N10" s="3"/>
      <c r="O10" s="3"/>
      <c r="P10" s="127"/>
      <c r="Q10" s="1"/>
      <c r="R10" s="1"/>
      <c r="S10" s="2"/>
      <c r="T10" s="2"/>
      <c r="U10" s="2"/>
      <c r="V10" s="2"/>
      <c r="W10" s="2"/>
      <c r="X10" s="2"/>
      <c r="Y10" s="2"/>
      <c r="Z10" s="2"/>
      <c r="AA10" s="2"/>
      <c r="AB10" s="2"/>
      <c r="AC10" s="2"/>
      <c r="AD10" s="2"/>
      <c r="AE10" s="2"/>
      <c r="AF10" s="2"/>
      <c r="AG10" s="2"/>
      <c r="AH10" s="2"/>
    </row>
    <row r="11" spans="1:34" ht="21" customHeight="1" x14ac:dyDescent="0.25">
      <c r="A11" s="285"/>
      <c r="B11" s="286" t="s">
        <v>57</v>
      </c>
      <c r="C11" s="287" t="s">
        <v>58</v>
      </c>
      <c r="D11" s="288" t="s">
        <v>50</v>
      </c>
      <c r="E11" s="289" t="s">
        <v>59</v>
      </c>
      <c r="F11" s="289"/>
      <c r="G11" s="287" t="s">
        <v>60</v>
      </c>
      <c r="H11" s="287" t="s">
        <v>53</v>
      </c>
      <c r="I11" s="196" t="s">
        <v>54</v>
      </c>
      <c r="J11" s="106" t="s">
        <v>61</v>
      </c>
      <c r="K11" s="114">
        <v>1</v>
      </c>
      <c r="L11" s="3"/>
      <c r="M11" s="3"/>
      <c r="N11" s="3"/>
      <c r="O11" s="3"/>
      <c r="P11" s="127"/>
      <c r="Q11" s="1"/>
      <c r="R11" s="1"/>
      <c r="S11" s="2"/>
      <c r="T11" s="2"/>
      <c r="U11" s="2"/>
      <c r="V11" s="2"/>
      <c r="W11" s="2"/>
      <c r="X11" s="2"/>
      <c r="Y11" s="2"/>
      <c r="Z11" s="2"/>
      <c r="AA11" s="2"/>
      <c r="AB11" s="2"/>
      <c r="AC11" s="2"/>
      <c r="AD11" s="2"/>
      <c r="AE11" s="2"/>
      <c r="AF11" s="2"/>
      <c r="AG11" s="2"/>
      <c r="AH11" s="2"/>
    </row>
    <row r="12" spans="1:34" ht="21" customHeight="1" x14ac:dyDescent="0.25">
      <c r="A12" s="285"/>
      <c r="B12" s="286"/>
      <c r="C12" s="287"/>
      <c r="D12" s="288"/>
      <c r="E12" s="289"/>
      <c r="F12" s="289"/>
      <c r="G12" s="287"/>
      <c r="H12" s="287"/>
      <c r="I12" s="196" t="s">
        <v>16</v>
      </c>
      <c r="J12" s="106"/>
      <c r="K12" s="114">
        <v>1</v>
      </c>
      <c r="L12" s="3"/>
      <c r="M12" s="3"/>
      <c r="N12" s="3"/>
      <c r="O12" s="3"/>
      <c r="P12" s="127"/>
      <c r="Q12" s="1"/>
      <c r="R12" s="1"/>
      <c r="S12" s="2"/>
      <c r="T12" s="2"/>
      <c r="U12" s="2"/>
      <c r="V12" s="2"/>
      <c r="W12" s="2"/>
      <c r="X12" s="2"/>
      <c r="Y12" s="2"/>
      <c r="Z12" s="2"/>
      <c r="AA12" s="2"/>
      <c r="AB12" s="2"/>
      <c r="AC12" s="2"/>
      <c r="AD12" s="2"/>
      <c r="AE12" s="2"/>
      <c r="AF12" s="2"/>
      <c r="AG12" s="2"/>
      <c r="AH12" s="2"/>
    </row>
    <row r="13" spans="1:34" ht="21" customHeight="1" x14ac:dyDescent="0.25">
      <c r="A13" s="285"/>
      <c r="B13" s="286"/>
      <c r="C13" s="287"/>
      <c r="D13" s="288"/>
      <c r="E13" s="289"/>
      <c r="F13" s="289"/>
      <c r="G13" s="287"/>
      <c r="H13" s="287"/>
      <c r="I13" s="196" t="s">
        <v>17</v>
      </c>
      <c r="J13" s="106"/>
      <c r="K13" s="114">
        <v>1</v>
      </c>
      <c r="L13" s="3"/>
      <c r="M13" s="3"/>
      <c r="N13" s="3"/>
      <c r="O13" s="3"/>
      <c r="P13" s="127"/>
      <c r="Q13" s="1"/>
      <c r="R13" s="1"/>
      <c r="S13" s="2"/>
      <c r="T13" s="2"/>
      <c r="U13" s="2"/>
      <c r="V13" s="2"/>
      <c r="W13" s="2"/>
      <c r="X13" s="2"/>
      <c r="Y13" s="2"/>
      <c r="Z13" s="2"/>
      <c r="AA13" s="2"/>
      <c r="AB13" s="2"/>
      <c r="AC13" s="2"/>
      <c r="AD13" s="2"/>
      <c r="AE13" s="2"/>
      <c r="AF13" s="2"/>
      <c r="AG13" s="2"/>
      <c r="AH13" s="2"/>
    </row>
    <row r="14" spans="1:34" ht="21" customHeight="1" x14ac:dyDescent="0.25">
      <c r="A14" s="285"/>
      <c r="B14" s="286"/>
      <c r="C14" s="287"/>
      <c r="D14" s="288"/>
      <c r="E14" s="289"/>
      <c r="F14" s="289"/>
      <c r="G14" s="287"/>
      <c r="H14" s="287"/>
      <c r="I14" s="196" t="s">
        <v>55</v>
      </c>
      <c r="J14" s="106"/>
      <c r="K14" s="114">
        <v>1</v>
      </c>
      <c r="L14" s="3"/>
      <c r="M14" s="3"/>
      <c r="N14" s="3"/>
      <c r="O14" s="3"/>
      <c r="P14" s="127"/>
      <c r="Q14" s="1"/>
      <c r="R14" s="1"/>
      <c r="S14" s="2"/>
      <c r="T14" s="2"/>
      <c r="U14" s="2"/>
      <c r="V14" s="2"/>
      <c r="W14" s="2"/>
      <c r="X14" s="2"/>
      <c r="Y14" s="2"/>
      <c r="Z14" s="2"/>
      <c r="AA14" s="2"/>
      <c r="AB14" s="2"/>
      <c r="AC14" s="2"/>
      <c r="AD14" s="2"/>
      <c r="AE14" s="2"/>
      <c r="AF14" s="2"/>
      <c r="AG14" s="2"/>
      <c r="AH14" s="2"/>
    </row>
    <row r="15" spans="1:34" ht="21" customHeight="1" x14ac:dyDescent="0.25">
      <c r="A15" s="285"/>
      <c r="B15" s="286"/>
      <c r="C15" s="287"/>
      <c r="D15" s="288"/>
      <c r="E15" s="289"/>
      <c r="F15" s="289"/>
      <c r="G15" s="287"/>
      <c r="H15" s="287"/>
      <c r="I15" s="196" t="s">
        <v>18</v>
      </c>
      <c r="J15" s="106"/>
      <c r="K15" s="114"/>
      <c r="L15" s="3"/>
      <c r="M15" s="3"/>
      <c r="N15" s="3"/>
      <c r="O15" s="3"/>
      <c r="P15" s="127"/>
      <c r="Q15" s="1"/>
      <c r="R15" s="1"/>
      <c r="S15" s="2"/>
      <c r="T15" s="2"/>
      <c r="U15" s="2"/>
      <c r="V15" s="2"/>
      <c r="W15" s="2"/>
      <c r="X15" s="2"/>
      <c r="Y15" s="2"/>
      <c r="Z15" s="2"/>
      <c r="AA15" s="2"/>
      <c r="AB15" s="2"/>
      <c r="AC15" s="2"/>
      <c r="AD15" s="2"/>
      <c r="AE15" s="2"/>
      <c r="AF15" s="2"/>
      <c r="AG15" s="2"/>
      <c r="AH15" s="2"/>
    </row>
    <row r="16" spans="1:34" ht="259.5" customHeight="1" x14ac:dyDescent="0.25">
      <c r="A16" s="285"/>
      <c r="B16" s="286"/>
      <c r="C16" s="287"/>
      <c r="D16" s="288"/>
      <c r="E16" s="289"/>
      <c r="F16" s="289"/>
      <c r="G16" s="287"/>
      <c r="H16" s="287"/>
      <c r="I16" s="196" t="s">
        <v>56</v>
      </c>
      <c r="J16" s="106"/>
      <c r="K16" s="114">
        <v>1</v>
      </c>
      <c r="L16" s="3"/>
      <c r="M16" s="3"/>
      <c r="N16" s="3"/>
      <c r="O16" s="3"/>
      <c r="P16" s="127"/>
      <c r="Q16" s="1"/>
      <c r="R16" s="1"/>
      <c r="S16" s="2"/>
      <c r="T16" s="2"/>
      <c r="U16" s="2"/>
      <c r="V16" s="2"/>
      <c r="W16" s="2"/>
      <c r="X16" s="2"/>
      <c r="Y16" s="2"/>
      <c r="Z16" s="2"/>
      <c r="AA16" s="2"/>
      <c r="AB16" s="2"/>
      <c r="AC16" s="2"/>
      <c r="AD16" s="2"/>
      <c r="AE16" s="2"/>
      <c r="AF16" s="2"/>
      <c r="AG16" s="2"/>
      <c r="AH16" s="2"/>
    </row>
    <row r="17" spans="1:34" s="134" customFormat="1" ht="21" customHeight="1" x14ac:dyDescent="0.25">
      <c r="P17" s="127"/>
    </row>
    <row r="18" spans="1:34" s="74" customFormat="1" ht="21" customHeight="1" x14ac:dyDescent="0.25">
      <c r="A18" s="134"/>
      <c r="B18" s="134"/>
      <c r="C18" s="134"/>
      <c r="D18" s="134"/>
      <c r="E18" s="134"/>
      <c r="F18" s="134"/>
      <c r="G18" s="134"/>
      <c r="H18" s="134"/>
      <c r="I18" s="57"/>
      <c r="J18" s="134"/>
      <c r="K18" s="341">
        <v>2024</v>
      </c>
      <c r="L18" s="341"/>
      <c r="M18" s="341"/>
      <c r="N18" s="341"/>
      <c r="O18" s="341"/>
      <c r="P18" s="125"/>
      <c r="Q18" s="34"/>
      <c r="R18" s="34"/>
      <c r="S18" s="35"/>
      <c r="T18" s="35"/>
      <c r="U18" s="35"/>
      <c r="V18" s="35"/>
      <c r="W18" s="35"/>
      <c r="X18" s="35"/>
      <c r="Y18" s="35"/>
      <c r="Z18" s="35"/>
      <c r="AA18" s="35"/>
      <c r="AB18" s="35"/>
      <c r="AC18" s="35"/>
      <c r="AD18" s="35"/>
      <c r="AE18" s="35"/>
      <c r="AF18" s="35"/>
      <c r="AG18" s="35"/>
      <c r="AH18" s="35"/>
    </row>
    <row r="19" spans="1:34" s="35" customFormat="1" ht="42" customHeight="1" x14ac:dyDescent="0.25">
      <c r="A19" s="86" t="s">
        <v>33</v>
      </c>
      <c r="B19" s="87" t="s">
        <v>34</v>
      </c>
      <c r="C19" s="88" t="s">
        <v>35</v>
      </c>
      <c r="D19" s="88" t="s">
        <v>36</v>
      </c>
      <c r="E19" s="88" t="s">
        <v>62</v>
      </c>
      <c r="F19" s="88" t="s">
        <v>63</v>
      </c>
      <c r="G19" s="88" t="s">
        <v>38</v>
      </c>
      <c r="H19" s="89" t="s">
        <v>39</v>
      </c>
      <c r="I19" s="135" t="s">
        <v>40</v>
      </c>
      <c r="J19" s="85" t="s">
        <v>41</v>
      </c>
      <c r="K19" s="85" t="s">
        <v>42</v>
      </c>
      <c r="L19" s="84" t="s">
        <v>64</v>
      </c>
      <c r="M19" s="84" t="s">
        <v>65</v>
      </c>
      <c r="N19" s="84" t="s">
        <v>66</v>
      </c>
      <c r="O19" s="84" t="s">
        <v>67</v>
      </c>
      <c r="P19" s="128"/>
      <c r="Q19" s="83" t="s">
        <v>68</v>
      </c>
      <c r="R19" s="83">
        <v>2024</v>
      </c>
    </row>
    <row r="20" spans="1:34" s="122" customFormat="1" ht="21" customHeight="1" x14ac:dyDescent="0.25">
      <c r="A20" s="306" t="s">
        <v>69</v>
      </c>
      <c r="B20" s="279" t="s">
        <v>48</v>
      </c>
      <c r="C20" s="280" t="s">
        <v>70</v>
      </c>
      <c r="D20" s="276" t="s">
        <v>71</v>
      </c>
      <c r="E20" s="280" t="s">
        <v>72</v>
      </c>
      <c r="F20" s="301" t="s">
        <v>73</v>
      </c>
      <c r="G20" s="280" t="s">
        <v>74</v>
      </c>
      <c r="H20" s="280" t="s">
        <v>75</v>
      </c>
      <c r="I20" s="120" t="s">
        <v>76</v>
      </c>
      <c r="J20" s="45">
        <f>SUM(J21:J26)</f>
        <v>1591197</v>
      </c>
      <c r="K20" s="108">
        <f>SUM(K21:K25)</f>
        <v>4964801.04</v>
      </c>
      <c r="L20" s="49">
        <f t="shared" ref="L20:O20" si="0">SUM(L21:L25)</f>
        <v>0</v>
      </c>
      <c r="M20" s="49">
        <f t="shared" si="0"/>
        <v>0</v>
      </c>
      <c r="N20" s="49">
        <f t="shared" si="0"/>
        <v>0</v>
      </c>
      <c r="O20" s="49">
        <f t="shared" si="0"/>
        <v>0</v>
      </c>
      <c r="P20" s="129"/>
      <c r="Q20" s="4" t="s">
        <v>77</v>
      </c>
      <c r="R20" s="223">
        <f>(PIN!D8*57)-20000000</f>
        <v>121496829.64000002</v>
      </c>
      <c r="S20" s="121"/>
      <c r="T20" s="121"/>
      <c r="U20" s="121"/>
      <c r="V20" s="121"/>
      <c r="W20" s="121"/>
      <c r="X20" s="121"/>
      <c r="Y20" s="121"/>
      <c r="Z20" s="121"/>
      <c r="AA20" s="121"/>
      <c r="AB20" s="121"/>
      <c r="AC20" s="121"/>
      <c r="AD20" s="121"/>
      <c r="AE20" s="121"/>
      <c r="AF20" s="121"/>
      <c r="AG20" s="121"/>
      <c r="AH20" s="121"/>
    </row>
    <row r="21" spans="1:34" ht="21" customHeight="1" x14ac:dyDescent="0.25">
      <c r="A21" s="307"/>
      <c r="B21" s="279"/>
      <c r="C21" s="280"/>
      <c r="D21" s="276"/>
      <c r="E21" s="280"/>
      <c r="F21" s="301"/>
      <c r="G21" s="280"/>
      <c r="H21" s="280"/>
      <c r="I21" s="200" t="s">
        <v>54</v>
      </c>
      <c r="J21" s="47">
        <v>1089836</v>
      </c>
      <c r="K21" s="123">
        <f>PIN!D4*2</f>
        <v>2520000</v>
      </c>
      <c r="L21" s="3"/>
      <c r="M21" s="3"/>
      <c r="N21" s="3"/>
      <c r="O21" s="3"/>
      <c r="P21" s="130"/>
      <c r="Q21" s="4" t="s">
        <v>10</v>
      </c>
      <c r="R21" s="224">
        <f>100%-R22</f>
        <v>0.55735446752162299</v>
      </c>
      <c r="S21" s="2"/>
      <c r="T21" s="2"/>
      <c r="U21" s="2"/>
      <c r="V21" s="2"/>
      <c r="W21" s="2"/>
      <c r="X21" s="2"/>
      <c r="Y21" s="2"/>
      <c r="Z21" s="2"/>
      <c r="AA21" s="2"/>
      <c r="AB21" s="2"/>
      <c r="AC21" s="2"/>
      <c r="AD21" s="2"/>
      <c r="AE21" s="2"/>
      <c r="AF21" s="2"/>
      <c r="AG21" s="2"/>
      <c r="AH21" s="2"/>
    </row>
    <row r="22" spans="1:34" ht="21" customHeight="1" x14ac:dyDescent="0.25">
      <c r="A22" s="307"/>
      <c r="B22" s="279"/>
      <c r="C22" s="280"/>
      <c r="D22" s="276"/>
      <c r="E22" s="280"/>
      <c r="F22" s="301"/>
      <c r="G22" s="280"/>
      <c r="H22" s="280"/>
      <c r="I22" s="200" t="s">
        <v>16</v>
      </c>
      <c r="J22" s="47">
        <v>148785</v>
      </c>
      <c r="K22" s="123">
        <f>PIN!D5*2</f>
        <v>46052</v>
      </c>
      <c r="L22" s="3"/>
      <c r="M22" s="3"/>
      <c r="N22" s="3"/>
      <c r="O22" s="3"/>
      <c r="P22" s="127"/>
      <c r="Q22" s="8" t="s">
        <v>11</v>
      </c>
      <c r="R22" s="224">
        <f>(K24*100%)/K20</f>
        <v>0.44264553247837701</v>
      </c>
      <c r="S22" s="2"/>
      <c r="T22" s="2"/>
      <c r="U22" s="2"/>
      <c r="V22" s="2"/>
      <c r="W22" s="2"/>
      <c r="X22" s="2"/>
      <c r="Y22" s="2"/>
      <c r="Z22" s="2"/>
      <c r="AA22" s="2"/>
      <c r="AB22" s="2"/>
      <c r="AC22" s="2"/>
      <c r="AD22" s="2"/>
      <c r="AE22" s="2"/>
      <c r="AF22" s="2"/>
      <c r="AG22" s="2"/>
      <c r="AH22" s="2"/>
    </row>
    <row r="23" spans="1:34" ht="21" customHeight="1" x14ac:dyDescent="0.25">
      <c r="A23" s="307"/>
      <c r="B23" s="279"/>
      <c r="C23" s="280"/>
      <c r="D23" s="276"/>
      <c r="E23" s="280"/>
      <c r="F23" s="301"/>
      <c r="G23" s="280"/>
      <c r="H23" s="280"/>
      <c r="I23" s="200" t="s">
        <v>17</v>
      </c>
      <c r="J23" s="47">
        <v>5191</v>
      </c>
      <c r="K23" s="123">
        <f>PIN!D6*2</f>
        <v>40000</v>
      </c>
      <c r="L23" s="3"/>
      <c r="M23" s="3"/>
      <c r="N23" s="3"/>
      <c r="O23" s="3"/>
      <c r="P23" s="127"/>
      <c r="Q23" s="1"/>
      <c r="R23" s="1"/>
      <c r="S23" s="2"/>
      <c r="T23" s="2"/>
      <c r="U23" s="2"/>
      <c r="V23" s="2"/>
      <c r="W23" s="2"/>
      <c r="X23" s="2"/>
      <c r="Y23" s="2"/>
      <c r="Z23" s="2"/>
      <c r="AA23" s="2"/>
      <c r="AB23" s="2"/>
      <c r="AC23" s="2"/>
      <c r="AD23" s="2"/>
      <c r="AE23" s="2"/>
      <c r="AF23" s="2"/>
      <c r="AG23" s="2"/>
      <c r="AH23" s="2"/>
    </row>
    <row r="24" spans="1:34" ht="21" customHeight="1" x14ac:dyDescent="0.25">
      <c r="A24" s="307"/>
      <c r="B24" s="279"/>
      <c r="C24" s="280"/>
      <c r="D24" s="276"/>
      <c r="E24" s="280"/>
      <c r="F24" s="301"/>
      <c r="G24" s="280"/>
      <c r="H24" s="280"/>
      <c r="I24" s="200" t="s">
        <v>55</v>
      </c>
      <c r="J24" s="47">
        <v>347385</v>
      </c>
      <c r="K24" s="123">
        <f>PIN!D3*2</f>
        <v>2197647</v>
      </c>
      <c r="L24" s="3"/>
      <c r="M24" s="3"/>
      <c r="N24" s="3"/>
      <c r="O24" s="3"/>
      <c r="P24" s="127"/>
      <c r="Q24" s="1"/>
      <c r="R24" s="222"/>
      <c r="S24" s="2"/>
      <c r="T24" s="2"/>
      <c r="U24" s="2"/>
      <c r="V24" s="2"/>
      <c r="W24" s="2"/>
      <c r="X24" s="2"/>
      <c r="Y24" s="2"/>
      <c r="Z24" s="2"/>
      <c r="AA24" s="2"/>
      <c r="AB24" s="2"/>
      <c r="AC24" s="2"/>
      <c r="AD24" s="2"/>
      <c r="AE24" s="2"/>
      <c r="AF24" s="2"/>
      <c r="AG24" s="2"/>
      <c r="AH24" s="2"/>
    </row>
    <row r="25" spans="1:34" ht="21" customHeight="1" x14ac:dyDescent="0.25">
      <c r="A25" s="307"/>
      <c r="B25" s="279"/>
      <c r="C25" s="280"/>
      <c r="D25" s="276"/>
      <c r="E25" s="280"/>
      <c r="F25" s="301"/>
      <c r="G25" s="280"/>
      <c r="H25" s="280"/>
      <c r="I25" s="200" t="s">
        <v>18</v>
      </c>
      <c r="J25" s="47"/>
      <c r="K25" s="123">
        <f>PIN!D7*2</f>
        <v>161102.04</v>
      </c>
      <c r="L25" s="3"/>
      <c r="M25" s="3"/>
      <c r="N25" s="3"/>
      <c r="O25" s="3"/>
      <c r="P25" s="127"/>
      <c r="Q25" s="54"/>
      <c r="R25" s="1"/>
      <c r="S25" s="2"/>
      <c r="T25" s="2"/>
      <c r="U25" s="2"/>
      <c r="V25" s="2"/>
      <c r="W25" s="2"/>
      <c r="X25" s="2"/>
      <c r="Y25" s="2"/>
      <c r="Z25" s="2"/>
      <c r="AA25" s="2"/>
      <c r="AB25" s="2"/>
      <c r="AC25" s="2"/>
      <c r="AD25" s="2"/>
      <c r="AE25" s="2"/>
      <c r="AF25" s="2"/>
      <c r="AG25" s="2"/>
      <c r="AH25" s="2"/>
    </row>
    <row r="26" spans="1:34" ht="21" customHeight="1" x14ac:dyDescent="0.25">
      <c r="A26" s="307"/>
      <c r="B26" s="279"/>
      <c r="C26" s="280"/>
      <c r="D26" s="276"/>
      <c r="E26" s="280"/>
      <c r="F26" s="302"/>
      <c r="G26" s="280"/>
      <c r="H26" s="318"/>
      <c r="I26" s="200" t="s">
        <v>56</v>
      </c>
      <c r="J26" s="47" t="s">
        <v>78</v>
      </c>
      <c r="K26" s="123" t="s">
        <v>78</v>
      </c>
      <c r="L26" s="3"/>
      <c r="M26" s="3"/>
      <c r="N26" s="3"/>
      <c r="O26" s="3"/>
      <c r="P26" s="127"/>
      <c r="Q26" s="54"/>
      <c r="R26" s="1"/>
      <c r="S26" s="2"/>
      <c r="T26" s="2"/>
      <c r="U26" s="2"/>
      <c r="V26" s="2"/>
      <c r="W26" s="2"/>
      <c r="X26" s="2"/>
      <c r="Y26" s="2"/>
      <c r="Z26" s="2"/>
      <c r="AA26" s="2"/>
      <c r="AB26" s="2"/>
      <c r="AC26" s="2"/>
      <c r="AD26" s="2"/>
      <c r="AE26" s="2"/>
      <c r="AF26" s="2"/>
      <c r="AG26" s="2"/>
      <c r="AH26" s="2"/>
    </row>
    <row r="27" spans="1:34" s="122" customFormat="1" ht="21" customHeight="1" x14ac:dyDescent="0.25">
      <c r="A27" s="307"/>
      <c r="B27" s="292" t="s">
        <v>57</v>
      </c>
      <c r="C27" s="291" t="s">
        <v>79</v>
      </c>
      <c r="D27" s="293" t="s">
        <v>71</v>
      </c>
      <c r="E27" s="308" t="s">
        <v>80</v>
      </c>
      <c r="F27" s="303" t="s">
        <v>342</v>
      </c>
      <c r="G27" s="312" t="s">
        <v>74</v>
      </c>
      <c r="H27" s="291" t="s">
        <v>75</v>
      </c>
      <c r="I27" s="247" t="s">
        <v>76</v>
      </c>
      <c r="J27" s="46">
        <f>SUM(J28:J33)</f>
        <v>95182</v>
      </c>
      <c r="K27" s="108">
        <f>SUM(K28:K32)</f>
        <v>378542.65200000006</v>
      </c>
      <c r="L27" s="3"/>
      <c r="M27" s="49"/>
      <c r="N27" s="49"/>
      <c r="O27" s="49"/>
      <c r="P27" s="129"/>
      <c r="Q27" s="260"/>
      <c r="R27" s="1"/>
      <c r="S27" s="121"/>
      <c r="T27" s="121"/>
      <c r="U27" s="121"/>
      <c r="V27" s="121"/>
      <c r="W27" s="121"/>
      <c r="X27" s="121"/>
      <c r="Y27" s="121"/>
      <c r="Z27" s="121"/>
      <c r="AA27" s="121"/>
      <c r="AB27" s="121"/>
      <c r="AC27" s="121"/>
      <c r="AD27" s="121"/>
      <c r="AE27" s="121"/>
      <c r="AF27" s="121"/>
      <c r="AG27" s="121"/>
      <c r="AH27" s="121"/>
    </row>
    <row r="28" spans="1:34" ht="21" customHeight="1" x14ac:dyDescent="0.25">
      <c r="A28" s="307"/>
      <c r="B28" s="292"/>
      <c r="C28" s="291"/>
      <c r="D28" s="293"/>
      <c r="E28" s="308"/>
      <c r="F28" s="303"/>
      <c r="G28" s="312"/>
      <c r="H28" s="291"/>
      <c r="I28" s="242" t="s">
        <v>54</v>
      </c>
      <c r="J28" s="47">
        <v>82571</v>
      </c>
      <c r="K28" s="264">
        <f>(5%*PIN!D4)*4</f>
        <v>252000</v>
      </c>
      <c r="L28" s="3"/>
      <c r="M28" s="3"/>
      <c r="N28" s="3"/>
      <c r="O28" s="3"/>
      <c r="P28" s="127"/>
      <c r="Q28" s="1"/>
      <c r="R28" s="1"/>
      <c r="S28" s="2"/>
      <c r="T28" s="2"/>
      <c r="U28" s="2"/>
      <c r="V28" s="2"/>
      <c r="W28" s="2"/>
      <c r="X28" s="2"/>
      <c r="Y28" s="2"/>
      <c r="Z28" s="2"/>
      <c r="AA28" s="2"/>
      <c r="AB28" s="2"/>
      <c r="AC28" s="2"/>
      <c r="AD28" s="2"/>
      <c r="AE28" s="2"/>
      <c r="AF28" s="2"/>
      <c r="AG28" s="2"/>
      <c r="AH28" s="2"/>
    </row>
    <row r="29" spans="1:34" ht="21" customHeight="1" x14ac:dyDescent="0.25">
      <c r="A29" s="307"/>
      <c r="B29" s="292"/>
      <c r="C29" s="291"/>
      <c r="D29" s="293"/>
      <c r="E29" s="308"/>
      <c r="F29" s="303"/>
      <c r="G29" s="312"/>
      <c r="H29" s="291"/>
      <c r="I29" s="242" t="s">
        <v>16</v>
      </c>
      <c r="J29" s="47">
        <v>2</v>
      </c>
      <c r="K29" s="264">
        <f>(5%*PIN!D5)*4</f>
        <v>4605.2</v>
      </c>
      <c r="L29" s="3"/>
      <c r="M29" s="3"/>
      <c r="N29" s="3"/>
      <c r="O29" s="3"/>
      <c r="P29" s="127"/>
      <c r="Q29" s="1"/>
      <c r="R29" s="1"/>
      <c r="S29" s="2"/>
      <c r="T29" s="2"/>
      <c r="U29" s="2"/>
      <c r="V29" s="2"/>
      <c r="W29" s="2"/>
      <c r="X29" s="2"/>
      <c r="Y29" s="2"/>
      <c r="Z29" s="2"/>
      <c r="AA29" s="2"/>
      <c r="AB29" s="2"/>
      <c r="AC29" s="2"/>
      <c r="AD29" s="2"/>
      <c r="AE29" s="2"/>
      <c r="AF29" s="2"/>
      <c r="AG29" s="2"/>
      <c r="AH29" s="2"/>
    </row>
    <row r="30" spans="1:34" ht="21" customHeight="1" x14ac:dyDescent="0.25">
      <c r="A30" s="307"/>
      <c r="B30" s="292"/>
      <c r="C30" s="291"/>
      <c r="D30" s="293"/>
      <c r="E30" s="308"/>
      <c r="F30" s="303"/>
      <c r="G30" s="312"/>
      <c r="H30" s="291"/>
      <c r="I30" s="242" t="s">
        <v>17</v>
      </c>
      <c r="J30" s="47">
        <v>16</v>
      </c>
      <c r="K30" s="264">
        <f>(5%*PIN!D6)*4</f>
        <v>4000</v>
      </c>
      <c r="L30" s="3"/>
      <c r="M30" s="3"/>
      <c r="N30" s="3"/>
      <c r="O30" s="3"/>
      <c r="P30" s="127"/>
      <c r="Q30" s="1"/>
      <c r="R30" s="1"/>
      <c r="S30" s="2"/>
      <c r="T30" s="2"/>
      <c r="U30" s="2"/>
      <c r="V30" s="2"/>
      <c r="W30" s="2"/>
      <c r="X30" s="2"/>
      <c r="Y30" s="2"/>
      <c r="Z30" s="2"/>
      <c r="AA30" s="2"/>
      <c r="AB30" s="2"/>
      <c r="AC30" s="2"/>
      <c r="AD30" s="2"/>
      <c r="AE30" s="2"/>
      <c r="AF30" s="2"/>
      <c r="AG30" s="2"/>
      <c r="AH30" s="2"/>
    </row>
    <row r="31" spans="1:34" ht="21" customHeight="1" x14ac:dyDescent="0.25">
      <c r="A31" s="307"/>
      <c r="B31" s="292"/>
      <c r="C31" s="291"/>
      <c r="D31" s="293"/>
      <c r="E31" s="308"/>
      <c r="F31" s="303"/>
      <c r="G31" s="312"/>
      <c r="H31" s="291"/>
      <c r="I31" s="242" t="s">
        <v>55</v>
      </c>
      <c r="J31" s="47">
        <v>12593</v>
      </c>
      <c r="K31" s="264">
        <f>(2.5%*PIN!D3)*4</f>
        <v>109882.35</v>
      </c>
      <c r="L31" s="3"/>
      <c r="M31" s="3"/>
      <c r="N31" s="3"/>
      <c r="O31" s="3"/>
      <c r="P31" s="127"/>
      <c r="Q31" s="1"/>
      <c r="R31" s="1"/>
      <c r="S31" s="2"/>
      <c r="T31" s="2"/>
      <c r="U31" s="2"/>
      <c r="V31" s="2"/>
      <c r="W31" s="2"/>
      <c r="X31" s="2"/>
      <c r="Y31" s="2"/>
      <c r="Z31" s="2"/>
      <c r="AA31" s="2"/>
      <c r="AB31" s="2"/>
      <c r="AC31" s="2"/>
      <c r="AD31" s="2"/>
      <c r="AE31" s="2"/>
      <c r="AF31" s="2"/>
      <c r="AG31" s="2"/>
      <c r="AH31" s="2"/>
    </row>
    <row r="32" spans="1:34" ht="21" customHeight="1" x14ac:dyDescent="0.25">
      <c r="A32" s="307"/>
      <c r="B32" s="292"/>
      <c r="C32" s="291"/>
      <c r="D32" s="293"/>
      <c r="E32" s="308"/>
      <c r="F32" s="303"/>
      <c r="G32" s="312"/>
      <c r="H32" s="291"/>
      <c r="I32" s="242" t="s">
        <v>18</v>
      </c>
      <c r="J32" s="47"/>
      <c r="K32" s="264">
        <f>(2.5%*PIN!D7)*4</f>
        <v>8055.1020000000008</v>
      </c>
      <c r="L32" s="3"/>
      <c r="M32" s="3"/>
      <c r="N32" s="3"/>
      <c r="O32" s="3"/>
      <c r="P32" s="127"/>
      <c r="Q32" s="1"/>
      <c r="R32" s="1"/>
      <c r="S32" s="2"/>
      <c r="T32" s="2"/>
      <c r="U32" s="2"/>
      <c r="V32" s="2"/>
      <c r="W32" s="2"/>
      <c r="X32" s="2"/>
      <c r="Y32" s="2"/>
      <c r="Z32" s="2"/>
      <c r="AA32" s="2"/>
      <c r="AB32" s="2"/>
      <c r="AC32" s="2"/>
      <c r="AD32" s="2"/>
      <c r="AE32" s="2"/>
      <c r="AF32" s="2"/>
      <c r="AG32" s="2"/>
      <c r="AH32" s="2"/>
    </row>
    <row r="33" spans="1:34" ht="21" customHeight="1" x14ac:dyDescent="0.25">
      <c r="A33" s="307"/>
      <c r="B33" s="292"/>
      <c r="C33" s="291"/>
      <c r="D33" s="293"/>
      <c r="E33" s="308"/>
      <c r="F33" s="303"/>
      <c r="G33" s="312"/>
      <c r="H33" s="291"/>
      <c r="I33" s="242" t="s">
        <v>56</v>
      </c>
      <c r="J33" s="47" t="s">
        <v>78</v>
      </c>
      <c r="K33" s="123" t="s">
        <v>78</v>
      </c>
      <c r="L33" s="3"/>
      <c r="M33" s="3"/>
      <c r="N33" s="3"/>
      <c r="O33" s="3"/>
      <c r="P33" s="127"/>
      <c r="Q33" s="1"/>
      <c r="R33" s="1"/>
      <c r="S33" s="2"/>
      <c r="T33" s="2"/>
      <c r="U33" s="2"/>
      <c r="V33" s="2"/>
      <c r="W33" s="2"/>
      <c r="X33" s="2"/>
      <c r="Y33" s="2"/>
      <c r="Z33" s="2"/>
      <c r="AA33" s="2"/>
      <c r="AB33" s="2"/>
      <c r="AC33" s="2"/>
      <c r="AD33" s="2"/>
      <c r="AE33" s="2"/>
      <c r="AF33" s="2"/>
      <c r="AG33" s="2"/>
      <c r="AH33" s="2"/>
    </row>
    <row r="34" spans="1:34" s="122" customFormat="1" ht="21" customHeight="1" x14ac:dyDescent="0.25">
      <c r="A34" s="307"/>
      <c r="B34" s="292" t="s">
        <v>81</v>
      </c>
      <c r="C34" s="290" t="s">
        <v>82</v>
      </c>
      <c r="D34" s="293" t="s">
        <v>71</v>
      </c>
      <c r="E34" s="290" t="s">
        <v>83</v>
      </c>
      <c r="F34" s="304" t="s">
        <v>84</v>
      </c>
      <c r="G34" s="290" t="s">
        <v>74</v>
      </c>
      <c r="H34" s="309" t="s">
        <v>75</v>
      </c>
      <c r="I34" s="136" t="s">
        <v>76</v>
      </c>
      <c r="J34" s="46">
        <f>SUM(J35:J40)</f>
        <v>35009</v>
      </c>
      <c r="K34" s="108">
        <f>SUM(K35:K39)</f>
        <v>1985920.4160000002</v>
      </c>
      <c r="L34" s="3"/>
      <c r="M34" s="49"/>
      <c r="N34" s="49"/>
      <c r="O34" s="49"/>
      <c r="P34" s="129"/>
      <c r="Q34" s="115"/>
      <c r="R34" s="1"/>
      <c r="S34" s="121"/>
      <c r="T34" s="121"/>
      <c r="U34" s="121"/>
      <c r="V34" s="121"/>
      <c r="W34" s="121"/>
      <c r="X34" s="121"/>
      <c r="Y34" s="121"/>
      <c r="Z34" s="121"/>
      <c r="AA34" s="121"/>
      <c r="AB34" s="121"/>
      <c r="AC34" s="121"/>
      <c r="AD34" s="121"/>
      <c r="AE34" s="121"/>
      <c r="AF34" s="121"/>
      <c r="AG34" s="121"/>
      <c r="AH34" s="121"/>
    </row>
    <row r="35" spans="1:34" ht="21" customHeight="1" x14ac:dyDescent="0.25">
      <c r="A35" s="307"/>
      <c r="B35" s="292"/>
      <c r="C35" s="290"/>
      <c r="D35" s="293"/>
      <c r="E35" s="290"/>
      <c r="F35" s="305"/>
      <c r="G35" s="290"/>
      <c r="H35" s="290"/>
      <c r="I35" s="200" t="s">
        <v>54</v>
      </c>
      <c r="J35" s="47">
        <v>23043</v>
      </c>
      <c r="K35" s="123">
        <f>K21*40%</f>
        <v>1008000</v>
      </c>
      <c r="L35" s="3"/>
      <c r="M35" s="3"/>
      <c r="N35" s="3"/>
      <c r="O35" s="3"/>
      <c r="P35" s="127"/>
      <c r="Q35" s="1"/>
      <c r="R35" s="1"/>
      <c r="S35" s="2"/>
      <c r="T35" s="2"/>
      <c r="U35" s="2"/>
      <c r="V35" s="2"/>
      <c r="W35" s="2"/>
      <c r="X35" s="2"/>
      <c r="Y35" s="2"/>
      <c r="Z35" s="2"/>
      <c r="AA35" s="2"/>
      <c r="AB35" s="2"/>
      <c r="AC35" s="2"/>
      <c r="AD35" s="2"/>
      <c r="AE35" s="2"/>
      <c r="AF35" s="2"/>
      <c r="AG35" s="2"/>
      <c r="AH35" s="2"/>
    </row>
    <row r="36" spans="1:34" ht="21" customHeight="1" x14ac:dyDescent="0.25">
      <c r="A36" s="307"/>
      <c r="B36" s="292"/>
      <c r="C36" s="290"/>
      <c r="D36" s="293"/>
      <c r="E36" s="290"/>
      <c r="F36" s="305"/>
      <c r="G36" s="290"/>
      <c r="H36" s="290"/>
      <c r="I36" s="200" t="s">
        <v>16</v>
      </c>
      <c r="J36" s="47">
        <v>3</v>
      </c>
      <c r="K36" s="123">
        <f t="shared" ref="K36:K39" si="1">K22*40%</f>
        <v>18420.8</v>
      </c>
      <c r="L36" s="3"/>
      <c r="M36" s="3"/>
      <c r="N36" s="3"/>
      <c r="O36" s="3"/>
      <c r="P36" s="127"/>
      <c r="Q36" s="1"/>
      <c r="R36" s="1"/>
      <c r="S36" s="2"/>
      <c r="T36" s="2"/>
      <c r="U36" s="2"/>
      <c r="V36" s="2"/>
      <c r="W36" s="2"/>
      <c r="X36" s="2"/>
      <c r="Y36" s="2"/>
      <c r="Z36" s="2"/>
      <c r="AA36" s="2"/>
      <c r="AB36" s="2"/>
      <c r="AC36" s="2"/>
      <c r="AD36" s="2"/>
      <c r="AE36" s="2"/>
      <c r="AF36" s="2"/>
      <c r="AG36" s="2"/>
      <c r="AH36" s="2"/>
    </row>
    <row r="37" spans="1:34" ht="21" customHeight="1" x14ac:dyDescent="0.25">
      <c r="A37" s="307"/>
      <c r="B37" s="292"/>
      <c r="C37" s="290"/>
      <c r="D37" s="293"/>
      <c r="E37" s="290"/>
      <c r="F37" s="305"/>
      <c r="G37" s="290"/>
      <c r="H37" s="290"/>
      <c r="I37" s="200" t="s">
        <v>17</v>
      </c>
      <c r="J37" s="47"/>
      <c r="K37" s="123">
        <f t="shared" si="1"/>
        <v>16000</v>
      </c>
      <c r="L37" s="3"/>
      <c r="M37" s="3"/>
      <c r="N37" s="3"/>
      <c r="O37" s="3"/>
      <c r="P37" s="127"/>
      <c r="Q37" s="1"/>
      <c r="R37" s="1"/>
      <c r="S37" s="2"/>
      <c r="T37" s="2"/>
      <c r="U37" s="2"/>
      <c r="V37" s="2"/>
      <c r="W37" s="2"/>
      <c r="X37" s="2"/>
      <c r="Y37" s="2"/>
      <c r="Z37" s="2"/>
      <c r="AA37" s="2"/>
      <c r="AB37" s="2"/>
      <c r="AC37" s="2"/>
      <c r="AD37" s="2"/>
      <c r="AE37" s="2"/>
      <c r="AF37" s="2"/>
      <c r="AG37" s="2"/>
      <c r="AH37" s="2"/>
    </row>
    <row r="38" spans="1:34" ht="21" customHeight="1" x14ac:dyDescent="0.25">
      <c r="A38" s="307"/>
      <c r="B38" s="292"/>
      <c r="C38" s="290"/>
      <c r="D38" s="293"/>
      <c r="E38" s="290"/>
      <c r="F38" s="305"/>
      <c r="G38" s="290"/>
      <c r="H38" s="290"/>
      <c r="I38" s="200" t="s">
        <v>55</v>
      </c>
      <c r="J38" s="47">
        <v>11963</v>
      </c>
      <c r="K38" s="123">
        <f t="shared" si="1"/>
        <v>879058.8</v>
      </c>
      <c r="L38" s="3"/>
      <c r="M38" s="3"/>
      <c r="N38" s="3"/>
      <c r="O38" s="3"/>
      <c r="P38" s="127"/>
      <c r="Q38" s="1"/>
      <c r="R38" s="1"/>
      <c r="S38" s="2"/>
      <c r="T38" s="2"/>
      <c r="U38" s="2"/>
      <c r="V38" s="2"/>
      <c r="W38" s="2"/>
      <c r="X38" s="2"/>
      <c r="Y38" s="2"/>
      <c r="Z38" s="2"/>
      <c r="AA38" s="2"/>
      <c r="AB38" s="2"/>
      <c r="AC38" s="2"/>
      <c r="AD38" s="2"/>
      <c r="AE38" s="2"/>
      <c r="AF38" s="2"/>
      <c r="AG38" s="2"/>
      <c r="AH38" s="2"/>
    </row>
    <row r="39" spans="1:34" ht="21" customHeight="1" x14ac:dyDescent="0.25">
      <c r="A39" s="307"/>
      <c r="B39" s="292"/>
      <c r="C39" s="290"/>
      <c r="D39" s="293"/>
      <c r="E39" s="290"/>
      <c r="F39" s="305"/>
      <c r="G39" s="290"/>
      <c r="H39" s="290"/>
      <c r="I39" s="200" t="s">
        <v>18</v>
      </c>
      <c r="J39" s="47"/>
      <c r="K39" s="123">
        <f t="shared" si="1"/>
        <v>64440.816000000006</v>
      </c>
      <c r="L39" s="3"/>
      <c r="M39" s="3"/>
      <c r="N39" s="3"/>
      <c r="O39" s="3"/>
      <c r="P39" s="127"/>
      <c r="Q39" s="1"/>
      <c r="R39" s="1"/>
      <c r="S39" s="2"/>
      <c r="T39" s="2"/>
      <c r="U39" s="2"/>
      <c r="V39" s="2"/>
      <c r="W39" s="2"/>
      <c r="X39" s="2"/>
      <c r="Y39" s="2"/>
      <c r="Z39" s="2"/>
      <c r="AA39" s="2"/>
      <c r="AB39" s="2"/>
      <c r="AC39" s="2"/>
      <c r="AD39" s="2"/>
      <c r="AE39" s="2"/>
      <c r="AF39" s="2"/>
      <c r="AG39" s="2"/>
      <c r="AH39" s="2"/>
    </row>
    <row r="40" spans="1:34" ht="21" customHeight="1" x14ac:dyDescent="0.25">
      <c r="A40" s="307"/>
      <c r="B40" s="292"/>
      <c r="C40" s="290"/>
      <c r="D40" s="293"/>
      <c r="E40" s="290"/>
      <c r="F40" s="305"/>
      <c r="G40" s="290"/>
      <c r="H40" s="290"/>
      <c r="I40" s="200" t="s">
        <v>56</v>
      </c>
      <c r="J40" s="47" t="s">
        <v>78</v>
      </c>
      <c r="K40" s="123" t="s">
        <v>78</v>
      </c>
      <c r="L40" s="3"/>
      <c r="M40" s="3"/>
      <c r="N40" s="3"/>
      <c r="O40" s="3"/>
      <c r="P40" s="127"/>
      <c r="Q40" s="1"/>
      <c r="R40" s="1"/>
      <c r="S40" s="2"/>
      <c r="T40" s="2"/>
      <c r="U40" s="2"/>
      <c r="V40" s="2"/>
      <c r="W40" s="2"/>
      <c r="X40" s="2"/>
      <c r="Y40" s="2"/>
      <c r="Z40" s="2"/>
      <c r="AA40" s="2"/>
      <c r="AB40" s="2"/>
      <c r="AC40" s="2"/>
      <c r="AD40" s="2"/>
      <c r="AE40" s="2"/>
      <c r="AF40" s="2"/>
      <c r="AG40" s="2"/>
      <c r="AH40" s="2"/>
    </row>
    <row r="41" spans="1:34" s="122" customFormat="1" ht="21" customHeight="1" x14ac:dyDescent="0.25">
      <c r="A41" s="307"/>
      <c r="B41" s="292" t="s">
        <v>85</v>
      </c>
      <c r="C41" s="290" t="s">
        <v>86</v>
      </c>
      <c r="D41" s="293" t="s">
        <v>71</v>
      </c>
      <c r="E41" s="290" t="s">
        <v>87</v>
      </c>
      <c r="F41" s="293" t="s">
        <v>88</v>
      </c>
      <c r="G41" s="290" t="s">
        <v>74</v>
      </c>
      <c r="H41" s="290" t="s">
        <v>75</v>
      </c>
      <c r="I41" s="136" t="s">
        <v>76</v>
      </c>
      <c r="J41" s="46">
        <f>SUM(J42:J47)</f>
        <v>42971</v>
      </c>
      <c r="K41" s="108">
        <f>SUM(K42:K46)</f>
        <v>248240.05200000003</v>
      </c>
      <c r="L41" s="49"/>
      <c r="M41" s="49"/>
      <c r="N41" s="49"/>
      <c r="O41" s="49"/>
      <c r="P41" s="129"/>
      <c r="Q41" s="115"/>
      <c r="R41" s="1"/>
      <c r="S41" s="121"/>
      <c r="T41" s="121"/>
      <c r="U41" s="121"/>
      <c r="V41" s="121"/>
      <c r="W41" s="121"/>
      <c r="X41" s="121"/>
      <c r="Y41" s="121"/>
      <c r="Z41" s="121"/>
      <c r="AA41" s="121"/>
      <c r="AB41" s="121"/>
      <c r="AC41" s="121"/>
      <c r="AD41" s="121"/>
      <c r="AE41" s="121"/>
      <c r="AF41" s="121"/>
      <c r="AG41" s="121"/>
      <c r="AH41" s="121"/>
    </row>
    <row r="42" spans="1:34" ht="21" customHeight="1" x14ac:dyDescent="0.25">
      <c r="A42" s="307"/>
      <c r="B42" s="292"/>
      <c r="C42" s="290"/>
      <c r="D42" s="293"/>
      <c r="E42" s="290"/>
      <c r="F42" s="293"/>
      <c r="G42" s="290"/>
      <c r="H42" s="290"/>
      <c r="I42" s="200" t="s">
        <v>54</v>
      </c>
      <c r="J42" s="47">
        <v>32586</v>
      </c>
      <c r="K42" s="123">
        <f>K21*5%</f>
        <v>126000</v>
      </c>
      <c r="L42" s="3"/>
      <c r="M42" s="3"/>
      <c r="N42" s="3"/>
      <c r="O42" s="3"/>
      <c r="P42" s="127"/>
      <c r="Q42" s="1"/>
      <c r="R42" s="1"/>
      <c r="S42" s="2"/>
      <c r="T42" s="2"/>
      <c r="U42" s="2"/>
      <c r="V42" s="2"/>
      <c r="W42" s="2"/>
      <c r="X42" s="2"/>
      <c r="Y42" s="2"/>
      <c r="Z42" s="2"/>
      <c r="AA42" s="2"/>
      <c r="AB42" s="2"/>
      <c r="AC42" s="2"/>
      <c r="AD42" s="2"/>
      <c r="AE42" s="2"/>
      <c r="AF42" s="2"/>
      <c r="AG42" s="2"/>
      <c r="AH42" s="2"/>
    </row>
    <row r="43" spans="1:34" ht="21" customHeight="1" x14ac:dyDescent="0.25">
      <c r="A43" s="307"/>
      <c r="B43" s="292"/>
      <c r="C43" s="290"/>
      <c r="D43" s="293"/>
      <c r="E43" s="290"/>
      <c r="F43" s="293"/>
      <c r="G43" s="290"/>
      <c r="H43" s="290"/>
      <c r="I43" s="200" t="s">
        <v>16</v>
      </c>
      <c r="J43" s="47">
        <v>134</v>
      </c>
      <c r="K43" s="123">
        <f t="shared" ref="K43:K46" si="2">K22*5%</f>
        <v>2302.6</v>
      </c>
      <c r="L43" s="3"/>
      <c r="M43" s="3"/>
      <c r="N43" s="3"/>
      <c r="O43" s="3"/>
      <c r="P43" s="127"/>
      <c r="Q43" s="1"/>
      <c r="R43" s="1"/>
      <c r="S43" s="2"/>
      <c r="T43" s="2"/>
      <c r="U43" s="2"/>
      <c r="V43" s="2"/>
      <c r="W43" s="2"/>
      <c r="X43" s="2"/>
      <c r="Y43" s="2"/>
      <c r="Z43" s="2"/>
      <c r="AA43" s="2"/>
      <c r="AB43" s="2"/>
      <c r="AC43" s="2"/>
      <c r="AD43" s="2"/>
      <c r="AE43" s="2"/>
      <c r="AF43" s="2"/>
      <c r="AG43" s="2"/>
      <c r="AH43" s="2"/>
    </row>
    <row r="44" spans="1:34" ht="21" customHeight="1" x14ac:dyDescent="0.25">
      <c r="A44" s="307"/>
      <c r="B44" s="292"/>
      <c r="C44" s="290"/>
      <c r="D44" s="293"/>
      <c r="E44" s="290"/>
      <c r="F44" s="293"/>
      <c r="G44" s="290"/>
      <c r="H44" s="290"/>
      <c r="I44" s="200" t="s">
        <v>17</v>
      </c>
      <c r="J44" s="47">
        <v>684</v>
      </c>
      <c r="K44" s="123">
        <f t="shared" si="2"/>
        <v>2000</v>
      </c>
      <c r="L44" s="3"/>
      <c r="M44" s="3"/>
      <c r="N44" s="3"/>
      <c r="O44" s="3"/>
      <c r="P44" s="127"/>
      <c r="Q44" s="1"/>
      <c r="R44" s="1"/>
      <c r="S44" s="2"/>
      <c r="T44" s="2"/>
      <c r="U44" s="2"/>
      <c r="V44" s="2"/>
      <c r="W44" s="2"/>
      <c r="X44" s="2"/>
      <c r="Y44" s="2"/>
      <c r="Z44" s="2"/>
      <c r="AA44" s="2"/>
      <c r="AB44" s="2"/>
      <c r="AC44" s="2"/>
      <c r="AD44" s="2"/>
      <c r="AE44" s="2"/>
      <c r="AF44" s="2"/>
      <c r="AG44" s="2"/>
      <c r="AH44" s="2"/>
    </row>
    <row r="45" spans="1:34" ht="21" customHeight="1" x14ac:dyDescent="0.25">
      <c r="A45" s="307"/>
      <c r="B45" s="292"/>
      <c r="C45" s="290"/>
      <c r="D45" s="293"/>
      <c r="E45" s="290"/>
      <c r="F45" s="293"/>
      <c r="G45" s="290"/>
      <c r="H45" s="290"/>
      <c r="I45" s="200" t="s">
        <v>55</v>
      </c>
      <c r="J45" s="47">
        <v>9567</v>
      </c>
      <c r="K45" s="123">
        <f t="shared" si="2"/>
        <v>109882.35</v>
      </c>
      <c r="L45" s="3"/>
      <c r="M45" s="3"/>
      <c r="N45" s="3"/>
      <c r="O45" s="3"/>
      <c r="P45" s="127"/>
      <c r="Q45" s="1"/>
      <c r="R45" s="1"/>
      <c r="S45" s="2"/>
      <c r="T45" s="2"/>
      <c r="U45" s="2"/>
      <c r="V45" s="2"/>
      <c r="W45" s="2"/>
      <c r="X45" s="2"/>
      <c r="Y45" s="2"/>
      <c r="Z45" s="2"/>
      <c r="AA45" s="2"/>
      <c r="AB45" s="2"/>
      <c r="AC45" s="2"/>
      <c r="AD45" s="2"/>
      <c r="AE45" s="2"/>
      <c r="AF45" s="2"/>
      <c r="AG45" s="2"/>
      <c r="AH45" s="2"/>
    </row>
    <row r="46" spans="1:34" ht="21" customHeight="1" x14ac:dyDescent="0.25">
      <c r="A46" s="307"/>
      <c r="B46" s="292"/>
      <c r="C46" s="290"/>
      <c r="D46" s="293"/>
      <c r="E46" s="290"/>
      <c r="F46" s="293"/>
      <c r="G46" s="290"/>
      <c r="H46" s="290"/>
      <c r="I46" s="200" t="s">
        <v>18</v>
      </c>
      <c r="J46" s="47"/>
      <c r="K46" s="123">
        <f t="shared" si="2"/>
        <v>8055.1020000000008</v>
      </c>
      <c r="L46" s="3"/>
      <c r="M46" s="3"/>
      <c r="N46" s="3"/>
      <c r="O46" s="3"/>
      <c r="P46" s="127"/>
      <c r="Q46" s="1"/>
      <c r="R46" s="1"/>
      <c r="S46" s="2"/>
      <c r="T46" s="2"/>
      <c r="U46" s="2"/>
      <c r="V46" s="2"/>
      <c r="W46" s="2"/>
      <c r="X46" s="2"/>
      <c r="Y46" s="2"/>
      <c r="Z46" s="2"/>
      <c r="AA46" s="2"/>
      <c r="AB46" s="2"/>
      <c r="AC46" s="2"/>
      <c r="AD46" s="2"/>
      <c r="AE46" s="2"/>
      <c r="AF46" s="2"/>
      <c r="AG46" s="2"/>
      <c r="AH46" s="2"/>
    </row>
    <row r="47" spans="1:34" ht="21" customHeight="1" x14ac:dyDescent="0.25">
      <c r="A47" s="307"/>
      <c r="B47" s="292"/>
      <c r="C47" s="290"/>
      <c r="D47" s="293"/>
      <c r="E47" s="290"/>
      <c r="F47" s="293"/>
      <c r="G47" s="290"/>
      <c r="H47" s="290"/>
      <c r="I47" s="200" t="s">
        <v>56</v>
      </c>
      <c r="J47" s="47" t="s">
        <v>78</v>
      </c>
      <c r="K47" s="123" t="s">
        <v>78</v>
      </c>
      <c r="L47" s="3"/>
      <c r="M47" s="3"/>
      <c r="N47" s="3"/>
      <c r="O47" s="3"/>
      <c r="P47" s="127"/>
      <c r="Q47" s="1"/>
      <c r="R47" s="1"/>
      <c r="S47" s="2"/>
      <c r="T47" s="2"/>
      <c r="U47" s="2"/>
      <c r="V47" s="2"/>
      <c r="W47" s="2"/>
      <c r="X47" s="2"/>
      <c r="Y47" s="2"/>
      <c r="Z47" s="2"/>
      <c r="AA47" s="2"/>
      <c r="AB47" s="2"/>
      <c r="AC47" s="2"/>
      <c r="AD47" s="2"/>
      <c r="AE47" s="2"/>
      <c r="AF47" s="2"/>
      <c r="AG47" s="2"/>
      <c r="AH47" s="2"/>
    </row>
    <row r="48" spans="1:34" s="122" customFormat="1" ht="21" customHeight="1" x14ac:dyDescent="0.25">
      <c r="A48" s="307"/>
      <c r="B48" s="292" t="s">
        <v>89</v>
      </c>
      <c r="C48" s="290" t="s">
        <v>90</v>
      </c>
      <c r="D48" s="293" t="s">
        <v>91</v>
      </c>
      <c r="E48" s="290" t="s">
        <v>92</v>
      </c>
      <c r="F48" s="293" t="s">
        <v>93</v>
      </c>
      <c r="G48" s="290" t="s">
        <v>94</v>
      </c>
      <c r="H48" s="290" t="s">
        <v>95</v>
      </c>
      <c r="I48" s="136" t="s">
        <v>76</v>
      </c>
      <c r="J48" s="46">
        <f>SUM(J49:J54)</f>
        <v>0</v>
      </c>
      <c r="K48" s="108">
        <f>SUM(K49:K53)</f>
        <v>322510.91249999998</v>
      </c>
      <c r="L48" s="49"/>
      <c r="M48" s="49"/>
      <c r="N48" s="49"/>
      <c r="O48" s="49"/>
      <c r="P48" s="129"/>
      <c r="Q48" s="115"/>
      <c r="R48" s="1"/>
      <c r="S48" s="121"/>
      <c r="T48" s="121"/>
      <c r="U48" s="121"/>
      <c r="V48" s="121"/>
      <c r="W48" s="121"/>
      <c r="X48" s="121"/>
      <c r="Y48" s="121"/>
      <c r="Z48" s="121"/>
      <c r="AA48" s="121"/>
      <c r="AB48" s="121"/>
      <c r="AC48" s="121"/>
      <c r="AD48" s="121"/>
      <c r="AE48" s="121"/>
      <c r="AF48" s="121"/>
      <c r="AG48" s="121"/>
      <c r="AH48" s="121"/>
    </row>
    <row r="49" spans="1:34" ht="21" customHeight="1" x14ac:dyDescent="0.25">
      <c r="A49" s="307"/>
      <c r="B49" s="292"/>
      <c r="C49" s="290"/>
      <c r="D49" s="293"/>
      <c r="E49" s="290"/>
      <c r="F49" s="293"/>
      <c r="G49" s="290"/>
      <c r="H49" s="290"/>
      <c r="I49" s="200" t="s">
        <v>54</v>
      </c>
      <c r="J49" s="47"/>
      <c r="K49" s="123">
        <f>(PIN!C4*25%)*35%</f>
        <v>110250</v>
      </c>
      <c r="L49" s="3"/>
      <c r="M49" s="3"/>
      <c r="N49" s="3"/>
      <c r="O49" s="3"/>
      <c r="P49" s="127"/>
      <c r="Q49" s="1"/>
      <c r="R49" s="1"/>
      <c r="S49" s="2"/>
      <c r="T49" s="2"/>
      <c r="U49" s="2"/>
      <c r="V49" s="2"/>
      <c r="W49" s="2"/>
      <c r="X49" s="2"/>
      <c r="Y49" s="2"/>
      <c r="Z49" s="2"/>
      <c r="AA49" s="2"/>
      <c r="AB49" s="2"/>
      <c r="AC49" s="2"/>
      <c r="AD49" s="2"/>
      <c r="AE49" s="2"/>
      <c r="AF49" s="2"/>
      <c r="AG49" s="2"/>
      <c r="AH49" s="2"/>
    </row>
    <row r="50" spans="1:34" ht="21" customHeight="1" x14ac:dyDescent="0.25">
      <c r="A50" s="307"/>
      <c r="B50" s="292"/>
      <c r="C50" s="290"/>
      <c r="D50" s="293"/>
      <c r="E50" s="290"/>
      <c r="F50" s="293"/>
      <c r="G50" s="290"/>
      <c r="H50" s="290"/>
      <c r="I50" s="200" t="s">
        <v>16</v>
      </c>
      <c r="J50" s="47"/>
      <c r="K50" s="123">
        <f>(PIN!C5*25%)*35%</f>
        <v>2014.7749999999999</v>
      </c>
      <c r="L50" s="3"/>
      <c r="M50" s="3"/>
      <c r="N50" s="3"/>
      <c r="O50" s="3"/>
      <c r="P50" s="127"/>
      <c r="Q50" s="1"/>
      <c r="R50" s="1"/>
      <c r="S50" s="2"/>
      <c r="T50" s="2"/>
      <c r="U50" s="2"/>
      <c r="V50" s="2"/>
      <c r="W50" s="2"/>
      <c r="X50" s="2"/>
      <c r="Y50" s="2"/>
      <c r="Z50" s="2"/>
      <c r="AA50" s="2"/>
      <c r="AB50" s="2"/>
      <c r="AC50" s="2"/>
      <c r="AD50" s="2"/>
      <c r="AE50" s="2"/>
      <c r="AF50" s="2"/>
      <c r="AG50" s="2"/>
      <c r="AH50" s="2"/>
    </row>
    <row r="51" spans="1:34" ht="21" customHeight="1" x14ac:dyDescent="0.25">
      <c r="A51" s="307"/>
      <c r="B51" s="292"/>
      <c r="C51" s="290"/>
      <c r="D51" s="293"/>
      <c r="E51" s="290"/>
      <c r="F51" s="293"/>
      <c r="G51" s="290"/>
      <c r="H51" s="290"/>
      <c r="I51" s="200" t="s">
        <v>17</v>
      </c>
      <c r="J51" s="47"/>
      <c r="K51" s="123">
        <f>(PIN!C6*25%)*35%</f>
        <v>10373.299999999999</v>
      </c>
      <c r="L51" s="3"/>
      <c r="M51" s="3"/>
      <c r="N51" s="3"/>
      <c r="O51" s="3"/>
      <c r="P51" s="127"/>
      <c r="Q51" s="1"/>
      <c r="R51" s="1"/>
      <c r="S51" s="2"/>
      <c r="T51" s="2"/>
      <c r="U51" s="2"/>
      <c r="V51" s="2"/>
      <c r="W51" s="2"/>
      <c r="X51" s="2"/>
      <c r="Y51" s="2"/>
      <c r="Z51" s="2"/>
      <c r="AA51" s="2"/>
      <c r="AB51" s="2"/>
      <c r="AC51" s="2"/>
      <c r="AD51" s="2"/>
      <c r="AE51" s="2"/>
      <c r="AF51" s="2"/>
      <c r="AG51" s="2"/>
      <c r="AH51" s="2"/>
    </row>
    <row r="52" spans="1:34" ht="21" customHeight="1" x14ac:dyDescent="0.25">
      <c r="A52" s="307"/>
      <c r="B52" s="292"/>
      <c r="C52" s="290"/>
      <c r="D52" s="293"/>
      <c r="E52" s="290"/>
      <c r="F52" s="293"/>
      <c r="G52" s="290"/>
      <c r="H52" s="290"/>
      <c r="I52" s="200" t="s">
        <v>55</v>
      </c>
      <c r="J52" s="47"/>
      <c r="K52" s="123">
        <f>(PIN!C3*25%)*35%</f>
        <v>192294.11249999999</v>
      </c>
      <c r="L52" s="3"/>
      <c r="M52" s="3"/>
      <c r="N52" s="3"/>
      <c r="O52" s="3"/>
      <c r="P52" s="127"/>
      <c r="Q52" s="1"/>
      <c r="R52" s="1"/>
      <c r="S52" s="2"/>
      <c r="T52" s="2"/>
      <c r="U52" s="2"/>
      <c r="V52" s="2"/>
      <c r="W52" s="2"/>
      <c r="X52" s="2"/>
      <c r="Y52" s="2"/>
      <c r="Z52" s="2"/>
      <c r="AA52" s="2"/>
      <c r="AB52" s="2"/>
      <c r="AC52" s="2"/>
      <c r="AD52" s="2"/>
      <c r="AE52" s="2"/>
      <c r="AF52" s="2"/>
      <c r="AG52" s="2"/>
      <c r="AH52" s="2"/>
    </row>
    <row r="53" spans="1:34" ht="21" customHeight="1" x14ac:dyDescent="0.25">
      <c r="A53" s="307"/>
      <c r="B53" s="292"/>
      <c r="C53" s="290"/>
      <c r="D53" s="293"/>
      <c r="E53" s="290"/>
      <c r="F53" s="293"/>
      <c r="G53" s="290"/>
      <c r="H53" s="290"/>
      <c r="I53" s="200" t="s">
        <v>18</v>
      </c>
      <c r="J53" s="47"/>
      <c r="K53" s="123">
        <f>(PIN!C7*25%)*35%</f>
        <v>7578.7249999999995</v>
      </c>
      <c r="L53" s="3"/>
      <c r="M53" s="3"/>
      <c r="N53" s="3"/>
      <c r="O53" s="3"/>
      <c r="P53" s="127"/>
      <c r="Q53" s="1"/>
      <c r="R53" s="1"/>
      <c r="S53" s="2"/>
      <c r="T53" s="2"/>
      <c r="U53" s="2"/>
      <c r="V53" s="2"/>
      <c r="W53" s="2"/>
      <c r="X53" s="2"/>
      <c r="Y53" s="2"/>
      <c r="Z53" s="2"/>
      <c r="AA53" s="2"/>
      <c r="AB53" s="2"/>
      <c r="AC53" s="2"/>
      <c r="AD53" s="2"/>
      <c r="AE53" s="2"/>
      <c r="AF53" s="2"/>
      <c r="AG53" s="2"/>
      <c r="AH53" s="2"/>
    </row>
    <row r="54" spans="1:34" ht="21" customHeight="1" x14ac:dyDescent="0.25">
      <c r="A54" s="307"/>
      <c r="B54" s="292"/>
      <c r="C54" s="300"/>
      <c r="D54" s="293"/>
      <c r="E54" s="290"/>
      <c r="F54" s="293"/>
      <c r="G54" s="300"/>
      <c r="H54" s="290"/>
      <c r="I54" s="200" t="s">
        <v>56</v>
      </c>
      <c r="J54" s="47" t="s">
        <v>78</v>
      </c>
      <c r="K54" s="123" t="s">
        <v>78</v>
      </c>
      <c r="L54" s="3"/>
      <c r="M54" s="3"/>
      <c r="N54" s="3"/>
      <c r="O54" s="3"/>
      <c r="P54" s="127"/>
      <c r="Q54" s="1"/>
      <c r="R54" s="1"/>
      <c r="S54" s="2"/>
      <c r="T54" s="2"/>
      <c r="U54" s="2"/>
      <c r="V54" s="2"/>
      <c r="W54" s="2"/>
      <c r="X54" s="2"/>
      <c r="Y54" s="2"/>
      <c r="Z54" s="2"/>
      <c r="AA54" s="2"/>
      <c r="AB54" s="2"/>
      <c r="AC54" s="2"/>
      <c r="AD54" s="2"/>
      <c r="AE54" s="2"/>
      <c r="AF54" s="2"/>
      <c r="AG54" s="2"/>
      <c r="AH54" s="2"/>
    </row>
    <row r="55" spans="1:34" s="122" customFormat="1" ht="21" customHeight="1" x14ac:dyDescent="0.25">
      <c r="A55" s="307"/>
      <c r="B55" s="311" t="s">
        <v>96</v>
      </c>
      <c r="C55" s="291" t="s">
        <v>97</v>
      </c>
      <c r="D55" s="310" t="s">
        <v>91</v>
      </c>
      <c r="E55" s="290" t="s">
        <v>98</v>
      </c>
      <c r="F55" s="297" t="s">
        <v>99</v>
      </c>
      <c r="G55" s="291" t="s">
        <v>100</v>
      </c>
      <c r="H55" s="339" t="s">
        <v>95</v>
      </c>
      <c r="I55" s="136" t="s">
        <v>76</v>
      </c>
      <c r="J55" s="46">
        <f>SUM(J56:J61)</f>
        <v>0</v>
      </c>
      <c r="K55" s="108">
        <f>SUM(K56:K60)</f>
        <v>552875.85</v>
      </c>
      <c r="L55" s="49"/>
      <c r="M55" s="49"/>
      <c r="N55" s="49"/>
      <c r="O55" s="49"/>
      <c r="P55" s="129"/>
      <c r="Q55" s="115"/>
      <c r="R55" s="1"/>
      <c r="S55" s="121"/>
      <c r="T55" s="121"/>
      <c r="U55" s="121"/>
      <c r="V55" s="121"/>
      <c r="W55" s="121"/>
      <c r="X55" s="121"/>
      <c r="Y55" s="121"/>
      <c r="Z55" s="121"/>
      <c r="AA55" s="121"/>
      <c r="AB55" s="121"/>
      <c r="AC55" s="121"/>
      <c r="AD55" s="121"/>
      <c r="AE55" s="121"/>
      <c r="AF55" s="121"/>
      <c r="AG55" s="121"/>
      <c r="AH55" s="121"/>
    </row>
    <row r="56" spans="1:34" ht="21" customHeight="1" x14ac:dyDescent="0.25">
      <c r="A56" s="307"/>
      <c r="B56" s="311"/>
      <c r="C56" s="291"/>
      <c r="D56" s="310"/>
      <c r="E56" s="290"/>
      <c r="F56" s="297"/>
      <c r="G56" s="291"/>
      <c r="H56" s="339"/>
      <c r="I56" s="200" t="s">
        <v>54</v>
      </c>
      <c r="J56" s="47"/>
      <c r="K56" s="123">
        <f>PIN!C4*15%</f>
        <v>189000</v>
      </c>
      <c r="L56" s="3"/>
      <c r="M56" s="3"/>
      <c r="N56" s="3"/>
      <c r="O56" s="3"/>
      <c r="P56" s="127"/>
      <c r="Q56" s="1"/>
      <c r="R56" s="1"/>
      <c r="S56" s="2"/>
      <c r="T56" s="2"/>
      <c r="U56" s="2"/>
      <c r="V56" s="2"/>
      <c r="W56" s="2"/>
      <c r="X56" s="2"/>
      <c r="Y56" s="2"/>
      <c r="Z56" s="2"/>
      <c r="AA56" s="2"/>
      <c r="AB56" s="2"/>
      <c r="AC56" s="2"/>
      <c r="AD56" s="2"/>
      <c r="AE56" s="2"/>
      <c r="AF56" s="2"/>
      <c r="AG56" s="2"/>
      <c r="AH56" s="2"/>
    </row>
    <row r="57" spans="1:34" ht="21" customHeight="1" x14ac:dyDescent="0.25">
      <c r="A57" s="307"/>
      <c r="B57" s="311"/>
      <c r="C57" s="291"/>
      <c r="D57" s="310"/>
      <c r="E57" s="290"/>
      <c r="F57" s="297"/>
      <c r="G57" s="291"/>
      <c r="H57" s="339"/>
      <c r="I57" s="200" t="s">
        <v>16</v>
      </c>
      <c r="J57" s="47"/>
      <c r="K57" s="123">
        <f>PIN!C5*15%</f>
        <v>3453.9</v>
      </c>
      <c r="L57" s="3"/>
      <c r="M57" s="3"/>
      <c r="N57" s="3"/>
      <c r="O57" s="3"/>
      <c r="P57" s="127"/>
      <c r="Q57" s="1"/>
      <c r="R57" s="1"/>
      <c r="S57" s="2"/>
      <c r="T57" s="2"/>
      <c r="U57" s="2"/>
      <c r="V57" s="2"/>
      <c r="W57" s="2"/>
      <c r="X57" s="2"/>
      <c r="Y57" s="2"/>
      <c r="Z57" s="2"/>
      <c r="AA57" s="2"/>
      <c r="AB57" s="2"/>
      <c r="AC57" s="2"/>
      <c r="AD57" s="2"/>
      <c r="AE57" s="2"/>
      <c r="AF57" s="2"/>
      <c r="AG57" s="2"/>
      <c r="AH57" s="2"/>
    </row>
    <row r="58" spans="1:34" ht="21" customHeight="1" x14ac:dyDescent="0.25">
      <c r="A58" s="307"/>
      <c r="B58" s="311"/>
      <c r="C58" s="291"/>
      <c r="D58" s="310"/>
      <c r="E58" s="290"/>
      <c r="F58" s="297"/>
      <c r="G58" s="291"/>
      <c r="H58" s="339"/>
      <c r="I58" s="200" t="s">
        <v>17</v>
      </c>
      <c r="J58" s="47"/>
      <c r="K58" s="123">
        <f>PIN!C6*15%</f>
        <v>17782.8</v>
      </c>
      <c r="L58" s="3"/>
      <c r="M58" s="3"/>
      <c r="N58" s="3"/>
      <c r="O58" s="3"/>
      <c r="P58" s="127"/>
      <c r="Q58" s="1"/>
      <c r="R58" s="1"/>
      <c r="S58" s="2"/>
      <c r="T58" s="2"/>
      <c r="U58" s="2"/>
      <c r="V58" s="2"/>
      <c r="W58" s="2"/>
      <c r="X58" s="2"/>
      <c r="Y58" s="2"/>
      <c r="Z58" s="2"/>
      <c r="AA58" s="2"/>
      <c r="AB58" s="2"/>
      <c r="AC58" s="2"/>
      <c r="AD58" s="2"/>
      <c r="AE58" s="2"/>
      <c r="AF58" s="2"/>
      <c r="AG58" s="2"/>
      <c r="AH58" s="2"/>
    </row>
    <row r="59" spans="1:34" ht="21" customHeight="1" x14ac:dyDescent="0.25">
      <c r="A59" s="307"/>
      <c r="B59" s="311"/>
      <c r="C59" s="291"/>
      <c r="D59" s="310"/>
      <c r="E59" s="290"/>
      <c r="F59" s="297"/>
      <c r="G59" s="291"/>
      <c r="H59" s="339"/>
      <c r="I59" s="200" t="s">
        <v>55</v>
      </c>
      <c r="J59" s="47"/>
      <c r="K59" s="123">
        <f>PIN!C3*15%</f>
        <v>329647.05</v>
      </c>
      <c r="L59" s="3"/>
      <c r="M59" s="3"/>
      <c r="N59" s="3"/>
      <c r="O59" s="3"/>
      <c r="P59" s="127"/>
      <c r="Q59" s="1"/>
      <c r="R59" s="1"/>
      <c r="S59" s="2"/>
      <c r="T59" s="2"/>
      <c r="U59" s="2"/>
      <c r="V59" s="2"/>
      <c r="W59" s="2"/>
      <c r="X59" s="2"/>
      <c r="Y59" s="2"/>
      <c r="Z59" s="2"/>
      <c r="AA59" s="2"/>
      <c r="AB59" s="2"/>
      <c r="AC59" s="2"/>
      <c r="AD59" s="2"/>
      <c r="AE59" s="2"/>
      <c r="AF59" s="2"/>
      <c r="AG59" s="2"/>
      <c r="AH59" s="2"/>
    </row>
    <row r="60" spans="1:34" ht="21" customHeight="1" x14ac:dyDescent="0.25">
      <c r="A60" s="307"/>
      <c r="B60" s="311"/>
      <c r="C60" s="291"/>
      <c r="D60" s="310"/>
      <c r="E60" s="290"/>
      <c r="F60" s="297"/>
      <c r="G60" s="291"/>
      <c r="H60" s="339"/>
      <c r="I60" s="200" t="s">
        <v>18</v>
      </c>
      <c r="J60" s="47"/>
      <c r="K60" s="123">
        <f>PIN!C7*15%</f>
        <v>12992.1</v>
      </c>
      <c r="L60" s="3"/>
      <c r="M60" s="3"/>
      <c r="N60" s="3"/>
      <c r="O60" s="3"/>
      <c r="P60" s="127"/>
      <c r="Q60" s="1"/>
      <c r="R60" s="1"/>
      <c r="S60" s="2"/>
      <c r="T60" s="2"/>
      <c r="U60" s="2"/>
      <c r="V60" s="2"/>
      <c r="W60" s="2"/>
      <c r="X60" s="2"/>
      <c r="Y60" s="2"/>
      <c r="Z60" s="2"/>
      <c r="AA60" s="2"/>
      <c r="AB60" s="2"/>
      <c r="AC60" s="2"/>
      <c r="AD60" s="2"/>
      <c r="AE60" s="2"/>
      <c r="AF60" s="2"/>
      <c r="AG60" s="2"/>
      <c r="AH60" s="2"/>
    </row>
    <row r="61" spans="1:34" ht="21" customHeight="1" x14ac:dyDescent="0.25">
      <c r="A61" s="307"/>
      <c r="B61" s="311"/>
      <c r="C61" s="291"/>
      <c r="D61" s="310"/>
      <c r="E61" s="290"/>
      <c r="F61" s="297"/>
      <c r="G61" s="291"/>
      <c r="H61" s="339"/>
      <c r="I61" s="200" t="s">
        <v>56</v>
      </c>
      <c r="J61" s="47" t="s">
        <v>78</v>
      </c>
      <c r="K61" s="123" t="s">
        <v>78</v>
      </c>
      <c r="L61" s="3"/>
      <c r="M61" s="3"/>
      <c r="N61" s="3"/>
      <c r="O61" s="3"/>
      <c r="P61" s="127"/>
      <c r="Q61" s="1"/>
      <c r="R61" s="1"/>
      <c r="S61" s="2"/>
      <c r="T61" s="2"/>
      <c r="U61" s="2"/>
      <c r="V61" s="2"/>
      <c r="W61" s="2"/>
      <c r="X61" s="2"/>
      <c r="Y61" s="2"/>
      <c r="Z61" s="2"/>
      <c r="AA61" s="2"/>
      <c r="AB61" s="2"/>
      <c r="AC61" s="2"/>
      <c r="AD61" s="2"/>
      <c r="AE61" s="2"/>
      <c r="AF61" s="2"/>
      <c r="AG61" s="2"/>
      <c r="AH61" s="2"/>
    </row>
    <row r="62" spans="1:34" s="2" customFormat="1" ht="12.75" x14ac:dyDescent="0.25">
      <c r="A62" s="15" t="s">
        <v>101</v>
      </c>
      <c r="B62" s="37"/>
      <c r="C62" s="12"/>
      <c r="D62" s="58"/>
      <c r="E62" s="12"/>
      <c r="F62" s="12"/>
      <c r="G62" s="12"/>
      <c r="H62" s="13"/>
      <c r="I62" s="137"/>
      <c r="J62" s="14"/>
      <c r="K62" s="116"/>
      <c r="L62" s="16"/>
      <c r="M62" s="16"/>
      <c r="N62" s="16"/>
      <c r="O62" s="16"/>
      <c r="P62" s="127"/>
      <c r="Q62" s="1"/>
      <c r="R62" s="1"/>
    </row>
    <row r="63" spans="1:34" s="2" customFormat="1" ht="12.75" x14ac:dyDescent="0.25">
      <c r="A63" s="17" t="s">
        <v>102</v>
      </c>
      <c r="B63" s="37"/>
      <c r="C63" s="12"/>
      <c r="D63" s="58"/>
      <c r="E63" s="12"/>
      <c r="F63" s="12"/>
      <c r="G63" s="12"/>
      <c r="H63" s="13"/>
      <c r="I63" s="137"/>
      <c r="J63" s="14"/>
      <c r="K63" s="116"/>
      <c r="L63" s="16"/>
      <c r="M63" s="16"/>
      <c r="N63" s="16"/>
      <c r="O63" s="16"/>
      <c r="P63" s="127"/>
      <c r="Q63" s="1"/>
      <c r="R63" s="1"/>
    </row>
    <row r="64" spans="1:34" s="2" customFormat="1" ht="12.75" x14ac:dyDescent="0.25">
      <c r="A64" s="17" t="s">
        <v>103</v>
      </c>
      <c r="B64" s="37"/>
      <c r="C64" s="12"/>
      <c r="D64" s="58"/>
      <c r="E64" s="12"/>
      <c r="F64" s="12"/>
      <c r="G64" s="12"/>
      <c r="H64" s="13"/>
      <c r="I64" s="137"/>
      <c r="J64" s="14"/>
      <c r="K64" s="116"/>
      <c r="L64" s="16"/>
      <c r="M64" s="16"/>
      <c r="N64" s="16"/>
      <c r="O64" s="16"/>
      <c r="P64" s="127"/>
      <c r="Q64" s="1"/>
      <c r="R64" s="1"/>
    </row>
    <row r="65" spans="1:36" ht="12.75" x14ac:dyDescent="0.25">
      <c r="A65" s="73" t="s">
        <v>104</v>
      </c>
      <c r="D65" s="16"/>
      <c r="E65" s="16"/>
      <c r="F65" s="16"/>
      <c r="G65" s="16"/>
      <c r="H65" s="16"/>
      <c r="I65" s="60"/>
      <c r="J65" s="16"/>
      <c r="K65" s="16"/>
      <c r="P65" s="127"/>
      <c r="Q65" s="1"/>
      <c r="R65" s="1"/>
      <c r="S65" s="2"/>
      <c r="T65" s="2"/>
      <c r="U65" s="2"/>
      <c r="V65" s="2"/>
      <c r="W65" s="2"/>
      <c r="X65" s="2"/>
      <c r="Y65" s="2"/>
      <c r="Z65" s="2"/>
      <c r="AA65" s="2"/>
      <c r="AB65" s="2"/>
      <c r="AC65" s="2"/>
      <c r="AD65" s="2"/>
      <c r="AE65" s="2"/>
      <c r="AF65" s="2"/>
      <c r="AG65" s="2"/>
      <c r="AH65" s="2"/>
    </row>
    <row r="66" spans="1:36" s="2" customFormat="1" ht="12.75" x14ac:dyDescent="0.25">
      <c r="A66" s="17" t="s">
        <v>105</v>
      </c>
      <c r="B66" s="37"/>
      <c r="C66" s="12"/>
      <c r="D66" s="16"/>
      <c r="E66" s="16"/>
      <c r="F66" s="16"/>
      <c r="G66" s="12"/>
      <c r="H66" s="13"/>
      <c r="I66" s="137"/>
      <c r="J66" s="14"/>
      <c r="K66" s="116"/>
      <c r="L66" s="16"/>
      <c r="M66" s="16"/>
      <c r="N66" s="16"/>
      <c r="O66" s="16"/>
      <c r="P66" s="127"/>
      <c r="Q66" s="1"/>
      <c r="R66" s="1"/>
    </row>
    <row r="67" spans="1:36" ht="12.75" x14ac:dyDescent="0.25">
      <c r="A67" s="73" t="s">
        <v>106</v>
      </c>
      <c r="D67" s="16"/>
      <c r="E67" s="16"/>
      <c r="F67" s="16"/>
      <c r="G67" s="16"/>
      <c r="H67" s="16"/>
      <c r="J67" s="116"/>
      <c r="P67" s="127"/>
      <c r="Q67" s="2"/>
      <c r="R67" s="2"/>
      <c r="S67" s="2"/>
      <c r="T67" s="2"/>
      <c r="U67" s="2"/>
      <c r="V67" s="2"/>
      <c r="W67" s="2"/>
      <c r="X67" s="2"/>
      <c r="Y67" s="2"/>
      <c r="Z67" s="2"/>
      <c r="AA67" s="2"/>
      <c r="AB67" s="2"/>
      <c r="AC67" s="2"/>
      <c r="AD67" s="2"/>
      <c r="AE67" s="2"/>
      <c r="AF67" s="2"/>
      <c r="AG67" s="2"/>
      <c r="AH67" s="2"/>
    </row>
    <row r="68" spans="1:36" s="74" customFormat="1" ht="21" customHeight="1" x14ac:dyDescent="0.25">
      <c r="A68" s="36"/>
      <c r="B68" s="298"/>
      <c r="C68" s="298"/>
      <c r="D68" s="60"/>
      <c r="E68" s="76"/>
      <c r="F68" s="76"/>
      <c r="G68" s="76"/>
      <c r="H68" s="76"/>
      <c r="I68" s="60"/>
      <c r="J68" s="38"/>
      <c r="K68" s="341">
        <v>2024</v>
      </c>
      <c r="L68" s="341"/>
      <c r="M68" s="341"/>
      <c r="N68" s="341"/>
      <c r="O68" s="341"/>
      <c r="P68" s="125"/>
      <c r="Q68" s="34"/>
      <c r="R68" s="1"/>
      <c r="S68" s="35"/>
      <c r="T68" s="35"/>
      <c r="U68" s="35"/>
      <c r="V68" s="35"/>
      <c r="W68" s="35"/>
      <c r="X68" s="35"/>
      <c r="Y68" s="35"/>
      <c r="Z68" s="35"/>
      <c r="AA68" s="35"/>
      <c r="AB68" s="35"/>
      <c r="AC68" s="35"/>
      <c r="AD68" s="35"/>
      <c r="AE68" s="35"/>
      <c r="AF68" s="35"/>
      <c r="AG68" s="35"/>
      <c r="AH68" s="35"/>
    </row>
    <row r="69" spans="1:36" s="35" customFormat="1" ht="42" customHeight="1" x14ac:dyDescent="0.25">
      <c r="A69" s="90" t="s">
        <v>33</v>
      </c>
      <c r="B69" s="91" t="s">
        <v>34</v>
      </c>
      <c r="C69" s="92" t="s">
        <v>35</v>
      </c>
      <c r="D69" s="93" t="s">
        <v>36</v>
      </c>
      <c r="E69" s="92" t="s">
        <v>62</v>
      </c>
      <c r="F69" s="88" t="s">
        <v>63</v>
      </c>
      <c r="G69" s="92" t="s">
        <v>38</v>
      </c>
      <c r="H69" s="92" t="s">
        <v>39</v>
      </c>
      <c r="I69" s="93" t="s">
        <v>40</v>
      </c>
      <c r="J69" s="94" t="s">
        <v>41</v>
      </c>
      <c r="K69" s="85" t="s">
        <v>42</v>
      </c>
      <c r="L69" s="84" t="s">
        <v>64</v>
      </c>
      <c r="M69" s="84" t="s">
        <v>65</v>
      </c>
      <c r="N69" s="84" t="s">
        <v>66</v>
      </c>
      <c r="O69" s="84" t="s">
        <v>67</v>
      </c>
      <c r="P69" s="127"/>
      <c r="Q69" s="83" t="s">
        <v>68</v>
      </c>
      <c r="R69" s="83">
        <v>2024</v>
      </c>
    </row>
    <row r="70" spans="1:36" s="122" customFormat="1" ht="21" customHeight="1" x14ac:dyDescent="0.25">
      <c r="A70" s="313" t="s">
        <v>107</v>
      </c>
      <c r="B70" s="279" t="s">
        <v>48</v>
      </c>
      <c r="C70" s="296" t="s">
        <v>108</v>
      </c>
      <c r="D70" s="276" t="s">
        <v>91</v>
      </c>
      <c r="E70" s="280" t="s">
        <v>109</v>
      </c>
      <c r="F70" s="276" t="s">
        <v>110</v>
      </c>
      <c r="G70" s="280" t="s">
        <v>111</v>
      </c>
      <c r="H70" s="280" t="s">
        <v>112</v>
      </c>
      <c r="I70" s="120" t="s">
        <v>76</v>
      </c>
      <c r="J70" s="11">
        <f>SUM(J71:J76)</f>
        <v>151477</v>
      </c>
      <c r="K70" s="110">
        <f>SUM(K71:K75)</f>
        <v>300000</v>
      </c>
      <c r="L70" s="10"/>
      <c r="M70" s="10"/>
      <c r="N70" s="10"/>
      <c r="O70" s="189"/>
      <c r="P70" s="127"/>
      <c r="Q70" s="4" t="s">
        <v>77</v>
      </c>
      <c r="R70" s="225">
        <f>K70*10*12</f>
        <v>36000000</v>
      </c>
      <c r="T70" s="121"/>
      <c r="U70" s="121"/>
      <c r="V70" s="121"/>
      <c r="W70" s="121"/>
      <c r="X70" s="121"/>
      <c r="Y70" s="121"/>
      <c r="Z70" s="121"/>
      <c r="AA70" s="121"/>
      <c r="AB70" s="121"/>
      <c r="AC70" s="121"/>
      <c r="AD70" s="121"/>
      <c r="AE70" s="121"/>
      <c r="AF70" s="121"/>
      <c r="AG70" s="121"/>
      <c r="AH70" s="121"/>
      <c r="AI70" s="121"/>
    </row>
    <row r="71" spans="1:36" ht="21" customHeight="1" x14ac:dyDescent="0.25">
      <c r="A71" s="314"/>
      <c r="B71" s="279"/>
      <c r="C71" s="296"/>
      <c r="D71" s="276"/>
      <c r="E71" s="280"/>
      <c r="F71" s="276"/>
      <c r="G71" s="280"/>
      <c r="H71" s="280"/>
      <c r="I71" s="193" t="s">
        <v>54</v>
      </c>
      <c r="J71" s="9">
        <v>13402</v>
      </c>
      <c r="K71" s="124">
        <v>54000</v>
      </c>
      <c r="L71" s="3"/>
      <c r="M71" s="3"/>
      <c r="N71" s="3"/>
      <c r="O71" s="3"/>
      <c r="P71" s="127"/>
      <c r="Q71" s="4" t="s">
        <v>10</v>
      </c>
      <c r="R71" s="226">
        <v>0.25</v>
      </c>
      <c r="S71" s="2"/>
      <c r="T71" s="2"/>
      <c r="U71" s="2"/>
      <c r="V71" s="2"/>
      <c r="W71" s="2"/>
      <c r="X71" s="2"/>
      <c r="Y71" s="2"/>
      <c r="Z71" s="2"/>
      <c r="AA71" s="2"/>
      <c r="AB71" s="2"/>
      <c r="AC71" s="2"/>
      <c r="AD71" s="2"/>
      <c r="AE71" s="2"/>
      <c r="AF71" s="2"/>
      <c r="AG71" s="2"/>
      <c r="AH71" s="2"/>
      <c r="AI71" s="2"/>
    </row>
    <row r="72" spans="1:36" ht="21" customHeight="1" x14ac:dyDescent="0.25">
      <c r="A72" s="314"/>
      <c r="B72" s="279"/>
      <c r="C72" s="296"/>
      <c r="D72" s="276"/>
      <c r="E72" s="280"/>
      <c r="F72" s="276"/>
      <c r="G72" s="280"/>
      <c r="H72" s="280"/>
      <c r="I72" s="200" t="s">
        <v>16</v>
      </c>
      <c r="J72" s="6"/>
      <c r="K72" s="124">
        <v>12000</v>
      </c>
      <c r="L72" s="3"/>
      <c r="M72" s="3"/>
      <c r="N72" s="3"/>
      <c r="O72" s="3"/>
      <c r="P72" s="127"/>
      <c r="Q72" s="8" t="s">
        <v>11</v>
      </c>
      <c r="R72" s="226">
        <v>0.75</v>
      </c>
      <c r="S72" s="2"/>
      <c r="T72" s="2"/>
      <c r="U72" s="2"/>
      <c r="V72" s="2"/>
      <c r="W72" s="2"/>
      <c r="X72" s="2"/>
      <c r="Y72" s="2"/>
      <c r="Z72" s="2"/>
      <c r="AA72" s="2"/>
      <c r="AB72" s="2"/>
      <c r="AC72" s="2"/>
      <c r="AD72" s="2"/>
      <c r="AE72" s="2"/>
      <c r="AF72" s="2"/>
      <c r="AG72" s="2"/>
      <c r="AH72" s="2"/>
      <c r="AI72" s="2"/>
    </row>
    <row r="73" spans="1:36" ht="21" customHeight="1" x14ac:dyDescent="0.25">
      <c r="A73" s="314"/>
      <c r="B73" s="279"/>
      <c r="C73" s="296"/>
      <c r="D73" s="276"/>
      <c r="E73" s="280"/>
      <c r="F73" s="276"/>
      <c r="G73" s="280"/>
      <c r="H73" s="280"/>
      <c r="I73" s="200" t="s">
        <v>17</v>
      </c>
      <c r="J73" s="6"/>
      <c r="K73" s="124">
        <v>9000</v>
      </c>
      <c r="L73" s="3"/>
      <c r="M73" s="3"/>
      <c r="N73" s="3"/>
      <c r="O73" s="3"/>
      <c r="P73" s="127"/>
      <c r="Q73" s="53"/>
      <c r="R73" s="1"/>
      <c r="S73" s="1"/>
      <c r="T73" s="2"/>
      <c r="U73" s="2"/>
      <c r="V73" s="2"/>
      <c r="W73" s="2"/>
      <c r="X73" s="2"/>
      <c r="Y73" s="2"/>
      <c r="Z73" s="2"/>
      <c r="AA73" s="2"/>
      <c r="AB73" s="2"/>
      <c r="AC73" s="2"/>
      <c r="AD73" s="2"/>
      <c r="AE73" s="2"/>
      <c r="AF73" s="2"/>
      <c r="AG73" s="2"/>
      <c r="AH73" s="2"/>
      <c r="AI73" s="2"/>
    </row>
    <row r="74" spans="1:36" ht="21" customHeight="1" x14ac:dyDescent="0.25">
      <c r="A74" s="314"/>
      <c r="B74" s="279"/>
      <c r="C74" s="296"/>
      <c r="D74" s="276"/>
      <c r="E74" s="280"/>
      <c r="F74" s="276"/>
      <c r="G74" s="280"/>
      <c r="H74" s="280"/>
      <c r="I74" s="193" t="s">
        <v>55</v>
      </c>
      <c r="J74" s="9">
        <v>138075</v>
      </c>
      <c r="K74" s="124">
        <f>300000*75%</f>
        <v>225000</v>
      </c>
      <c r="L74" s="3"/>
      <c r="M74" s="3"/>
      <c r="N74" s="3"/>
      <c r="O74" s="186"/>
      <c r="P74" s="127"/>
      <c r="Q74" s="53"/>
      <c r="R74" s="1"/>
      <c r="S74" s="1"/>
      <c r="T74" s="2"/>
      <c r="U74" s="2"/>
      <c r="V74" s="2"/>
      <c r="W74" s="2"/>
      <c r="X74" s="2"/>
      <c r="Y74" s="2"/>
      <c r="Z74" s="2"/>
      <c r="AA74" s="2"/>
      <c r="AB74" s="2"/>
      <c r="AC74" s="2"/>
      <c r="AD74" s="2"/>
      <c r="AE74" s="2"/>
      <c r="AF74" s="2"/>
      <c r="AG74" s="2"/>
      <c r="AH74" s="2"/>
      <c r="AI74" s="2"/>
    </row>
    <row r="75" spans="1:36" ht="21" customHeight="1" x14ac:dyDescent="0.25">
      <c r="A75" s="314"/>
      <c r="B75" s="279"/>
      <c r="C75" s="296"/>
      <c r="D75" s="276"/>
      <c r="E75" s="280"/>
      <c r="F75" s="276"/>
      <c r="G75" s="280"/>
      <c r="H75" s="280"/>
      <c r="I75" s="200" t="s">
        <v>18</v>
      </c>
      <c r="J75" s="9"/>
      <c r="K75" s="124">
        <v>0</v>
      </c>
      <c r="L75" s="3"/>
      <c r="M75" s="3"/>
      <c r="N75" s="3"/>
      <c r="O75" s="186"/>
      <c r="P75" s="127"/>
      <c r="Q75" s="53"/>
      <c r="R75" s="1"/>
      <c r="S75" s="1"/>
      <c r="T75" s="2"/>
      <c r="U75" s="2"/>
      <c r="V75" s="2"/>
      <c r="W75" s="2"/>
      <c r="X75" s="2"/>
      <c r="Y75" s="2"/>
      <c r="Z75" s="2"/>
      <c r="AA75" s="2"/>
      <c r="AB75" s="2"/>
      <c r="AC75" s="2"/>
      <c r="AD75" s="2"/>
      <c r="AE75" s="2"/>
      <c r="AF75" s="2"/>
      <c r="AG75" s="2"/>
      <c r="AH75" s="2"/>
      <c r="AI75" s="2"/>
    </row>
    <row r="76" spans="1:36" ht="21" customHeight="1" x14ac:dyDescent="0.25">
      <c r="A76" s="314"/>
      <c r="B76" s="279"/>
      <c r="C76" s="296"/>
      <c r="D76" s="276"/>
      <c r="E76" s="280"/>
      <c r="F76" s="276"/>
      <c r="G76" s="280"/>
      <c r="H76" s="280"/>
      <c r="I76" s="193" t="s">
        <v>56</v>
      </c>
      <c r="J76" s="47" t="s">
        <v>78</v>
      </c>
      <c r="K76" s="123" t="s">
        <v>78</v>
      </c>
      <c r="L76" s="3"/>
      <c r="M76" s="3"/>
      <c r="N76" s="3"/>
      <c r="O76" s="3"/>
      <c r="P76" s="127"/>
      <c r="Q76" s="53"/>
      <c r="R76" s="1"/>
      <c r="S76" s="1"/>
      <c r="T76" s="2"/>
      <c r="U76" s="2"/>
      <c r="V76" s="2"/>
      <c r="W76" s="2"/>
      <c r="X76" s="2"/>
      <c r="Y76" s="2"/>
      <c r="Z76" s="2"/>
      <c r="AA76" s="2"/>
      <c r="AB76" s="2"/>
      <c r="AC76" s="2"/>
      <c r="AD76" s="2"/>
      <c r="AE76" s="2"/>
      <c r="AF76" s="2"/>
      <c r="AG76" s="2"/>
      <c r="AH76" s="2"/>
      <c r="AI76" s="2"/>
    </row>
    <row r="77" spans="1:36" ht="21" customHeight="1" x14ac:dyDescent="0.25">
      <c r="A77" s="314"/>
      <c r="B77" s="279" t="s">
        <v>113</v>
      </c>
      <c r="C77" s="296" t="s">
        <v>114</v>
      </c>
      <c r="D77" s="276" t="s">
        <v>91</v>
      </c>
      <c r="E77" s="277"/>
      <c r="F77" s="277"/>
      <c r="G77" s="276" t="s">
        <v>115</v>
      </c>
      <c r="H77" s="280" t="s">
        <v>112</v>
      </c>
      <c r="I77" s="120" t="s">
        <v>76</v>
      </c>
      <c r="J77" s="11">
        <f>SUM(J78:J83)</f>
        <v>151477</v>
      </c>
      <c r="K77" s="123" t="s">
        <v>78</v>
      </c>
      <c r="L77" s="185"/>
      <c r="M77" s="185"/>
      <c r="N77" s="185"/>
      <c r="O77" s="3"/>
      <c r="P77" s="188"/>
      <c r="Q77" s="187"/>
      <c r="R77" s="54"/>
      <c r="S77" s="1"/>
      <c r="T77" s="1"/>
      <c r="U77" s="2"/>
      <c r="V77" s="2"/>
      <c r="W77" s="2"/>
      <c r="X77" s="2"/>
      <c r="Y77" s="2"/>
      <c r="Z77" s="2"/>
      <c r="AA77" s="2"/>
      <c r="AB77" s="2"/>
      <c r="AC77" s="2"/>
      <c r="AD77" s="2"/>
      <c r="AE77" s="2"/>
      <c r="AF77" s="2"/>
      <c r="AG77" s="2"/>
      <c r="AH77" s="2"/>
      <c r="AI77" s="2"/>
      <c r="AJ77" s="2"/>
    </row>
    <row r="78" spans="1:36" ht="21" customHeight="1" x14ac:dyDescent="0.25">
      <c r="A78" s="314"/>
      <c r="B78" s="279"/>
      <c r="C78" s="296"/>
      <c r="D78" s="276"/>
      <c r="E78" s="277"/>
      <c r="F78" s="277"/>
      <c r="G78" s="276"/>
      <c r="H78" s="280"/>
      <c r="I78" s="193" t="s">
        <v>54</v>
      </c>
      <c r="J78" s="9">
        <v>13402</v>
      </c>
      <c r="K78" s="123" t="s">
        <v>78</v>
      </c>
      <c r="L78" s="186"/>
      <c r="M78" s="186"/>
      <c r="N78" s="3"/>
      <c r="O78" s="3"/>
      <c r="P78" s="188"/>
      <c r="Q78" s="187"/>
      <c r="R78" s="54"/>
      <c r="S78" s="1"/>
      <c r="T78" s="1"/>
      <c r="U78" s="2"/>
      <c r="V78" s="2"/>
      <c r="W78" s="2"/>
      <c r="X78" s="2"/>
      <c r="Y78" s="2"/>
      <c r="Z78" s="2"/>
      <c r="AA78" s="2"/>
      <c r="AB78" s="2"/>
      <c r="AC78" s="2"/>
      <c r="AD78" s="2"/>
      <c r="AE78" s="2"/>
      <c r="AF78" s="2"/>
      <c r="AG78" s="2"/>
      <c r="AH78" s="2"/>
      <c r="AI78" s="2"/>
      <c r="AJ78" s="2"/>
    </row>
    <row r="79" spans="1:36" ht="21" customHeight="1" x14ac:dyDescent="0.25">
      <c r="A79" s="314"/>
      <c r="B79" s="279"/>
      <c r="C79" s="296"/>
      <c r="D79" s="276"/>
      <c r="E79" s="277"/>
      <c r="F79" s="277"/>
      <c r="G79" s="276"/>
      <c r="H79" s="280"/>
      <c r="I79" s="200" t="s">
        <v>16</v>
      </c>
      <c r="J79" s="6"/>
      <c r="K79" s="123" t="s">
        <v>78</v>
      </c>
      <c r="L79" s="186"/>
      <c r="M79" s="186"/>
      <c r="N79" s="3"/>
      <c r="O79" s="3"/>
      <c r="P79" s="188"/>
      <c r="Q79" s="187"/>
      <c r="R79" s="54"/>
      <c r="S79" s="1"/>
      <c r="T79" s="1"/>
      <c r="U79" s="2"/>
      <c r="V79" s="2"/>
      <c r="W79" s="2"/>
      <c r="X79" s="2"/>
      <c r="Y79" s="2"/>
      <c r="Z79" s="2"/>
      <c r="AA79" s="2"/>
      <c r="AB79" s="2"/>
      <c r="AC79" s="2"/>
      <c r="AD79" s="2"/>
      <c r="AE79" s="2"/>
      <c r="AF79" s="2"/>
      <c r="AG79" s="2"/>
      <c r="AH79" s="2"/>
      <c r="AI79" s="2"/>
      <c r="AJ79" s="2"/>
    </row>
    <row r="80" spans="1:36" ht="21" customHeight="1" x14ac:dyDescent="0.25">
      <c r="A80" s="314"/>
      <c r="B80" s="279"/>
      <c r="C80" s="296"/>
      <c r="D80" s="276"/>
      <c r="E80" s="277"/>
      <c r="F80" s="277"/>
      <c r="G80" s="276"/>
      <c r="H80" s="280"/>
      <c r="I80" s="200" t="s">
        <v>17</v>
      </c>
      <c r="J80" s="6"/>
      <c r="K80" s="123" t="s">
        <v>78</v>
      </c>
      <c r="L80" s="186"/>
      <c r="M80" s="186"/>
      <c r="N80" s="3"/>
      <c r="O80" s="3"/>
      <c r="P80" s="188"/>
      <c r="Q80" s="187"/>
      <c r="R80" s="54"/>
      <c r="S80" s="1"/>
      <c r="T80" s="1"/>
      <c r="U80" s="2"/>
      <c r="V80" s="2"/>
      <c r="W80" s="2"/>
      <c r="X80" s="2"/>
      <c r="Y80" s="2"/>
      <c r="Z80" s="2"/>
      <c r="AA80" s="2"/>
      <c r="AB80" s="2"/>
      <c r="AC80" s="2"/>
      <c r="AD80" s="2"/>
      <c r="AE80" s="2"/>
      <c r="AF80" s="2"/>
      <c r="AG80" s="2"/>
      <c r="AH80" s="2"/>
      <c r="AI80" s="2"/>
      <c r="AJ80" s="2"/>
    </row>
    <row r="81" spans="1:36" ht="21" customHeight="1" x14ac:dyDescent="0.25">
      <c r="A81" s="314"/>
      <c r="B81" s="279"/>
      <c r="C81" s="296"/>
      <c r="D81" s="276"/>
      <c r="E81" s="277"/>
      <c r="F81" s="277"/>
      <c r="G81" s="276"/>
      <c r="H81" s="280"/>
      <c r="I81" s="193" t="s">
        <v>55</v>
      </c>
      <c r="J81" s="9">
        <v>138075</v>
      </c>
      <c r="K81" s="123" t="s">
        <v>78</v>
      </c>
      <c r="L81" s="186"/>
      <c r="M81" s="186"/>
      <c r="N81" s="3"/>
      <c r="O81" s="3"/>
      <c r="P81" s="188"/>
      <c r="Q81" s="187"/>
      <c r="R81" s="54"/>
      <c r="S81" s="1"/>
      <c r="T81" s="1"/>
      <c r="U81" s="2"/>
      <c r="V81" s="2"/>
      <c r="W81" s="2"/>
      <c r="X81" s="2"/>
      <c r="Y81" s="2"/>
      <c r="Z81" s="2"/>
      <c r="AA81" s="2"/>
      <c r="AB81" s="2"/>
      <c r="AC81" s="2"/>
      <c r="AD81" s="2"/>
      <c r="AE81" s="2"/>
      <c r="AF81" s="2"/>
      <c r="AG81" s="2"/>
      <c r="AH81" s="2"/>
      <c r="AI81" s="2"/>
      <c r="AJ81" s="2"/>
    </row>
    <row r="82" spans="1:36" ht="21" customHeight="1" x14ac:dyDescent="0.25">
      <c r="A82" s="314"/>
      <c r="B82" s="279"/>
      <c r="C82" s="296"/>
      <c r="D82" s="276"/>
      <c r="E82" s="277"/>
      <c r="F82" s="277"/>
      <c r="G82" s="276"/>
      <c r="H82" s="280"/>
      <c r="I82" s="200" t="s">
        <v>18</v>
      </c>
      <c r="J82" s="9"/>
      <c r="K82" s="123" t="s">
        <v>78</v>
      </c>
      <c r="L82" s="186"/>
      <c r="M82" s="186"/>
      <c r="N82" s="3"/>
      <c r="O82" s="3"/>
      <c r="P82" s="188"/>
      <c r="Q82" s="187"/>
      <c r="R82" s="54"/>
      <c r="S82" s="1"/>
      <c r="T82" s="1"/>
      <c r="U82" s="2"/>
      <c r="V82" s="2"/>
      <c r="W82" s="2"/>
      <c r="X82" s="2"/>
      <c r="Y82" s="2"/>
      <c r="Z82" s="2"/>
      <c r="AA82" s="2"/>
      <c r="AB82" s="2"/>
      <c r="AC82" s="2"/>
      <c r="AD82" s="2"/>
      <c r="AE82" s="2"/>
      <c r="AF82" s="2"/>
      <c r="AG82" s="2"/>
      <c r="AH82" s="2"/>
      <c r="AI82" s="2"/>
      <c r="AJ82" s="2"/>
    </row>
    <row r="83" spans="1:36" ht="21" customHeight="1" x14ac:dyDescent="0.25">
      <c r="A83" s="314"/>
      <c r="B83" s="279"/>
      <c r="C83" s="296"/>
      <c r="D83" s="276"/>
      <c r="E83" s="277"/>
      <c r="F83" s="277"/>
      <c r="G83" s="276"/>
      <c r="H83" s="280"/>
      <c r="I83" s="193" t="s">
        <v>56</v>
      </c>
      <c r="J83" s="47" t="s">
        <v>78</v>
      </c>
      <c r="K83" s="123" t="s">
        <v>78</v>
      </c>
      <c r="L83" s="186"/>
      <c r="M83" s="186"/>
      <c r="N83" s="3"/>
      <c r="O83" s="3"/>
      <c r="P83" s="188"/>
      <c r="Q83" s="187"/>
      <c r="R83" s="54"/>
      <c r="S83" s="1"/>
      <c r="T83" s="1"/>
      <c r="U83" s="2"/>
      <c r="V83" s="2"/>
      <c r="W83" s="2"/>
      <c r="X83" s="2"/>
      <c r="Y83" s="2"/>
      <c r="Z83" s="2"/>
      <c r="AA83" s="2"/>
      <c r="AB83" s="2"/>
      <c r="AC83" s="2"/>
      <c r="AD83" s="2"/>
      <c r="AE83" s="2"/>
      <c r="AF83" s="2"/>
      <c r="AG83" s="2"/>
      <c r="AH83" s="2"/>
      <c r="AI83" s="2"/>
      <c r="AJ83" s="2"/>
    </row>
    <row r="84" spans="1:36" s="2" customFormat="1" ht="12.75" customHeight="1" x14ac:dyDescent="0.25">
      <c r="A84" s="15" t="s">
        <v>116</v>
      </c>
      <c r="B84" s="37"/>
      <c r="C84" s="12"/>
      <c r="D84" s="58"/>
      <c r="E84" s="12"/>
      <c r="F84" s="12"/>
      <c r="G84" s="12"/>
      <c r="H84" s="13"/>
      <c r="I84" s="137"/>
      <c r="J84" s="14"/>
      <c r="K84" s="116"/>
      <c r="L84" s="16"/>
      <c r="M84" s="16"/>
      <c r="N84" s="16"/>
      <c r="O84" s="16"/>
      <c r="P84" s="127"/>
      <c r="Q84" s="53"/>
      <c r="R84" s="1"/>
    </row>
    <row r="85" spans="1:36" s="2" customFormat="1" ht="12.75" customHeight="1" x14ac:dyDescent="0.25">
      <c r="A85" s="17" t="s">
        <v>117</v>
      </c>
      <c r="B85" s="37"/>
      <c r="C85" s="12"/>
      <c r="D85" s="58"/>
      <c r="E85" s="12"/>
      <c r="F85" s="12"/>
      <c r="G85" s="12"/>
      <c r="H85" s="13"/>
      <c r="I85" s="137"/>
      <c r="J85" s="14"/>
      <c r="K85" s="116"/>
      <c r="L85" s="16"/>
      <c r="M85" s="16"/>
      <c r="N85" s="16"/>
      <c r="O85" s="16"/>
      <c r="P85" s="127"/>
      <c r="Q85" s="1"/>
      <c r="R85" s="1"/>
    </row>
    <row r="86" spans="1:36" s="2" customFormat="1" ht="12.75" customHeight="1" x14ac:dyDescent="0.25">
      <c r="A86" s="17" t="s">
        <v>118</v>
      </c>
      <c r="B86" s="37"/>
      <c r="C86" s="12"/>
      <c r="D86" s="58"/>
      <c r="E86" s="12"/>
      <c r="F86" s="12"/>
      <c r="G86" s="12"/>
      <c r="H86" s="13"/>
      <c r="I86" s="137"/>
      <c r="J86" s="14"/>
      <c r="K86" s="116"/>
      <c r="L86" s="16"/>
      <c r="M86" s="16"/>
      <c r="N86" s="16"/>
      <c r="O86" s="16"/>
      <c r="P86" s="127"/>
      <c r="Q86" s="1"/>
      <c r="R86" s="1"/>
    </row>
    <row r="87" spans="1:36" s="74" customFormat="1" ht="21" customHeight="1" x14ac:dyDescent="0.25">
      <c r="A87" s="36"/>
      <c r="B87" s="278"/>
      <c r="C87" s="278"/>
      <c r="D87" s="60"/>
      <c r="E87" s="76"/>
      <c r="F87" s="76"/>
      <c r="G87" s="76"/>
      <c r="H87" s="76"/>
      <c r="I87" s="60"/>
      <c r="J87" s="38"/>
      <c r="K87" s="341">
        <v>2024</v>
      </c>
      <c r="L87" s="341"/>
      <c r="M87" s="341"/>
      <c r="N87" s="341"/>
      <c r="O87" s="341"/>
      <c r="P87" s="125"/>
      <c r="Q87" s="34"/>
      <c r="R87" s="1"/>
      <c r="S87" s="35"/>
      <c r="T87" s="35"/>
      <c r="U87" s="35"/>
      <c r="V87" s="35"/>
      <c r="W87" s="35"/>
      <c r="X87" s="35"/>
      <c r="Y87" s="35"/>
      <c r="Z87" s="35"/>
      <c r="AA87" s="35"/>
      <c r="AB87" s="35"/>
      <c r="AC87" s="35"/>
      <c r="AD87" s="35"/>
      <c r="AE87" s="35"/>
      <c r="AF87" s="35"/>
      <c r="AG87" s="35"/>
      <c r="AH87" s="35"/>
    </row>
    <row r="88" spans="1:36" s="35" customFormat="1" ht="42" customHeight="1" x14ac:dyDescent="0.25">
      <c r="A88" s="95" t="s">
        <v>33</v>
      </c>
      <c r="B88" s="96" t="s">
        <v>34</v>
      </c>
      <c r="C88" s="92" t="s">
        <v>35</v>
      </c>
      <c r="D88" s="93" t="s">
        <v>36</v>
      </c>
      <c r="E88" s="92" t="s">
        <v>62</v>
      </c>
      <c r="F88" s="88" t="s">
        <v>63</v>
      </c>
      <c r="G88" s="92" t="s">
        <v>38</v>
      </c>
      <c r="H88" s="92" t="s">
        <v>39</v>
      </c>
      <c r="I88" s="93" t="s">
        <v>40</v>
      </c>
      <c r="J88" s="94" t="s">
        <v>41</v>
      </c>
      <c r="K88" s="85" t="s">
        <v>42</v>
      </c>
      <c r="L88" s="84" t="s">
        <v>64</v>
      </c>
      <c r="M88" s="84" t="s">
        <v>65</v>
      </c>
      <c r="N88" s="84" t="s">
        <v>66</v>
      </c>
      <c r="O88" s="84" t="s">
        <v>67</v>
      </c>
      <c r="P88" s="125"/>
      <c r="Q88" s="83" t="s">
        <v>68</v>
      </c>
      <c r="R88" s="83">
        <v>2024</v>
      </c>
    </row>
    <row r="89" spans="1:36" s="122" customFormat="1" ht="21" customHeight="1" x14ac:dyDescent="0.25">
      <c r="A89" s="306" t="s">
        <v>119</v>
      </c>
      <c r="B89" s="279" t="s">
        <v>48</v>
      </c>
      <c r="C89" s="280" t="s">
        <v>120</v>
      </c>
      <c r="D89" s="276" t="s">
        <v>91</v>
      </c>
      <c r="E89" s="280" t="s">
        <v>121</v>
      </c>
      <c r="F89" s="301" t="s">
        <v>122</v>
      </c>
      <c r="G89" s="280" t="s">
        <v>123</v>
      </c>
      <c r="H89" s="280" t="s">
        <v>95</v>
      </c>
      <c r="I89" s="120" t="s">
        <v>76</v>
      </c>
      <c r="J89" s="45">
        <f>SUM(J90:J95)</f>
        <v>510873</v>
      </c>
      <c r="K89" s="108">
        <f>SUM(K90:K94)</f>
        <v>1489440.3119999999</v>
      </c>
      <c r="L89" s="49"/>
      <c r="M89" s="49"/>
      <c r="N89" s="49"/>
      <c r="O89" s="49"/>
      <c r="P89" s="129"/>
      <c r="Q89" s="4" t="s">
        <v>77</v>
      </c>
      <c r="R89" s="225">
        <f>(K89*8)+4</f>
        <v>11915526.495999999</v>
      </c>
      <c r="S89" s="121"/>
      <c r="T89" s="121"/>
      <c r="U89" s="121"/>
      <c r="V89" s="121"/>
      <c r="W89" s="121"/>
      <c r="X89" s="121"/>
      <c r="Y89" s="121"/>
      <c r="Z89" s="121"/>
      <c r="AA89" s="121"/>
      <c r="AB89" s="121"/>
      <c r="AC89" s="121"/>
      <c r="AD89" s="121"/>
      <c r="AE89" s="121"/>
      <c r="AF89" s="121"/>
      <c r="AG89" s="121"/>
      <c r="AH89" s="121"/>
    </row>
    <row r="90" spans="1:36" ht="21" customHeight="1" x14ac:dyDescent="0.25">
      <c r="A90" s="307"/>
      <c r="B90" s="279"/>
      <c r="C90" s="280"/>
      <c r="D90" s="276"/>
      <c r="E90" s="280"/>
      <c r="F90" s="301"/>
      <c r="G90" s="280"/>
      <c r="H90" s="280"/>
      <c r="I90" s="193" t="s">
        <v>54</v>
      </c>
      <c r="J90" s="48">
        <v>340308</v>
      </c>
      <c r="K90" s="123">
        <f>K21*30%</f>
        <v>756000</v>
      </c>
      <c r="L90" s="3"/>
      <c r="M90" s="31"/>
      <c r="N90" s="3"/>
      <c r="O90" s="3"/>
      <c r="P90" s="127"/>
      <c r="Q90" s="4" t="s">
        <v>10</v>
      </c>
      <c r="R90" s="226">
        <f>100%-R91</f>
        <v>0.55735446752162299</v>
      </c>
      <c r="S90" s="2"/>
      <c r="T90" s="2"/>
      <c r="U90" s="2"/>
      <c r="V90" s="2"/>
      <c r="W90" s="2"/>
      <c r="X90" s="2"/>
      <c r="Y90" s="2"/>
      <c r="Z90" s="2"/>
      <c r="AA90" s="2"/>
      <c r="AB90" s="2"/>
      <c r="AC90" s="2"/>
      <c r="AD90" s="2"/>
      <c r="AE90" s="2"/>
      <c r="AF90" s="2"/>
      <c r="AG90" s="2"/>
      <c r="AH90" s="2"/>
    </row>
    <row r="91" spans="1:36" ht="21" customHeight="1" x14ac:dyDescent="0.25">
      <c r="A91" s="307"/>
      <c r="B91" s="279"/>
      <c r="C91" s="280"/>
      <c r="D91" s="276"/>
      <c r="E91" s="280"/>
      <c r="F91" s="301"/>
      <c r="G91" s="280"/>
      <c r="H91" s="280"/>
      <c r="I91" s="200" t="s">
        <v>16</v>
      </c>
      <c r="J91" s="47"/>
      <c r="K91" s="123">
        <f t="shared" ref="K91:K94" si="3">K22*30%</f>
        <v>13815.6</v>
      </c>
      <c r="L91" s="3"/>
      <c r="M91" s="3"/>
      <c r="N91" s="3"/>
      <c r="O91" s="3"/>
      <c r="P91" s="127"/>
      <c r="Q91" s="8" t="s">
        <v>11</v>
      </c>
      <c r="R91" s="226">
        <f>(K93*100%)/K89</f>
        <v>0.44264553247837701</v>
      </c>
      <c r="S91" s="2"/>
      <c r="T91" s="2"/>
      <c r="U91" s="2"/>
      <c r="V91" s="2"/>
      <c r="W91" s="2"/>
      <c r="X91" s="2"/>
      <c r="Y91" s="2"/>
      <c r="Z91" s="2"/>
      <c r="AA91" s="2"/>
      <c r="AB91" s="2"/>
      <c r="AC91" s="2"/>
      <c r="AD91" s="2"/>
      <c r="AE91" s="2"/>
      <c r="AF91" s="2"/>
      <c r="AG91" s="2"/>
      <c r="AH91" s="2"/>
    </row>
    <row r="92" spans="1:36" ht="21" customHeight="1" x14ac:dyDescent="0.25">
      <c r="A92" s="307"/>
      <c r="B92" s="279"/>
      <c r="C92" s="280"/>
      <c r="D92" s="276"/>
      <c r="E92" s="280"/>
      <c r="F92" s="301"/>
      <c r="G92" s="280"/>
      <c r="H92" s="280"/>
      <c r="I92" s="200" t="s">
        <v>17</v>
      </c>
      <c r="J92" s="47"/>
      <c r="K92" s="123">
        <f t="shared" si="3"/>
        <v>12000</v>
      </c>
      <c r="L92" s="3"/>
      <c r="M92" s="3"/>
      <c r="N92" s="3"/>
      <c r="O92" s="3"/>
      <c r="P92" s="127"/>
      <c r="Q92" s="1"/>
      <c r="R92" s="1"/>
      <c r="S92" s="2"/>
      <c r="T92" s="2"/>
      <c r="U92" s="2"/>
      <c r="V92" s="2"/>
      <c r="W92" s="2"/>
      <c r="X92" s="2"/>
      <c r="Y92" s="2"/>
      <c r="Z92" s="2"/>
      <c r="AA92" s="2"/>
      <c r="AB92" s="2"/>
      <c r="AC92" s="2"/>
      <c r="AD92" s="2"/>
      <c r="AE92" s="2"/>
      <c r="AF92" s="2"/>
      <c r="AG92" s="2"/>
      <c r="AH92" s="2"/>
    </row>
    <row r="93" spans="1:36" ht="21" customHeight="1" x14ac:dyDescent="0.25">
      <c r="A93" s="307"/>
      <c r="B93" s="279"/>
      <c r="C93" s="280"/>
      <c r="D93" s="276"/>
      <c r="E93" s="280"/>
      <c r="F93" s="301"/>
      <c r="G93" s="280"/>
      <c r="H93" s="280"/>
      <c r="I93" s="193" t="s">
        <v>55</v>
      </c>
      <c r="J93" s="48">
        <v>170565</v>
      </c>
      <c r="K93" s="123">
        <f t="shared" si="3"/>
        <v>659294.1</v>
      </c>
      <c r="L93" s="3"/>
      <c r="M93" s="3"/>
      <c r="N93" s="3"/>
      <c r="O93" s="3"/>
      <c r="P93" s="127"/>
      <c r="Q93" s="1"/>
      <c r="R93" s="1"/>
      <c r="S93" s="2"/>
      <c r="T93" s="2"/>
      <c r="U93" s="2"/>
      <c r="V93" s="2"/>
      <c r="W93" s="2"/>
      <c r="X93" s="2"/>
      <c r="Y93" s="2"/>
      <c r="Z93" s="2"/>
      <c r="AA93" s="2"/>
      <c r="AB93" s="2"/>
      <c r="AC93" s="2"/>
      <c r="AD93" s="2"/>
      <c r="AE93" s="2"/>
      <c r="AF93" s="2"/>
      <c r="AG93" s="2"/>
      <c r="AH93" s="2"/>
    </row>
    <row r="94" spans="1:36" ht="21" customHeight="1" x14ac:dyDescent="0.25">
      <c r="A94" s="307"/>
      <c r="B94" s="279"/>
      <c r="C94" s="280"/>
      <c r="D94" s="276"/>
      <c r="E94" s="280"/>
      <c r="F94" s="301"/>
      <c r="G94" s="280"/>
      <c r="H94" s="280"/>
      <c r="I94" s="200" t="s">
        <v>18</v>
      </c>
      <c r="J94" s="48"/>
      <c r="K94" s="123">
        <f t="shared" si="3"/>
        <v>48330.612000000001</v>
      </c>
      <c r="L94" s="3"/>
      <c r="M94" s="3"/>
      <c r="N94" s="3"/>
      <c r="O94" s="3"/>
      <c r="P94" s="127"/>
      <c r="Q94" s="1"/>
      <c r="R94" s="1"/>
      <c r="S94" s="2"/>
      <c r="T94" s="2"/>
      <c r="U94" s="2"/>
      <c r="V94" s="2"/>
      <c r="W94" s="2"/>
      <c r="X94" s="2"/>
      <c r="Y94" s="2"/>
      <c r="Z94" s="2"/>
      <c r="AA94" s="2"/>
      <c r="AB94" s="2"/>
      <c r="AC94" s="2"/>
      <c r="AD94" s="2"/>
      <c r="AE94" s="2"/>
      <c r="AF94" s="2"/>
      <c r="AG94" s="2"/>
      <c r="AH94" s="2"/>
    </row>
    <row r="95" spans="1:36" ht="21" customHeight="1" x14ac:dyDescent="0.25">
      <c r="A95" s="307"/>
      <c r="B95" s="279"/>
      <c r="C95" s="280"/>
      <c r="D95" s="276"/>
      <c r="E95" s="280"/>
      <c r="F95" s="301"/>
      <c r="G95" s="280"/>
      <c r="H95" s="280"/>
      <c r="I95" s="193" t="s">
        <v>56</v>
      </c>
      <c r="J95" s="47" t="s">
        <v>78</v>
      </c>
      <c r="K95" s="123" t="s">
        <v>78</v>
      </c>
      <c r="L95" s="3"/>
      <c r="M95" s="3"/>
      <c r="N95" s="3"/>
      <c r="O95" s="3"/>
      <c r="P95" s="127"/>
      <c r="Q95" s="1"/>
      <c r="R95" s="1"/>
      <c r="S95" s="2"/>
      <c r="T95" s="2"/>
      <c r="U95" s="2"/>
      <c r="V95" s="2"/>
      <c r="W95" s="2"/>
      <c r="X95" s="2"/>
      <c r="Y95" s="2"/>
      <c r="Z95" s="2"/>
      <c r="AA95" s="2"/>
      <c r="AB95" s="2"/>
      <c r="AC95" s="2"/>
      <c r="AD95" s="2"/>
      <c r="AE95" s="2"/>
      <c r="AF95" s="2"/>
      <c r="AG95" s="2"/>
      <c r="AH95" s="2"/>
    </row>
    <row r="96" spans="1:36" ht="21" customHeight="1" x14ac:dyDescent="0.25">
      <c r="A96" s="307"/>
      <c r="B96" s="279" t="s">
        <v>57</v>
      </c>
      <c r="C96" s="280" t="s">
        <v>124</v>
      </c>
      <c r="D96" s="276" t="s">
        <v>91</v>
      </c>
      <c r="E96" s="280" t="s">
        <v>125</v>
      </c>
      <c r="F96" s="276" t="s">
        <v>126</v>
      </c>
      <c r="G96" s="280" t="s">
        <v>123</v>
      </c>
      <c r="H96" s="280" t="s">
        <v>95</v>
      </c>
      <c r="I96" s="193" t="s">
        <v>127</v>
      </c>
      <c r="J96" s="48">
        <v>218</v>
      </c>
      <c r="K96" s="108">
        <f>SUM(K97:K98)</f>
        <v>355</v>
      </c>
      <c r="L96" s="49"/>
      <c r="M96" s="49"/>
      <c r="N96" s="49"/>
      <c r="O96" s="49"/>
      <c r="P96" s="127"/>
      <c r="Q96" s="1"/>
      <c r="R96" s="1"/>
      <c r="S96" s="2"/>
      <c r="T96" s="2"/>
      <c r="U96" s="2"/>
      <c r="V96" s="2"/>
      <c r="W96" s="2"/>
      <c r="X96" s="2"/>
      <c r="Y96" s="2"/>
      <c r="Z96" s="2"/>
      <c r="AA96" s="2"/>
      <c r="AB96" s="2"/>
      <c r="AC96" s="2"/>
      <c r="AD96" s="2"/>
      <c r="AE96" s="2"/>
      <c r="AF96" s="2"/>
      <c r="AG96" s="2"/>
      <c r="AH96" s="2"/>
    </row>
    <row r="97" spans="1:34" ht="21" customHeight="1" x14ac:dyDescent="0.25">
      <c r="A97" s="307"/>
      <c r="B97" s="279"/>
      <c r="C97" s="280"/>
      <c r="D97" s="276"/>
      <c r="E97" s="280"/>
      <c r="F97" s="276"/>
      <c r="G97" s="280"/>
      <c r="H97" s="280"/>
      <c r="I97" s="193" t="s">
        <v>128</v>
      </c>
      <c r="J97" s="48"/>
      <c r="K97" s="123">
        <v>294</v>
      </c>
      <c r="L97" s="3"/>
      <c r="M97" s="3"/>
      <c r="N97" s="3"/>
      <c r="O97" s="3"/>
      <c r="P97" s="127"/>
      <c r="Q97" s="1"/>
      <c r="R97" s="1"/>
      <c r="S97" s="2"/>
      <c r="T97" s="2"/>
      <c r="U97" s="2"/>
      <c r="V97" s="2"/>
      <c r="W97" s="2"/>
      <c r="X97" s="2"/>
      <c r="Y97" s="2"/>
      <c r="Z97" s="2"/>
      <c r="AA97" s="2"/>
      <c r="AB97" s="2"/>
      <c r="AC97" s="2"/>
      <c r="AD97" s="2"/>
      <c r="AE97" s="2"/>
      <c r="AF97" s="2"/>
      <c r="AG97" s="2"/>
      <c r="AH97" s="2"/>
    </row>
    <row r="98" spans="1:34" ht="21" customHeight="1" x14ac:dyDescent="0.25">
      <c r="A98" s="307"/>
      <c r="B98" s="279"/>
      <c r="C98" s="280"/>
      <c r="D98" s="276"/>
      <c r="E98" s="280"/>
      <c r="F98" s="276"/>
      <c r="G98" s="280"/>
      <c r="H98" s="280"/>
      <c r="I98" s="193" t="s">
        <v>129</v>
      </c>
      <c r="J98" s="48"/>
      <c r="K98" s="123">
        <v>61</v>
      </c>
      <c r="L98" s="3"/>
      <c r="M98" s="3"/>
      <c r="N98" s="3"/>
      <c r="O98" s="3"/>
      <c r="P98" s="127"/>
      <c r="Q98" s="1"/>
      <c r="R98" s="1"/>
      <c r="S98" s="2"/>
      <c r="T98" s="2"/>
      <c r="U98" s="2"/>
      <c r="V98" s="2"/>
      <c r="W98" s="2"/>
      <c r="X98" s="2"/>
      <c r="Y98" s="2"/>
      <c r="Z98" s="2"/>
      <c r="AA98" s="2"/>
      <c r="AB98" s="2"/>
      <c r="AC98" s="2"/>
      <c r="AD98" s="2"/>
      <c r="AE98" s="2"/>
      <c r="AF98" s="2"/>
      <c r="AG98" s="2"/>
      <c r="AH98" s="2"/>
    </row>
    <row r="99" spans="1:34" ht="21" customHeight="1" x14ac:dyDescent="0.25">
      <c r="A99" s="307"/>
      <c r="B99" s="279" t="s">
        <v>81</v>
      </c>
      <c r="C99" s="280" t="s">
        <v>130</v>
      </c>
      <c r="D99" s="276" t="s">
        <v>91</v>
      </c>
      <c r="E99" s="280" t="s">
        <v>131</v>
      </c>
      <c r="F99" s="276" t="s">
        <v>132</v>
      </c>
      <c r="G99" s="280" t="s">
        <v>123</v>
      </c>
      <c r="H99" s="280" t="s">
        <v>95</v>
      </c>
      <c r="I99" s="193" t="s">
        <v>127</v>
      </c>
      <c r="J99" s="48" t="s">
        <v>78</v>
      </c>
      <c r="K99" s="108">
        <f>SUM(K100:K101)</f>
        <v>11</v>
      </c>
      <c r="L99" s="49"/>
      <c r="M99" s="49"/>
      <c r="N99" s="49"/>
      <c r="O99" s="49"/>
      <c r="P99" s="127"/>
      <c r="Q99" s="1"/>
      <c r="R99" s="1"/>
      <c r="S99" s="2"/>
      <c r="T99" s="2"/>
      <c r="U99" s="2"/>
      <c r="V99" s="2"/>
      <c r="W99" s="2"/>
      <c r="X99" s="2"/>
      <c r="Y99" s="2"/>
      <c r="Z99" s="2"/>
      <c r="AA99" s="2"/>
      <c r="AB99" s="2"/>
      <c r="AC99" s="2"/>
      <c r="AD99" s="2"/>
      <c r="AE99" s="2"/>
      <c r="AF99" s="2"/>
      <c r="AG99" s="2"/>
      <c r="AH99" s="2"/>
    </row>
    <row r="100" spans="1:34" ht="21" customHeight="1" x14ac:dyDescent="0.25">
      <c r="A100" s="307"/>
      <c r="B100" s="279"/>
      <c r="C100" s="280"/>
      <c r="D100" s="276"/>
      <c r="E100" s="280"/>
      <c r="F100" s="276"/>
      <c r="G100" s="280"/>
      <c r="H100" s="280"/>
      <c r="I100" s="193" t="s">
        <v>128</v>
      </c>
      <c r="J100" s="48" t="s">
        <v>78</v>
      </c>
      <c r="K100" s="123">
        <v>6</v>
      </c>
      <c r="L100" s="3"/>
      <c r="M100" s="3"/>
      <c r="N100" s="3"/>
      <c r="O100" s="3"/>
      <c r="P100" s="127"/>
      <c r="Q100" s="1"/>
      <c r="R100" s="1"/>
      <c r="S100" s="2"/>
      <c r="T100" s="2"/>
      <c r="U100" s="2"/>
      <c r="V100" s="2"/>
      <c r="W100" s="2"/>
      <c r="X100" s="2"/>
      <c r="Y100" s="2"/>
      <c r="Z100" s="2"/>
      <c r="AA100" s="2"/>
      <c r="AB100" s="2"/>
      <c r="AC100" s="2"/>
      <c r="AD100" s="2"/>
      <c r="AE100" s="2"/>
      <c r="AF100" s="2"/>
      <c r="AG100" s="2"/>
      <c r="AH100" s="2"/>
    </row>
    <row r="101" spans="1:34" ht="21" customHeight="1" x14ac:dyDescent="0.25">
      <c r="A101" s="307"/>
      <c r="B101" s="279"/>
      <c r="C101" s="280"/>
      <c r="D101" s="276"/>
      <c r="E101" s="280"/>
      <c r="F101" s="276"/>
      <c r="G101" s="280"/>
      <c r="H101" s="280"/>
      <c r="I101" s="193" t="s">
        <v>133</v>
      </c>
      <c r="J101" s="48" t="s">
        <v>78</v>
      </c>
      <c r="K101" s="123">
        <v>5</v>
      </c>
      <c r="L101" s="3"/>
      <c r="M101" s="3"/>
      <c r="N101" s="3"/>
      <c r="O101" s="3"/>
      <c r="P101" s="127"/>
      <c r="Q101" s="1"/>
      <c r="R101" s="1"/>
      <c r="S101" s="2"/>
      <c r="T101" s="2"/>
      <c r="U101" s="2"/>
      <c r="V101" s="2"/>
      <c r="W101" s="2"/>
      <c r="X101" s="2"/>
      <c r="Y101" s="2"/>
      <c r="Z101" s="2"/>
      <c r="AA101" s="2"/>
      <c r="AB101" s="2"/>
      <c r="AC101" s="2"/>
      <c r="AD101" s="2"/>
      <c r="AE101" s="2"/>
      <c r="AF101" s="2"/>
      <c r="AG101" s="2"/>
      <c r="AH101" s="2"/>
    </row>
    <row r="102" spans="1:34" s="2" customFormat="1" ht="12.75" customHeight="1" x14ac:dyDescent="0.25">
      <c r="A102" s="15" t="s">
        <v>134</v>
      </c>
      <c r="B102" s="37"/>
      <c r="C102" s="12"/>
      <c r="D102" s="58"/>
      <c r="E102" s="12"/>
      <c r="F102" s="12"/>
      <c r="G102" s="12"/>
      <c r="H102" s="13"/>
      <c r="I102" s="137"/>
      <c r="J102" s="14"/>
      <c r="K102" s="116"/>
      <c r="L102" s="16"/>
      <c r="M102" s="16"/>
      <c r="N102" s="16"/>
      <c r="O102" s="16"/>
      <c r="P102" s="127"/>
      <c r="Q102" s="1"/>
      <c r="R102" s="1"/>
    </row>
    <row r="103" spans="1:34" s="2" customFormat="1" ht="12.75" customHeight="1" x14ac:dyDescent="0.25">
      <c r="A103" s="17" t="s">
        <v>135</v>
      </c>
      <c r="B103" s="37"/>
      <c r="C103" s="12"/>
      <c r="D103" s="58"/>
      <c r="E103" s="12"/>
      <c r="F103" s="12"/>
      <c r="G103" s="12"/>
      <c r="H103" s="13"/>
      <c r="I103" s="137"/>
      <c r="J103" s="14"/>
      <c r="K103" s="116"/>
      <c r="L103" s="16"/>
      <c r="M103" s="16"/>
      <c r="N103" s="16"/>
      <c r="O103" s="16"/>
      <c r="P103" s="127"/>
      <c r="Q103" s="1"/>
      <c r="R103" s="1"/>
    </row>
    <row r="104" spans="1:34" s="2" customFormat="1" ht="12.75" customHeight="1" x14ac:dyDescent="0.25">
      <c r="A104" s="17" t="s">
        <v>136</v>
      </c>
      <c r="B104" s="37"/>
      <c r="C104" s="12"/>
      <c r="D104" s="58"/>
      <c r="E104" s="12"/>
      <c r="F104" s="12"/>
      <c r="G104" s="12"/>
      <c r="H104" s="13"/>
      <c r="I104" s="137"/>
      <c r="J104" s="14"/>
      <c r="K104" s="116"/>
      <c r="L104" s="16"/>
      <c r="M104" s="16"/>
      <c r="N104" s="16"/>
      <c r="O104" s="16"/>
      <c r="P104" s="127"/>
      <c r="Q104" s="1"/>
      <c r="R104" s="1"/>
    </row>
    <row r="105" spans="1:34" s="2" customFormat="1" ht="12.75" customHeight="1" x14ac:dyDescent="0.25">
      <c r="A105" s="17" t="s">
        <v>137</v>
      </c>
      <c r="B105" s="37"/>
      <c r="C105" s="12"/>
      <c r="D105" s="58"/>
      <c r="E105" s="12"/>
      <c r="F105" s="12"/>
      <c r="G105" s="12"/>
      <c r="H105" s="13"/>
      <c r="I105" s="137"/>
      <c r="J105" s="14"/>
      <c r="K105" s="116"/>
      <c r="L105" s="16"/>
      <c r="M105" s="16"/>
      <c r="N105" s="16"/>
      <c r="O105" s="16"/>
      <c r="P105" s="127"/>
      <c r="Q105" s="1"/>
      <c r="R105" s="1"/>
    </row>
    <row r="106" spans="1:34" s="2" customFormat="1" ht="12.75" customHeight="1" x14ac:dyDescent="0.25">
      <c r="A106" s="17" t="s">
        <v>138</v>
      </c>
      <c r="B106" s="37"/>
      <c r="C106" s="12"/>
      <c r="D106" s="58"/>
      <c r="E106" s="12"/>
      <c r="F106" s="12"/>
      <c r="G106" s="12"/>
      <c r="H106" s="13"/>
      <c r="I106" s="137"/>
      <c r="J106" s="14"/>
      <c r="K106" s="116"/>
      <c r="L106" s="16"/>
      <c r="M106" s="16"/>
      <c r="N106" s="16"/>
      <c r="O106" s="16"/>
      <c r="P106" s="127"/>
      <c r="Q106" s="1"/>
      <c r="R106" s="1"/>
    </row>
    <row r="107" spans="1:34" s="74" customFormat="1" ht="21" customHeight="1" x14ac:dyDescent="0.25">
      <c r="A107" s="39"/>
      <c r="B107" s="37"/>
      <c r="C107" s="40"/>
      <c r="D107" s="58"/>
      <c r="E107" s="40"/>
      <c r="F107" s="40"/>
      <c r="G107" s="40"/>
      <c r="H107" s="40"/>
      <c r="I107" s="58"/>
      <c r="J107" s="41"/>
      <c r="K107" s="342">
        <v>2024</v>
      </c>
      <c r="L107" s="342"/>
      <c r="M107" s="342"/>
      <c r="N107" s="342"/>
      <c r="O107" s="342"/>
      <c r="P107" s="125"/>
      <c r="Q107" s="34"/>
      <c r="R107" s="1"/>
      <c r="S107" s="35"/>
      <c r="T107" s="35"/>
      <c r="U107" s="35"/>
      <c r="V107" s="35"/>
      <c r="W107" s="35"/>
      <c r="X107" s="35"/>
      <c r="Y107" s="35"/>
      <c r="Z107" s="35"/>
      <c r="AA107" s="35"/>
      <c r="AB107" s="35"/>
      <c r="AC107" s="35"/>
      <c r="AD107" s="35"/>
      <c r="AE107" s="35"/>
      <c r="AF107" s="35"/>
      <c r="AG107" s="35"/>
      <c r="AH107" s="35"/>
    </row>
    <row r="108" spans="1:34" s="35" customFormat="1" ht="42" customHeight="1" x14ac:dyDescent="0.25">
      <c r="A108" s="90" t="s">
        <v>33</v>
      </c>
      <c r="B108" s="91" t="s">
        <v>34</v>
      </c>
      <c r="C108" s="92" t="s">
        <v>35</v>
      </c>
      <c r="D108" s="93" t="s">
        <v>36</v>
      </c>
      <c r="E108" s="92" t="s">
        <v>62</v>
      </c>
      <c r="F108" s="213" t="s">
        <v>63</v>
      </c>
      <c r="G108" s="92" t="s">
        <v>38</v>
      </c>
      <c r="H108" s="92" t="s">
        <v>39</v>
      </c>
      <c r="I108" s="93" t="s">
        <v>40</v>
      </c>
      <c r="J108" s="94" t="s">
        <v>41</v>
      </c>
      <c r="K108" s="85" t="s">
        <v>42</v>
      </c>
      <c r="L108" s="214" t="s">
        <v>64</v>
      </c>
      <c r="M108" s="214" t="s">
        <v>65</v>
      </c>
      <c r="N108" s="214" t="s">
        <v>66</v>
      </c>
      <c r="O108" s="214" t="s">
        <v>67</v>
      </c>
      <c r="P108" s="125"/>
      <c r="Q108" s="83" t="s">
        <v>68</v>
      </c>
      <c r="R108" s="83">
        <v>2024</v>
      </c>
    </row>
    <row r="109" spans="1:34" s="122" customFormat="1" ht="21" customHeight="1" x14ac:dyDescent="0.25">
      <c r="A109" s="306" t="s">
        <v>139</v>
      </c>
      <c r="B109" s="279" t="s">
        <v>48</v>
      </c>
      <c r="C109" s="280" t="s">
        <v>140</v>
      </c>
      <c r="D109" s="276" t="s">
        <v>91</v>
      </c>
      <c r="E109" s="280" t="s">
        <v>83</v>
      </c>
      <c r="F109" s="276" t="s">
        <v>141</v>
      </c>
      <c r="G109" s="280" t="s">
        <v>142</v>
      </c>
      <c r="H109" s="280" t="s">
        <v>95</v>
      </c>
      <c r="I109" s="120" t="s">
        <v>76</v>
      </c>
      <c r="J109" s="45">
        <f>SUM(J110:J115)</f>
        <v>0</v>
      </c>
      <c r="K109" s="108">
        <f>SUM(K110:K114)</f>
        <v>545211</v>
      </c>
      <c r="L109" s="49"/>
      <c r="M109" s="49"/>
      <c r="N109" s="49"/>
      <c r="O109" s="49"/>
      <c r="P109" s="129"/>
      <c r="Q109" s="4" t="s">
        <v>77</v>
      </c>
      <c r="R109" s="27">
        <f>K109*30</f>
        <v>16356330</v>
      </c>
      <c r="S109" s="121"/>
      <c r="T109" s="121"/>
      <c r="U109" s="121"/>
      <c r="V109" s="121"/>
      <c r="W109" s="121"/>
      <c r="X109" s="121"/>
      <c r="Y109" s="121"/>
      <c r="Z109" s="121"/>
      <c r="AA109" s="121"/>
      <c r="AB109" s="121"/>
      <c r="AC109" s="121"/>
      <c r="AD109" s="121"/>
      <c r="AE109" s="121"/>
      <c r="AF109" s="121"/>
      <c r="AG109" s="121"/>
      <c r="AH109" s="121"/>
    </row>
    <row r="110" spans="1:34" ht="21" customHeight="1" x14ac:dyDescent="0.25">
      <c r="A110" s="307"/>
      <c r="B110" s="279"/>
      <c r="C110" s="280"/>
      <c r="D110" s="276"/>
      <c r="E110" s="280"/>
      <c r="F110" s="276"/>
      <c r="G110" s="280"/>
      <c r="H110" s="280"/>
      <c r="I110" s="200" t="s">
        <v>54</v>
      </c>
      <c r="J110" s="47" t="s">
        <v>78</v>
      </c>
      <c r="K110" s="123">
        <v>221276</v>
      </c>
      <c r="L110" s="3"/>
      <c r="M110" s="3"/>
      <c r="N110" s="3"/>
      <c r="O110" s="3"/>
      <c r="P110" s="127"/>
      <c r="Q110" s="4" t="s">
        <v>10</v>
      </c>
      <c r="R110" s="19">
        <f>100%-R111</f>
        <v>0.44234800838574428</v>
      </c>
      <c r="S110" s="2"/>
      <c r="T110" s="2"/>
      <c r="U110" s="2"/>
      <c r="V110" s="2"/>
      <c r="W110" s="2"/>
      <c r="X110" s="2"/>
      <c r="Y110" s="2"/>
      <c r="Z110" s="2"/>
      <c r="AA110" s="2"/>
      <c r="AB110" s="2"/>
      <c r="AC110" s="2"/>
      <c r="AD110" s="2"/>
      <c r="AE110" s="2"/>
      <c r="AF110" s="2"/>
      <c r="AG110" s="2"/>
      <c r="AH110" s="2"/>
    </row>
    <row r="111" spans="1:34" ht="21" customHeight="1" x14ac:dyDescent="0.25">
      <c r="A111" s="307"/>
      <c r="B111" s="279"/>
      <c r="C111" s="280"/>
      <c r="D111" s="276"/>
      <c r="E111" s="280"/>
      <c r="F111" s="276"/>
      <c r="G111" s="280"/>
      <c r="H111" s="280"/>
      <c r="I111" s="200" t="s">
        <v>16</v>
      </c>
      <c r="J111" s="47"/>
      <c r="K111" s="123">
        <v>1842</v>
      </c>
      <c r="L111" s="3"/>
      <c r="M111" s="3"/>
      <c r="N111" s="3"/>
      <c r="O111" s="3"/>
      <c r="P111" s="127"/>
      <c r="Q111" s="4" t="s">
        <v>11</v>
      </c>
      <c r="R111" s="19">
        <f>(K113*100%)/K109</f>
        <v>0.55765199161425572</v>
      </c>
      <c r="S111" s="2"/>
      <c r="T111" s="2"/>
      <c r="U111" s="2"/>
      <c r="V111" s="2"/>
      <c r="W111" s="2"/>
      <c r="X111" s="2"/>
      <c r="Y111" s="2"/>
      <c r="Z111" s="2"/>
      <c r="AA111" s="2"/>
      <c r="AB111" s="2"/>
      <c r="AC111" s="2"/>
      <c r="AD111" s="2"/>
      <c r="AE111" s="2"/>
      <c r="AF111" s="2"/>
      <c r="AG111" s="2"/>
      <c r="AH111" s="2"/>
    </row>
    <row r="112" spans="1:34" ht="21" customHeight="1" x14ac:dyDescent="0.25">
      <c r="A112" s="307"/>
      <c r="B112" s="279"/>
      <c r="C112" s="280"/>
      <c r="D112" s="276"/>
      <c r="E112" s="280"/>
      <c r="F112" s="276"/>
      <c r="G112" s="280"/>
      <c r="H112" s="280"/>
      <c r="I112" s="200" t="s">
        <v>17</v>
      </c>
      <c r="J112" s="47"/>
      <c r="K112" s="123">
        <v>14841</v>
      </c>
      <c r="L112" s="3"/>
      <c r="M112" s="3"/>
      <c r="N112" s="3"/>
      <c r="O112" s="3"/>
      <c r="P112" s="127"/>
      <c r="Q112" s="2"/>
      <c r="R112" s="1"/>
      <c r="S112" s="2"/>
      <c r="T112" s="2"/>
      <c r="U112" s="2"/>
      <c r="V112" s="2"/>
      <c r="W112" s="2"/>
      <c r="X112" s="2"/>
      <c r="Y112" s="2"/>
      <c r="Z112" s="2"/>
      <c r="AA112" s="2"/>
      <c r="AB112" s="2"/>
      <c r="AC112" s="2"/>
      <c r="AD112" s="2"/>
      <c r="AE112" s="2"/>
      <c r="AF112" s="2"/>
      <c r="AG112" s="2"/>
      <c r="AH112" s="2"/>
    </row>
    <row r="113" spans="1:34" ht="21" customHeight="1" x14ac:dyDescent="0.25">
      <c r="A113" s="307"/>
      <c r="B113" s="279"/>
      <c r="C113" s="280"/>
      <c r="D113" s="276"/>
      <c r="E113" s="280"/>
      <c r="F113" s="276"/>
      <c r="G113" s="280"/>
      <c r="H113" s="280"/>
      <c r="I113" s="193" t="s">
        <v>55</v>
      </c>
      <c r="J113" s="48">
        <v>0</v>
      </c>
      <c r="K113" s="123">
        <v>304038</v>
      </c>
      <c r="L113" s="3"/>
      <c r="M113" s="3"/>
      <c r="N113" s="3"/>
      <c r="O113" s="3"/>
      <c r="P113" s="127"/>
      <c r="Q113" s="1"/>
      <c r="R113" s="1"/>
      <c r="S113" s="2"/>
      <c r="T113" s="2"/>
      <c r="U113" s="2"/>
      <c r="V113" s="2"/>
      <c r="W113" s="2"/>
      <c r="X113" s="2"/>
      <c r="Y113" s="2"/>
      <c r="Z113" s="2"/>
      <c r="AA113" s="2"/>
      <c r="AB113" s="2"/>
      <c r="AC113" s="2"/>
      <c r="AD113" s="2"/>
      <c r="AE113" s="2"/>
      <c r="AF113" s="2"/>
      <c r="AG113" s="2"/>
      <c r="AH113" s="2"/>
    </row>
    <row r="114" spans="1:34" ht="21" customHeight="1" x14ac:dyDescent="0.25">
      <c r="A114" s="307"/>
      <c r="B114" s="279"/>
      <c r="C114" s="280"/>
      <c r="D114" s="276"/>
      <c r="E114" s="280"/>
      <c r="F114" s="276"/>
      <c r="G114" s="280"/>
      <c r="H114" s="280"/>
      <c r="I114" s="200" t="s">
        <v>18</v>
      </c>
      <c r="J114" s="48"/>
      <c r="K114" s="123">
        <v>3214</v>
      </c>
      <c r="L114" s="3"/>
      <c r="M114" s="3"/>
      <c r="N114" s="3"/>
      <c r="O114" s="3"/>
      <c r="P114" s="127"/>
      <c r="Q114" s="1"/>
      <c r="R114" s="1"/>
      <c r="S114" s="2"/>
      <c r="T114" s="2"/>
      <c r="U114" s="2"/>
      <c r="V114" s="2"/>
      <c r="W114" s="2"/>
      <c r="X114" s="2"/>
      <c r="Y114" s="2"/>
      <c r="Z114" s="2"/>
      <c r="AA114" s="2"/>
      <c r="AB114" s="2"/>
      <c r="AC114" s="2"/>
      <c r="AD114" s="2"/>
      <c r="AE114" s="2"/>
      <c r="AF114" s="2"/>
      <c r="AG114" s="2"/>
      <c r="AH114" s="2"/>
    </row>
    <row r="115" spans="1:34" ht="21" customHeight="1" x14ac:dyDescent="0.25">
      <c r="A115" s="307"/>
      <c r="B115" s="279"/>
      <c r="C115" s="280"/>
      <c r="D115" s="276"/>
      <c r="E115" s="280"/>
      <c r="F115" s="276"/>
      <c r="G115" s="280"/>
      <c r="H115" s="280"/>
      <c r="I115" s="193" t="s">
        <v>56</v>
      </c>
      <c r="J115" s="47" t="s">
        <v>78</v>
      </c>
      <c r="K115" s="123" t="s">
        <v>78</v>
      </c>
      <c r="L115" s="3"/>
      <c r="M115" s="3"/>
      <c r="N115" s="3"/>
      <c r="O115" s="3"/>
      <c r="P115" s="127"/>
      <c r="Q115" s="54"/>
      <c r="R115" s="1"/>
      <c r="S115" s="2"/>
      <c r="T115" s="2"/>
      <c r="U115" s="2"/>
      <c r="V115" s="2"/>
      <c r="W115" s="2"/>
      <c r="X115" s="2"/>
      <c r="Y115" s="2"/>
      <c r="Z115" s="2"/>
      <c r="AA115" s="2"/>
      <c r="AB115" s="2"/>
      <c r="AC115" s="2"/>
      <c r="AD115" s="2"/>
      <c r="AE115" s="2"/>
      <c r="AF115" s="2"/>
      <c r="AG115" s="2"/>
      <c r="AH115" s="2"/>
    </row>
    <row r="116" spans="1:34" s="2" customFormat="1" ht="12.75" customHeight="1" x14ac:dyDescent="0.25">
      <c r="A116" s="15" t="s">
        <v>143</v>
      </c>
      <c r="B116" s="37"/>
      <c r="C116" s="12"/>
      <c r="D116" s="58"/>
      <c r="E116" s="12"/>
      <c r="F116" s="12"/>
      <c r="G116" s="12"/>
      <c r="H116" s="13"/>
      <c r="I116" s="137"/>
      <c r="J116" s="14"/>
      <c r="K116" s="116"/>
      <c r="L116" s="16"/>
      <c r="M116" s="16"/>
      <c r="N116" s="16"/>
      <c r="O116" s="16"/>
      <c r="P116" s="127"/>
      <c r="Q116" s="54"/>
      <c r="R116" s="1"/>
    </row>
    <row r="117" spans="1:34" s="2" customFormat="1" ht="12.75" customHeight="1" x14ac:dyDescent="0.25">
      <c r="A117" s="17" t="s">
        <v>144</v>
      </c>
      <c r="B117" s="37"/>
      <c r="C117" s="12"/>
      <c r="D117" s="58"/>
      <c r="E117" s="12"/>
      <c r="F117" s="12"/>
      <c r="G117" s="12"/>
      <c r="H117" s="13"/>
      <c r="I117" s="137"/>
      <c r="J117" s="14"/>
      <c r="K117" s="116"/>
      <c r="L117" s="16"/>
      <c r="M117" s="16"/>
      <c r="N117" s="16"/>
      <c r="O117" s="16"/>
      <c r="P117" s="127"/>
      <c r="Q117" s="54"/>
      <c r="R117" s="1"/>
    </row>
    <row r="118" spans="1:34" s="2" customFormat="1" ht="12.75" customHeight="1" x14ac:dyDescent="0.25">
      <c r="A118" s="17" t="s">
        <v>145</v>
      </c>
      <c r="B118" s="37"/>
      <c r="C118" s="12"/>
      <c r="D118" s="58"/>
      <c r="E118" s="12"/>
      <c r="F118" s="12"/>
      <c r="G118" s="12"/>
      <c r="H118" s="13"/>
      <c r="I118" s="137"/>
      <c r="J118" s="14"/>
      <c r="K118" s="116"/>
      <c r="L118" s="16"/>
      <c r="M118" s="16"/>
      <c r="N118" s="16"/>
      <c r="O118" s="16"/>
      <c r="P118" s="127"/>
      <c r="Q118" s="1"/>
      <c r="R118" s="1"/>
    </row>
    <row r="119" spans="1:34" s="74" customFormat="1" ht="21" customHeight="1" x14ac:dyDescent="0.25">
      <c r="A119" s="39"/>
      <c r="B119" s="37"/>
      <c r="C119" s="40"/>
      <c r="D119" s="58"/>
      <c r="E119" s="40"/>
      <c r="F119" s="40"/>
      <c r="G119" s="40"/>
      <c r="H119" s="40"/>
      <c r="I119" s="58"/>
      <c r="J119" s="41"/>
      <c r="K119" s="341">
        <v>2024</v>
      </c>
      <c r="L119" s="341"/>
      <c r="M119" s="341"/>
      <c r="N119" s="341"/>
      <c r="O119" s="341"/>
      <c r="P119" s="125"/>
      <c r="Q119" s="1"/>
      <c r="R119" s="1"/>
      <c r="S119" s="35"/>
      <c r="T119" s="35"/>
      <c r="U119" s="35"/>
      <c r="V119" s="35"/>
      <c r="W119" s="35"/>
      <c r="X119" s="35"/>
      <c r="Y119" s="35"/>
      <c r="Z119" s="35"/>
      <c r="AA119" s="35"/>
      <c r="AB119" s="35"/>
      <c r="AC119" s="35"/>
      <c r="AD119" s="35"/>
      <c r="AE119" s="35"/>
      <c r="AF119" s="35"/>
      <c r="AG119" s="35"/>
      <c r="AH119" s="35"/>
    </row>
    <row r="120" spans="1:34" s="35" customFormat="1" ht="42" customHeight="1" x14ac:dyDescent="0.25">
      <c r="A120" s="95" t="s">
        <v>33</v>
      </c>
      <c r="B120" s="96" t="s">
        <v>34</v>
      </c>
      <c r="C120" s="92" t="s">
        <v>35</v>
      </c>
      <c r="D120" s="93" t="s">
        <v>36</v>
      </c>
      <c r="E120" s="92" t="s">
        <v>62</v>
      </c>
      <c r="F120" s="88" t="s">
        <v>63</v>
      </c>
      <c r="G120" s="92" t="s">
        <v>38</v>
      </c>
      <c r="H120" s="92" t="s">
        <v>39</v>
      </c>
      <c r="I120" s="93" t="s">
        <v>40</v>
      </c>
      <c r="J120" s="94" t="s">
        <v>41</v>
      </c>
      <c r="K120" s="85" t="s">
        <v>42</v>
      </c>
      <c r="L120" s="84" t="s">
        <v>64</v>
      </c>
      <c r="M120" s="84" t="s">
        <v>65</v>
      </c>
      <c r="N120" s="84" t="s">
        <v>66</v>
      </c>
      <c r="O120" s="84" t="s">
        <v>67</v>
      </c>
      <c r="P120" s="125"/>
      <c r="Q120" s="215" t="s">
        <v>146</v>
      </c>
      <c r="R120" s="1"/>
    </row>
    <row r="121" spans="1:34" ht="39.950000000000003" customHeight="1" x14ac:dyDescent="0.25">
      <c r="A121" s="328" t="s">
        <v>147</v>
      </c>
      <c r="B121" s="256" t="s">
        <v>48</v>
      </c>
      <c r="C121" s="194" t="s">
        <v>148</v>
      </c>
      <c r="D121" s="193" t="s">
        <v>149</v>
      </c>
      <c r="E121" s="194" t="s">
        <v>150</v>
      </c>
      <c r="F121" s="194" t="s">
        <v>151</v>
      </c>
      <c r="G121" s="194" t="s">
        <v>123</v>
      </c>
      <c r="H121" s="194" t="s">
        <v>95</v>
      </c>
      <c r="I121" s="193" t="s">
        <v>127</v>
      </c>
      <c r="J121" s="45">
        <v>208</v>
      </c>
      <c r="K121" s="108">
        <v>55</v>
      </c>
      <c r="L121" s="49"/>
      <c r="M121" s="49"/>
      <c r="N121" s="49"/>
      <c r="O121" s="49"/>
      <c r="P121" s="127"/>
      <c r="Q121" s="1"/>
      <c r="R121" s="1"/>
      <c r="S121" s="2"/>
      <c r="T121" s="2"/>
      <c r="U121" s="2"/>
      <c r="V121" s="2"/>
      <c r="W121" s="2"/>
      <c r="X121" s="2"/>
      <c r="Y121" s="2"/>
      <c r="Z121" s="2"/>
      <c r="AA121" s="2"/>
      <c r="AB121" s="2"/>
      <c r="AC121" s="2"/>
      <c r="AD121" s="2"/>
      <c r="AE121" s="2"/>
      <c r="AF121" s="2"/>
      <c r="AG121" s="2"/>
      <c r="AH121" s="2"/>
    </row>
    <row r="122" spans="1:34" ht="39.950000000000003" customHeight="1" x14ac:dyDescent="0.25">
      <c r="A122" s="328"/>
      <c r="B122" s="257" t="s">
        <v>57</v>
      </c>
      <c r="C122" s="194" t="s">
        <v>152</v>
      </c>
      <c r="D122" s="200" t="s">
        <v>149</v>
      </c>
      <c r="E122" s="198"/>
      <c r="F122" s="198" t="s">
        <v>153</v>
      </c>
      <c r="G122" s="198" t="s">
        <v>123</v>
      </c>
      <c r="H122" s="198" t="s">
        <v>95</v>
      </c>
      <c r="I122" s="200" t="s">
        <v>127</v>
      </c>
      <c r="J122" s="46" t="s">
        <v>154</v>
      </c>
      <c r="K122" s="108">
        <v>295</v>
      </c>
      <c r="L122" s="49"/>
      <c r="M122" s="49"/>
      <c r="N122" s="49"/>
      <c r="O122" s="49"/>
      <c r="P122" s="127"/>
      <c r="Q122" s="1"/>
      <c r="R122" s="1"/>
      <c r="S122" s="2"/>
      <c r="T122" s="2"/>
      <c r="U122" s="2"/>
      <c r="V122" s="2"/>
      <c r="W122" s="2"/>
      <c r="X122" s="2"/>
      <c r="Y122" s="2"/>
      <c r="Z122" s="2"/>
      <c r="AA122" s="2"/>
      <c r="AB122" s="2"/>
      <c r="AC122" s="2"/>
      <c r="AD122" s="2"/>
      <c r="AE122" s="2"/>
      <c r="AF122" s="2"/>
      <c r="AG122" s="2"/>
      <c r="AH122" s="2"/>
    </row>
    <row r="123" spans="1:34" ht="39.950000000000003" customHeight="1" x14ac:dyDescent="0.25">
      <c r="A123" s="328"/>
      <c r="B123" s="256" t="s">
        <v>81</v>
      </c>
      <c r="C123" s="194" t="s">
        <v>155</v>
      </c>
      <c r="D123" s="193" t="s">
        <v>156</v>
      </c>
      <c r="E123" s="194" t="s">
        <v>157</v>
      </c>
      <c r="F123" s="198" t="s">
        <v>153</v>
      </c>
      <c r="G123" s="194" t="s">
        <v>123</v>
      </c>
      <c r="H123" s="194" t="s">
        <v>95</v>
      </c>
      <c r="I123" s="193" t="s">
        <v>127</v>
      </c>
      <c r="J123" s="45">
        <v>208</v>
      </c>
      <c r="K123" s="108">
        <v>0</v>
      </c>
      <c r="L123" s="49"/>
      <c r="M123" s="49"/>
      <c r="N123" s="49"/>
      <c r="O123" s="49"/>
      <c r="P123" s="127"/>
      <c r="Q123" s="1"/>
      <c r="R123" s="1"/>
      <c r="S123" s="2"/>
      <c r="T123" s="2"/>
      <c r="U123" s="2"/>
      <c r="V123" s="2"/>
      <c r="W123" s="2"/>
      <c r="X123" s="2"/>
      <c r="Y123" s="2"/>
      <c r="Z123" s="2"/>
      <c r="AA123" s="2"/>
      <c r="AB123" s="2"/>
      <c r="AC123" s="2"/>
      <c r="AD123" s="2"/>
      <c r="AE123" s="2"/>
      <c r="AF123" s="2"/>
      <c r="AG123" s="2"/>
      <c r="AH123" s="2"/>
    </row>
    <row r="124" spans="1:34" ht="21" customHeight="1" x14ac:dyDescent="0.25">
      <c r="A124" s="328"/>
      <c r="B124" s="324" t="s">
        <v>85</v>
      </c>
      <c r="C124" s="300" t="s">
        <v>158</v>
      </c>
      <c r="D124" s="326" t="s">
        <v>149</v>
      </c>
      <c r="E124" s="300"/>
      <c r="F124" s="326" t="s">
        <v>153</v>
      </c>
      <c r="G124" s="300" t="s">
        <v>123</v>
      </c>
      <c r="H124" s="300" t="s">
        <v>95</v>
      </c>
      <c r="I124" s="200" t="s">
        <v>159</v>
      </c>
      <c r="J124" s="47" t="s">
        <v>78</v>
      </c>
      <c r="K124" s="108">
        <v>295</v>
      </c>
      <c r="L124" s="49"/>
      <c r="M124" s="49"/>
      <c r="N124" s="49"/>
      <c r="O124" s="49"/>
      <c r="P124" s="127"/>
      <c r="Q124" s="1"/>
      <c r="R124" s="1"/>
      <c r="S124" s="2"/>
      <c r="T124" s="2"/>
      <c r="U124" s="2"/>
      <c r="V124" s="2"/>
      <c r="W124" s="2"/>
      <c r="X124" s="2"/>
      <c r="Y124" s="2"/>
      <c r="Z124" s="2"/>
      <c r="AA124" s="2"/>
      <c r="AB124" s="2"/>
      <c r="AC124" s="2"/>
      <c r="AD124" s="2"/>
      <c r="AE124" s="2"/>
      <c r="AF124" s="2"/>
      <c r="AG124" s="2"/>
      <c r="AH124" s="2"/>
    </row>
    <row r="125" spans="1:34" ht="21" customHeight="1" x14ac:dyDescent="0.25">
      <c r="A125" s="328"/>
      <c r="B125" s="325"/>
      <c r="C125" s="309"/>
      <c r="D125" s="327"/>
      <c r="E125" s="309"/>
      <c r="F125" s="327"/>
      <c r="G125" s="309"/>
      <c r="H125" s="309"/>
      <c r="I125" s="200" t="s">
        <v>160</v>
      </c>
      <c r="J125" s="47" t="s">
        <v>78</v>
      </c>
      <c r="K125" s="108">
        <v>295</v>
      </c>
      <c r="L125" s="49"/>
      <c r="M125" s="49"/>
      <c r="N125" s="49"/>
      <c r="O125" s="49"/>
      <c r="P125" s="127"/>
      <c r="Q125" s="1"/>
      <c r="R125" s="1"/>
      <c r="S125" s="2"/>
      <c r="T125" s="2"/>
      <c r="U125" s="2"/>
      <c r="V125" s="2"/>
      <c r="W125" s="2"/>
      <c r="X125" s="2"/>
      <c r="Y125" s="2"/>
      <c r="Z125" s="2"/>
      <c r="AA125" s="2"/>
      <c r="AB125" s="2"/>
      <c r="AC125" s="2"/>
      <c r="AD125" s="2"/>
      <c r="AE125" s="2"/>
      <c r="AF125" s="2"/>
      <c r="AG125" s="2"/>
      <c r="AH125" s="2"/>
    </row>
    <row r="126" spans="1:34" ht="21" customHeight="1" x14ac:dyDescent="0.25">
      <c r="A126" s="328"/>
      <c r="B126" s="315" t="s">
        <v>89</v>
      </c>
      <c r="C126" s="318" t="s">
        <v>161</v>
      </c>
      <c r="D126" s="321" t="s">
        <v>91</v>
      </c>
      <c r="E126" s="318" t="s">
        <v>162</v>
      </c>
      <c r="F126" s="321" t="s">
        <v>163</v>
      </c>
      <c r="G126" s="318" t="s">
        <v>123</v>
      </c>
      <c r="H126" s="318" t="s">
        <v>95</v>
      </c>
      <c r="I126" s="120" t="s">
        <v>76</v>
      </c>
      <c r="J126" s="45">
        <f>SUM(J127:J128)</f>
        <v>0</v>
      </c>
      <c r="K126" s="108">
        <f>SUM(K127:K128)</f>
        <v>30</v>
      </c>
      <c r="L126" s="49"/>
      <c r="M126" s="49"/>
      <c r="N126" s="49"/>
      <c r="O126" s="49"/>
      <c r="P126" s="127"/>
      <c r="Q126" s="1"/>
      <c r="R126" s="1"/>
      <c r="S126" s="2"/>
      <c r="T126" s="2"/>
      <c r="U126" s="2"/>
      <c r="V126" s="2"/>
      <c r="W126" s="2"/>
      <c r="X126" s="2"/>
      <c r="Y126" s="2"/>
      <c r="Z126" s="2"/>
      <c r="AA126" s="2"/>
      <c r="AB126" s="2"/>
      <c r="AC126" s="2"/>
      <c r="AD126" s="2"/>
      <c r="AE126" s="2"/>
      <c r="AF126" s="2"/>
      <c r="AG126" s="2"/>
      <c r="AH126" s="2"/>
    </row>
    <row r="127" spans="1:34" ht="21" customHeight="1" x14ac:dyDescent="0.25">
      <c r="A127" s="328"/>
      <c r="B127" s="316"/>
      <c r="C127" s="319"/>
      <c r="D127" s="322"/>
      <c r="E127" s="319"/>
      <c r="F127" s="322"/>
      <c r="G127" s="319"/>
      <c r="H127" s="319"/>
      <c r="I127" s="200" t="s">
        <v>164</v>
      </c>
      <c r="J127" s="47">
        <v>0</v>
      </c>
      <c r="K127" s="123">
        <v>15</v>
      </c>
      <c r="L127" s="3"/>
      <c r="M127" s="191"/>
      <c r="N127" s="3"/>
      <c r="O127" s="3"/>
      <c r="P127" s="127"/>
      <c r="Q127" s="1"/>
      <c r="R127" s="1"/>
      <c r="S127" s="2"/>
      <c r="T127" s="2"/>
      <c r="U127" s="2"/>
      <c r="V127" s="2"/>
      <c r="W127" s="2"/>
      <c r="X127" s="2"/>
      <c r="Y127" s="2"/>
      <c r="Z127" s="2"/>
      <c r="AA127" s="2"/>
      <c r="AB127" s="2"/>
      <c r="AC127" s="2"/>
      <c r="AD127" s="2"/>
      <c r="AE127" s="2"/>
      <c r="AF127" s="2"/>
      <c r="AG127" s="2"/>
      <c r="AH127" s="2"/>
    </row>
    <row r="128" spans="1:34" ht="21" customHeight="1" x14ac:dyDescent="0.25">
      <c r="A128" s="328"/>
      <c r="B128" s="317"/>
      <c r="C128" s="320"/>
      <c r="D128" s="323"/>
      <c r="E128" s="320"/>
      <c r="F128" s="323"/>
      <c r="G128" s="320"/>
      <c r="H128" s="320"/>
      <c r="I128" s="200" t="s">
        <v>165</v>
      </c>
      <c r="J128" s="47">
        <v>0</v>
      </c>
      <c r="K128" s="123">
        <v>15</v>
      </c>
      <c r="L128" s="3"/>
      <c r="M128" s="191"/>
      <c r="N128" s="3"/>
      <c r="O128" s="3"/>
      <c r="P128" s="127"/>
      <c r="Q128" s="1"/>
      <c r="R128" s="1"/>
      <c r="S128" s="2"/>
      <c r="T128" s="2"/>
      <c r="U128" s="2"/>
      <c r="V128" s="2"/>
      <c r="W128" s="2"/>
      <c r="X128" s="2"/>
      <c r="Y128" s="2"/>
      <c r="Z128" s="2"/>
      <c r="AA128" s="2"/>
      <c r="AB128" s="2"/>
      <c r="AC128" s="2"/>
      <c r="AD128" s="2"/>
      <c r="AE128" s="2"/>
      <c r="AF128" s="2"/>
      <c r="AG128" s="2"/>
      <c r="AH128" s="2"/>
    </row>
    <row r="129" spans="1:34" ht="21" customHeight="1" x14ac:dyDescent="0.25">
      <c r="A129" s="328"/>
      <c r="B129" s="315" t="s">
        <v>96</v>
      </c>
      <c r="C129" s="318" t="s">
        <v>166</v>
      </c>
      <c r="D129" s="321" t="s">
        <v>91</v>
      </c>
      <c r="E129" s="318" t="s">
        <v>167</v>
      </c>
      <c r="F129" s="321" t="s">
        <v>163</v>
      </c>
      <c r="G129" s="318" t="s">
        <v>123</v>
      </c>
      <c r="H129" s="318" t="s">
        <v>95</v>
      </c>
      <c r="I129" s="120" t="s">
        <v>76</v>
      </c>
      <c r="J129" s="45">
        <f>SUM(J130:J131)</f>
        <v>0</v>
      </c>
      <c r="K129" s="108">
        <f>SUM(K130:K131)</f>
        <v>1000</v>
      </c>
      <c r="L129" s="49"/>
      <c r="M129" s="49"/>
      <c r="N129" s="49"/>
      <c r="O129" s="49"/>
      <c r="P129" s="127"/>
      <c r="Q129" s="1"/>
      <c r="R129" s="1"/>
      <c r="S129" s="2"/>
      <c r="T129" s="2"/>
      <c r="U129" s="2"/>
      <c r="V129" s="2"/>
      <c r="W129" s="2"/>
      <c r="X129" s="2"/>
      <c r="Y129" s="2"/>
      <c r="Z129" s="2"/>
      <c r="AA129" s="2"/>
      <c r="AB129" s="2"/>
      <c r="AC129" s="2"/>
      <c r="AD129" s="2"/>
      <c r="AE129" s="2"/>
      <c r="AF129" s="2"/>
      <c r="AG129" s="2"/>
      <c r="AH129" s="2"/>
    </row>
    <row r="130" spans="1:34" ht="21" customHeight="1" x14ac:dyDescent="0.25">
      <c r="A130" s="328"/>
      <c r="B130" s="316"/>
      <c r="C130" s="319"/>
      <c r="D130" s="322"/>
      <c r="E130" s="319"/>
      <c r="F130" s="322"/>
      <c r="G130" s="319"/>
      <c r="H130" s="319"/>
      <c r="I130" s="200" t="s">
        <v>164</v>
      </c>
      <c r="J130" s="48"/>
      <c r="K130" s="123">
        <v>500</v>
      </c>
      <c r="L130" s="3"/>
      <c r="M130" s="62"/>
      <c r="N130" s="3"/>
      <c r="O130" s="3"/>
      <c r="P130" s="127"/>
      <c r="Q130" s="1"/>
      <c r="R130" s="1"/>
      <c r="S130" s="2"/>
      <c r="T130" s="2"/>
      <c r="U130" s="2"/>
      <c r="V130" s="2"/>
      <c r="W130" s="2"/>
      <c r="X130" s="2"/>
      <c r="Y130" s="2"/>
      <c r="Z130" s="2"/>
      <c r="AA130" s="2"/>
      <c r="AB130" s="2"/>
      <c r="AC130" s="2"/>
      <c r="AD130" s="2"/>
      <c r="AE130" s="2"/>
      <c r="AF130" s="2"/>
      <c r="AG130" s="2"/>
      <c r="AH130" s="2"/>
    </row>
    <row r="131" spans="1:34" ht="21" customHeight="1" x14ac:dyDescent="0.25">
      <c r="A131" s="328"/>
      <c r="B131" s="317"/>
      <c r="C131" s="320"/>
      <c r="D131" s="323"/>
      <c r="E131" s="320"/>
      <c r="F131" s="322"/>
      <c r="G131" s="320"/>
      <c r="H131" s="320"/>
      <c r="I131" s="200" t="s">
        <v>165</v>
      </c>
      <c r="J131" s="47"/>
      <c r="K131" s="123">
        <v>500</v>
      </c>
      <c r="L131" s="3"/>
      <c r="M131" s="62"/>
      <c r="N131" s="3"/>
      <c r="O131" s="3"/>
      <c r="P131" s="127"/>
      <c r="Q131" s="1"/>
      <c r="R131" s="1"/>
      <c r="S131" s="2"/>
      <c r="T131" s="2"/>
      <c r="U131" s="2"/>
      <c r="V131" s="2"/>
      <c r="W131" s="2"/>
      <c r="X131" s="2"/>
      <c r="Y131" s="2"/>
      <c r="Z131" s="2"/>
      <c r="AA131" s="2"/>
      <c r="AB131" s="2"/>
      <c r="AC131" s="2"/>
      <c r="AD131" s="2"/>
      <c r="AE131" s="2"/>
      <c r="AF131" s="2"/>
      <c r="AG131" s="2"/>
      <c r="AH131" s="2"/>
    </row>
    <row r="132" spans="1:34" ht="12.75" customHeight="1" x14ac:dyDescent="0.25">
      <c r="A132" s="328"/>
      <c r="B132" s="294" t="s">
        <v>168</v>
      </c>
      <c r="C132" s="276" t="s">
        <v>169</v>
      </c>
      <c r="D132" s="280" t="s">
        <v>170</v>
      </c>
      <c r="E132" s="276"/>
      <c r="F132" s="280" t="s">
        <v>171</v>
      </c>
      <c r="G132" s="280"/>
      <c r="H132" s="280" t="s">
        <v>75</v>
      </c>
      <c r="I132" s="120" t="s">
        <v>76</v>
      </c>
      <c r="J132" s="1"/>
      <c r="K132" s="108">
        <f>SUM(K133:K137)</f>
        <v>1700</v>
      </c>
      <c r="L132" s="8"/>
      <c r="M132" s="8"/>
      <c r="N132" s="8"/>
      <c r="O132" s="8"/>
      <c r="P132" s="127"/>
      <c r="Q132" s="1"/>
      <c r="R132" s="1"/>
      <c r="S132" s="2"/>
      <c r="T132" s="2"/>
      <c r="U132" s="2"/>
      <c r="V132" s="2"/>
      <c r="W132" s="2"/>
      <c r="X132" s="2"/>
      <c r="Y132" s="2"/>
      <c r="Z132" s="2"/>
      <c r="AA132" s="2"/>
      <c r="AB132" s="2"/>
      <c r="AC132" s="2"/>
      <c r="AD132" s="2"/>
      <c r="AE132" s="2"/>
      <c r="AF132" s="2"/>
      <c r="AG132" s="2"/>
      <c r="AH132" s="2"/>
    </row>
    <row r="133" spans="1:34" ht="12.75" customHeight="1" x14ac:dyDescent="0.25">
      <c r="A133" s="328"/>
      <c r="B133" s="294"/>
      <c r="C133" s="276"/>
      <c r="D133" s="280"/>
      <c r="E133" s="276"/>
      <c r="F133" s="280"/>
      <c r="G133" s="280"/>
      <c r="H133" s="280"/>
      <c r="I133" s="200" t="s">
        <v>54</v>
      </c>
      <c r="J133" s="1"/>
      <c r="K133" s="123">
        <v>0</v>
      </c>
      <c r="L133" s="8"/>
      <c r="M133" s="8"/>
      <c r="N133" s="8"/>
      <c r="O133" s="8"/>
      <c r="P133" s="127"/>
      <c r="Q133" s="1"/>
      <c r="R133" s="1"/>
      <c r="S133" s="2"/>
      <c r="T133" s="2"/>
      <c r="U133" s="2"/>
      <c r="V133" s="2"/>
      <c r="W133" s="2"/>
      <c r="X133" s="2"/>
      <c r="Y133" s="2"/>
      <c r="Z133" s="2"/>
      <c r="AA133" s="2"/>
      <c r="AB133" s="2"/>
      <c r="AC133" s="2"/>
      <c r="AD133" s="2"/>
      <c r="AE133" s="2"/>
      <c r="AF133" s="2"/>
      <c r="AG133" s="2"/>
      <c r="AH133" s="2"/>
    </row>
    <row r="134" spans="1:34" ht="12.75" customHeight="1" x14ac:dyDescent="0.25">
      <c r="A134" s="328"/>
      <c r="B134" s="294"/>
      <c r="C134" s="276"/>
      <c r="D134" s="280"/>
      <c r="E134" s="276"/>
      <c r="F134" s="280"/>
      <c r="G134" s="280"/>
      <c r="H134" s="280"/>
      <c r="I134" s="193" t="s">
        <v>16</v>
      </c>
      <c r="J134" s="1"/>
      <c r="K134" s="123">
        <v>0</v>
      </c>
      <c r="L134" s="8"/>
      <c r="M134" s="8"/>
      <c r="N134" s="8"/>
      <c r="O134" s="8"/>
      <c r="P134" s="127"/>
      <c r="Q134" s="1"/>
      <c r="R134" s="1"/>
      <c r="S134" s="2"/>
      <c r="T134" s="2"/>
      <c r="U134" s="2"/>
      <c r="V134" s="2"/>
      <c r="W134" s="2"/>
      <c r="X134" s="2"/>
      <c r="Y134" s="2"/>
      <c r="Z134" s="2"/>
      <c r="AA134" s="2"/>
      <c r="AB134" s="2"/>
      <c r="AC134" s="2"/>
      <c r="AD134" s="2"/>
      <c r="AE134" s="2"/>
      <c r="AF134" s="2"/>
      <c r="AG134" s="2"/>
      <c r="AH134" s="2"/>
    </row>
    <row r="135" spans="1:34" ht="12.75" customHeight="1" x14ac:dyDescent="0.25">
      <c r="A135" s="328"/>
      <c r="B135" s="294"/>
      <c r="C135" s="276"/>
      <c r="D135" s="280"/>
      <c r="E135" s="276"/>
      <c r="F135" s="280"/>
      <c r="G135" s="280"/>
      <c r="H135" s="280"/>
      <c r="I135" s="193" t="s">
        <v>17</v>
      </c>
      <c r="J135" s="1"/>
      <c r="K135" s="123">
        <v>78</v>
      </c>
      <c r="L135" s="8"/>
      <c r="M135" s="8"/>
      <c r="N135" s="8"/>
      <c r="O135" s="8"/>
      <c r="P135" s="127"/>
      <c r="Q135" s="1"/>
      <c r="R135" s="1"/>
      <c r="S135" s="2"/>
      <c r="T135" s="2"/>
      <c r="U135" s="2"/>
      <c r="V135" s="2"/>
      <c r="W135" s="2"/>
      <c r="X135" s="2"/>
      <c r="Y135" s="2"/>
      <c r="Z135" s="2"/>
      <c r="AA135" s="2"/>
      <c r="AB135" s="2"/>
      <c r="AC135" s="2"/>
      <c r="AD135" s="2"/>
      <c r="AE135" s="2"/>
      <c r="AF135" s="2"/>
      <c r="AG135" s="2"/>
      <c r="AH135" s="2"/>
    </row>
    <row r="136" spans="1:34" ht="12.75" customHeight="1" x14ac:dyDescent="0.25">
      <c r="A136" s="328"/>
      <c r="B136" s="294"/>
      <c r="C136" s="276"/>
      <c r="D136" s="280"/>
      <c r="E136" s="276"/>
      <c r="F136" s="280"/>
      <c r="G136" s="280"/>
      <c r="H136" s="280"/>
      <c r="I136" s="193" t="s">
        <v>55</v>
      </c>
      <c r="J136" s="1"/>
      <c r="K136" s="123">
        <v>1563</v>
      </c>
      <c r="L136" s="8"/>
      <c r="M136" s="8"/>
      <c r="N136" s="8"/>
      <c r="O136" s="8"/>
      <c r="P136" s="127"/>
      <c r="Q136" s="1"/>
      <c r="R136" s="1"/>
      <c r="S136" s="2"/>
      <c r="T136" s="2"/>
      <c r="U136" s="2"/>
      <c r="V136" s="2"/>
      <c r="W136" s="2"/>
      <c r="X136" s="2"/>
      <c r="Y136" s="2"/>
      <c r="Z136" s="2"/>
      <c r="AA136" s="2"/>
      <c r="AB136" s="2"/>
      <c r="AC136" s="2"/>
      <c r="AD136" s="2"/>
      <c r="AE136" s="2"/>
      <c r="AF136" s="2"/>
      <c r="AG136" s="2"/>
      <c r="AH136" s="2"/>
    </row>
    <row r="137" spans="1:34" ht="12.75" customHeight="1" x14ac:dyDescent="0.25">
      <c r="A137" s="328"/>
      <c r="B137" s="294"/>
      <c r="C137" s="276"/>
      <c r="D137" s="280"/>
      <c r="E137" s="276"/>
      <c r="F137" s="280"/>
      <c r="G137" s="280"/>
      <c r="H137" s="280"/>
      <c r="I137" s="200" t="s">
        <v>18</v>
      </c>
      <c r="J137" s="1"/>
      <c r="K137" s="123">
        <v>59</v>
      </c>
      <c r="L137" s="8"/>
      <c r="M137" s="8"/>
      <c r="N137" s="8"/>
      <c r="O137" s="8"/>
      <c r="P137" s="127"/>
      <c r="Q137" s="1"/>
      <c r="R137" s="1"/>
      <c r="S137" s="2"/>
      <c r="T137" s="2"/>
      <c r="U137" s="2"/>
      <c r="V137" s="2"/>
      <c r="W137" s="2"/>
      <c r="X137" s="2"/>
      <c r="Y137" s="2"/>
      <c r="Z137" s="2"/>
      <c r="AA137" s="2"/>
      <c r="AB137" s="2"/>
      <c r="AC137" s="2"/>
      <c r="AD137" s="2"/>
      <c r="AE137" s="2"/>
      <c r="AF137" s="2"/>
      <c r="AG137" s="2"/>
      <c r="AH137" s="2"/>
    </row>
    <row r="138" spans="1:34" ht="12.75" customHeight="1" x14ac:dyDescent="0.25">
      <c r="A138" s="328"/>
      <c r="B138" s="295"/>
      <c r="C138" s="276"/>
      <c r="D138" s="280"/>
      <c r="E138" s="276"/>
      <c r="F138" s="280"/>
      <c r="G138" s="280"/>
      <c r="H138" s="280"/>
      <c r="I138" s="193" t="s">
        <v>56</v>
      </c>
      <c r="J138" s="1"/>
      <c r="K138" s="123">
        <v>0</v>
      </c>
      <c r="L138" s="8"/>
      <c r="M138" s="8"/>
      <c r="N138" s="8"/>
      <c r="O138" s="8"/>
      <c r="P138" s="127"/>
      <c r="Q138" s="1"/>
      <c r="R138" s="1"/>
      <c r="S138" s="2"/>
      <c r="T138" s="2"/>
      <c r="U138" s="2"/>
      <c r="V138" s="2"/>
      <c r="W138" s="2"/>
      <c r="X138" s="2"/>
      <c r="Y138" s="2"/>
      <c r="Z138" s="2"/>
      <c r="AA138" s="2"/>
      <c r="AB138" s="2"/>
      <c r="AC138" s="2"/>
      <c r="AD138" s="2"/>
      <c r="AE138" s="2"/>
      <c r="AF138" s="2"/>
      <c r="AG138" s="2"/>
      <c r="AH138" s="2"/>
    </row>
    <row r="139" spans="1:34" ht="12.75" customHeight="1" x14ac:dyDescent="0.25">
      <c r="A139" s="328"/>
      <c r="B139" s="346" t="s">
        <v>172</v>
      </c>
      <c r="C139" s="347" t="s">
        <v>173</v>
      </c>
      <c r="D139" s="280" t="s">
        <v>174</v>
      </c>
      <c r="E139" s="276"/>
      <c r="F139" s="280" t="s">
        <v>175</v>
      </c>
      <c r="G139" s="280"/>
      <c r="H139" s="280" t="s">
        <v>75</v>
      </c>
      <c r="I139" s="120" t="s">
        <v>76</v>
      </c>
      <c r="J139" s="1"/>
      <c r="K139" s="108">
        <f>SUM(K140:K144)</f>
        <v>496480.10400000005</v>
      </c>
      <c r="L139" s="228"/>
      <c r="M139" s="228"/>
      <c r="N139" s="228"/>
      <c r="O139" s="228"/>
      <c r="P139" s="127"/>
      <c r="Q139" s="1"/>
      <c r="R139" s="1"/>
      <c r="S139" s="2"/>
      <c r="T139" s="2"/>
      <c r="U139" s="2"/>
      <c r="V139" s="2"/>
      <c r="W139" s="2"/>
      <c r="X139" s="2"/>
      <c r="Y139" s="2"/>
      <c r="Z139" s="2"/>
      <c r="AA139" s="2"/>
      <c r="AB139" s="2"/>
      <c r="AC139" s="2"/>
      <c r="AD139" s="2"/>
      <c r="AE139" s="2"/>
      <c r="AF139" s="2"/>
      <c r="AG139" s="2"/>
      <c r="AH139" s="2"/>
    </row>
    <row r="140" spans="1:34" ht="12.75" customHeight="1" x14ac:dyDescent="0.25">
      <c r="A140" s="328"/>
      <c r="B140" s="346"/>
      <c r="C140" s="347"/>
      <c r="D140" s="280"/>
      <c r="E140" s="276"/>
      <c r="F140" s="280"/>
      <c r="G140" s="280"/>
      <c r="H140" s="280"/>
      <c r="I140" s="200" t="s">
        <v>54</v>
      </c>
      <c r="J140" s="1"/>
      <c r="K140" s="123">
        <f>K21*0.1</f>
        <v>252000</v>
      </c>
      <c r="L140" s="8"/>
      <c r="M140" s="8"/>
      <c r="N140" s="8"/>
      <c r="O140" s="8"/>
      <c r="P140" s="127"/>
      <c r="Q140" s="1"/>
      <c r="R140" s="1"/>
      <c r="S140" s="2"/>
      <c r="T140" s="2"/>
      <c r="U140" s="2"/>
      <c r="V140" s="2"/>
      <c r="W140" s="2"/>
      <c r="X140" s="2"/>
      <c r="Y140" s="2"/>
      <c r="Z140" s="2"/>
      <c r="AA140" s="2"/>
      <c r="AB140" s="2"/>
      <c r="AC140" s="2"/>
      <c r="AD140" s="2"/>
      <c r="AE140" s="2"/>
      <c r="AF140" s="2"/>
      <c r="AG140" s="2"/>
      <c r="AH140" s="2"/>
    </row>
    <row r="141" spans="1:34" ht="12.75" customHeight="1" x14ac:dyDescent="0.25">
      <c r="A141" s="328"/>
      <c r="B141" s="346"/>
      <c r="C141" s="347"/>
      <c r="D141" s="280"/>
      <c r="E141" s="276"/>
      <c r="F141" s="280"/>
      <c r="G141" s="280"/>
      <c r="H141" s="280"/>
      <c r="I141" s="193" t="s">
        <v>16</v>
      </c>
      <c r="J141" s="1"/>
      <c r="K141" s="123">
        <f>K22*0.1</f>
        <v>4605.2</v>
      </c>
      <c r="L141" s="8"/>
      <c r="M141" s="8"/>
      <c r="N141" s="8"/>
      <c r="O141" s="8"/>
      <c r="P141" s="127"/>
      <c r="Q141" s="1"/>
      <c r="R141" s="1"/>
      <c r="S141" s="2"/>
      <c r="T141" s="2"/>
      <c r="U141" s="2"/>
      <c r="V141" s="2"/>
      <c r="W141" s="2"/>
      <c r="X141" s="2"/>
      <c r="Y141" s="2"/>
      <c r="Z141" s="2"/>
      <c r="AA141" s="2"/>
      <c r="AB141" s="2"/>
      <c r="AC141" s="2"/>
      <c r="AD141" s="2"/>
      <c r="AE141" s="2"/>
      <c r="AF141" s="2"/>
      <c r="AG141" s="2"/>
      <c r="AH141" s="2"/>
    </row>
    <row r="142" spans="1:34" ht="12.75" customHeight="1" x14ac:dyDescent="0.25">
      <c r="A142" s="328"/>
      <c r="B142" s="346"/>
      <c r="C142" s="347"/>
      <c r="D142" s="280"/>
      <c r="E142" s="276"/>
      <c r="F142" s="280"/>
      <c r="G142" s="280"/>
      <c r="H142" s="280"/>
      <c r="I142" s="193" t="s">
        <v>17</v>
      </c>
      <c r="J142" s="1"/>
      <c r="K142" s="123">
        <f>K23*0.1</f>
        <v>4000</v>
      </c>
      <c r="L142" s="8"/>
      <c r="M142" s="8"/>
      <c r="N142" s="8"/>
      <c r="O142" s="8"/>
      <c r="P142" s="127"/>
      <c r="Q142" s="1"/>
      <c r="R142" s="1"/>
      <c r="S142" s="2"/>
      <c r="T142" s="2"/>
      <c r="U142" s="2"/>
      <c r="V142" s="2"/>
      <c r="W142" s="2"/>
      <c r="X142" s="2"/>
      <c r="Y142" s="2"/>
      <c r="Z142" s="2"/>
      <c r="AA142" s="2"/>
      <c r="AB142" s="2"/>
      <c r="AC142" s="2"/>
      <c r="AD142" s="2"/>
      <c r="AE142" s="2"/>
      <c r="AF142" s="2"/>
      <c r="AG142" s="2"/>
      <c r="AH142" s="2"/>
    </row>
    <row r="143" spans="1:34" ht="12.75" customHeight="1" x14ac:dyDescent="0.25">
      <c r="A143" s="328"/>
      <c r="B143" s="346"/>
      <c r="C143" s="347"/>
      <c r="D143" s="280"/>
      <c r="E143" s="276"/>
      <c r="F143" s="280"/>
      <c r="G143" s="280"/>
      <c r="H143" s="280"/>
      <c r="I143" s="193" t="s">
        <v>55</v>
      </c>
      <c r="J143" s="1"/>
      <c r="K143" s="123">
        <f>K24*0.1</f>
        <v>219764.7</v>
      </c>
      <c r="L143" s="8"/>
      <c r="M143" s="8"/>
      <c r="N143" s="8"/>
      <c r="O143" s="8"/>
      <c r="P143" s="127"/>
      <c r="Q143" s="1"/>
      <c r="R143" s="1"/>
      <c r="S143" s="2"/>
      <c r="T143" s="2"/>
      <c r="U143" s="2"/>
      <c r="V143" s="2"/>
      <c r="W143" s="2"/>
      <c r="X143" s="2"/>
      <c r="Y143" s="2"/>
      <c r="Z143" s="2"/>
      <c r="AA143" s="2"/>
      <c r="AB143" s="2"/>
      <c r="AC143" s="2"/>
      <c r="AD143" s="2"/>
      <c r="AE143" s="2"/>
      <c r="AF143" s="2"/>
      <c r="AG143" s="2"/>
      <c r="AH143" s="2"/>
    </row>
    <row r="144" spans="1:34" ht="12.75" customHeight="1" x14ac:dyDescent="0.25">
      <c r="A144" s="328"/>
      <c r="B144" s="346"/>
      <c r="C144" s="347"/>
      <c r="D144" s="280"/>
      <c r="E144" s="276"/>
      <c r="F144" s="280"/>
      <c r="G144" s="280"/>
      <c r="H144" s="280"/>
      <c r="I144" s="200" t="s">
        <v>18</v>
      </c>
      <c r="J144" s="1"/>
      <c r="K144" s="123">
        <f>K25*0.1</f>
        <v>16110.204000000002</v>
      </c>
      <c r="L144" s="8"/>
      <c r="M144" s="8"/>
      <c r="N144" s="8"/>
      <c r="O144" s="8"/>
      <c r="P144" s="127"/>
      <c r="Q144" s="1"/>
      <c r="R144" s="1"/>
      <c r="S144" s="2"/>
      <c r="T144" s="2"/>
      <c r="U144" s="2"/>
      <c r="V144" s="2"/>
      <c r="W144" s="2"/>
      <c r="X144" s="2"/>
      <c r="Y144" s="2"/>
      <c r="Z144" s="2"/>
      <c r="AA144" s="2"/>
      <c r="AB144" s="2"/>
      <c r="AC144" s="2"/>
      <c r="AD144" s="2"/>
      <c r="AE144" s="2"/>
      <c r="AF144" s="2"/>
      <c r="AG144" s="2"/>
      <c r="AH144" s="2"/>
    </row>
    <row r="145" spans="1:48" ht="12.75" customHeight="1" x14ac:dyDescent="0.25">
      <c r="A145" s="328"/>
      <c r="B145" s="346"/>
      <c r="C145" s="347"/>
      <c r="D145" s="280"/>
      <c r="E145" s="276"/>
      <c r="F145" s="280"/>
      <c r="G145" s="280"/>
      <c r="H145" s="280"/>
      <c r="I145" s="193" t="s">
        <v>56</v>
      </c>
      <c r="J145" s="1"/>
      <c r="K145" s="123">
        <v>0</v>
      </c>
      <c r="L145" s="8"/>
      <c r="M145" s="8"/>
      <c r="N145" s="8"/>
      <c r="O145" s="8"/>
      <c r="P145" s="127"/>
      <c r="Q145" s="1"/>
      <c r="R145" s="1"/>
      <c r="S145" s="2"/>
      <c r="T145" s="2"/>
      <c r="U145" s="2"/>
      <c r="V145" s="2"/>
      <c r="W145" s="2"/>
      <c r="X145" s="2"/>
      <c r="Y145" s="2"/>
      <c r="Z145" s="2"/>
      <c r="AA145" s="2"/>
      <c r="AB145" s="2"/>
      <c r="AC145" s="2"/>
      <c r="AD145" s="2"/>
      <c r="AE145" s="2"/>
      <c r="AF145" s="2"/>
      <c r="AG145" s="2"/>
      <c r="AH145" s="2"/>
    </row>
    <row r="146" spans="1:48" s="2" customFormat="1" ht="12.75" customHeight="1" x14ac:dyDescent="0.25">
      <c r="A146" s="15" t="s">
        <v>176</v>
      </c>
      <c r="B146" s="37"/>
      <c r="C146" s="12"/>
      <c r="D146" s="58"/>
      <c r="E146" s="12"/>
      <c r="F146" s="12"/>
      <c r="G146" s="12"/>
      <c r="H146" s="13"/>
      <c r="I146" s="137"/>
      <c r="J146" s="1"/>
      <c r="K146" s="1"/>
      <c r="L146" s="1"/>
      <c r="M146" s="1"/>
      <c r="N146" s="1"/>
      <c r="O146" s="1"/>
      <c r="P146" s="127"/>
      <c r="Q146" s="1"/>
      <c r="R146" s="1"/>
    </row>
    <row r="147" spans="1:48" s="2" customFormat="1" ht="12.75" customHeight="1" x14ac:dyDescent="0.25">
      <c r="A147" s="17" t="s">
        <v>177</v>
      </c>
      <c r="B147" s="37"/>
      <c r="C147" s="12"/>
      <c r="D147" s="58"/>
      <c r="E147" s="12"/>
      <c r="F147" s="12"/>
      <c r="G147" s="12"/>
      <c r="H147" s="13"/>
      <c r="I147" s="137"/>
      <c r="J147" s="1"/>
      <c r="K147" s="1"/>
      <c r="L147" s="1"/>
      <c r="M147" s="1"/>
      <c r="N147" s="1"/>
      <c r="O147" s="1"/>
      <c r="P147" s="127"/>
      <c r="Q147" s="1"/>
      <c r="R147" s="1"/>
    </row>
    <row r="148" spans="1:48" s="2" customFormat="1" ht="12.75" customHeight="1" x14ac:dyDescent="0.25">
      <c r="A148" s="17" t="s">
        <v>178</v>
      </c>
      <c r="B148" s="37"/>
      <c r="C148" s="12"/>
      <c r="D148" s="58"/>
      <c r="E148" s="12"/>
      <c r="F148" s="12"/>
      <c r="G148" s="12"/>
      <c r="H148" s="13"/>
      <c r="I148" s="137"/>
      <c r="J148" s="14"/>
      <c r="K148" s="115"/>
      <c r="L148" s="1"/>
      <c r="M148" s="1"/>
      <c r="N148" s="1"/>
      <c r="O148" s="1"/>
      <c r="P148" s="127"/>
      <c r="Q148" s="1"/>
      <c r="R148" s="1"/>
    </row>
    <row r="149" spans="1:48" s="2" customFormat="1" ht="12.75" customHeight="1" x14ac:dyDescent="0.25">
      <c r="A149" s="17" t="s">
        <v>179</v>
      </c>
      <c r="B149" s="37"/>
      <c r="C149" s="12"/>
      <c r="D149" s="58"/>
      <c r="E149" s="12"/>
      <c r="F149" s="12"/>
      <c r="G149" s="12"/>
      <c r="H149" s="13"/>
      <c r="I149" s="137"/>
      <c r="J149" s="14"/>
      <c r="K149" s="115"/>
      <c r="L149" s="1"/>
      <c r="M149" s="1"/>
      <c r="N149" s="1"/>
      <c r="O149" s="1"/>
      <c r="P149" s="127"/>
      <c r="Q149" s="1"/>
      <c r="R149" s="1"/>
    </row>
    <row r="150" spans="1:48" s="74" customFormat="1" ht="21" customHeight="1" x14ac:dyDescent="0.25">
      <c r="A150" s="34"/>
      <c r="B150" s="190"/>
      <c r="C150" s="42"/>
      <c r="D150" s="59"/>
      <c r="E150" s="42"/>
      <c r="F150" s="42"/>
      <c r="G150" s="42"/>
      <c r="H150" s="42"/>
      <c r="I150" s="59"/>
      <c r="J150" s="42"/>
      <c r="K150" s="343">
        <v>2024</v>
      </c>
      <c r="L150" s="340"/>
      <c r="M150" s="340"/>
      <c r="N150" s="340"/>
      <c r="O150" s="340"/>
      <c r="P150" s="125"/>
      <c r="Q150" s="34"/>
      <c r="R150" s="1"/>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row>
    <row r="151" spans="1:48" s="77" customFormat="1" ht="12.75" x14ac:dyDescent="0.25">
      <c r="A151" s="71" t="s">
        <v>33</v>
      </c>
      <c r="B151" s="71" t="s">
        <v>34</v>
      </c>
      <c r="C151" s="71" t="s">
        <v>35</v>
      </c>
      <c r="D151" s="220" t="s">
        <v>36</v>
      </c>
      <c r="E151" s="71" t="s">
        <v>62</v>
      </c>
      <c r="F151" s="71" t="s">
        <v>63</v>
      </c>
      <c r="G151" s="71" t="s">
        <v>38</v>
      </c>
      <c r="H151" s="71" t="s">
        <v>39</v>
      </c>
      <c r="I151" s="220" t="s">
        <v>40</v>
      </c>
      <c r="J151" s="71" t="s">
        <v>41</v>
      </c>
      <c r="K151" s="72" t="s">
        <v>42</v>
      </c>
      <c r="L151" s="216" t="s">
        <v>43</v>
      </c>
      <c r="M151" s="68" t="s">
        <v>44</v>
      </c>
      <c r="N151" s="68" t="s">
        <v>45</v>
      </c>
      <c r="O151" s="68" t="s">
        <v>46</v>
      </c>
      <c r="P151" s="131"/>
      <c r="Q151" s="43"/>
      <c r="R151" s="1"/>
      <c r="S151" s="44"/>
      <c r="T151" s="44"/>
      <c r="U151" s="44"/>
      <c r="V151" s="44"/>
      <c r="W151" s="44"/>
      <c r="X151" s="44"/>
      <c r="Y151" s="44"/>
      <c r="Z151" s="44"/>
      <c r="AA151" s="44"/>
      <c r="AB151" s="44"/>
      <c r="AC151" s="44"/>
      <c r="AD151" s="44"/>
      <c r="AE151" s="44"/>
      <c r="AF151" s="44"/>
      <c r="AG151" s="44"/>
      <c r="AH151" s="44"/>
    </row>
    <row r="152" spans="1:48" s="78" customFormat="1" ht="21" customHeight="1" x14ac:dyDescent="0.25">
      <c r="A152" s="284" t="s">
        <v>180</v>
      </c>
      <c r="B152" s="286" t="s">
        <v>48</v>
      </c>
      <c r="C152" s="287" t="s">
        <v>181</v>
      </c>
      <c r="D152" s="282" t="s">
        <v>50</v>
      </c>
      <c r="E152" s="287" t="s">
        <v>182</v>
      </c>
      <c r="F152" s="282" t="s">
        <v>183</v>
      </c>
      <c r="G152" s="287" t="s">
        <v>184</v>
      </c>
      <c r="H152" s="287" t="s">
        <v>53</v>
      </c>
      <c r="I152" s="212" t="s">
        <v>54</v>
      </c>
      <c r="J152" s="102">
        <v>6.5000000000000002E-2</v>
      </c>
      <c r="K152" s="118">
        <v>0.06</v>
      </c>
      <c r="L152" s="217"/>
      <c r="M152" s="24"/>
      <c r="N152" s="24"/>
      <c r="O152" s="24"/>
      <c r="P152" s="132"/>
      <c r="Q152" s="34"/>
      <c r="R152" s="1"/>
      <c r="S152" s="22"/>
      <c r="T152" s="22"/>
      <c r="U152" s="22"/>
      <c r="V152" s="22"/>
      <c r="W152" s="22"/>
      <c r="X152" s="22"/>
      <c r="Y152" s="22"/>
      <c r="Z152" s="22"/>
      <c r="AA152" s="22"/>
      <c r="AB152" s="22"/>
      <c r="AC152" s="22"/>
      <c r="AD152" s="22"/>
      <c r="AE152" s="22"/>
      <c r="AF152" s="22"/>
      <c r="AG152" s="22"/>
      <c r="AH152" s="22"/>
    </row>
    <row r="153" spans="1:48" s="78" customFormat="1" ht="21" customHeight="1" x14ac:dyDescent="0.25">
      <c r="A153" s="285"/>
      <c r="B153" s="286"/>
      <c r="C153" s="287"/>
      <c r="D153" s="282"/>
      <c r="E153" s="287"/>
      <c r="F153" s="282"/>
      <c r="G153" s="287"/>
      <c r="H153" s="287"/>
      <c r="I153" s="196" t="s">
        <v>16</v>
      </c>
      <c r="J153" s="103">
        <v>0.12</v>
      </c>
      <c r="K153" s="118">
        <v>0.06</v>
      </c>
      <c r="L153" s="218"/>
      <c r="M153" s="23"/>
      <c r="N153" s="23"/>
      <c r="O153" s="23"/>
      <c r="P153" s="133"/>
      <c r="Q153" s="34"/>
      <c r="R153" s="1"/>
      <c r="S153" s="22"/>
      <c r="T153" s="22"/>
      <c r="U153" s="22"/>
      <c r="V153" s="22"/>
      <c r="W153" s="22"/>
      <c r="X153" s="22"/>
      <c r="Y153" s="22"/>
      <c r="Z153" s="22"/>
      <c r="AA153" s="22"/>
      <c r="AB153" s="22"/>
      <c r="AC153" s="22"/>
      <c r="AD153" s="22"/>
      <c r="AE153" s="22"/>
      <c r="AF153" s="22"/>
      <c r="AG153" s="22"/>
      <c r="AH153" s="22"/>
    </row>
    <row r="154" spans="1:48" s="78" customFormat="1" ht="21" customHeight="1" x14ac:dyDescent="0.25">
      <c r="A154" s="285"/>
      <c r="B154" s="286"/>
      <c r="C154" s="287"/>
      <c r="D154" s="282"/>
      <c r="E154" s="287"/>
      <c r="F154" s="282"/>
      <c r="G154" s="287"/>
      <c r="H154" s="287"/>
      <c r="I154" s="196" t="s">
        <v>17</v>
      </c>
      <c r="J154" s="103">
        <v>0.12</v>
      </c>
      <c r="K154" s="118">
        <v>0.06</v>
      </c>
      <c r="L154" s="217"/>
      <c r="M154" s="24"/>
      <c r="N154" s="24"/>
      <c r="O154" s="24"/>
      <c r="P154" s="133"/>
      <c r="Q154" s="21"/>
      <c r="R154" s="1"/>
      <c r="S154" s="22"/>
      <c r="T154" s="22"/>
      <c r="U154" s="22"/>
      <c r="V154" s="22"/>
      <c r="W154" s="22"/>
      <c r="X154" s="22"/>
      <c r="Y154" s="22"/>
      <c r="Z154" s="22"/>
      <c r="AA154" s="22"/>
      <c r="AB154" s="22"/>
      <c r="AC154" s="22"/>
      <c r="AD154" s="22"/>
      <c r="AE154" s="22"/>
      <c r="AF154" s="22"/>
      <c r="AG154" s="22"/>
      <c r="AH154" s="22"/>
    </row>
    <row r="155" spans="1:48" s="78" customFormat="1" ht="21" customHeight="1" x14ac:dyDescent="0.25">
      <c r="A155" s="285"/>
      <c r="B155" s="286"/>
      <c r="C155" s="287"/>
      <c r="D155" s="282"/>
      <c r="E155" s="287"/>
      <c r="F155" s="282"/>
      <c r="G155" s="287"/>
      <c r="H155" s="287"/>
      <c r="I155" s="196" t="s">
        <v>55</v>
      </c>
      <c r="J155" s="103">
        <v>0.12</v>
      </c>
      <c r="K155" s="118">
        <v>0.06</v>
      </c>
      <c r="L155" s="219"/>
      <c r="M155" s="25"/>
      <c r="N155" s="25"/>
      <c r="O155" s="25"/>
      <c r="P155" s="133"/>
      <c r="Q155" s="21"/>
      <c r="R155" s="1"/>
      <c r="S155" s="22"/>
      <c r="T155" s="22"/>
      <c r="U155" s="22"/>
      <c r="V155" s="22"/>
      <c r="W155" s="22"/>
      <c r="X155" s="22"/>
      <c r="Y155" s="22"/>
      <c r="Z155" s="22"/>
      <c r="AA155" s="22"/>
      <c r="AB155" s="22"/>
      <c r="AC155" s="22"/>
      <c r="AD155" s="22"/>
      <c r="AE155" s="22"/>
      <c r="AF155" s="22"/>
      <c r="AG155" s="22"/>
      <c r="AH155" s="22"/>
    </row>
    <row r="156" spans="1:48" s="78" customFormat="1" ht="21" customHeight="1" x14ac:dyDescent="0.25">
      <c r="A156" s="285"/>
      <c r="B156" s="286"/>
      <c r="C156" s="287"/>
      <c r="D156" s="282"/>
      <c r="E156" s="287"/>
      <c r="F156" s="282"/>
      <c r="G156" s="287"/>
      <c r="H156" s="287"/>
      <c r="I156" s="196" t="s">
        <v>18</v>
      </c>
      <c r="J156" s="103"/>
      <c r="K156" s="118">
        <v>0.06</v>
      </c>
      <c r="L156" s="219"/>
      <c r="M156" s="25"/>
      <c r="N156" s="25"/>
      <c r="O156" s="25"/>
      <c r="P156" s="133"/>
      <c r="Q156" s="21"/>
      <c r="R156" s="1"/>
      <c r="S156" s="22"/>
      <c r="T156" s="22"/>
      <c r="U156" s="22"/>
      <c r="V156" s="22"/>
      <c r="W156" s="22"/>
      <c r="X156" s="22"/>
      <c r="Y156" s="22"/>
      <c r="Z156" s="22"/>
      <c r="AA156" s="22"/>
      <c r="AB156" s="22"/>
      <c r="AC156" s="22"/>
      <c r="AD156" s="22"/>
      <c r="AE156" s="22"/>
      <c r="AF156" s="22"/>
      <c r="AG156" s="22"/>
      <c r="AH156" s="22"/>
    </row>
    <row r="157" spans="1:48" s="78" customFormat="1" ht="21" customHeight="1" x14ac:dyDescent="0.25">
      <c r="A157" s="285"/>
      <c r="B157" s="286"/>
      <c r="C157" s="287"/>
      <c r="D157" s="282"/>
      <c r="E157" s="287"/>
      <c r="F157" s="282"/>
      <c r="G157" s="287"/>
      <c r="H157" s="287"/>
      <c r="I157" s="196" t="s">
        <v>56</v>
      </c>
      <c r="J157" s="103"/>
      <c r="K157" s="118" t="s">
        <v>78</v>
      </c>
      <c r="L157" s="219"/>
      <c r="M157" s="25"/>
      <c r="N157" s="25"/>
      <c r="O157" s="25"/>
      <c r="P157" s="133"/>
      <c r="Q157" s="21"/>
      <c r="R157" s="1"/>
      <c r="S157" s="22"/>
      <c r="T157" s="22"/>
      <c r="U157" s="22"/>
      <c r="V157" s="22"/>
      <c r="W157" s="22"/>
      <c r="X157" s="22"/>
      <c r="Y157" s="22"/>
      <c r="Z157" s="22"/>
      <c r="AA157" s="22"/>
      <c r="AB157" s="22"/>
      <c r="AC157" s="22"/>
      <c r="AD157" s="22"/>
      <c r="AE157" s="22"/>
      <c r="AF157" s="22"/>
      <c r="AG157" s="22"/>
      <c r="AH157" s="22"/>
    </row>
    <row r="158" spans="1:48" s="78" customFormat="1" ht="21" customHeight="1" x14ac:dyDescent="0.25">
      <c r="A158" s="1"/>
      <c r="B158" s="1"/>
      <c r="C158" s="1"/>
      <c r="D158" s="1"/>
      <c r="E158" s="1"/>
      <c r="F158" s="1"/>
      <c r="G158" s="1"/>
      <c r="H158" s="1"/>
      <c r="I158" s="1"/>
      <c r="J158" s="1"/>
      <c r="K158" s="1"/>
      <c r="L158" s="1"/>
      <c r="M158" s="1"/>
      <c r="N158" s="1"/>
      <c r="O158" s="1"/>
      <c r="P158" s="133"/>
      <c r="Q158" s="1"/>
      <c r="R158" s="1"/>
      <c r="S158" s="22"/>
      <c r="T158" s="22"/>
      <c r="U158" s="22"/>
      <c r="V158" s="22"/>
      <c r="W158" s="22"/>
      <c r="X158" s="22"/>
      <c r="Y158" s="22"/>
      <c r="Z158" s="22"/>
      <c r="AA158" s="22"/>
      <c r="AB158" s="22"/>
      <c r="AC158" s="22"/>
      <c r="AD158" s="22"/>
      <c r="AE158" s="22"/>
      <c r="AF158" s="22"/>
      <c r="AG158" s="22"/>
      <c r="AH158" s="22"/>
    </row>
    <row r="159" spans="1:48" s="74" customFormat="1" ht="21" customHeight="1" x14ac:dyDescent="0.25">
      <c r="A159" s="36"/>
      <c r="B159" s="55"/>
      <c r="C159" s="33"/>
      <c r="D159" s="56"/>
      <c r="E159" s="33"/>
      <c r="F159" s="33"/>
      <c r="G159" s="33"/>
      <c r="H159" s="33"/>
      <c r="I159" s="56"/>
      <c r="J159" s="33"/>
      <c r="K159" s="341">
        <v>2024</v>
      </c>
      <c r="L159" s="341"/>
      <c r="M159" s="341"/>
      <c r="N159" s="341"/>
      <c r="O159" s="341"/>
      <c r="P159" s="125"/>
      <c r="Q159" s="34"/>
      <c r="R159" s="1"/>
      <c r="S159" s="35"/>
      <c r="T159" s="35"/>
      <c r="U159" s="35"/>
      <c r="V159" s="35"/>
      <c r="W159" s="35"/>
      <c r="X159" s="35"/>
      <c r="Y159" s="35"/>
      <c r="Z159" s="35"/>
      <c r="AA159" s="35"/>
      <c r="AB159" s="35"/>
      <c r="AC159" s="35"/>
      <c r="AD159" s="35"/>
      <c r="AE159" s="35"/>
      <c r="AF159" s="35"/>
      <c r="AG159" s="35"/>
      <c r="AH159" s="35"/>
    </row>
    <row r="160" spans="1:48" s="35" customFormat="1" ht="42" customHeight="1" x14ac:dyDescent="0.25">
      <c r="A160" s="90" t="s">
        <v>33</v>
      </c>
      <c r="B160" s="91" t="s">
        <v>34</v>
      </c>
      <c r="C160" s="92" t="s">
        <v>35</v>
      </c>
      <c r="D160" s="93" t="s">
        <v>36</v>
      </c>
      <c r="E160" s="92" t="s">
        <v>62</v>
      </c>
      <c r="F160" s="213" t="s">
        <v>63</v>
      </c>
      <c r="G160" s="92" t="s">
        <v>38</v>
      </c>
      <c r="H160" s="92" t="s">
        <v>39</v>
      </c>
      <c r="I160" s="93" t="s">
        <v>40</v>
      </c>
      <c r="J160" s="94" t="s">
        <v>41</v>
      </c>
      <c r="K160" s="85" t="s">
        <v>42</v>
      </c>
      <c r="L160" s="214" t="s">
        <v>64</v>
      </c>
      <c r="M160" s="214" t="s">
        <v>65</v>
      </c>
      <c r="N160" s="214" t="s">
        <v>66</v>
      </c>
      <c r="O160" s="214" t="s">
        <v>67</v>
      </c>
      <c r="P160" s="125"/>
      <c r="Q160" s="83" t="s">
        <v>68</v>
      </c>
      <c r="R160" s="83">
        <v>2024</v>
      </c>
    </row>
    <row r="161" spans="1:34" ht="21" customHeight="1" x14ac:dyDescent="0.25">
      <c r="A161" s="306" t="s">
        <v>185</v>
      </c>
      <c r="B161" s="279" t="s">
        <v>48</v>
      </c>
      <c r="C161" s="280" t="s">
        <v>186</v>
      </c>
      <c r="D161" s="276" t="s">
        <v>187</v>
      </c>
      <c r="E161" s="280" t="s">
        <v>188</v>
      </c>
      <c r="F161" s="276" t="s">
        <v>189</v>
      </c>
      <c r="G161" s="280" t="s">
        <v>190</v>
      </c>
      <c r="H161" s="280" t="s">
        <v>75</v>
      </c>
      <c r="I161" s="120" t="s">
        <v>76</v>
      </c>
      <c r="J161" s="11">
        <f>SUM(J162:J167)</f>
        <v>81651</v>
      </c>
      <c r="K161" s="108">
        <f>SUM(K162:K166)</f>
        <v>124120.02600000001</v>
      </c>
      <c r="L161" s="10"/>
      <c r="M161" s="10"/>
      <c r="N161" s="10"/>
      <c r="O161" s="10"/>
      <c r="P161" s="127"/>
      <c r="Q161" s="4" t="s">
        <v>77</v>
      </c>
      <c r="R161" s="223">
        <f>(1200*K165)+(1800*K166)+(510*K162)</f>
        <v>105309001.8</v>
      </c>
      <c r="S161" s="2"/>
      <c r="T161" s="2"/>
      <c r="U161" s="2"/>
      <c r="V161" s="2"/>
      <c r="W161" s="2"/>
      <c r="X161" s="2"/>
      <c r="Y161" s="2"/>
      <c r="Z161" s="2"/>
      <c r="AA161" s="2"/>
      <c r="AB161" s="2"/>
      <c r="AC161" s="2"/>
      <c r="AD161" s="2"/>
      <c r="AE161" s="2"/>
      <c r="AF161" s="2"/>
      <c r="AG161" s="2"/>
      <c r="AH161" s="2"/>
    </row>
    <row r="162" spans="1:34" ht="21" customHeight="1" x14ac:dyDescent="0.25">
      <c r="A162" s="307"/>
      <c r="B162" s="279"/>
      <c r="C162" s="280"/>
      <c r="D162" s="276"/>
      <c r="E162" s="280"/>
      <c r="F162" s="276"/>
      <c r="G162" s="280"/>
      <c r="H162" s="280"/>
      <c r="I162" s="200" t="s">
        <v>54</v>
      </c>
      <c r="J162" s="6">
        <v>77057</v>
      </c>
      <c r="K162" s="123">
        <f>PIN!D4*5%</f>
        <v>63000</v>
      </c>
      <c r="L162" s="3"/>
      <c r="M162" s="3"/>
      <c r="N162" s="3"/>
      <c r="O162" s="3"/>
      <c r="P162" s="130"/>
      <c r="Q162" s="4" t="s">
        <v>10</v>
      </c>
      <c r="R162" s="224">
        <f>100%-R163</f>
        <v>0.55735446752162299</v>
      </c>
      <c r="S162" s="2"/>
      <c r="T162" s="2"/>
      <c r="U162" s="2"/>
      <c r="V162" s="2"/>
      <c r="W162" s="2"/>
      <c r="X162" s="2"/>
      <c r="Y162" s="2"/>
      <c r="Z162" s="2"/>
      <c r="AA162" s="2"/>
      <c r="AB162" s="2"/>
      <c r="AC162" s="2"/>
      <c r="AD162" s="2"/>
      <c r="AE162" s="2"/>
      <c r="AF162" s="2"/>
      <c r="AG162" s="2"/>
      <c r="AH162" s="2"/>
    </row>
    <row r="163" spans="1:34" ht="21" customHeight="1" x14ac:dyDescent="0.25">
      <c r="A163" s="307"/>
      <c r="B163" s="279"/>
      <c r="C163" s="280"/>
      <c r="D163" s="276"/>
      <c r="E163" s="280"/>
      <c r="F163" s="276"/>
      <c r="G163" s="280"/>
      <c r="H163" s="280"/>
      <c r="I163" s="193" t="s">
        <v>16</v>
      </c>
      <c r="J163" s="9">
        <v>4507</v>
      </c>
      <c r="K163" s="123">
        <f>PIN!D5*5%</f>
        <v>1151.3</v>
      </c>
      <c r="L163" s="3"/>
      <c r="M163" s="3"/>
      <c r="N163" s="3"/>
      <c r="O163" s="3"/>
      <c r="P163" s="127"/>
      <c r="Q163" s="4" t="s">
        <v>11</v>
      </c>
      <c r="R163" s="224">
        <f>(K165*100%)/K161</f>
        <v>0.44264553247837701</v>
      </c>
      <c r="S163" s="2"/>
      <c r="T163" s="2"/>
      <c r="U163" s="2"/>
      <c r="V163" s="2"/>
      <c r="W163" s="2"/>
      <c r="X163" s="2"/>
      <c r="Y163" s="2"/>
      <c r="Z163" s="2"/>
      <c r="AA163" s="2"/>
      <c r="AB163" s="2"/>
      <c r="AC163" s="2"/>
      <c r="AD163" s="2"/>
      <c r="AE163" s="2"/>
      <c r="AF163" s="2"/>
      <c r="AG163" s="2"/>
      <c r="AH163" s="2"/>
    </row>
    <row r="164" spans="1:34" ht="21" customHeight="1" x14ac:dyDescent="0.25">
      <c r="A164" s="307"/>
      <c r="B164" s="279"/>
      <c r="C164" s="280"/>
      <c r="D164" s="276"/>
      <c r="E164" s="280"/>
      <c r="F164" s="276"/>
      <c r="G164" s="280"/>
      <c r="H164" s="280"/>
      <c r="I164" s="193" t="s">
        <v>17</v>
      </c>
      <c r="J164" s="9">
        <v>87</v>
      </c>
      <c r="K164" s="123">
        <f>PIN!D6*5%</f>
        <v>1000</v>
      </c>
      <c r="L164" s="3"/>
      <c r="M164" s="3"/>
      <c r="N164" s="3"/>
      <c r="O164" s="3"/>
      <c r="P164" s="127"/>
      <c r="Q164" s="1"/>
      <c r="R164" s="1"/>
      <c r="S164" s="2"/>
      <c r="T164" s="2"/>
      <c r="U164" s="2"/>
      <c r="V164" s="2"/>
      <c r="W164" s="2"/>
      <c r="X164" s="2"/>
      <c r="Y164" s="2"/>
      <c r="Z164" s="2"/>
      <c r="AA164" s="2"/>
      <c r="AB164" s="2"/>
      <c r="AC164" s="2"/>
      <c r="AD164" s="2"/>
      <c r="AE164" s="2"/>
      <c r="AF164" s="2"/>
      <c r="AG164" s="2"/>
      <c r="AH164" s="2"/>
    </row>
    <row r="165" spans="1:34" ht="21" customHeight="1" x14ac:dyDescent="0.25">
      <c r="A165" s="307"/>
      <c r="B165" s="279"/>
      <c r="C165" s="280"/>
      <c r="D165" s="276"/>
      <c r="E165" s="280"/>
      <c r="F165" s="276"/>
      <c r="G165" s="280"/>
      <c r="H165" s="280"/>
      <c r="I165" s="193" t="s">
        <v>55</v>
      </c>
      <c r="J165" s="9" t="s">
        <v>78</v>
      </c>
      <c r="K165" s="123">
        <f>PIN!D3*5%</f>
        <v>54941.175000000003</v>
      </c>
      <c r="L165" s="3"/>
      <c r="M165" s="3"/>
      <c r="N165" s="3"/>
      <c r="O165" s="3"/>
      <c r="P165" s="127"/>
      <c r="Q165" s="1"/>
      <c r="R165" s="1"/>
      <c r="S165" s="2"/>
      <c r="T165" s="2"/>
      <c r="U165" s="2"/>
      <c r="V165" s="2"/>
      <c r="W165" s="2"/>
      <c r="X165" s="2"/>
      <c r="Y165" s="2"/>
      <c r="Z165" s="2"/>
      <c r="AA165" s="2"/>
      <c r="AB165" s="2"/>
      <c r="AC165" s="2"/>
      <c r="AD165" s="2"/>
      <c r="AE165" s="2"/>
      <c r="AF165" s="2"/>
      <c r="AG165" s="2"/>
      <c r="AH165" s="2"/>
    </row>
    <row r="166" spans="1:34" ht="21" customHeight="1" x14ac:dyDescent="0.25">
      <c r="A166" s="307"/>
      <c r="B166" s="279"/>
      <c r="C166" s="280"/>
      <c r="D166" s="276"/>
      <c r="E166" s="280"/>
      <c r="F166" s="276"/>
      <c r="G166" s="280"/>
      <c r="H166" s="280"/>
      <c r="I166" s="200" t="s">
        <v>18</v>
      </c>
      <c r="J166" s="9"/>
      <c r="K166" s="123">
        <f>PIN!D7*5%</f>
        <v>4027.5510000000004</v>
      </c>
      <c r="L166" s="3"/>
      <c r="M166" s="3"/>
      <c r="N166" s="3"/>
      <c r="O166" s="3"/>
      <c r="P166" s="127"/>
      <c r="Q166" s="1"/>
      <c r="R166" s="1"/>
      <c r="S166" s="2"/>
      <c r="T166" s="2"/>
      <c r="U166" s="2"/>
      <c r="V166" s="2"/>
      <c r="W166" s="2"/>
      <c r="X166" s="2"/>
      <c r="Y166" s="2"/>
      <c r="Z166" s="2"/>
      <c r="AA166" s="2"/>
      <c r="AB166" s="2"/>
      <c r="AC166" s="2"/>
      <c r="AD166" s="2"/>
      <c r="AE166" s="2"/>
      <c r="AF166" s="2"/>
      <c r="AG166" s="2"/>
      <c r="AH166" s="2"/>
    </row>
    <row r="167" spans="1:34" ht="21" customHeight="1" x14ac:dyDescent="0.25">
      <c r="A167" s="307"/>
      <c r="B167" s="279"/>
      <c r="C167" s="280"/>
      <c r="D167" s="276"/>
      <c r="E167" s="280"/>
      <c r="F167" s="276"/>
      <c r="G167" s="280"/>
      <c r="H167" s="280"/>
      <c r="I167" s="193" t="s">
        <v>56</v>
      </c>
      <c r="J167" s="9"/>
      <c r="K167" s="123" t="s">
        <v>78</v>
      </c>
      <c r="L167" s="3"/>
      <c r="M167" s="3"/>
      <c r="N167" s="3"/>
      <c r="O167" s="3"/>
      <c r="P167" s="127"/>
      <c r="Q167" s="227"/>
      <c r="R167" s="1"/>
      <c r="S167" s="2"/>
      <c r="T167" s="2"/>
      <c r="U167" s="2"/>
      <c r="V167" s="2"/>
      <c r="W167" s="2"/>
      <c r="X167" s="2"/>
      <c r="Y167" s="2"/>
      <c r="Z167" s="2"/>
      <c r="AA167" s="2"/>
      <c r="AB167" s="2"/>
      <c r="AC167" s="2"/>
      <c r="AD167" s="2"/>
      <c r="AE167" s="2"/>
      <c r="AF167" s="2"/>
      <c r="AG167" s="2"/>
      <c r="AH167" s="2"/>
    </row>
    <row r="168" spans="1:34" ht="21" customHeight="1" x14ac:dyDescent="0.25">
      <c r="A168" s="307"/>
      <c r="B168" s="279" t="s">
        <v>57</v>
      </c>
      <c r="C168" s="280" t="s">
        <v>191</v>
      </c>
      <c r="D168" s="276" t="s">
        <v>187</v>
      </c>
      <c r="E168" s="280" t="s">
        <v>192</v>
      </c>
      <c r="F168" s="276" t="s">
        <v>193</v>
      </c>
      <c r="G168" s="280" t="s">
        <v>194</v>
      </c>
      <c r="H168" s="280" t="s">
        <v>75</v>
      </c>
      <c r="I168" s="120" t="s">
        <v>76</v>
      </c>
      <c r="J168" s="11">
        <f>SUM(J169:J174)</f>
        <v>0</v>
      </c>
      <c r="K168" s="108">
        <f>SUM(K169:K173)</f>
        <v>12412.002600000002</v>
      </c>
      <c r="L168" s="10"/>
      <c r="M168" s="10"/>
      <c r="N168" s="3"/>
      <c r="O168" s="10"/>
      <c r="P168" s="127"/>
      <c r="Q168" s="54"/>
      <c r="R168" s="1"/>
      <c r="S168" s="2"/>
      <c r="T168" s="2"/>
      <c r="U168" s="2"/>
      <c r="V168" s="2"/>
      <c r="W168" s="2"/>
      <c r="X168" s="2"/>
      <c r="Y168" s="2"/>
      <c r="Z168" s="2"/>
      <c r="AA168" s="2"/>
      <c r="AB168" s="2"/>
      <c r="AC168" s="2"/>
      <c r="AD168" s="2"/>
      <c r="AE168" s="2"/>
      <c r="AF168" s="2"/>
      <c r="AG168" s="2"/>
      <c r="AH168" s="2"/>
    </row>
    <row r="169" spans="1:34" ht="21" customHeight="1" x14ac:dyDescent="0.25">
      <c r="A169" s="307"/>
      <c r="B169" s="279"/>
      <c r="C169" s="280"/>
      <c r="D169" s="276"/>
      <c r="E169" s="280"/>
      <c r="F169" s="276"/>
      <c r="G169" s="280"/>
      <c r="H169" s="280"/>
      <c r="I169" s="193" t="s">
        <v>54</v>
      </c>
      <c r="J169" s="9"/>
      <c r="K169" s="123">
        <f>K162*10%</f>
        <v>6300</v>
      </c>
      <c r="L169" s="3"/>
      <c r="M169" s="3"/>
      <c r="N169" s="3"/>
      <c r="O169" s="3"/>
      <c r="P169" s="127"/>
      <c r="Q169" s="54"/>
      <c r="R169" s="1"/>
      <c r="S169" s="2"/>
      <c r="T169" s="2"/>
      <c r="U169" s="2"/>
      <c r="V169" s="2"/>
      <c r="W169" s="2"/>
      <c r="X169" s="2"/>
      <c r="Y169" s="2"/>
      <c r="Z169" s="2"/>
      <c r="AA169" s="2"/>
      <c r="AB169" s="2"/>
      <c r="AC169" s="2"/>
      <c r="AD169" s="2"/>
      <c r="AE169" s="2"/>
      <c r="AF169" s="2"/>
      <c r="AG169" s="2"/>
      <c r="AH169" s="2"/>
    </row>
    <row r="170" spans="1:34" ht="21" customHeight="1" x14ac:dyDescent="0.25">
      <c r="A170" s="307"/>
      <c r="B170" s="279"/>
      <c r="C170" s="280"/>
      <c r="D170" s="276"/>
      <c r="E170" s="280"/>
      <c r="F170" s="276"/>
      <c r="G170" s="280"/>
      <c r="H170" s="280"/>
      <c r="I170" s="193" t="s">
        <v>16</v>
      </c>
      <c r="J170" s="9"/>
      <c r="K170" s="123">
        <f t="shared" ref="K170:K173" si="4">K163*10%</f>
        <v>115.13</v>
      </c>
      <c r="L170" s="3"/>
      <c r="M170" s="3"/>
      <c r="N170" s="3"/>
      <c r="O170" s="3"/>
      <c r="P170" s="127"/>
      <c r="Q170" s="54"/>
      <c r="R170" s="1"/>
      <c r="S170" s="2"/>
      <c r="T170" s="2"/>
      <c r="U170" s="2"/>
      <c r="V170" s="2"/>
      <c r="W170" s="2"/>
      <c r="X170" s="2"/>
      <c r="Y170" s="2"/>
      <c r="Z170" s="2"/>
      <c r="AA170" s="2"/>
      <c r="AB170" s="2"/>
      <c r="AC170" s="2"/>
      <c r="AD170" s="2"/>
      <c r="AE170" s="2"/>
      <c r="AF170" s="2"/>
      <c r="AG170" s="2"/>
      <c r="AH170" s="2"/>
    </row>
    <row r="171" spans="1:34" ht="21" customHeight="1" x14ac:dyDescent="0.25">
      <c r="A171" s="307"/>
      <c r="B171" s="279"/>
      <c r="C171" s="280"/>
      <c r="D171" s="276"/>
      <c r="E171" s="280"/>
      <c r="F171" s="276"/>
      <c r="G171" s="280"/>
      <c r="H171" s="280"/>
      <c r="I171" s="193" t="s">
        <v>17</v>
      </c>
      <c r="J171" s="9"/>
      <c r="K171" s="123">
        <f t="shared" si="4"/>
        <v>100</v>
      </c>
      <c r="L171" s="3"/>
      <c r="M171" s="3"/>
      <c r="N171" s="3"/>
      <c r="O171" s="3"/>
      <c r="P171" s="127"/>
      <c r="Q171" s="54"/>
      <c r="R171" s="1"/>
      <c r="S171" s="2"/>
      <c r="T171" s="2"/>
      <c r="U171" s="2"/>
      <c r="V171" s="2"/>
      <c r="W171" s="2"/>
      <c r="X171" s="2"/>
      <c r="Y171" s="2"/>
      <c r="Z171" s="2"/>
      <c r="AA171" s="2"/>
      <c r="AB171" s="2"/>
      <c r="AC171" s="2"/>
      <c r="AD171" s="2"/>
      <c r="AE171" s="2"/>
      <c r="AF171" s="2"/>
      <c r="AG171" s="2"/>
      <c r="AH171" s="2"/>
    </row>
    <row r="172" spans="1:34" ht="21" customHeight="1" x14ac:dyDescent="0.25">
      <c r="A172" s="307"/>
      <c r="B172" s="279"/>
      <c r="C172" s="280"/>
      <c r="D172" s="276"/>
      <c r="E172" s="280"/>
      <c r="F172" s="276"/>
      <c r="G172" s="280"/>
      <c r="H172" s="280"/>
      <c r="I172" s="193" t="s">
        <v>55</v>
      </c>
      <c r="J172" s="9"/>
      <c r="K172" s="123">
        <f t="shared" si="4"/>
        <v>5494.1175000000003</v>
      </c>
      <c r="L172" s="3"/>
      <c r="M172" s="3"/>
      <c r="N172" s="3"/>
      <c r="O172" s="3"/>
      <c r="P172" s="127"/>
      <c r="Q172" s="54"/>
      <c r="R172" s="1"/>
      <c r="S172" s="2"/>
      <c r="T172" s="2"/>
      <c r="U172" s="2"/>
      <c r="V172" s="2"/>
      <c r="W172" s="2"/>
      <c r="X172" s="2"/>
      <c r="Y172" s="2"/>
      <c r="Z172" s="2"/>
      <c r="AA172" s="2"/>
      <c r="AB172" s="2"/>
      <c r="AC172" s="2"/>
      <c r="AD172" s="2"/>
      <c r="AE172" s="2"/>
      <c r="AF172" s="2"/>
      <c r="AG172" s="2"/>
      <c r="AH172" s="2"/>
    </row>
    <row r="173" spans="1:34" ht="21" customHeight="1" x14ac:dyDescent="0.25">
      <c r="A173" s="307"/>
      <c r="B173" s="279"/>
      <c r="C173" s="280"/>
      <c r="D173" s="276"/>
      <c r="E173" s="280"/>
      <c r="F173" s="276"/>
      <c r="G173" s="280"/>
      <c r="H173" s="280"/>
      <c r="I173" s="200" t="s">
        <v>18</v>
      </c>
      <c r="J173" s="9"/>
      <c r="K173" s="123">
        <f t="shared" si="4"/>
        <v>402.75510000000008</v>
      </c>
      <c r="L173" s="3"/>
      <c r="M173" s="3"/>
      <c r="N173" s="3"/>
      <c r="O173" s="3"/>
      <c r="P173" s="127"/>
      <c r="Q173" s="54"/>
      <c r="R173" s="1"/>
      <c r="S173" s="2"/>
      <c r="T173" s="2"/>
      <c r="U173" s="2"/>
      <c r="V173" s="2"/>
      <c r="W173" s="2"/>
      <c r="X173" s="2"/>
      <c r="Y173" s="2"/>
      <c r="Z173" s="2"/>
      <c r="AA173" s="2"/>
      <c r="AB173" s="2"/>
      <c r="AC173" s="2"/>
      <c r="AD173" s="2"/>
      <c r="AE173" s="2"/>
      <c r="AF173" s="2"/>
      <c r="AG173" s="2"/>
      <c r="AH173" s="2"/>
    </row>
    <row r="174" spans="1:34" ht="21" customHeight="1" x14ac:dyDescent="0.25">
      <c r="A174" s="307"/>
      <c r="B174" s="279"/>
      <c r="C174" s="280"/>
      <c r="D174" s="276"/>
      <c r="E174" s="280"/>
      <c r="F174" s="276"/>
      <c r="G174" s="280"/>
      <c r="H174" s="280"/>
      <c r="I174" s="193" t="s">
        <v>56</v>
      </c>
      <c r="J174" s="9"/>
      <c r="K174" s="123" t="s">
        <v>78</v>
      </c>
      <c r="L174" s="3"/>
      <c r="M174" s="3"/>
      <c r="N174" s="3"/>
      <c r="O174" s="3"/>
      <c r="P174" s="127"/>
      <c r="Q174" s="54"/>
      <c r="R174" s="1"/>
      <c r="S174" s="2"/>
      <c r="T174" s="2"/>
      <c r="U174" s="2"/>
      <c r="V174" s="2"/>
      <c r="W174" s="2"/>
      <c r="X174" s="2"/>
      <c r="Y174" s="2"/>
      <c r="Z174" s="2"/>
      <c r="AA174" s="2"/>
      <c r="AB174" s="2"/>
      <c r="AC174" s="2"/>
      <c r="AD174" s="2"/>
      <c r="AE174" s="2"/>
      <c r="AF174" s="2"/>
      <c r="AG174" s="2"/>
      <c r="AH174" s="2"/>
    </row>
    <row r="175" spans="1:34" s="2" customFormat="1" ht="12.75" customHeight="1" x14ac:dyDescent="0.25">
      <c r="A175" s="15" t="s">
        <v>195</v>
      </c>
      <c r="B175" s="37"/>
      <c r="C175" s="12"/>
      <c r="D175" s="58"/>
      <c r="E175" s="12"/>
      <c r="F175" s="12"/>
      <c r="G175" s="12"/>
      <c r="H175" s="13"/>
      <c r="I175" s="137"/>
      <c r="J175" s="14"/>
      <c r="K175" s="116"/>
      <c r="L175" s="16"/>
      <c r="M175" s="16"/>
      <c r="N175" s="16"/>
      <c r="O175" s="16"/>
      <c r="P175" s="127"/>
      <c r="Q175" s="1"/>
      <c r="R175" s="1"/>
    </row>
    <row r="176" spans="1:34" s="2" customFormat="1" ht="12.75" customHeight="1" x14ac:dyDescent="0.25">
      <c r="A176" s="17" t="s">
        <v>196</v>
      </c>
      <c r="B176" s="37"/>
      <c r="C176" s="12"/>
      <c r="D176" s="58"/>
      <c r="E176" s="12"/>
      <c r="F176" s="12"/>
      <c r="G176" s="12"/>
      <c r="H176" s="13"/>
      <c r="I176" s="137"/>
      <c r="J176" s="14"/>
      <c r="K176" s="116"/>
      <c r="L176" s="16"/>
      <c r="M176" s="16"/>
      <c r="N176" s="16"/>
      <c r="O176" s="16"/>
      <c r="P176" s="127"/>
      <c r="Q176" s="1"/>
      <c r="R176" s="1"/>
    </row>
    <row r="177" spans="1:48" s="2" customFormat="1" ht="12.75" customHeight="1" x14ac:dyDescent="0.25">
      <c r="A177" s="17" t="s">
        <v>197</v>
      </c>
      <c r="B177" s="37"/>
      <c r="C177" s="12"/>
      <c r="D177" s="58"/>
      <c r="E177" s="12"/>
      <c r="F177" s="12"/>
      <c r="G177" s="12"/>
      <c r="H177" s="13"/>
      <c r="I177" s="137"/>
      <c r="J177" s="14"/>
      <c r="K177" s="116"/>
      <c r="L177" s="16"/>
      <c r="M177" s="16"/>
      <c r="N177" s="16"/>
      <c r="O177" s="16"/>
      <c r="P177" s="127"/>
      <c r="Q177" s="1"/>
      <c r="R177" s="1"/>
    </row>
    <row r="178" spans="1:48" s="2" customFormat="1" ht="9.9499999999999993" customHeight="1" x14ac:dyDescent="0.25">
      <c r="A178" s="17"/>
      <c r="B178" s="37"/>
      <c r="C178" s="12"/>
      <c r="D178" s="58"/>
      <c r="E178" s="12"/>
      <c r="F178" s="12"/>
      <c r="G178" s="12"/>
      <c r="H178" s="13"/>
      <c r="I178" s="137"/>
      <c r="J178" s="14"/>
      <c r="K178" s="116"/>
      <c r="L178" s="16"/>
      <c r="M178" s="16"/>
      <c r="N178" s="16"/>
      <c r="O178" s="16"/>
      <c r="P178" s="127"/>
      <c r="Q178" s="1"/>
      <c r="R178" s="1"/>
    </row>
    <row r="179" spans="1:48" s="74" customFormat="1" ht="21" customHeight="1" x14ac:dyDescent="0.25">
      <c r="A179" s="36"/>
      <c r="B179" s="278"/>
      <c r="C179" s="278"/>
      <c r="D179" s="60"/>
      <c r="E179" s="76"/>
      <c r="F179" s="76"/>
      <c r="G179" s="76"/>
      <c r="H179" s="76"/>
      <c r="I179" s="60"/>
      <c r="J179" s="38"/>
      <c r="K179" s="341">
        <v>2024</v>
      </c>
      <c r="L179" s="341"/>
      <c r="M179" s="341"/>
      <c r="N179" s="341"/>
      <c r="O179" s="341"/>
      <c r="P179" s="125"/>
      <c r="Q179" s="34"/>
      <c r="R179" s="1"/>
      <c r="S179" s="35"/>
      <c r="T179" s="35"/>
      <c r="U179" s="35"/>
      <c r="V179" s="35"/>
      <c r="W179" s="35"/>
      <c r="X179" s="35"/>
      <c r="Y179" s="35"/>
      <c r="Z179" s="35"/>
      <c r="AA179" s="35"/>
      <c r="AB179" s="35"/>
      <c r="AC179" s="35"/>
      <c r="AD179" s="35"/>
      <c r="AE179" s="35"/>
      <c r="AF179" s="35"/>
      <c r="AG179" s="35"/>
      <c r="AH179" s="35"/>
    </row>
    <row r="180" spans="1:48" s="35" customFormat="1" ht="42" customHeight="1" x14ac:dyDescent="0.25">
      <c r="A180" s="95" t="s">
        <v>33</v>
      </c>
      <c r="B180" s="96" t="s">
        <v>34</v>
      </c>
      <c r="C180" s="92" t="s">
        <v>35</v>
      </c>
      <c r="D180" s="93" t="s">
        <v>36</v>
      </c>
      <c r="E180" s="92" t="s">
        <v>62</v>
      </c>
      <c r="F180" s="92" t="s">
        <v>63</v>
      </c>
      <c r="G180" s="92" t="s">
        <v>38</v>
      </c>
      <c r="H180" s="92" t="s">
        <v>39</v>
      </c>
      <c r="I180" s="93" t="s">
        <v>40</v>
      </c>
      <c r="J180" s="94" t="s">
        <v>41</v>
      </c>
      <c r="K180" s="85" t="s">
        <v>42</v>
      </c>
      <c r="L180" s="84" t="s">
        <v>64</v>
      </c>
      <c r="M180" s="84" t="s">
        <v>65</v>
      </c>
      <c r="N180" s="84" t="s">
        <v>66</v>
      </c>
      <c r="O180" s="84" t="s">
        <v>67</v>
      </c>
      <c r="P180" s="125"/>
      <c r="Q180" s="83" t="s">
        <v>68</v>
      </c>
      <c r="R180" s="83">
        <v>2024</v>
      </c>
    </row>
    <row r="181" spans="1:48" ht="39.950000000000003" customHeight="1" x14ac:dyDescent="0.25">
      <c r="A181" s="313" t="s">
        <v>198</v>
      </c>
      <c r="B181" s="211" t="s">
        <v>48</v>
      </c>
      <c r="C181" s="193" t="s">
        <v>199</v>
      </c>
      <c r="D181" s="193" t="s">
        <v>200</v>
      </c>
      <c r="E181" s="194"/>
      <c r="F181" s="210"/>
      <c r="G181" s="194" t="s">
        <v>201</v>
      </c>
      <c r="H181" s="194" t="s">
        <v>95</v>
      </c>
      <c r="I181" s="193" t="s">
        <v>127</v>
      </c>
      <c r="J181" s="9">
        <v>27</v>
      </c>
      <c r="K181" s="108">
        <v>12</v>
      </c>
      <c r="L181" s="49"/>
      <c r="M181" s="49"/>
      <c r="N181" s="49"/>
      <c r="O181" s="49"/>
      <c r="P181" s="127"/>
      <c r="Q181" s="4" t="s">
        <v>77</v>
      </c>
      <c r="R181" s="27">
        <v>2000000</v>
      </c>
      <c r="S181" s="2"/>
      <c r="T181" s="2"/>
      <c r="U181" s="2"/>
      <c r="V181" s="2"/>
      <c r="W181" s="2"/>
      <c r="X181" s="2"/>
      <c r="Y181" s="2"/>
      <c r="Z181" s="2"/>
      <c r="AA181" s="2"/>
      <c r="AB181" s="2"/>
      <c r="AC181" s="2"/>
      <c r="AD181" s="2"/>
      <c r="AE181" s="2"/>
      <c r="AF181" s="2"/>
      <c r="AG181" s="2"/>
      <c r="AH181" s="2"/>
    </row>
    <row r="182" spans="1:48" ht="39.950000000000003" customHeight="1" x14ac:dyDescent="0.25">
      <c r="A182" s="314"/>
      <c r="B182" s="211" t="s">
        <v>57</v>
      </c>
      <c r="C182" s="193" t="s">
        <v>202</v>
      </c>
      <c r="D182" s="193" t="s">
        <v>200</v>
      </c>
      <c r="E182" s="194"/>
      <c r="F182" s="210"/>
      <c r="G182" s="194" t="s">
        <v>201</v>
      </c>
      <c r="H182" s="194" t="s">
        <v>95</v>
      </c>
      <c r="I182" s="193" t="s">
        <v>127</v>
      </c>
      <c r="J182" s="9">
        <v>27</v>
      </c>
      <c r="K182" s="108">
        <v>12</v>
      </c>
      <c r="L182" s="49"/>
      <c r="M182" s="49"/>
      <c r="N182" s="49"/>
      <c r="O182" s="49"/>
      <c r="P182" s="127"/>
      <c r="Q182" s="4" t="s">
        <v>10</v>
      </c>
      <c r="R182" s="19">
        <v>0.5</v>
      </c>
      <c r="S182" s="2"/>
      <c r="T182" s="2"/>
      <c r="U182" s="2"/>
      <c r="V182" s="2"/>
      <c r="W182" s="2"/>
      <c r="X182" s="2"/>
      <c r="Y182" s="2"/>
      <c r="Z182" s="2"/>
      <c r="AA182" s="2"/>
      <c r="AB182" s="2"/>
      <c r="AC182" s="2"/>
      <c r="AD182" s="2"/>
      <c r="AE182" s="2"/>
      <c r="AF182" s="2"/>
      <c r="AG182" s="2"/>
      <c r="AH182" s="2"/>
    </row>
    <row r="183" spans="1:48" ht="39.950000000000003" customHeight="1" x14ac:dyDescent="0.25">
      <c r="A183" s="314"/>
      <c r="B183" s="211" t="s">
        <v>81</v>
      </c>
      <c r="C183" s="193" t="s">
        <v>203</v>
      </c>
      <c r="D183" s="193" t="s">
        <v>204</v>
      </c>
      <c r="E183" s="194"/>
      <c r="F183" s="210"/>
      <c r="G183" s="194" t="s">
        <v>201</v>
      </c>
      <c r="H183" s="194" t="s">
        <v>95</v>
      </c>
      <c r="I183" s="193" t="s">
        <v>127</v>
      </c>
      <c r="J183" s="9">
        <v>27</v>
      </c>
      <c r="K183" s="108">
        <v>12</v>
      </c>
      <c r="L183" s="49"/>
      <c r="M183" s="49"/>
      <c r="N183" s="49"/>
      <c r="O183" s="49"/>
      <c r="P183" s="127"/>
      <c r="Q183" s="4" t="s">
        <v>11</v>
      </c>
      <c r="R183" s="19">
        <v>0.5</v>
      </c>
      <c r="S183" s="2"/>
      <c r="T183" s="2"/>
      <c r="U183" s="2"/>
      <c r="V183" s="2"/>
      <c r="W183" s="2"/>
      <c r="X183" s="2"/>
      <c r="Y183" s="2"/>
      <c r="Z183" s="2"/>
      <c r="AA183" s="2"/>
      <c r="AB183" s="2"/>
      <c r="AC183" s="2"/>
      <c r="AD183" s="2"/>
      <c r="AE183" s="2"/>
      <c r="AF183" s="2"/>
      <c r="AG183" s="2"/>
      <c r="AH183" s="2"/>
    </row>
    <row r="184" spans="1:48" s="2" customFormat="1" ht="12.75" customHeight="1" x14ac:dyDescent="0.25">
      <c r="A184" s="15" t="s">
        <v>205</v>
      </c>
      <c r="B184" s="37"/>
      <c r="C184" s="12"/>
      <c r="D184" s="58"/>
      <c r="E184" s="12"/>
      <c r="F184" s="12"/>
      <c r="G184" s="12"/>
      <c r="H184" s="13"/>
      <c r="I184" s="137"/>
      <c r="J184" s="14"/>
      <c r="K184" s="116"/>
      <c r="L184" s="16"/>
      <c r="M184" s="16"/>
      <c r="N184" s="16"/>
      <c r="O184" s="16"/>
      <c r="P184" s="127"/>
      <c r="Q184" s="1"/>
      <c r="R184" s="1"/>
    </row>
    <row r="185" spans="1:48" s="2" customFormat="1" ht="12.75" customHeight="1" x14ac:dyDescent="0.25">
      <c r="A185" s="17" t="s">
        <v>206</v>
      </c>
      <c r="B185" s="37"/>
      <c r="C185" s="12"/>
      <c r="D185" s="58"/>
      <c r="E185" s="12"/>
      <c r="F185" s="12"/>
      <c r="G185" s="12"/>
      <c r="H185" s="13"/>
      <c r="I185" s="137"/>
      <c r="J185" s="14"/>
      <c r="K185" s="116"/>
      <c r="L185" s="16"/>
      <c r="M185" s="16"/>
      <c r="N185" s="16"/>
      <c r="O185" s="16"/>
      <c r="P185" s="127"/>
      <c r="Q185" s="1"/>
      <c r="R185" s="1"/>
    </row>
    <row r="186" spans="1:48" s="2" customFormat="1" ht="12.75" customHeight="1" x14ac:dyDescent="0.25">
      <c r="A186" s="17" t="s">
        <v>207</v>
      </c>
      <c r="B186" s="37"/>
      <c r="C186" s="12"/>
      <c r="D186" s="58"/>
      <c r="E186" s="12"/>
      <c r="F186" s="12"/>
      <c r="G186" s="12"/>
      <c r="H186" s="13"/>
      <c r="I186" s="137"/>
      <c r="J186" s="14"/>
      <c r="K186" s="116"/>
      <c r="L186" s="16"/>
      <c r="M186" s="16"/>
      <c r="N186" s="16"/>
      <c r="O186" s="16"/>
      <c r="P186" s="127"/>
      <c r="Q186" s="1"/>
      <c r="R186" s="1"/>
    </row>
    <row r="187" spans="1:48" s="2" customFormat="1" ht="12.75" customHeight="1" x14ac:dyDescent="0.25">
      <c r="A187" s="17" t="s">
        <v>208</v>
      </c>
      <c r="B187" s="37"/>
      <c r="C187" s="12"/>
      <c r="D187" s="58"/>
      <c r="E187" s="12"/>
      <c r="F187" s="12"/>
      <c r="G187" s="12"/>
      <c r="H187" s="13"/>
      <c r="I187" s="137"/>
      <c r="J187" s="14"/>
      <c r="K187" s="116"/>
      <c r="L187" s="16"/>
      <c r="M187" s="16"/>
      <c r="N187" s="16"/>
      <c r="O187" s="16"/>
      <c r="P187" s="127"/>
      <c r="Q187" s="1"/>
      <c r="R187" s="1"/>
    </row>
    <row r="188" spans="1:48" s="2" customFormat="1" ht="9.9499999999999993" customHeight="1" x14ac:dyDescent="0.25">
      <c r="A188" s="17"/>
      <c r="B188" s="37"/>
      <c r="C188" s="12"/>
      <c r="D188" s="58"/>
      <c r="E188" s="12"/>
      <c r="F188" s="12"/>
      <c r="G188" s="12"/>
      <c r="H188" s="13"/>
      <c r="I188" s="137"/>
      <c r="J188" s="14"/>
      <c r="K188" s="116"/>
      <c r="L188" s="16"/>
      <c r="M188" s="16"/>
      <c r="N188" s="16"/>
      <c r="O188" s="16"/>
      <c r="P188" s="127"/>
      <c r="Q188" s="1"/>
      <c r="R188" s="1"/>
    </row>
    <row r="189" spans="1:48" s="74" customFormat="1" ht="21" customHeight="1" x14ac:dyDescent="0.25">
      <c r="A189" s="34"/>
      <c r="B189" s="190"/>
      <c r="C189" s="42"/>
      <c r="D189" s="59"/>
      <c r="E189" s="42"/>
      <c r="F189" s="42"/>
      <c r="G189" s="42"/>
      <c r="H189" s="42"/>
      <c r="I189" s="59"/>
      <c r="J189" s="42"/>
      <c r="K189" s="340">
        <v>2024</v>
      </c>
      <c r="L189" s="340"/>
      <c r="M189" s="340"/>
      <c r="N189" s="340"/>
      <c r="O189" s="340"/>
      <c r="P189" s="125"/>
      <c r="Q189" s="1"/>
      <c r="R189" s="1"/>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row>
    <row r="190" spans="1:48" s="77" customFormat="1" ht="39.950000000000003" customHeight="1" x14ac:dyDescent="0.25">
      <c r="A190" s="69" t="s">
        <v>33</v>
      </c>
      <c r="B190" s="69" t="s">
        <v>34</v>
      </c>
      <c r="C190" s="69" t="s">
        <v>35</v>
      </c>
      <c r="D190" s="70" t="s">
        <v>36</v>
      </c>
      <c r="E190" s="69" t="s">
        <v>62</v>
      </c>
      <c r="F190" s="69" t="s">
        <v>63</v>
      </c>
      <c r="G190" s="69" t="s">
        <v>38</v>
      </c>
      <c r="H190" s="69" t="s">
        <v>39</v>
      </c>
      <c r="I190" s="139" t="s">
        <v>40</v>
      </c>
      <c r="J190" s="71" t="s">
        <v>41</v>
      </c>
      <c r="K190" s="68" t="s">
        <v>42</v>
      </c>
      <c r="L190" s="68" t="s">
        <v>43</v>
      </c>
      <c r="M190" s="68" t="s">
        <v>44</v>
      </c>
      <c r="N190" s="68" t="s">
        <v>45</v>
      </c>
      <c r="O190" s="68" t="s">
        <v>46</v>
      </c>
      <c r="P190" s="125"/>
      <c r="Q190" s="1"/>
      <c r="R190" s="1"/>
      <c r="S190" s="44"/>
      <c r="T190" s="44"/>
      <c r="U190" s="44"/>
      <c r="V190" s="44"/>
      <c r="W190" s="44"/>
      <c r="X190" s="44"/>
      <c r="Y190" s="44"/>
      <c r="Z190" s="44"/>
      <c r="AA190" s="44"/>
      <c r="AB190" s="44"/>
      <c r="AC190" s="44"/>
      <c r="AD190" s="44"/>
      <c r="AE190" s="44"/>
      <c r="AF190" s="44"/>
      <c r="AG190" s="44"/>
      <c r="AH190" s="44"/>
    </row>
    <row r="191" spans="1:48" s="78" customFormat="1" ht="84" customHeight="1" x14ac:dyDescent="0.25">
      <c r="A191" s="209" t="s">
        <v>209</v>
      </c>
      <c r="B191" s="201" t="s">
        <v>48</v>
      </c>
      <c r="C191" s="194" t="s">
        <v>210</v>
      </c>
      <c r="D191" s="193" t="s">
        <v>211</v>
      </c>
      <c r="E191" s="194" t="s">
        <v>212</v>
      </c>
      <c r="F191" s="194" t="s">
        <v>213</v>
      </c>
      <c r="G191" s="194" t="s">
        <v>214</v>
      </c>
      <c r="H191" s="194" t="s">
        <v>53</v>
      </c>
      <c r="I191" s="196" t="s">
        <v>127</v>
      </c>
      <c r="J191" s="106">
        <v>50</v>
      </c>
      <c r="K191" s="113">
        <v>800</v>
      </c>
      <c r="L191" s="29"/>
      <c r="M191" s="29"/>
      <c r="N191" s="29"/>
      <c r="O191" s="29"/>
      <c r="P191" s="133"/>
      <c r="Q191" s="1"/>
      <c r="R191" s="1"/>
      <c r="S191" s="22"/>
      <c r="T191" s="22"/>
      <c r="U191" s="22"/>
      <c r="V191" s="22"/>
      <c r="W191" s="22"/>
      <c r="X191" s="22"/>
      <c r="Y191" s="22"/>
      <c r="Z191" s="22"/>
      <c r="AA191" s="22"/>
      <c r="AB191" s="22"/>
      <c r="AC191" s="22"/>
      <c r="AD191" s="22"/>
      <c r="AE191" s="22"/>
      <c r="AF191" s="22"/>
      <c r="AG191" s="22"/>
      <c r="AH191" s="22"/>
    </row>
    <row r="192" spans="1:48" s="78" customFormat="1" ht="30" customHeight="1" x14ac:dyDescent="0.25">
      <c r="A192" s="80"/>
      <c r="B192" s="80"/>
      <c r="C192" s="80"/>
      <c r="D192" s="79"/>
      <c r="E192" s="80"/>
      <c r="F192" s="80"/>
      <c r="G192" s="80"/>
      <c r="H192" s="80"/>
      <c r="I192" s="79"/>
      <c r="J192" s="199"/>
      <c r="K192" s="195"/>
      <c r="L192" s="26"/>
      <c r="M192" s="26"/>
      <c r="N192" s="26"/>
      <c r="O192" s="26"/>
      <c r="P192" s="133"/>
      <c r="Q192" s="21"/>
      <c r="R192" s="1"/>
      <c r="S192" s="22"/>
      <c r="T192" s="22"/>
      <c r="U192" s="22"/>
      <c r="V192" s="22"/>
      <c r="W192" s="22"/>
      <c r="X192" s="22"/>
      <c r="Y192" s="22"/>
      <c r="Z192" s="22"/>
      <c r="AA192" s="22"/>
      <c r="AB192" s="22"/>
      <c r="AC192" s="22"/>
      <c r="AD192" s="22"/>
      <c r="AE192" s="22"/>
      <c r="AF192" s="22"/>
      <c r="AG192" s="22"/>
      <c r="AH192" s="22"/>
    </row>
    <row r="193" spans="1:34" s="74" customFormat="1" ht="21" customHeight="1" x14ac:dyDescent="0.25">
      <c r="A193" s="36"/>
      <c r="B193" s="55"/>
      <c r="C193" s="33"/>
      <c r="D193" s="56"/>
      <c r="E193" s="33"/>
      <c r="F193" s="33"/>
      <c r="G193" s="33"/>
      <c r="H193" s="33"/>
      <c r="I193" s="56"/>
      <c r="J193" s="33"/>
      <c r="K193" s="341">
        <v>2024</v>
      </c>
      <c r="L193" s="341"/>
      <c r="M193" s="341"/>
      <c r="N193" s="341"/>
      <c r="O193" s="341"/>
      <c r="P193" s="125"/>
      <c r="Q193" s="34"/>
      <c r="R193" s="1"/>
      <c r="S193" s="35"/>
      <c r="T193" s="35"/>
      <c r="U193" s="35"/>
      <c r="V193" s="35"/>
      <c r="W193" s="35"/>
      <c r="X193" s="35"/>
      <c r="Y193" s="35"/>
      <c r="Z193" s="35"/>
      <c r="AA193" s="35"/>
      <c r="AB193" s="35"/>
      <c r="AC193" s="35"/>
      <c r="AD193" s="35"/>
      <c r="AE193" s="35"/>
      <c r="AF193" s="35"/>
      <c r="AG193" s="35"/>
      <c r="AH193" s="35"/>
    </row>
    <row r="194" spans="1:34" s="35" customFormat="1" ht="42" customHeight="1" x14ac:dyDescent="0.25">
      <c r="A194" s="95" t="s">
        <v>33</v>
      </c>
      <c r="B194" s="97" t="s">
        <v>34</v>
      </c>
      <c r="C194" s="98" t="s">
        <v>35</v>
      </c>
      <c r="D194" s="99" t="s">
        <v>36</v>
      </c>
      <c r="E194" s="98" t="s">
        <v>62</v>
      </c>
      <c r="F194" s="98" t="s">
        <v>63</v>
      </c>
      <c r="G194" s="98" t="s">
        <v>38</v>
      </c>
      <c r="H194" s="101" t="s">
        <v>39</v>
      </c>
      <c r="I194" s="93" t="s">
        <v>40</v>
      </c>
      <c r="J194" s="94" t="s">
        <v>41</v>
      </c>
      <c r="K194" s="85" t="s">
        <v>42</v>
      </c>
      <c r="L194" s="84" t="s">
        <v>64</v>
      </c>
      <c r="M194" s="84" t="s">
        <v>65</v>
      </c>
      <c r="N194" s="84" t="s">
        <v>66</v>
      </c>
      <c r="O194" s="84" t="s">
        <v>67</v>
      </c>
      <c r="P194" s="125"/>
      <c r="Q194" s="83" t="s">
        <v>68</v>
      </c>
      <c r="R194" s="83">
        <v>2024</v>
      </c>
    </row>
    <row r="195" spans="1:34" ht="39.950000000000003" customHeight="1" x14ac:dyDescent="0.25">
      <c r="A195" s="329" t="s">
        <v>343</v>
      </c>
      <c r="B195" s="197" t="s">
        <v>48</v>
      </c>
      <c r="C195" s="194" t="s">
        <v>215</v>
      </c>
      <c r="D195" s="193" t="s">
        <v>156</v>
      </c>
      <c r="E195" s="194" t="s">
        <v>216</v>
      </c>
      <c r="F195" s="194"/>
      <c r="G195" s="194" t="s">
        <v>217</v>
      </c>
      <c r="H195" s="194" t="s">
        <v>95</v>
      </c>
      <c r="I195" s="193" t="s">
        <v>127</v>
      </c>
      <c r="J195" s="9">
        <v>50</v>
      </c>
      <c r="K195" s="202">
        <v>800</v>
      </c>
      <c r="L195" s="30"/>
      <c r="M195" s="30"/>
      <c r="N195" s="30"/>
      <c r="O195" s="3"/>
      <c r="P195" s="127"/>
      <c r="Q195" s="4" t="s">
        <v>77</v>
      </c>
      <c r="R195" s="27">
        <v>450000</v>
      </c>
      <c r="S195" s="2"/>
      <c r="T195" s="2"/>
      <c r="U195" s="2"/>
      <c r="V195" s="2"/>
      <c r="W195" s="2"/>
      <c r="X195" s="2"/>
      <c r="Y195" s="2"/>
      <c r="Z195" s="2"/>
      <c r="AA195" s="2"/>
      <c r="AB195" s="2"/>
      <c r="AC195" s="2"/>
      <c r="AD195" s="2"/>
      <c r="AE195" s="2"/>
      <c r="AF195" s="2"/>
      <c r="AG195" s="2"/>
      <c r="AH195" s="2"/>
    </row>
    <row r="196" spans="1:34" ht="39.950000000000003" customHeight="1" x14ac:dyDescent="0.25">
      <c r="A196" s="330"/>
      <c r="B196" s="279" t="s">
        <v>57</v>
      </c>
      <c r="C196" s="276" t="s">
        <v>218</v>
      </c>
      <c r="D196" s="277" t="s">
        <v>219</v>
      </c>
      <c r="E196" s="277" t="s">
        <v>220</v>
      </c>
      <c r="F196" s="277"/>
      <c r="G196" s="276" t="s">
        <v>217</v>
      </c>
      <c r="H196" s="277" t="s">
        <v>95</v>
      </c>
      <c r="I196" s="276" t="s">
        <v>127</v>
      </c>
      <c r="J196" s="204">
        <v>50</v>
      </c>
      <c r="K196" s="348">
        <v>0</v>
      </c>
      <c r="L196" s="349"/>
      <c r="M196" s="349"/>
      <c r="N196" s="349"/>
      <c r="O196" s="349"/>
      <c r="P196" s="127"/>
      <c r="Q196" s="4" t="s">
        <v>10</v>
      </c>
      <c r="R196" s="19">
        <v>0.5</v>
      </c>
      <c r="S196" s="2"/>
      <c r="T196" s="2"/>
      <c r="U196" s="2"/>
      <c r="V196" s="2"/>
      <c r="W196" s="2"/>
      <c r="X196" s="2"/>
      <c r="Y196" s="2"/>
      <c r="Z196" s="2"/>
      <c r="AA196" s="2"/>
      <c r="AB196" s="2"/>
      <c r="AC196" s="2"/>
      <c r="AD196" s="2"/>
      <c r="AE196" s="2"/>
      <c r="AF196" s="2"/>
      <c r="AG196" s="2"/>
      <c r="AH196" s="2"/>
    </row>
    <row r="197" spans="1:34" ht="39.950000000000003" customHeight="1" x14ac:dyDescent="0.25">
      <c r="A197" s="330"/>
      <c r="B197" s="279"/>
      <c r="C197" s="276"/>
      <c r="D197" s="277"/>
      <c r="E197" s="277"/>
      <c r="F197" s="277"/>
      <c r="G197" s="276"/>
      <c r="H197" s="277"/>
      <c r="I197" s="276"/>
      <c r="J197" s="204"/>
      <c r="K197" s="348"/>
      <c r="L197" s="349"/>
      <c r="M197" s="349"/>
      <c r="N197" s="349"/>
      <c r="O197" s="349"/>
      <c r="P197" s="127"/>
      <c r="Q197" s="8" t="s">
        <v>11</v>
      </c>
      <c r="R197" s="19">
        <v>0.5</v>
      </c>
      <c r="S197" s="2"/>
      <c r="T197" s="2"/>
      <c r="U197" s="2"/>
      <c r="V197" s="2"/>
      <c r="W197" s="2"/>
      <c r="X197" s="2"/>
      <c r="Y197" s="2"/>
      <c r="Z197" s="2"/>
      <c r="AA197" s="2"/>
      <c r="AB197" s="2"/>
      <c r="AC197" s="2"/>
      <c r="AD197" s="2"/>
      <c r="AE197" s="2"/>
      <c r="AF197" s="2"/>
      <c r="AG197" s="2"/>
      <c r="AH197" s="2"/>
    </row>
    <row r="198" spans="1:34" ht="53.25" customHeight="1" x14ac:dyDescent="0.25">
      <c r="A198" s="330"/>
      <c r="B198" s="267" t="s">
        <v>81</v>
      </c>
      <c r="C198" s="268" t="s">
        <v>345</v>
      </c>
      <c r="D198" s="210"/>
      <c r="E198" s="210"/>
      <c r="F198" s="210"/>
      <c r="G198" s="269" t="s">
        <v>347</v>
      </c>
      <c r="H198" s="269" t="s">
        <v>95</v>
      </c>
      <c r="I198" s="269" t="s">
        <v>127</v>
      </c>
      <c r="J198" s="204"/>
      <c r="K198" s="202">
        <v>130</v>
      </c>
      <c r="L198" s="265"/>
      <c r="M198" s="265"/>
      <c r="N198" s="265"/>
      <c r="O198" s="265"/>
      <c r="P198" s="127"/>
      <c r="Q198" s="1"/>
      <c r="R198" s="266"/>
      <c r="S198" s="2"/>
      <c r="T198" s="2"/>
      <c r="U198" s="2"/>
      <c r="V198" s="2"/>
      <c r="W198" s="2"/>
      <c r="X198" s="2"/>
      <c r="Y198" s="2"/>
      <c r="Z198" s="2"/>
      <c r="AA198" s="2"/>
      <c r="AB198" s="2"/>
      <c r="AC198" s="2"/>
      <c r="AD198" s="2"/>
      <c r="AE198" s="2"/>
      <c r="AF198" s="2"/>
      <c r="AG198" s="2"/>
      <c r="AH198" s="2"/>
    </row>
    <row r="199" spans="1:34" ht="69" customHeight="1" x14ac:dyDescent="0.25">
      <c r="A199" s="331"/>
      <c r="B199" s="267" t="s">
        <v>85</v>
      </c>
      <c r="C199" s="268" t="s">
        <v>346</v>
      </c>
      <c r="D199" s="210"/>
      <c r="E199" s="210"/>
      <c r="F199" s="210"/>
      <c r="G199" s="269" t="s">
        <v>347</v>
      </c>
      <c r="H199" s="269" t="s">
        <v>95</v>
      </c>
      <c r="I199" s="269" t="s">
        <v>127</v>
      </c>
      <c r="J199" s="204"/>
      <c r="K199" s="202">
        <v>100</v>
      </c>
      <c r="L199" s="265"/>
      <c r="M199" s="265"/>
      <c r="N199" s="265"/>
      <c r="O199" s="265"/>
      <c r="P199" s="127"/>
      <c r="Q199" s="1"/>
      <c r="R199" s="266"/>
      <c r="S199" s="2"/>
      <c r="T199" s="2"/>
      <c r="U199" s="2"/>
      <c r="V199" s="2"/>
      <c r="W199" s="2"/>
      <c r="X199" s="2"/>
      <c r="Y199" s="2"/>
      <c r="Z199" s="2"/>
      <c r="AA199" s="2"/>
      <c r="AB199" s="2"/>
      <c r="AC199" s="2"/>
      <c r="AD199" s="2"/>
      <c r="AE199" s="2"/>
      <c r="AF199" s="2"/>
      <c r="AG199" s="2"/>
      <c r="AH199" s="2"/>
    </row>
    <row r="200" spans="1:34" s="2" customFormat="1" ht="12.75" customHeight="1" x14ac:dyDescent="0.25">
      <c r="A200" s="15" t="s">
        <v>221</v>
      </c>
      <c r="B200" s="37"/>
      <c r="C200" s="12"/>
      <c r="D200" s="58"/>
      <c r="E200" s="12"/>
      <c r="F200" s="12"/>
      <c r="G200" s="12"/>
      <c r="H200" s="13"/>
      <c r="I200" s="137"/>
      <c r="J200" s="14"/>
      <c r="K200" s="116" t="s">
        <v>348</v>
      </c>
      <c r="L200" s="16"/>
      <c r="M200" s="16"/>
      <c r="N200" s="16"/>
      <c r="O200" s="16"/>
      <c r="P200" s="127"/>
      <c r="R200" s="1"/>
    </row>
    <row r="201" spans="1:34" s="2" customFormat="1" ht="12.75" customHeight="1" x14ac:dyDescent="0.25">
      <c r="A201" s="17" t="s">
        <v>222</v>
      </c>
      <c r="B201" s="37"/>
      <c r="C201" s="12"/>
      <c r="D201" s="58"/>
      <c r="E201" s="12"/>
      <c r="F201" s="12"/>
      <c r="G201" s="12"/>
      <c r="H201" s="13"/>
      <c r="I201" s="137"/>
      <c r="J201" s="14"/>
      <c r="K201" s="116"/>
      <c r="L201" s="16"/>
      <c r="M201" s="16"/>
      <c r="N201" s="16"/>
      <c r="O201" s="16"/>
      <c r="P201" s="127"/>
      <c r="Q201" s="1"/>
      <c r="R201" s="1"/>
    </row>
    <row r="202" spans="1:34" s="2" customFormat="1" ht="12.75" customHeight="1" x14ac:dyDescent="0.25">
      <c r="A202" s="17" t="s">
        <v>223</v>
      </c>
      <c r="B202" s="37"/>
      <c r="C202" s="12"/>
      <c r="D202" s="58"/>
      <c r="E202" s="12"/>
      <c r="F202" s="12"/>
      <c r="G202" s="12"/>
      <c r="H202" s="13"/>
      <c r="I202" s="137"/>
      <c r="J202" s="14"/>
      <c r="K202" s="116"/>
      <c r="L202" s="16"/>
      <c r="M202" s="16"/>
      <c r="N202" s="16"/>
      <c r="O202" s="16"/>
      <c r="P202" s="127"/>
      <c r="Q202" s="1"/>
      <c r="R202" s="1"/>
    </row>
    <row r="203" spans="1:34" s="74" customFormat="1" ht="21" customHeight="1" x14ac:dyDescent="0.25">
      <c r="A203" s="36"/>
      <c r="B203" s="278"/>
      <c r="C203" s="278"/>
      <c r="D203" s="60"/>
      <c r="E203" s="76"/>
      <c r="F203" s="76"/>
      <c r="G203" s="76"/>
      <c r="H203" s="76"/>
      <c r="I203" s="60"/>
      <c r="J203" s="38"/>
      <c r="K203" s="341">
        <v>2024</v>
      </c>
      <c r="L203" s="341"/>
      <c r="M203" s="341"/>
      <c r="N203" s="341"/>
      <c r="O203" s="341"/>
      <c r="P203" s="125"/>
      <c r="Q203" s="34"/>
      <c r="R203" s="1"/>
      <c r="S203" s="35"/>
      <c r="T203" s="35"/>
      <c r="U203" s="35"/>
      <c r="V203" s="35"/>
      <c r="W203" s="35"/>
      <c r="X203" s="35"/>
      <c r="Y203" s="35"/>
      <c r="Z203" s="35"/>
      <c r="AA203" s="35"/>
      <c r="AB203" s="35"/>
      <c r="AC203" s="35"/>
      <c r="AD203" s="35"/>
      <c r="AE203" s="35"/>
      <c r="AF203" s="35"/>
      <c r="AG203" s="35"/>
      <c r="AH203" s="35"/>
    </row>
    <row r="204" spans="1:34" s="35" customFormat="1" ht="42" customHeight="1" x14ac:dyDescent="0.25">
      <c r="A204" s="95" t="s">
        <v>33</v>
      </c>
      <c r="B204" s="97" t="s">
        <v>34</v>
      </c>
      <c r="C204" s="98" t="s">
        <v>35</v>
      </c>
      <c r="D204" s="99" t="s">
        <v>36</v>
      </c>
      <c r="E204" s="98" t="s">
        <v>62</v>
      </c>
      <c r="F204" s="98" t="s">
        <v>63</v>
      </c>
      <c r="G204" s="98" t="s">
        <v>38</v>
      </c>
      <c r="H204" s="98" t="s">
        <v>39</v>
      </c>
      <c r="I204" s="138" t="s">
        <v>40</v>
      </c>
      <c r="J204" s="100" t="s">
        <v>41</v>
      </c>
      <c r="K204" s="85" t="s">
        <v>42</v>
      </c>
      <c r="L204" s="84" t="s">
        <v>64</v>
      </c>
      <c r="M204" s="84" t="s">
        <v>65</v>
      </c>
      <c r="N204" s="84" t="s">
        <v>66</v>
      </c>
      <c r="O204" s="84" t="s">
        <v>67</v>
      </c>
      <c r="P204" s="125"/>
      <c r="Q204" s="83" t="s">
        <v>68</v>
      </c>
      <c r="R204" s="83">
        <v>2024</v>
      </c>
    </row>
    <row r="205" spans="1:34" ht="51" customHeight="1" x14ac:dyDescent="0.25">
      <c r="A205" s="306" t="s">
        <v>224</v>
      </c>
      <c r="B205" s="279" t="s">
        <v>48</v>
      </c>
      <c r="C205" s="280" t="s">
        <v>225</v>
      </c>
      <c r="D205" s="276" t="s">
        <v>226</v>
      </c>
      <c r="E205" s="280" t="s">
        <v>227</v>
      </c>
      <c r="F205" s="277"/>
      <c r="G205" s="280" t="s">
        <v>228</v>
      </c>
      <c r="H205" s="280" t="s">
        <v>53</v>
      </c>
      <c r="I205" s="280" t="s">
        <v>127</v>
      </c>
      <c r="J205" s="356" t="s">
        <v>229</v>
      </c>
      <c r="K205" s="350" t="s">
        <v>230</v>
      </c>
      <c r="L205" s="351"/>
      <c r="M205" s="351"/>
      <c r="N205" s="351"/>
      <c r="O205" s="351"/>
      <c r="P205" s="127"/>
      <c r="Q205" s="4" t="s">
        <v>77</v>
      </c>
      <c r="R205" s="27">
        <v>1000000</v>
      </c>
      <c r="S205" s="2"/>
      <c r="T205" s="2"/>
      <c r="U205" s="2"/>
      <c r="V205" s="2"/>
      <c r="W205" s="2"/>
      <c r="X205" s="2"/>
      <c r="Y205" s="2"/>
      <c r="Z205" s="2"/>
      <c r="AA205" s="2"/>
      <c r="AB205" s="2"/>
      <c r="AC205" s="2"/>
      <c r="AD205" s="2"/>
      <c r="AE205" s="2"/>
      <c r="AF205" s="2"/>
      <c r="AG205" s="2"/>
      <c r="AH205" s="2"/>
    </row>
    <row r="206" spans="1:34" ht="12.75" x14ac:dyDescent="0.25">
      <c r="A206" s="307"/>
      <c r="B206" s="279"/>
      <c r="C206" s="280"/>
      <c r="D206" s="276"/>
      <c r="E206" s="280"/>
      <c r="F206" s="277"/>
      <c r="G206" s="280"/>
      <c r="H206" s="280"/>
      <c r="I206" s="280"/>
      <c r="J206" s="356"/>
      <c r="K206" s="350"/>
      <c r="L206" s="351"/>
      <c r="M206" s="351"/>
      <c r="N206" s="351"/>
      <c r="O206" s="351"/>
      <c r="P206" s="127"/>
      <c r="Q206" s="4" t="s">
        <v>10</v>
      </c>
      <c r="R206" s="19">
        <v>0.5</v>
      </c>
      <c r="S206" s="2"/>
      <c r="T206" s="2"/>
      <c r="U206" s="2"/>
      <c r="V206" s="2"/>
      <c r="W206" s="2"/>
      <c r="X206" s="2"/>
      <c r="Y206" s="2"/>
      <c r="Z206" s="2"/>
      <c r="AA206" s="2"/>
      <c r="AB206" s="2"/>
      <c r="AC206" s="2"/>
      <c r="AD206" s="2"/>
      <c r="AE206" s="2"/>
      <c r="AF206" s="2"/>
      <c r="AG206" s="2"/>
      <c r="AH206" s="2"/>
    </row>
    <row r="207" spans="1:34" ht="12.75" x14ac:dyDescent="0.25">
      <c r="A207" s="307"/>
      <c r="B207" s="279"/>
      <c r="C207" s="280"/>
      <c r="D207" s="276"/>
      <c r="E207" s="280"/>
      <c r="F207" s="277"/>
      <c r="G207" s="280"/>
      <c r="H207" s="280"/>
      <c r="I207" s="280"/>
      <c r="J207" s="356"/>
      <c r="K207" s="350"/>
      <c r="L207" s="351"/>
      <c r="M207" s="351"/>
      <c r="N207" s="351"/>
      <c r="O207" s="351"/>
      <c r="P207" s="127"/>
      <c r="Q207" s="8" t="s">
        <v>11</v>
      </c>
      <c r="R207" s="7">
        <v>0.5</v>
      </c>
      <c r="S207" s="2"/>
      <c r="T207" s="2"/>
      <c r="U207" s="2"/>
      <c r="V207" s="2"/>
      <c r="W207" s="2"/>
      <c r="X207" s="2"/>
      <c r="Y207" s="2"/>
      <c r="Z207" s="2"/>
      <c r="AA207" s="2"/>
      <c r="AB207" s="2"/>
      <c r="AC207" s="2"/>
      <c r="AD207" s="2"/>
      <c r="AE207" s="2"/>
      <c r="AF207" s="2"/>
      <c r="AG207" s="2"/>
      <c r="AH207" s="2"/>
    </row>
    <row r="208" spans="1:34" s="2" customFormat="1" ht="12.75" customHeight="1" x14ac:dyDescent="0.25">
      <c r="A208" s="15" t="s">
        <v>231</v>
      </c>
      <c r="B208" s="37"/>
      <c r="C208" s="12"/>
      <c r="D208" s="58"/>
      <c r="E208" s="12"/>
      <c r="F208" s="12"/>
      <c r="G208" s="12"/>
      <c r="H208" s="13"/>
      <c r="I208" s="137"/>
      <c r="J208" s="14"/>
      <c r="K208" s="116"/>
      <c r="L208" s="16"/>
      <c r="M208" s="16"/>
      <c r="N208" s="16"/>
      <c r="O208" s="16"/>
      <c r="P208" s="127"/>
      <c r="Q208" s="1"/>
      <c r="R208" s="1"/>
    </row>
    <row r="209" spans="1:34" s="2" customFormat="1" ht="12.75" customHeight="1" x14ac:dyDescent="0.25">
      <c r="A209" s="17" t="s">
        <v>232</v>
      </c>
      <c r="B209" s="37"/>
      <c r="C209" s="12"/>
      <c r="D209" s="58"/>
      <c r="E209" s="12"/>
      <c r="F209" s="12"/>
      <c r="G209" s="12"/>
      <c r="H209" s="13"/>
      <c r="I209" s="137"/>
      <c r="J209" s="14"/>
      <c r="K209" s="116"/>
      <c r="L209" s="16"/>
      <c r="M209" s="16"/>
      <c r="N209" s="16"/>
      <c r="O209" s="16"/>
      <c r="P209" s="127"/>
      <c r="Q209" s="1"/>
      <c r="R209" s="1"/>
    </row>
    <row r="210" spans="1:34" s="74" customFormat="1" ht="21" customHeight="1" x14ac:dyDescent="0.25">
      <c r="A210" s="36"/>
      <c r="B210" s="278"/>
      <c r="C210" s="278"/>
      <c r="D210" s="60"/>
      <c r="E210" s="76"/>
      <c r="F210" s="76"/>
      <c r="G210" s="76"/>
      <c r="H210" s="76"/>
      <c r="I210" s="60"/>
      <c r="J210" s="38"/>
      <c r="K210" s="341">
        <v>2024</v>
      </c>
      <c r="L210" s="341"/>
      <c r="M210" s="341"/>
      <c r="N210" s="341"/>
      <c r="O210" s="341"/>
      <c r="P210" s="125"/>
      <c r="Q210" s="34"/>
      <c r="R210" s="1"/>
      <c r="S210" s="35"/>
      <c r="T210" s="35"/>
      <c r="U210" s="35"/>
      <c r="V210" s="35"/>
      <c r="W210" s="35"/>
      <c r="X210" s="35"/>
      <c r="Y210" s="35"/>
      <c r="Z210" s="35"/>
      <c r="AA210" s="35"/>
      <c r="AB210" s="35"/>
      <c r="AC210" s="35"/>
      <c r="AD210" s="35"/>
      <c r="AE210" s="35"/>
      <c r="AF210" s="35"/>
      <c r="AG210" s="35"/>
      <c r="AH210" s="35"/>
    </row>
    <row r="211" spans="1:34" s="35" customFormat="1" ht="42" customHeight="1" x14ac:dyDescent="0.25">
      <c r="A211" s="95" t="s">
        <v>33</v>
      </c>
      <c r="B211" s="97" t="s">
        <v>34</v>
      </c>
      <c r="C211" s="98" t="s">
        <v>35</v>
      </c>
      <c r="D211" s="99" t="s">
        <v>36</v>
      </c>
      <c r="E211" s="98" t="s">
        <v>62</v>
      </c>
      <c r="F211" s="98" t="s">
        <v>63</v>
      </c>
      <c r="G211" s="98" t="s">
        <v>38</v>
      </c>
      <c r="H211" s="98" t="s">
        <v>39</v>
      </c>
      <c r="I211" s="138" t="s">
        <v>40</v>
      </c>
      <c r="J211" s="100" t="s">
        <v>41</v>
      </c>
      <c r="K211" s="85" t="s">
        <v>42</v>
      </c>
      <c r="L211" s="84" t="s">
        <v>64</v>
      </c>
      <c r="M211" s="84" t="s">
        <v>65</v>
      </c>
      <c r="N211" s="84" t="s">
        <v>66</v>
      </c>
      <c r="O211" s="84" t="s">
        <v>67</v>
      </c>
      <c r="P211" s="125"/>
      <c r="Q211" s="83" t="s">
        <v>68</v>
      </c>
      <c r="R211" s="83">
        <v>2024</v>
      </c>
    </row>
    <row r="212" spans="1:34" ht="21" customHeight="1" x14ac:dyDescent="0.25">
      <c r="A212" s="306" t="s">
        <v>344</v>
      </c>
      <c r="B212" s="279" t="s">
        <v>48</v>
      </c>
      <c r="C212" s="280" t="s">
        <v>233</v>
      </c>
      <c r="D212" s="276" t="s">
        <v>91</v>
      </c>
      <c r="E212" s="280"/>
      <c r="F212" s="277"/>
      <c r="G212" s="280" t="s">
        <v>234</v>
      </c>
      <c r="H212" s="280" t="s">
        <v>53</v>
      </c>
      <c r="I212" s="120" t="s">
        <v>76</v>
      </c>
      <c r="J212" s="50">
        <f>SUM(J213:J218)</f>
        <v>294</v>
      </c>
      <c r="K212" s="111">
        <v>1800</v>
      </c>
      <c r="L212" s="30"/>
      <c r="M212" s="30"/>
      <c r="N212" s="30"/>
      <c r="O212" s="30"/>
      <c r="P212" s="127"/>
      <c r="Q212" s="4" t="s">
        <v>77</v>
      </c>
      <c r="R212" s="27">
        <v>500000</v>
      </c>
      <c r="S212" s="2"/>
      <c r="T212" s="2"/>
      <c r="U212" s="2"/>
      <c r="V212" s="2"/>
      <c r="W212" s="2"/>
      <c r="X212" s="2"/>
      <c r="Y212" s="2"/>
      <c r="Z212" s="2"/>
      <c r="AA212" s="2"/>
      <c r="AB212" s="2"/>
      <c r="AC212" s="2"/>
      <c r="AD212" s="2"/>
      <c r="AE212" s="2"/>
      <c r="AF212" s="2"/>
      <c r="AG212" s="2"/>
      <c r="AH212" s="2"/>
    </row>
    <row r="213" spans="1:34" ht="21" customHeight="1" x14ac:dyDescent="0.25">
      <c r="A213" s="307"/>
      <c r="B213" s="279"/>
      <c r="C213" s="280"/>
      <c r="D213" s="276"/>
      <c r="E213" s="280"/>
      <c r="F213" s="277"/>
      <c r="G213" s="280"/>
      <c r="H213" s="280"/>
      <c r="I213" s="193" t="s">
        <v>54</v>
      </c>
      <c r="J213" s="51">
        <v>80</v>
      </c>
      <c r="K213" s="111"/>
      <c r="L213" s="31"/>
      <c r="M213" s="31"/>
      <c r="N213" s="31"/>
      <c r="O213" s="31"/>
      <c r="P213" s="127"/>
      <c r="Q213" s="4" t="s">
        <v>10</v>
      </c>
      <c r="R213" s="19">
        <v>0.9</v>
      </c>
      <c r="S213" s="2"/>
      <c r="T213" s="2"/>
      <c r="U213" s="2"/>
      <c r="V213" s="2"/>
      <c r="W213" s="2"/>
      <c r="X213" s="2"/>
      <c r="Y213" s="2"/>
      <c r="Z213" s="2"/>
      <c r="AA213" s="2"/>
      <c r="AB213" s="2"/>
      <c r="AC213" s="2"/>
      <c r="AD213" s="2"/>
      <c r="AE213" s="2"/>
      <c r="AF213" s="2"/>
      <c r="AG213" s="2"/>
      <c r="AH213" s="2"/>
    </row>
    <row r="214" spans="1:34" ht="21" customHeight="1" x14ac:dyDescent="0.25">
      <c r="A214" s="307"/>
      <c r="B214" s="279"/>
      <c r="C214" s="280"/>
      <c r="D214" s="276"/>
      <c r="E214" s="280"/>
      <c r="F214" s="277"/>
      <c r="G214" s="280"/>
      <c r="H214" s="280"/>
      <c r="I214" s="193" t="s">
        <v>16</v>
      </c>
      <c r="J214" s="51">
        <v>2</v>
      </c>
      <c r="K214" s="111"/>
      <c r="L214" s="31"/>
      <c r="M214" s="31"/>
      <c r="N214" s="31"/>
      <c r="O214" s="31"/>
      <c r="P214" s="127"/>
      <c r="Q214" s="8" t="s">
        <v>11</v>
      </c>
      <c r="R214" s="19">
        <v>0.1</v>
      </c>
      <c r="S214" s="2"/>
      <c r="T214" s="2"/>
      <c r="U214" s="2"/>
      <c r="V214" s="2"/>
      <c r="W214" s="2"/>
      <c r="X214" s="2"/>
      <c r="Y214" s="2"/>
      <c r="Z214" s="2"/>
      <c r="AA214" s="2"/>
      <c r="AB214" s="2"/>
      <c r="AC214" s="2"/>
      <c r="AD214" s="2"/>
      <c r="AE214" s="2"/>
      <c r="AF214" s="2"/>
      <c r="AG214" s="2"/>
      <c r="AH214" s="2"/>
    </row>
    <row r="215" spans="1:34" ht="21" customHeight="1" x14ac:dyDescent="0.25">
      <c r="A215" s="307"/>
      <c r="B215" s="279"/>
      <c r="C215" s="280"/>
      <c r="D215" s="276"/>
      <c r="E215" s="280"/>
      <c r="F215" s="277"/>
      <c r="G215" s="280"/>
      <c r="H215" s="280"/>
      <c r="I215" s="193" t="s">
        <v>17</v>
      </c>
      <c r="J215" s="51">
        <v>6</v>
      </c>
      <c r="K215" s="111"/>
      <c r="L215" s="31"/>
      <c r="M215" s="31"/>
      <c r="N215" s="31"/>
      <c r="O215" s="31"/>
      <c r="P215" s="127"/>
      <c r="Q215" s="1"/>
      <c r="R215" s="1"/>
      <c r="S215" s="2"/>
      <c r="T215" s="2"/>
      <c r="U215" s="2"/>
      <c r="V215" s="2"/>
      <c r="W215" s="2"/>
      <c r="X215" s="2"/>
      <c r="Y215" s="2"/>
      <c r="Z215" s="2"/>
      <c r="AA215" s="2"/>
      <c r="AB215" s="2"/>
      <c r="AC215" s="2"/>
      <c r="AD215" s="2"/>
      <c r="AE215" s="2"/>
      <c r="AF215" s="2"/>
      <c r="AG215" s="2"/>
      <c r="AH215" s="2"/>
    </row>
    <row r="216" spans="1:34" ht="21" customHeight="1" x14ac:dyDescent="0.25">
      <c r="A216" s="307"/>
      <c r="B216" s="279"/>
      <c r="C216" s="280"/>
      <c r="D216" s="276"/>
      <c r="E216" s="280"/>
      <c r="F216" s="277"/>
      <c r="G216" s="280"/>
      <c r="H216" s="280"/>
      <c r="I216" s="193" t="s">
        <v>55</v>
      </c>
      <c r="J216" s="51">
        <v>206</v>
      </c>
      <c r="K216" s="111"/>
      <c r="L216" s="31"/>
      <c r="M216" s="31"/>
      <c r="N216" s="234"/>
      <c r="O216" s="31"/>
      <c r="P216" s="127"/>
      <c r="Q216" s="1"/>
      <c r="R216" s="1"/>
      <c r="S216" s="2"/>
      <c r="T216" s="2"/>
      <c r="U216" s="2"/>
      <c r="V216" s="2"/>
      <c r="W216" s="2"/>
      <c r="X216" s="2"/>
      <c r="Y216" s="2"/>
      <c r="Z216" s="2"/>
      <c r="AA216" s="2"/>
      <c r="AB216" s="2"/>
      <c r="AC216" s="2"/>
      <c r="AD216" s="2"/>
      <c r="AE216" s="2"/>
      <c r="AF216" s="2"/>
      <c r="AG216" s="2"/>
      <c r="AH216" s="2"/>
    </row>
    <row r="217" spans="1:34" ht="21" customHeight="1" x14ac:dyDescent="0.25">
      <c r="A217" s="307"/>
      <c r="B217" s="279"/>
      <c r="C217" s="280"/>
      <c r="D217" s="276"/>
      <c r="E217" s="280"/>
      <c r="F217" s="277"/>
      <c r="G217" s="280"/>
      <c r="H217" s="280"/>
      <c r="I217" s="200" t="s">
        <v>18</v>
      </c>
      <c r="J217" s="51"/>
      <c r="K217" s="111"/>
      <c r="L217" s="31"/>
      <c r="M217" s="31"/>
      <c r="O217" s="31"/>
      <c r="P217" s="127"/>
      <c r="Q217" s="1"/>
      <c r="R217" s="1"/>
      <c r="S217" s="2"/>
      <c r="T217" s="2"/>
      <c r="U217" s="2"/>
      <c r="V217" s="2"/>
      <c r="W217" s="2"/>
      <c r="X217" s="2"/>
      <c r="Y217" s="2"/>
      <c r="Z217" s="2"/>
      <c r="AA217" s="2"/>
      <c r="AB217" s="2"/>
      <c r="AC217" s="2"/>
      <c r="AD217" s="2"/>
      <c r="AE217" s="2"/>
      <c r="AF217" s="2"/>
      <c r="AG217" s="2"/>
      <c r="AH217" s="2"/>
    </row>
    <row r="218" spans="1:34" ht="21" customHeight="1" x14ac:dyDescent="0.25">
      <c r="A218" s="307"/>
      <c r="B218" s="279"/>
      <c r="C218" s="280"/>
      <c r="D218" s="276"/>
      <c r="E218" s="280"/>
      <c r="F218" s="277"/>
      <c r="G218" s="280"/>
      <c r="H218" s="280"/>
      <c r="I218" s="193" t="s">
        <v>56</v>
      </c>
      <c r="J218" s="51"/>
      <c r="K218" s="111"/>
      <c r="L218" s="31"/>
      <c r="M218" s="31"/>
      <c r="N218" s="31"/>
      <c r="O218" s="31"/>
      <c r="P218" s="127"/>
      <c r="Q218" s="1"/>
      <c r="R218" s="1"/>
      <c r="S218" s="2"/>
      <c r="T218" s="2"/>
      <c r="U218" s="2"/>
      <c r="V218" s="2"/>
      <c r="W218" s="2"/>
      <c r="X218" s="2"/>
      <c r="Y218" s="2"/>
      <c r="Z218" s="2"/>
      <c r="AA218" s="2"/>
      <c r="AB218" s="2"/>
      <c r="AC218" s="2"/>
      <c r="AD218" s="2"/>
      <c r="AE218" s="2"/>
      <c r="AF218" s="2"/>
      <c r="AG218" s="2"/>
      <c r="AH218" s="2"/>
    </row>
    <row r="219" spans="1:34" ht="21" customHeight="1" x14ac:dyDescent="0.25">
      <c r="A219" s="307"/>
      <c r="B219" s="279" t="s">
        <v>57</v>
      </c>
      <c r="C219" s="280" t="s">
        <v>235</v>
      </c>
      <c r="D219" s="276" t="s">
        <v>91</v>
      </c>
      <c r="E219" s="280"/>
      <c r="F219" s="277"/>
      <c r="G219" s="280" t="s">
        <v>234</v>
      </c>
      <c r="H219" s="280" t="s">
        <v>53</v>
      </c>
      <c r="I219" s="120" t="s">
        <v>76</v>
      </c>
      <c r="J219" s="50">
        <f>SUM(J220:J225)</f>
        <v>1287</v>
      </c>
      <c r="K219" s="111">
        <v>2300</v>
      </c>
      <c r="L219" s="30"/>
      <c r="M219" s="30"/>
      <c r="N219" s="30"/>
      <c r="O219" s="30"/>
      <c r="P219" s="127"/>
      <c r="Q219" s="1"/>
      <c r="R219" s="1"/>
      <c r="S219" s="2"/>
      <c r="T219" s="2"/>
      <c r="U219" s="2"/>
      <c r="V219" s="2"/>
      <c r="W219" s="2"/>
      <c r="X219" s="2"/>
      <c r="Y219" s="2"/>
      <c r="Z219" s="2"/>
      <c r="AA219" s="2"/>
      <c r="AB219" s="2"/>
      <c r="AC219" s="2"/>
      <c r="AD219" s="2"/>
      <c r="AE219" s="2"/>
      <c r="AF219" s="2"/>
      <c r="AG219" s="2"/>
      <c r="AH219" s="2"/>
    </row>
    <row r="220" spans="1:34" ht="21" customHeight="1" x14ac:dyDescent="0.25">
      <c r="A220" s="307"/>
      <c r="B220" s="279"/>
      <c r="C220" s="280"/>
      <c r="D220" s="276"/>
      <c r="E220" s="280"/>
      <c r="F220" s="277"/>
      <c r="G220" s="280"/>
      <c r="H220" s="280"/>
      <c r="I220" s="193" t="s">
        <v>54</v>
      </c>
      <c r="J220" s="51">
        <v>57</v>
      </c>
      <c r="K220" s="111"/>
      <c r="L220" s="31"/>
      <c r="M220" s="31"/>
      <c r="N220" s="31"/>
      <c r="O220" s="31"/>
      <c r="P220" s="127"/>
      <c r="Q220" s="1"/>
      <c r="R220" s="1"/>
      <c r="S220" s="2"/>
      <c r="T220" s="2"/>
      <c r="U220" s="2"/>
      <c r="V220" s="2"/>
      <c r="W220" s="2"/>
      <c r="X220" s="2"/>
      <c r="Y220" s="2"/>
      <c r="Z220" s="2"/>
      <c r="AA220" s="2"/>
      <c r="AB220" s="2"/>
      <c r="AC220" s="2"/>
      <c r="AD220" s="2"/>
      <c r="AE220" s="2"/>
      <c r="AF220" s="2"/>
      <c r="AG220" s="2"/>
      <c r="AH220" s="2"/>
    </row>
    <row r="221" spans="1:34" ht="21" customHeight="1" x14ac:dyDescent="0.25">
      <c r="A221" s="307"/>
      <c r="B221" s="279"/>
      <c r="C221" s="280"/>
      <c r="D221" s="276"/>
      <c r="E221" s="280"/>
      <c r="F221" s="277"/>
      <c r="G221" s="280"/>
      <c r="H221" s="280"/>
      <c r="I221" s="193" t="s">
        <v>16</v>
      </c>
      <c r="J221" s="51">
        <v>10</v>
      </c>
      <c r="K221" s="111"/>
      <c r="L221" s="31"/>
      <c r="M221" s="31"/>
      <c r="N221" s="31"/>
      <c r="O221" s="31"/>
      <c r="P221" s="127"/>
      <c r="Q221" s="1"/>
      <c r="R221" s="1"/>
      <c r="S221" s="2"/>
      <c r="T221" s="2"/>
      <c r="U221" s="2"/>
      <c r="V221" s="2"/>
      <c r="W221" s="2"/>
      <c r="X221" s="2"/>
      <c r="Y221" s="2"/>
      <c r="Z221" s="2"/>
      <c r="AA221" s="2"/>
      <c r="AB221" s="2"/>
      <c r="AC221" s="2"/>
      <c r="AD221" s="2"/>
      <c r="AE221" s="2"/>
      <c r="AF221" s="2"/>
      <c r="AG221" s="2"/>
      <c r="AH221" s="2"/>
    </row>
    <row r="222" spans="1:34" ht="21" customHeight="1" x14ac:dyDescent="0.25">
      <c r="A222" s="307"/>
      <c r="B222" s="279"/>
      <c r="C222" s="280"/>
      <c r="D222" s="276"/>
      <c r="E222" s="280"/>
      <c r="F222" s="277"/>
      <c r="G222" s="280"/>
      <c r="H222" s="280"/>
      <c r="I222" s="193" t="s">
        <v>17</v>
      </c>
      <c r="J222" s="51">
        <v>32</v>
      </c>
      <c r="K222" s="111"/>
      <c r="L222" s="31"/>
      <c r="M222" s="31"/>
      <c r="N222" s="31"/>
      <c r="O222" s="31"/>
      <c r="P222" s="127"/>
      <c r="Q222" s="1"/>
      <c r="R222" s="1"/>
      <c r="S222" s="2"/>
      <c r="T222" s="2"/>
      <c r="U222" s="2"/>
      <c r="V222" s="2"/>
      <c r="W222" s="2"/>
      <c r="X222" s="2"/>
      <c r="Y222" s="2"/>
      <c r="Z222" s="2"/>
      <c r="AA222" s="2"/>
      <c r="AB222" s="2"/>
      <c r="AC222" s="2"/>
      <c r="AD222" s="2"/>
      <c r="AE222" s="2"/>
      <c r="AF222" s="2"/>
      <c r="AG222" s="2"/>
      <c r="AH222" s="2"/>
    </row>
    <row r="223" spans="1:34" ht="21" customHeight="1" x14ac:dyDescent="0.25">
      <c r="A223" s="307"/>
      <c r="B223" s="279"/>
      <c r="C223" s="280"/>
      <c r="D223" s="276"/>
      <c r="E223" s="280"/>
      <c r="F223" s="277"/>
      <c r="G223" s="280"/>
      <c r="H223" s="280"/>
      <c r="I223" s="193" t="s">
        <v>55</v>
      </c>
      <c r="J223" s="51">
        <v>1188</v>
      </c>
      <c r="K223" s="111"/>
      <c r="L223" s="31"/>
      <c r="M223" s="31"/>
      <c r="N223" s="31"/>
      <c r="O223" s="31"/>
      <c r="P223" s="127"/>
      <c r="Q223" s="1"/>
      <c r="R223" s="1"/>
      <c r="S223" s="2"/>
      <c r="T223" s="2"/>
      <c r="U223" s="2"/>
      <c r="V223" s="2"/>
      <c r="W223" s="2"/>
      <c r="X223" s="2"/>
      <c r="Y223" s="2"/>
      <c r="Z223" s="2"/>
      <c r="AA223" s="2"/>
      <c r="AB223" s="2"/>
      <c r="AC223" s="2"/>
      <c r="AD223" s="2"/>
      <c r="AE223" s="2"/>
      <c r="AF223" s="2"/>
      <c r="AG223" s="2"/>
      <c r="AH223" s="2"/>
    </row>
    <row r="224" spans="1:34" ht="21" customHeight="1" x14ac:dyDescent="0.25">
      <c r="A224" s="307"/>
      <c r="B224" s="279"/>
      <c r="C224" s="280"/>
      <c r="D224" s="276"/>
      <c r="E224" s="280"/>
      <c r="F224" s="277"/>
      <c r="G224" s="280"/>
      <c r="H224" s="280"/>
      <c r="I224" s="200" t="s">
        <v>18</v>
      </c>
      <c r="J224" s="51"/>
      <c r="K224" s="111"/>
      <c r="L224" s="31"/>
      <c r="M224" s="31"/>
      <c r="N224" s="31"/>
      <c r="O224" s="31"/>
      <c r="P224" s="127"/>
      <c r="Q224" s="1"/>
      <c r="R224" s="1"/>
      <c r="S224" s="2"/>
      <c r="T224" s="2"/>
      <c r="U224" s="2"/>
      <c r="V224" s="2"/>
      <c r="W224" s="2"/>
      <c r="X224" s="2"/>
      <c r="Y224" s="2"/>
      <c r="Z224" s="2"/>
      <c r="AA224" s="2"/>
      <c r="AB224" s="2"/>
      <c r="AC224" s="2"/>
      <c r="AD224" s="2"/>
      <c r="AE224" s="2"/>
      <c r="AF224" s="2"/>
      <c r="AG224" s="2"/>
      <c r="AH224" s="2"/>
    </row>
    <row r="225" spans="1:48" ht="21" customHeight="1" x14ac:dyDescent="0.25">
      <c r="A225" s="307"/>
      <c r="B225" s="279"/>
      <c r="C225" s="280"/>
      <c r="D225" s="276"/>
      <c r="E225" s="280"/>
      <c r="F225" s="277"/>
      <c r="G225" s="280"/>
      <c r="H225" s="280"/>
      <c r="I225" s="193" t="s">
        <v>56</v>
      </c>
      <c r="J225" s="51"/>
      <c r="K225" s="111"/>
      <c r="L225" s="31"/>
      <c r="M225" s="31"/>
      <c r="N225" s="31"/>
      <c r="O225" s="31"/>
      <c r="P225" s="127"/>
      <c r="Q225" s="1"/>
      <c r="R225" s="1"/>
      <c r="S225" s="2"/>
      <c r="T225" s="2"/>
      <c r="U225" s="2"/>
      <c r="V225" s="2"/>
      <c r="W225" s="2"/>
      <c r="X225" s="2"/>
      <c r="Y225" s="2"/>
      <c r="Z225" s="2"/>
      <c r="AA225" s="2"/>
      <c r="AB225" s="2"/>
      <c r="AC225" s="2"/>
      <c r="AD225" s="2"/>
      <c r="AE225" s="2"/>
      <c r="AF225" s="2"/>
      <c r="AG225" s="2"/>
      <c r="AH225" s="2"/>
    </row>
    <row r="226" spans="1:48" ht="12.75" x14ac:dyDescent="0.25">
      <c r="A226" s="307"/>
      <c r="B226" s="279" t="s">
        <v>81</v>
      </c>
      <c r="C226" s="280" t="s">
        <v>236</v>
      </c>
      <c r="D226" s="276"/>
      <c r="E226" s="280"/>
      <c r="F226" s="277"/>
      <c r="G226" s="280"/>
      <c r="H226" s="280"/>
      <c r="I226" s="120" t="s">
        <v>76</v>
      </c>
      <c r="J226" s="51"/>
      <c r="K226" s="235">
        <v>0</v>
      </c>
      <c r="L226" s="31"/>
      <c r="M226" s="31"/>
      <c r="N226" s="31"/>
      <c r="O226" s="31"/>
      <c r="P226" s="127"/>
      <c r="Q226" s="1"/>
      <c r="R226" s="1"/>
      <c r="S226" s="2"/>
      <c r="T226" s="2"/>
      <c r="U226" s="2"/>
      <c r="V226" s="2"/>
      <c r="W226" s="2"/>
      <c r="X226" s="2"/>
      <c r="Y226" s="2"/>
      <c r="Z226" s="2"/>
      <c r="AA226" s="2"/>
      <c r="AB226" s="2"/>
      <c r="AC226" s="2"/>
      <c r="AD226" s="2"/>
      <c r="AE226" s="2"/>
      <c r="AF226" s="2"/>
      <c r="AG226" s="2"/>
      <c r="AH226" s="2"/>
    </row>
    <row r="227" spans="1:48" ht="12.75" x14ac:dyDescent="0.25">
      <c r="A227" s="307"/>
      <c r="B227" s="279"/>
      <c r="C227" s="280"/>
      <c r="D227" s="276"/>
      <c r="E227" s="280"/>
      <c r="F227" s="277"/>
      <c r="G227" s="280"/>
      <c r="H227" s="280"/>
      <c r="I227" s="193" t="s">
        <v>54</v>
      </c>
      <c r="J227" s="51"/>
      <c r="K227" s="111"/>
      <c r="L227" s="31"/>
      <c r="M227" s="31"/>
      <c r="N227" s="31"/>
      <c r="O227" s="31"/>
      <c r="P227" s="127"/>
      <c r="Q227" s="1"/>
      <c r="R227" s="1"/>
      <c r="S227" s="2"/>
      <c r="T227" s="2"/>
      <c r="U227" s="2"/>
      <c r="V227" s="2"/>
      <c r="W227" s="2"/>
      <c r="X227" s="2"/>
      <c r="Y227" s="2"/>
      <c r="Z227" s="2"/>
      <c r="AA227" s="2"/>
      <c r="AB227" s="2"/>
      <c r="AC227" s="2"/>
      <c r="AD227" s="2"/>
      <c r="AE227" s="2"/>
      <c r="AF227" s="2"/>
      <c r="AG227" s="2"/>
      <c r="AH227" s="2"/>
    </row>
    <row r="228" spans="1:48" ht="12.75" x14ac:dyDescent="0.25">
      <c r="A228" s="307"/>
      <c r="B228" s="279"/>
      <c r="C228" s="280"/>
      <c r="D228" s="276"/>
      <c r="E228" s="280"/>
      <c r="F228" s="277"/>
      <c r="G228" s="280"/>
      <c r="H228" s="280"/>
      <c r="I228" s="193" t="s">
        <v>16</v>
      </c>
      <c r="J228" s="51"/>
      <c r="K228" s="111"/>
      <c r="L228" s="31"/>
      <c r="M228" s="31"/>
      <c r="N228" s="31"/>
      <c r="O228" s="31"/>
      <c r="P228" s="127"/>
      <c r="Q228" s="1"/>
      <c r="R228" s="1"/>
      <c r="S228" s="2"/>
      <c r="T228" s="2"/>
      <c r="U228" s="2"/>
      <c r="V228" s="2"/>
      <c r="W228" s="2"/>
      <c r="X228" s="2"/>
      <c r="Y228" s="2"/>
      <c r="Z228" s="2"/>
      <c r="AA228" s="2"/>
      <c r="AB228" s="2"/>
      <c r="AC228" s="2"/>
      <c r="AD228" s="2"/>
      <c r="AE228" s="2"/>
      <c r="AF228" s="2"/>
      <c r="AG228" s="2"/>
      <c r="AH228" s="2"/>
    </row>
    <row r="229" spans="1:48" ht="12.75" x14ac:dyDescent="0.25">
      <c r="A229" s="307"/>
      <c r="B229" s="279"/>
      <c r="C229" s="280"/>
      <c r="D229" s="276"/>
      <c r="E229" s="280"/>
      <c r="F229" s="277"/>
      <c r="G229" s="280"/>
      <c r="H229" s="280"/>
      <c r="I229" s="193" t="s">
        <v>17</v>
      </c>
      <c r="J229" s="51"/>
      <c r="K229" s="111"/>
      <c r="L229" s="31"/>
      <c r="M229" s="31"/>
      <c r="N229" s="31"/>
      <c r="O229" s="31"/>
      <c r="P229" s="127"/>
      <c r="Q229" s="1"/>
      <c r="R229" s="1"/>
      <c r="S229" s="2"/>
      <c r="T229" s="2"/>
      <c r="U229" s="2"/>
      <c r="V229" s="2"/>
      <c r="W229" s="2"/>
      <c r="X229" s="2"/>
      <c r="Y229" s="2"/>
      <c r="Z229" s="2"/>
      <c r="AA229" s="2"/>
      <c r="AB229" s="2"/>
      <c r="AC229" s="2"/>
      <c r="AD229" s="2"/>
      <c r="AE229" s="2"/>
      <c r="AF229" s="2"/>
      <c r="AG229" s="2"/>
      <c r="AH229" s="2"/>
    </row>
    <row r="230" spans="1:48" ht="12.75" x14ac:dyDescent="0.25">
      <c r="A230" s="307"/>
      <c r="B230" s="279"/>
      <c r="C230" s="280"/>
      <c r="D230" s="276"/>
      <c r="E230" s="280"/>
      <c r="F230" s="277"/>
      <c r="G230" s="280"/>
      <c r="H230" s="280"/>
      <c r="I230" s="193" t="s">
        <v>55</v>
      </c>
      <c r="J230" s="51"/>
      <c r="K230" s="111"/>
      <c r="L230" s="31"/>
      <c r="M230" s="31"/>
      <c r="N230" s="31"/>
      <c r="O230" s="31"/>
      <c r="P230" s="127"/>
      <c r="Q230" s="1"/>
      <c r="R230" s="1"/>
      <c r="S230" s="2"/>
      <c r="T230" s="2"/>
      <c r="U230" s="2"/>
      <c r="V230" s="2"/>
      <c r="W230" s="2"/>
      <c r="X230" s="2"/>
      <c r="Y230" s="2"/>
      <c r="Z230" s="2"/>
      <c r="AA230" s="2"/>
      <c r="AB230" s="2"/>
      <c r="AC230" s="2"/>
      <c r="AD230" s="2"/>
      <c r="AE230" s="2"/>
      <c r="AF230" s="2"/>
      <c r="AG230" s="2"/>
      <c r="AH230" s="2"/>
    </row>
    <row r="231" spans="1:48" ht="12.75" x14ac:dyDescent="0.25">
      <c r="A231" s="307"/>
      <c r="B231" s="279"/>
      <c r="C231" s="280"/>
      <c r="D231" s="276"/>
      <c r="E231" s="280"/>
      <c r="F231" s="277"/>
      <c r="G231" s="280"/>
      <c r="H231" s="280"/>
      <c r="I231" s="200" t="s">
        <v>18</v>
      </c>
      <c r="J231" s="51"/>
      <c r="K231" s="111"/>
      <c r="L231" s="31"/>
      <c r="M231" s="31"/>
      <c r="N231" s="31"/>
      <c r="O231" s="31"/>
      <c r="P231" s="127"/>
      <c r="Q231" s="1"/>
      <c r="R231" s="1"/>
      <c r="S231" s="2"/>
      <c r="T231" s="2"/>
      <c r="U231" s="2"/>
      <c r="V231" s="2"/>
      <c r="W231" s="2"/>
      <c r="X231" s="2"/>
      <c r="Y231" s="2"/>
      <c r="Z231" s="2"/>
      <c r="AA231" s="2"/>
      <c r="AB231" s="2"/>
      <c r="AC231" s="2"/>
      <c r="AD231" s="2"/>
      <c r="AE231" s="2"/>
      <c r="AF231" s="2"/>
      <c r="AG231" s="2"/>
      <c r="AH231" s="2"/>
    </row>
    <row r="232" spans="1:48" ht="12.75" x14ac:dyDescent="0.25">
      <c r="A232" s="307"/>
      <c r="B232" s="279"/>
      <c r="C232" s="280"/>
      <c r="D232" s="276"/>
      <c r="E232" s="280"/>
      <c r="F232" s="277"/>
      <c r="G232" s="280"/>
      <c r="H232" s="280"/>
      <c r="I232" s="193" t="s">
        <v>56</v>
      </c>
      <c r="J232" s="51"/>
      <c r="K232" s="111"/>
      <c r="L232" s="31"/>
      <c r="M232" s="31"/>
      <c r="N232" s="31"/>
      <c r="O232" s="31"/>
      <c r="P232" s="127"/>
      <c r="Q232" s="1"/>
      <c r="R232" s="1"/>
      <c r="S232" s="2"/>
      <c r="T232" s="2"/>
      <c r="U232" s="2"/>
      <c r="V232" s="2"/>
      <c r="W232" s="2"/>
      <c r="X232" s="2"/>
      <c r="Y232" s="2"/>
      <c r="Z232" s="2"/>
      <c r="AA232" s="2"/>
      <c r="AB232" s="2"/>
      <c r="AC232" s="2"/>
      <c r="AD232" s="2"/>
      <c r="AE232" s="2"/>
      <c r="AF232" s="2"/>
      <c r="AG232" s="2"/>
      <c r="AH232" s="2"/>
    </row>
    <row r="233" spans="1:48" ht="21" customHeight="1" x14ac:dyDescent="0.25">
      <c r="A233" s="307"/>
      <c r="B233" s="279" t="s">
        <v>85</v>
      </c>
      <c r="C233" s="280" t="s">
        <v>237</v>
      </c>
      <c r="D233" s="276" t="s">
        <v>91</v>
      </c>
      <c r="E233" s="280"/>
      <c r="F233" s="277"/>
      <c r="G233" s="280" t="s">
        <v>234</v>
      </c>
      <c r="H233" s="280" t="s">
        <v>53</v>
      </c>
      <c r="I233" s="120" t="s">
        <v>76</v>
      </c>
      <c r="J233" s="50">
        <f>SUM(J234:J235)</f>
        <v>0</v>
      </c>
      <c r="K233" s="111">
        <v>150</v>
      </c>
      <c r="L233" s="30"/>
      <c r="M233" s="30"/>
      <c r="N233" s="30"/>
      <c r="O233" s="30"/>
      <c r="P233" s="127"/>
      <c r="Q233" s="1"/>
      <c r="R233" s="1"/>
      <c r="S233" s="2"/>
      <c r="T233" s="2"/>
      <c r="U233" s="2"/>
      <c r="V233" s="2"/>
      <c r="W233" s="2"/>
      <c r="X233" s="2"/>
      <c r="Y233" s="2"/>
      <c r="Z233" s="2"/>
      <c r="AA233" s="2"/>
      <c r="AB233" s="2"/>
      <c r="AC233" s="2"/>
      <c r="AD233" s="2"/>
      <c r="AE233" s="2"/>
      <c r="AF233" s="2"/>
      <c r="AG233" s="2"/>
      <c r="AH233" s="2"/>
    </row>
    <row r="234" spans="1:48" ht="21" customHeight="1" x14ac:dyDescent="0.25">
      <c r="A234" s="307"/>
      <c r="B234" s="279"/>
      <c r="C234" s="280"/>
      <c r="D234" s="276"/>
      <c r="E234" s="280"/>
      <c r="F234" s="277"/>
      <c r="G234" s="280"/>
      <c r="H234" s="280"/>
      <c r="I234" s="193" t="s">
        <v>238</v>
      </c>
      <c r="J234" s="51"/>
      <c r="K234" s="112"/>
      <c r="L234" s="52"/>
      <c r="M234" s="31"/>
      <c r="N234" s="31"/>
      <c r="O234" s="31"/>
      <c r="P234" s="127"/>
      <c r="Q234" s="1"/>
      <c r="R234" s="1"/>
      <c r="S234" s="2"/>
      <c r="T234" s="2"/>
      <c r="U234" s="2"/>
      <c r="V234" s="2"/>
      <c r="W234" s="2"/>
      <c r="X234" s="2"/>
      <c r="Y234" s="2"/>
      <c r="Z234" s="2"/>
      <c r="AA234" s="2"/>
      <c r="AB234" s="2"/>
      <c r="AC234" s="2"/>
      <c r="AD234" s="2"/>
      <c r="AE234" s="2"/>
      <c r="AF234" s="2"/>
      <c r="AG234" s="2"/>
      <c r="AH234" s="2"/>
    </row>
    <row r="235" spans="1:48" ht="21" customHeight="1" x14ac:dyDescent="0.25">
      <c r="A235" s="307"/>
      <c r="B235" s="279"/>
      <c r="C235" s="280"/>
      <c r="D235" s="276"/>
      <c r="E235" s="280"/>
      <c r="F235" s="277"/>
      <c r="G235" s="280"/>
      <c r="H235" s="280"/>
      <c r="I235" s="193" t="s">
        <v>239</v>
      </c>
      <c r="J235" s="51"/>
      <c r="K235" s="112"/>
      <c r="L235" s="52"/>
      <c r="M235" s="31"/>
      <c r="N235" s="31"/>
      <c r="O235" s="31"/>
      <c r="P235" s="127"/>
      <c r="Q235" s="1"/>
      <c r="R235" s="1"/>
      <c r="S235" s="2"/>
      <c r="T235" s="2"/>
      <c r="U235" s="2"/>
      <c r="V235" s="2"/>
      <c r="W235" s="2"/>
      <c r="X235" s="2"/>
      <c r="Y235" s="2"/>
      <c r="Z235" s="2"/>
      <c r="AA235" s="2"/>
      <c r="AB235" s="2"/>
      <c r="AC235" s="2"/>
      <c r="AD235" s="2"/>
      <c r="AE235" s="2"/>
      <c r="AF235" s="2"/>
      <c r="AG235" s="2"/>
      <c r="AH235" s="2"/>
    </row>
    <row r="236" spans="1:48" s="2" customFormat="1" ht="12.75" customHeight="1" x14ac:dyDescent="0.25">
      <c r="A236" s="15" t="s">
        <v>240</v>
      </c>
      <c r="B236" s="37"/>
      <c r="C236" s="12"/>
      <c r="D236" s="58"/>
      <c r="E236" s="12"/>
      <c r="F236" s="12"/>
      <c r="G236" s="12"/>
      <c r="H236" s="13"/>
      <c r="I236" s="137"/>
      <c r="J236" s="14"/>
      <c r="K236" s="116"/>
      <c r="L236" s="16"/>
      <c r="M236" s="16"/>
      <c r="N236" s="16"/>
      <c r="O236" s="16"/>
      <c r="P236" s="127"/>
      <c r="Q236" s="1"/>
      <c r="R236" s="1"/>
    </row>
    <row r="237" spans="1:48" s="2" customFormat="1" ht="12.75" customHeight="1" x14ac:dyDescent="0.25">
      <c r="A237" s="17" t="s">
        <v>241</v>
      </c>
      <c r="B237" s="37"/>
      <c r="C237" s="12"/>
      <c r="D237" s="58"/>
      <c r="E237" s="12"/>
      <c r="F237" s="12"/>
      <c r="G237" s="12"/>
      <c r="H237" s="13"/>
      <c r="I237" s="137"/>
      <c r="J237" s="14"/>
      <c r="K237" s="116"/>
      <c r="L237" s="16"/>
      <c r="M237" s="16"/>
      <c r="N237" s="16"/>
      <c r="O237" s="16"/>
      <c r="P237" s="127"/>
      <c r="Q237" s="1"/>
      <c r="R237" s="1"/>
    </row>
    <row r="238" spans="1:48" ht="12.75" customHeight="1" x14ac:dyDescent="0.25">
      <c r="A238" s="1" t="s">
        <v>242</v>
      </c>
      <c r="B238" s="34"/>
      <c r="C238" s="16"/>
      <c r="D238" s="60"/>
      <c r="E238" s="16"/>
      <c r="F238" s="16"/>
      <c r="G238" s="16"/>
      <c r="H238" s="16"/>
      <c r="I238" s="60"/>
      <c r="J238" s="16"/>
      <c r="P238" s="127"/>
      <c r="Q238" s="1"/>
      <c r="R238" s="1"/>
      <c r="S238" s="2"/>
      <c r="T238" s="2"/>
      <c r="U238" s="2"/>
      <c r="V238" s="2"/>
      <c r="W238" s="2"/>
      <c r="X238" s="2"/>
      <c r="Y238" s="2"/>
      <c r="Z238" s="2"/>
      <c r="AA238" s="2"/>
      <c r="AB238" s="2"/>
      <c r="AC238" s="2"/>
      <c r="AD238" s="2"/>
      <c r="AE238" s="2"/>
      <c r="AF238" s="2"/>
      <c r="AG238" s="2"/>
      <c r="AH238" s="2"/>
    </row>
    <row r="239" spans="1:48" ht="12.75" customHeight="1" x14ac:dyDescent="0.25">
      <c r="A239" s="1" t="s">
        <v>243</v>
      </c>
      <c r="B239" s="34"/>
      <c r="C239" s="16"/>
      <c r="D239" s="60"/>
      <c r="E239" s="16"/>
      <c r="F239" s="16"/>
      <c r="G239" s="16"/>
      <c r="H239" s="16"/>
      <c r="I239" s="60"/>
      <c r="J239" s="16"/>
      <c r="P239" s="127"/>
      <c r="Q239" s="1"/>
      <c r="R239" s="1"/>
      <c r="S239" s="2"/>
      <c r="T239" s="2"/>
      <c r="U239" s="2"/>
      <c r="V239" s="2"/>
      <c r="W239" s="2"/>
      <c r="X239" s="2"/>
      <c r="Y239" s="2"/>
      <c r="Z239" s="2"/>
      <c r="AA239" s="2"/>
      <c r="AB239" s="2"/>
      <c r="AC239" s="2"/>
      <c r="AD239" s="2"/>
      <c r="AE239" s="2"/>
      <c r="AF239" s="2"/>
      <c r="AG239" s="2"/>
      <c r="AH239" s="2"/>
    </row>
    <row r="240" spans="1:48" s="74" customFormat="1" ht="21" customHeight="1" x14ac:dyDescent="0.25">
      <c r="A240" s="34"/>
      <c r="B240" s="190"/>
      <c r="C240" s="42"/>
      <c r="D240" s="59"/>
      <c r="E240" s="42"/>
      <c r="F240" s="42"/>
      <c r="G240" s="42"/>
      <c r="H240" s="42"/>
      <c r="I240" s="59"/>
      <c r="J240" s="42"/>
      <c r="K240" s="340">
        <v>2024</v>
      </c>
      <c r="L240" s="340"/>
      <c r="M240" s="340"/>
      <c r="N240" s="340"/>
      <c r="O240" s="340"/>
      <c r="P240" s="125"/>
      <c r="Q240" s="1"/>
      <c r="R240" s="1"/>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row>
    <row r="241" spans="1:34" s="77" customFormat="1" ht="12.75" x14ac:dyDescent="0.25">
      <c r="A241" s="69" t="s">
        <v>33</v>
      </c>
      <c r="B241" s="69" t="s">
        <v>34</v>
      </c>
      <c r="C241" s="69" t="s">
        <v>35</v>
      </c>
      <c r="D241" s="70" t="s">
        <v>36</v>
      </c>
      <c r="E241" s="69" t="s">
        <v>62</v>
      </c>
      <c r="F241" s="69" t="s">
        <v>63</v>
      </c>
      <c r="G241" s="69" t="s">
        <v>38</v>
      </c>
      <c r="H241" s="69" t="s">
        <v>39</v>
      </c>
      <c r="I241" s="139" t="s">
        <v>40</v>
      </c>
      <c r="J241" s="71" t="s">
        <v>41</v>
      </c>
      <c r="K241" s="68" t="s">
        <v>42</v>
      </c>
      <c r="L241" s="68" t="s">
        <v>43</v>
      </c>
      <c r="M241" s="68" t="s">
        <v>44</v>
      </c>
      <c r="N241" s="68" t="s">
        <v>45</v>
      </c>
      <c r="O241" s="68" t="s">
        <v>46</v>
      </c>
      <c r="P241" s="131"/>
      <c r="Q241" s="1"/>
      <c r="R241" s="1"/>
      <c r="S241" s="44"/>
      <c r="T241" s="44"/>
      <c r="U241" s="44"/>
      <c r="V241" s="44"/>
      <c r="W241" s="44"/>
      <c r="X241" s="44"/>
      <c r="Y241" s="44"/>
      <c r="Z241" s="44"/>
      <c r="AA241" s="44"/>
      <c r="AB241" s="44"/>
      <c r="AC241" s="44"/>
      <c r="AD241" s="44"/>
      <c r="AE241" s="44"/>
      <c r="AF241" s="44"/>
      <c r="AG241" s="44"/>
      <c r="AH241" s="44"/>
    </row>
    <row r="242" spans="1:34" s="78" customFormat="1" ht="21" customHeight="1" x14ac:dyDescent="0.25">
      <c r="A242" s="334" t="s">
        <v>29</v>
      </c>
      <c r="B242" s="281" t="s">
        <v>48</v>
      </c>
      <c r="C242" s="282" t="s">
        <v>244</v>
      </c>
      <c r="D242" s="282" t="s">
        <v>50</v>
      </c>
      <c r="E242" s="282" t="s">
        <v>245</v>
      </c>
      <c r="F242" s="282" t="s">
        <v>246</v>
      </c>
      <c r="G242" s="282" t="s">
        <v>247</v>
      </c>
      <c r="H242" s="282" t="s">
        <v>53</v>
      </c>
      <c r="I242" s="141" t="s">
        <v>248</v>
      </c>
      <c r="J242" s="102"/>
      <c r="K242" s="183">
        <f>SUM(K243:K247)</f>
        <v>549638.40000000014</v>
      </c>
      <c r="L242" s="63"/>
      <c r="M242" s="63"/>
      <c r="N242" s="63"/>
      <c r="O242" s="63"/>
      <c r="P242" s="133"/>
      <c r="Q242" s="1"/>
      <c r="R242" s="1"/>
      <c r="S242" s="22"/>
      <c r="T242" s="22"/>
      <c r="U242" s="22"/>
      <c r="V242" s="22"/>
      <c r="W242" s="22"/>
      <c r="X242" s="22"/>
      <c r="Y242" s="22"/>
      <c r="Z242" s="22"/>
      <c r="AA242" s="22"/>
      <c r="AB242" s="22"/>
      <c r="AC242" s="22"/>
      <c r="AD242" s="22"/>
      <c r="AE242" s="22"/>
      <c r="AF242" s="22"/>
      <c r="AG242" s="22"/>
      <c r="AH242" s="22"/>
    </row>
    <row r="243" spans="1:34" s="78" customFormat="1" ht="21" customHeight="1" x14ac:dyDescent="0.25">
      <c r="A243" s="334"/>
      <c r="B243" s="281"/>
      <c r="C243" s="282"/>
      <c r="D243" s="282"/>
      <c r="E243" s="282"/>
      <c r="F243" s="282"/>
      <c r="G243" s="282"/>
      <c r="H243" s="282"/>
      <c r="I243" s="142" t="s">
        <v>54</v>
      </c>
      <c r="J243" s="102"/>
      <c r="K243" s="183">
        <f>PIN!C4*20%</f>
        <v>252000</v>
      </c>
      <c r="L243" s="63"/>
      <c r="M243" s="63"/>
      <c r="N243" s="63"/>
      <c r="O243" s="63"/>
      <c r="P243" s="133"/>
      <c r="Q243" s="1"/>
      <c r="R243" s="1"/>
      <c r="S243" s="22"/>
      <c r="T243" s="22"/>
      <c r="U243" s="22"/>
      <c r="V243" s="22"/>
      <c r="W243" s="22"/>
      <c r="X243" s="22"/>
      <c r="Y243" s="22"/>
      <c r="Z243" s="22"/>
      <c r="AA243" s="22"/>
      <c r="AB243" s="22"/>
      <c r="AC243" s="22"/>
      <c r="AD243" s="22"/>
      <c r="AE243" s="22"/>
      <c r="AF243" s="22"/>
      <c r="AG243" s="22"/>
      <c r="AH243" s="22"/>
    </row>
    <row r="244" spans="1:34" s="78" customFormat="1" ht="21" customHeight="1" x14ac:dyDescent="0.25">
      <c r="A244" s="334"/>
      <c r="B244" s="281"/>
      <c r="C244" s="282"/>
      <c r="D244" s="282"/>
      <c r="E244" s="282"/>
      <c r="F244" s="282"/>
      <c r="G244" s="282"/>
      <c r="H244" s="282"/>
      <c r="I244" s="142" t="s">
        <v>16</v>
      </c>
      <c r="J244" s="102"/>
      <c r="K244" s="183">
        <f>PIN!C5*20%</f>
        <v>4605.2</v>
      </c>
      <c r="L244" s="63"/>
      <c r="M244" s="63"/>
      <c r="N244" s="63"/>
      <c r="O244" s="63"/>
      <c r="P244" s="133"/>
      <c r="Q244" s="1"/>
      <c r="R244" s="1"/>
      <c r="S244" s="22"/>
      <c r="T244" s="22"/>
      <c r="U244" s="22"/>
      <c r="V244" s="22"/>
      <c r="W244" s="22"/>
      <c r="X244" s="22"/>
      <c r="Y244" s="22"/>
      <c r="Z244" s="22"/>
      <c r="AA244" s="22"/>
      <c r="AB244" s="22"/>
      <c r="AC244" s="22"/>
      <c r="AD244" s="22"/>
      <c r="AE244" s="22"/>
      <c r="AF244" s="22"/>
      <c r="AG244" s="22"/>
      <c r="AH244" s="22"/>
    </row>
    <row r="245" spans="1:34" s="78" customFormat="1" ht="21" customHeight="1" x14ac:dyDescent="0.25">
      <c r="A245" s="334"/>
      <c r="B245" s="281"/>
      <c r="C245" s="282"/>
      <c r="D245" s="282"/>
      <c r="E245" s="282"/>
      <c r="F245" s="282"/>
      <c r="G245" s="282"/>
      <c r="H245" s="282"/>
      <c r="I245" s="193" t="s">
        <v>17</v>
      </c>
      <c r="J245" s="102"/>
      <c r="K245" s="183">
        <f>PIN!C6*20%</f>
        <v>23710.400000000001</v>
      </c>
      <c r="L245" s="63"/>
      <c r="M245" s="63"/>
      <c r="N245" s="63"/>
      <c r="O245" s="63"/>
      <c r="P245" s="133"/>
      <c r="Q245" s="1"/>
      <c r="R245" s="1"/>
      <c r="S245" s="22"/>
      <c r="T245" s="22"/>
      <c r="U245" s="22"/>
      <c r="V245" s="22"/>
      <c r="W245" s="22"/>
      <c r="X245" s="22"/>
      <c r="Y245" s="22"/>
      <c r="Z245" s="22"/>
      <c r="AA245" s="22"/>
      <c r="AB245" s="22"/>
      <c r="AC245" s="22"/>
      <c r="AD245" s="22"/>
      <c r="AE245" s="22"/>
      <c r="AF245" s="22"/>
      <c r="AG245" s="22"/>
      <c r="AH245" s="22"/>
    </row>
    <row r="246" spans="1:34" s="78" customFormat="1" ht="21" customHeight="1" x14ac:dyDescent="0.25">
      <c r="A246" s="334"/>
      <c r="B246" s="281"/>
      <c r="C246" s="282"/>
      <c r="D246" s="282"/>
      <c r="E246" s="282"/>
      <c r="F246" s="282"/>
      <c r="G246" s="282"/>
      <c r="H246" s="282"/>
      <c r="I246" s="193" t="s">
        <v>55</v>
      </c>
      <c r="J246" s="102"/>
      <c r="K246" s="183">
        <f>PIN!C4*20%</f>
        <v>252000</v>
      </c>
      <c r="L246" s="63"/>
      <c r="M246" s="63"/>
      <c r="N246" s="63"/>
      <c r="O246" s="63"/>
      <c r="P246" s="133"/>
      <c r="Q246" s="1"/>
      <c r="R246" s="1"/>
      <c r="S246" s="22"/>
      <c r="T246" s="22"/>
      <c r="U246" s="22"/>
      <c r="V246" s="22"/>
      <c r="W246" s="22"/>
      <c r="X246" s="22"/>
      <c r="Y246" s="22"/>
      <c r="Z246" s="22"/>
      <c r="AA246" s="22"/>
      <c r="AB246" s="22"/>
      <c r="AC246" s="22"/>
      <c r="AD246" s="22"/>
      <c r="AE246" s="22"/>
      <c r="AF246" s="22"/>
      <c r="AG246" s="22"/>
      <c r="AH246" s="22"/>
    </row>
    <row r="247" spans="1:34" s="78" customFormat="1" ht="21" customHeight="1" x14ac:dyDescent="0.25">
      <c r="A247" s="334"/>
      <c r="B247" s="281"/>
      <c r="C247" s="282"/>
      <c r="D247" s="282"/>
      <c r="E247" s="282"/>
      <c r="F247" s="282"/>
      <c r="G247" s="282"/>
      <c r="H247" s="282"/>
      <c r="I247" s="193" t="s">
        <v>18</v>
      </c>
      <c r="J247" s="102"/>
      <c r="K247" s="183">
        <f>PIN!C7*20%</f>
        <v>17322.8</v>
      </c>
      <c r="L247" s="63"/>
      <c r="M247" s="63"/>
      <c r="N247" s="63"/>
      <c r="O247" s="63"/>
      <c r="P247" s="133"/>
      <c r="Q247" s="1"/>
      <c r="R247" s="1"/>
      <c r="S247" s="22"/>
      <c r="T247" s="22"/>
      <c r="U247" s="22"/>
      <c r="V247" s="22"/>
      <c r="W247" s="22"/>
      <c r="X247" s="22"/>
      <c r="Y247" s="22"/>
      <c r="Z247" s="22"/>
      <c r="AA247" s="22"/>
      <c r="AB247" s="22"/>
      <c r="AC247" s="22"/>
      <c r="AD247" s="22"/>
      <c r="AE247" s="22"/>
      <c r="AF247" s="22"/>
      <c r="AG247" s="22"/>
      <c r="AH247" s="22"/>
    </row>
    <row r="248" spans="1:34" s="78" customFormat="1" ht="21" customHeight="1" x14ac:dyDescent="0.25">
      <c r="A248" s="334"/>
      <c r="B248" s="281"/>
      <c r="C248" s="282"/>
      <c r="D248" s="282"/>
      <c r="E248" s="282"/>
      <c r="F248" s="282"/>
      <c r="G248" s="282"/>
      <c r="H248" s="282"/>
      <c r="I248" s="193" t="s">
        <v>56</v>
      </c>
      <c r="J248" s="102"/>
      <c r="K248" s="143" t="s">
        <v>78</v>
      </c>
      <c r="L248" s="63"/>
      <c r="M248" s="63"/>
      <c r="N248" s="63"/>
      <c r="O248" s="63"/>
      <c r="P248" s="133"/>
      <c r="Q248" s="1"/>
      <c r="R248" s="1"/>
      <c r="S248" s="22"/>
      <c r="T248" s="22"/>
      <c r="U248" s="22"/>
      <c r="V248" s="22"/>
      <c r="W248" s="22"/>
      <c r="X248" s="22"/>
      <c r="Y248" s="22"/>
      <c r="Z248" s="22"/>
      <c r="AA248" s="22"/>
      <c r="AB248" s="22"/>
      <c r="AC248" s="22"/>
      <c r="AD248" s="22"/>
      <c r="AE248" s="22"/>
      <c r="AF248" s="22"/>
      <c r="AG248" s="22"/>
      <c r="AH248" s="22"/>
    </row>
    <row r="249" spans="1:34" s="33" customFormat="1" ht="21" customHeight="1" x14ac:dyDescent="0.25">
      <c r="P249" s="133"/>
    </row>
    <row r="250" spans="1:34" s="74" customFormat="1" ht="21" customHeight="1" x14ac:dyDescent="0.25">
      <c r="A250" s="36"/>
      <c r="B250" s="55"/>
      <c r="C250" s="33"/>
      <c r="D250" s="56"/>
      <c r="E250" s="33"/>
      <c r="F250" s="33"/>
      <c r="G250" s="33"/>
      <c r="H250" s="33"/>
      <c r="I250" s="56"/>
      <c r="J250" s="33"/>
      <c r="K250" s="341">
        <v>2024</v>
      </c>
      <c r="L250" s="341"/>
      <c r="M250" s="341"/>
      <c r="N250" s="341"/>
      <c r="O250" s="341"/>
      <c r="P250" s="125"/>
      <c r="Q250" s="83" t="s">
        <v>68</v>
      </c>
      <c r="R250" s="83">
        <v>2024</v>
      </c>
      <c r="S250" s="35"/>
      <c r="T250" s="35"/>
      <c r="U250" s="35"/>
      <c r="V250" s="35"/>
      <c r="W250" s="35"/>
      <c r="X250" s="35"/>
      <c r="Y250" s="35"/>
      <c r="Z250" s="35"/>
      <c r="AA250" s="35"/>
      <c r="AB250" s="35"/>
      <c r="AC250" s="35"/>
      <c r="AD250" s="35"/>
      <c r="AE250" s="35"/>
      <c r="AF250" s="35"/>
      <c r="AG250" s="35"/>
      <c r="AH250" s="35"/>
    </row>
    <row r="251" spans="1:34" s="35" customFormat="1" ht="42" customHeight="1" x14ac:dyDescent="0.25">
      <c r="A251" s="95" t="s">
        <v>33</v>
      </c>
      <c r="B251" s="97" t="s">
        <v>34</v>
      </c>
      <c r="C251" s="98" t="s">
        <v>35</v>
      </c>
      <c r="D251" s="99" t="s">
        <v>36</v>
      </c>
      <c r="E251" s="98" t="s">
        <v>62</v>
      </c>
      <c r="F251" s="98" t="s">
        <v>63</v>
      </c>
      <c r="G251" s="98" t="s">
        <v>38</v>
      </c>
      <c r="H251" s="101" t="s">
        <v>39</v>
      </c>
      <c r="I251" s="93" t="s">
        <v>40</v>
      </c>
      <c r="J251" s="94" t="s">
        <v>41</v>
      </c>
      <c r="K251" s="85" t="s">
        <v>42</v>
      </c>
      <c r="L251" s="84" t="s">
        <v>64</v>
      </c>
      <c r="M251" s="84" t="s">
        <v>65</v>
      </c>
      <c r="N251" s="84" t="s">
        <v>66</v>
      </c>
      <c r="O251" s="84" t="s">
        <v>67</v>
      </c>
      <c r="P251" s="125"/>
      <c r="Q251" s="4" t="s">
        <v>77</v>
      </c>
      <c r="R251" s="5">
        <v>50000</v>
      </c>
    </row>
    <row r="252" spans="1:34" ht="39.950000000000003" customHeight="1" x14ac:dyDescent="0.25">
      <c r="A252" s="344" t="s">
        <v>249</v>
      </c>
      <c r="B252" s="243" t="s">
        <v>48</v>
      </c>
      <c r="C252" s="244" t="s">
        <v>250</v>
      </c>
      <c r="D252" s="242" t="s">
        <v>251</v>
      </c>
      <c r="E252" s="198" t="s">
        <v>252</v>
      </c>
      <c r="F252" s="198" t="s">
        <v>253</v>
      </c>
      <c r="G252" s="198" t="s">
        <v>123</v>
      </c>
      <c r="H252" s="105" t="s">
        <v>95</v>
      </c>
      <c r="I252" s="200" t="s">
        <v>127</v>
      </c>
      <c r="J252" s="47">
        <v>208</v>
      </c>
      <c r="K252" s="110">
        <v>295</v>
      </c>
      <c r="L252" s="10"/>
      <c r="M252" s="10"/>
      <c r="N252" s="10"/>
      <c r="O252" s="10"/>
      <c r="P252" s="125"/>
      <c r="Q252" s="4" t="s">
        <v>10</v>
      </c>
      <c r="R252" s="28">
        <v>0.5</v>
      </c>
      <c r="S252" s="2"/>
      <c r="T252" s="2"/>
      <c r="U252" s="2"/>
      <c r="V252" s="2"/>
      <c r="W252" s="2"/>
      <c r="X252" s="2"/>
      <c r="Y252" s="2"/>
      <c r="Z252" s="2"/>
      <c r="AA252" s="2"/>
      <c r="AB252" s="2"/>
      <c r="AC252" s="2"/>
      <c r="AD252" s="2"/>
      <c r="AE252" s="2"/>
      <c r="AF252" s="2"/>
      <c r="AG252" s="2"/>
      <c r="AH252" s="2"/>
    </row>
    <row r="253" spans="1:34" ht="39.950000000000003" customHeight="1" x14ac:dyDescent="0.25">
      <c r="A253" s="344"/>
      <c r="B253" s="245" t="s">
        <v>57</v>
      </c>
      <c r="C253" s="246" t="s">
        <v>254</v>
      </c>
      <c r="D253" s="142" t="s">
        <v>255</v>
      </c>
      <c r="E253" s="194" t="s">
        <v>256</v>
      </c>
      <c r="F253" s="194" t="s">
        <v>257</v>
      </c>
      <c r="G253" s="221" t="s">
        <v>258</v>
      </c>
      <c r="H253" s="236" t="s">
        <v>53</v>
      </c>
      <c r="I253" s="193" t="s">
        <v>127</v>
      </c>
      <c r="J253" s="9">
        <v>1000</v>
      </c>
      <c r="K253" s="237">
        <v>50</v>
      </c>
      <c r="L253" s="238"/>
      <c r="M253" s="238"/>
      <c r="N253" s="238"/>
      <c r="O253" s="238"/>
      <c r="P253" s="125"/>
      <c r="Q253" s="8" t="s">
        <v>11</v>
      </c>
      <c r="R253" s="32">
        <v>0.5</v>
      </c>
      <c r="S253" s="2"/>
      <c r="T253" s="2"/>
      <c r="U253" s="2"/>
      <c r="V253" s="2"/>
      <c r="W253" s="2"/>
      <c r="X253" s="2"/>
      <c r="Y253" s="2"/>
      <c r="Z253" s="2"/>
      <c r="AA253" s="2"/>
      <c r="AB253" s="2"/>
      <c r="AC253" s="2"/>
      <c r="AD253" s="2"/>
      <c r="AE253" s="2"/>
      <c r="AF253" s="2"/>
      <c r="AG253" s="2"/>
      <c r="AH253" s="2"/>
    </row>
    <row r="254" spans="1:34" ht="12.75" x14ac:dyDescent="0.25">
      <c r="A254" s="344"/>
      <c r="B254" s="345" t="s">
        <v>81</v>
      </c>
      <c r="C254" s="336" t="s">
        <v>259</v>
      </c>
      <c r="D254" s="231"/>
      <c r="E254" s="230"/>
      <c r="F254" s="335" t="s">
        <v>260</v>
      </c>
      <c r="G254" s="352"/>
      <c r="H254" s="353" t="s">
        <v>75</v>
      </c>
      <c r="I254" s="141" t="s">
        <v>248</v>
      </c>
      <c r="J254" s="232"/>
      <c r="K254" s="239">
        <f>SUM(K255:K260)</f>
        <v>496480.10400000005</v>
      </c>
      <c r="L254" s="240"/>
      <c r="M254" s="240"/>
      <c r="N254" s="240"/>
      <c r="O254" s="240"/>
      <c r="P254" s="125"/>
      <c r="Q254" s="1"/>
      <c r="R254" s="233"/>
      <c r="S254" s="2"/>
      <c r="T254" s="2"/>
      <c r="U254" s="2"/>
      <c r="V254" s="2"/>
      <c r="W254" s="2"/>
      <c r="X254" s="2"/>
      <c r="Y254" s="2"/>
      <c r="Z254" s="2"/>
      <c r="AA254" s="2"/>
      <c r="AB254" s="2"/>
      <c r="AC254" s="2"/>
      <c r="AD254" s="2"/>
      <c r="AE254" s="2"/>
      <c r="AF254" s="2"/>
      <c r="AG254" s="2"/>
      <c r="AH254" s="2"/>
    </row>
    <row r="255" spans="1:34" ht="12.75" x14ac:dyDescent="0.25">
      <c r="A255" s="344"/>
      <c r="B255" s="345"/>
      <c r="C255" s="337"/>
      <c r="D255" s="231"/>
      <c r="E255" s="230"/>
      <c r="F255" s="335"/>
      <c r="G255" s="352"/>
      <c r="H255" s="354"/>
      <c r="I255" s="142" t="s">
        <v>54</v>
      </c>
      <c r="J255" s="232"/>
      <c r="K255" s="241">
        <f>K21*0.1</f>
        <v>252000</v>
      </c>
      <c r="L255" s="240"/>
      <c r="M255" s="240"/>
      <c r="N255" s="240"/>
      <c r="O255" s="240"/>
      <c r="P255" s="125"/>
      <c r="Q255" s="1"/>
      <c r="R255" s="233"/>
      <c r="S255" s="2"/>
      <c r="T255" s="2"/>
      <c r="U255" s="2"/>
      <c r="V255" s="2"/>
      <c r="W255" s="2"/>
      <c r="X255" s="2"/>
      <c r="Y255" s="2"/>
      <c r="Z255" s="2"/>
      <c r="AA255" s="2"/>
      <c r="AB255" s="2"/>
      <c r="AC255" s="2"/>
      <c r="AD255" s="2"/>
      <c r="AE255" s="2"/>
      <c r="AF255" s="2"/>
      <c r="AG255" s="2"/>
      <c r="AH255" s="2"/>
    </row>
    <row r="256" spans="1:34" ht="12.75" x14ac:dyDescent="0.25">
      <c r="A256" s="344"/>
      <c r="B256" s="345"/>
      <c r="C256" s="337"/>
      <c r="D256" s="231"/>
      <c r="E256" s="230"/>
      <c r="F256" s="335"/>
      <c r="G256" s="352"/>
      <c r="H256" s="354"/>
      <c r="I256" s="142" t="s">
        <v>16</v>
      </c>
      <c r="J256" s="232"/>
      <c r="K256" s="241">
        <f>K22*0.1</f>
        <v>4605.2</v>
      </c>
      <c r="L256" s="240"/>
      <c r="M256" s="240"/>
      <c r="N256" s="240"/>
      <c r="O256" s="240"/>
      <c r="P256" s="125"/>
      <c r="Q256" s="1"/>
      <c r="R256" s="233"/>
      <c r="S256" s="2"/>
      <c r="T256" s="2"/>
      <c r="U256" s="2"/>
      <c r="V256" s="2"/>
      <c r="W256" s="2"/>
      <c r="X256" s="2"/>
      <c r="Y256" s="2"/>
      <c r="Z256" s="2"/>
      <c r="AA256" s="2"/>
      <c r="AB256" s="2"/>
      <c r="AC256" s="2"/>
      <c r="AD256" s="2"/>
      <c r="AE256" s="2"/>
      <c r="AF256" s="2"/>
      <c r="AG256" s="2"/>
      <c r="AH256" s="2"/>
    </row>
    <row r="257" spans="1:34" ht="12.75" x14ac:dyDescent="0.25">
      <c r="A257" s="344"/>
      <c r="B257" s="345"/>
      <c r="C257" s="337"/>
      <c r="D257" s="231"/>
      <c r="E257" s="230"/>
      <c r="F257" s="335"/>
      <c r="G257" s="352"/>
      <c r="H257" s="354"/>
      <c r="I257" s="142" t="s">
        <v>17</v>
      </c>
      <c r="J257" s="232"/>
      <c r="K257" s="241">
        <f>K23*0.1</f>
        <v>4000</v>
      </c>
      <c r="L257" s="240"/>
      <c r="M257" s="240"/>
      <c r="N257" s="240"/>
      <c r="O257" s="240"/>
      <c r="P257" s="125"/>
      <c r="Q257" s="1"/>
      <c r="R257" s="233"/>
      <c r="S257" s="2"/>
      <c r="T257" s="2"/>
      <c r="U257" s="2"/>
      <c r="V257" s="2"/>
      <c r="W257" s="2"/>
      <c r="X257" s="2"/>
      <c r="Y257" s="2"/>
      <c r="Z257" s="2"/>
      <c r="AA257" s="2"/>
      <c r="AB257" s="2"/>
      <c r="AC257" s="2"/>
      <c r="AD257" s="2"/>
      <c r="AE257" s="2"/>
      <c r="AF257" s="2"/>
      <c r="AG257" s="2"/>
      <c r="AH257" s="2"/>
    </row>
    <row r="258" spans="1:34" ht="12.75" x14ac:dyDescent="0.25">
      <c r="A258" s="344"/>
      <c r="B258" s="345"/>
      <c r="C258" s="337"/>
      <c r="D258" s="231"/>
      <c r="E258" s="230"/>
      <c r="F258" s="335"/>
      <c r="G258" s="352"/>
      <c r="H258" s="354"/>
      <c r="I258" s="142" t="s">
        <v>55</v>
      </c>
      <c r="J258" s="232"/>
      <c r="K258" s="241">
        <f>K24*0.1</f>
        <v>219764.7</v>
      </c>
      <c r="L258" s="240"/>
      <c r="M258" s="240"/>
      <c r="N258" s="240"/>
      <c r="O258" s="240"/>
      <c r="P258" s="125"/>
      <c r="Q258" s="1"/>
      <c r="R258" s="233"/>
      <c r="S258" s="2"/>
      <c r="T258" s="2"/>
      <c r="U258" s="2"/>
      <c r="V258" s="2"/>
      <c r="W258" s="2"/>
      <c r="X258" s="2"/>
      <c r="Y258" s="2"/>
      <c r="Z258" s="2"/>
      <c r="AA258" s="2"/>
      <c r="AB258" s="2"/>
      <c r="AC258" s="2"/>
      <c r="AD258" s="2"/>
      <c r="AE258" s="2"/>
      <c r="AF258" s="2"/>
      <c r="AG258" s="2"/>
      <c r="AH258" s="2"/>
    </row>
    <row r="259" spans="1:34" ht="12.75" x14ac:dyDescent="0.25">
      <c r="A259" s="344"/>
      <c r="B259" s="345"/>
      <c r="C259" s="337"/>
      <c r="D259" s="231"/>
      <c r="E259" s="230"/>
      <c r="F259" s="335"/>
      <c r="G259" s="352"/>
      <c r="H259" s="354"/>
      <c r="I259" s="142" t="s">
        <v>18</v>
      </c>
      <c r="J259" s="232"/>
      <c r="K259" s="241">
        <f>K25*0.1</f>
        <v>16110.204000000002</v>
      </c>
      <c r="L259" s="240"/>
      <c r="M259" s="240"/>
      <c r="N259" s="240"/>
      <c r="O259" s="240"/>
      <c r="P259" s="125"/>
      <c r="Q259" s="1"/>
      <c r="R259" s="233"/>
      <c r="S259" s="2"/>
      <c r="T259" s="2"/>
      <c r="U259" s="2"/>
      <c r="V259" s="2"/>
      <c r="W259" s="2"/>
      <c r="X259" s="2"/>
      <c r="Y259" s="2"/>
      <c r="Z259" s="2"/>
      <c r="AA259" s="2"/>
      <c r="AB259" s="2"/>
      <c r="AC259" s="2"/>
      <c r="AD259" s="2"/>
      <c r="AE259" s="2"/>
      <c r="AF259" s="2"/>
      <c r="AG259" s="2"/>
      <c r="AH259" s="2"/>
    </row>
    <row r="260" spans="1:34" ht="12.75" x14ac:dyDescent="0.25">
      <c r="A260" s="344"/>
      <c r="B260" s="345"/>
      <c r="C260" s="338"/>
      <c r="D260" s="231"/>
      <c r="E260" s="230"/>
      <c r="F260" s="335"/>
      <c r="G260" s="352"/>
      <c r="H260" s="355"/>
      <c r="I260" s="142" t="s">
        <v>56</v>
      </c>
      <c r="J260" s="232"/>
      <c r="K260" s="241">
        <v>0</v>
      </c>
      <c r="L260" s="240"/>
      <c r="M260" s="240"/>
      <c r="N260" s="240"/>
      <c r="O260" s="240"/>
      <c r="P260" s="125"/>
      <c r="Q260" s="1"/>
      <c r="R260" s="233"/>
      <c r="S260" s="2"/>
      <c r="T260" s="2"/>
      <c r="U260" s="2"/>
      <c r="V260" s="2"/>
      <c r="W260" s="2"/>
      <c r="X260" s="2"/>
      <c r="Y260" s="2"/>
      <c r="Z260" s="2"/>
      <c r="AA260" s="2"/>
      <c r="AB260" s="2"/>
      <c r="AC260" s="2"/>
      <c r="AD260" s="2"/>
      <c r="AE260" s="2"/>
      <c r="AF260" s="2"/>
      <c r="AG260" s="2"/>
      <c r="AH260" s="2"/>
    </row>
    <row r="261" spans="1:34" ht="12.75" customHeight="1" x14ac:dyDescent="0.25">
      <c r="A261" s="15" t="s">
        <v>261</v>
      </c>
      <c r="B261" s="37"/>
      <c r="C261" s="12"/>
      <c r="D261" s="58"/>
      <c r="E261" s="12"/>
      <c r="F261" s="12"/>
      <c r="G261" s="12"/>
      <c r="H261" s="13"/>
      <c r="I261" s="137"/>
      <c r="J261" s="14"/>
      <c r="P261" s="125"/>
      <c r="Q261" s="1"/>
      <c r="R261" s="1"/>
      <c r="S261" s="2"/>
      <c r="T261" s="2"/>
      <c r="U261" s="2"/>
      <c r="V261" s="2"/>
      <c r="W261" s="2"/>
      <c r="X261" s="2"/>
      <c r="Y261" s="2"/>
      <c r="Z261" s="2"/>
      <c r="AA261" s="2"/>
      <c r="AB261" s="2"/>
      <c r="AC261" s="2"/>
      <c r="AD261" s="2"/>
      <c r="AE261" s="2"/>
      <c r="AF261" s="2"/>
      <c r="AG261" s="2"/>
      <c r="AH261" s="2"/>
    </row>
    <row r="262" spans="1:34" ht="12.75" customHeight="1" x14ac:dyDescent="0.25">
      <c r="A262" s="17" t="s">
        <v>262</v>
      </c>
      <c r="B262" s="37"/>
      <c r="C262" s="12"/>
      <c r="D262" s="58"/>
      <c r="E262" s="12"/>
      <c r="F262" s="12"/>
      <c r="G262" s="12"/>
      <c r="H262" s="13"/>
      <c r="I262" s="137"/>
      <c r="J262" s="14"/>
      <c r="P262" s="125"/>
      <c r="Q262" s="1"/>
      <c r="R262" s="1"/>
      <c r="S262" s="2"/>
      <c r="T262" s="2"/>
      <c r="U262" s="2"/>
      <c r="V262" s="2"/>
      <c r="W262" s="2"/>
      <c r="X262" s="2"/>
      <c r="Y262" s="2"/>
      <c r="Z262" s="2"/>
      <c r="AA262" s="2"/>
      <c r="AB262" s="2"/>
      <c r="AC262" s="2"/>
      <c r="AD262" s="2"/>
      <c r="AE262" s="2"/>
      <c r="AF262" s="2"/>
      <c r="AG262" s="2"/>
      <c r="AH262" s="2"/>
    </row>
    <row r="263" spans="1:34" ht="12.75" customHeight="1" x14ac:dyDescent="0.25">
      <c r="A263" s="17" t="s">
        <v>263</v>
      </c>
      <c r="B263" s="37"/>
      <c r="C263" s="12"/>
      <c r="D263" s="58"/>
      <c r="E263" s="12"/>
      <c r="F263" s="12"/>
      <c r="G263" s="12"/>
      <c r="H263" s="13"/>
      <c r="I263" s="137"/>
      <c r="J263" s="14"/>
      <c r="P263" s="125"/>
      <c r="Q263" s="1"/>
      <c r="R263" s="1"/>
      <c r="S263" s="2"/>
      <c r="T263" s="2"/>
      <c r="U263" s="2"/>
      <c r="V263" s="2"/>
      <c r="W263" s="2"/>
      <c r="X263" s="2"/>
      <c r="Y263" s="2"/>
      <c r="Z263" s="2"/>
      <c r="AA263" s="2"/>
      <c r="AB263" s="2"/>
      <c r="AC263" s="2"/>
      <c r="AD263" s="2"/>
      <c r="AE263" s="2"/>
      <c r="AF263" s="2"/>
      <c r="AG263" s="2"/>
      <c r="AH263" s="2"/>
    </row>
    <row r="264" spans="1:34" s="35" customFormat="1" ht="21" customHeight="1" x14ac:dyDescent="0.25">
      <c r="A264" s="36"/>
      <c r="B264" s="55"/>
      <c r="C264" s="33"/>
      <c r="D264" s="56"/>
      <c r="E264" s="33"/>
      <c r="F264" s="33"/>
      <c r="G264" s="33"/>
      <c r="H264" s="33"/>
      <c r="I264" s="56"/>
      <c r="J264" s="33"/>
      <c r="K264" s="341">
        <v>2024</v>
      </c>
      <c r="L264" s="341"/>
      <c r="M264" s="341"/>
      <c r="N264" s="341"/>
      <c r="O264" s="341"/>
      <c r="P264" s="125"/>
      <c r="Q264" s="83" t="s">
        <v>68</v>
      </c>
      <c r="R264" s="83">
        <v>2024</v>
      </c>
    </row>
    <row r="265" spans="1:34" s="35" customFormat="1" ht="42" customHeight="1" x14ac:dyDescent="0.25">
      <c r="A265" s="90" t="s">
        <v>33</v>
      </c>
      <c r="B265" s="91" t="s">
        <v>34</v>
      </c>
      <c r="C265" s="92" t="s">
        <v>35</v>
      </c>
      <c r="D265" s="93" t="s">
        <v>36</v>
      </c>
      <c r="E265" s="92" t="s">
        <v>62</v>
      </c>
      <c r="F265" s="92" t="s">
        <v>63</v>
      </c>
      <c r="G265" s="92" t="s">
        <v>38</v>
      </c>
      <c r="H265" s="92" t="s">
        <v>39</v>
      </c>
      <c r="I265" s="93" t="s">
        <v>40</v>
      </c>
      <c r="J265" s="94" t="s">
        <v>41</v>
      </c>
      <c r="K265" s="85" t="s">
        <v>42</v>
      </c>
      <c r="L265" s="84" t="s">
        <v>64</v>
      </c>
      <c r="M265" s="84" t="s">
        <v>65</v>
      </c>
      <c r="N265" s="84" t="s">
        <v>66</v>
      </c>
      <c r="O265" s="84" t="s">
        <v>67</v>
      </c>
      <c r="P265" s="125"/>
      <c r="Q265" s="4" t="s">
        <v>77</v>
      </c>
      <c r="R265" s="5">
        <v>50000</v>
      </c>
    </row>
    <row r="266" spans="1:34" s="122" customFormat="1" ht="21" customHeight="1" x14ac:dyDescent="0.25">
      <c r="A266" s="332" t="s">
        <v>264</v>
      </c>
      <c r="B266" s="279" t="s">
        <v>48</v>
      </c>
      <c r="C266" s="290" t="s">
        <v>265</v>
      </c>
      <c r="D266" s="276" t="s">
        <v>91</v>
      </c>
      <c r="E266" s="280" t="s">
        <v>266</v>
      </c>
      <c r="F266" s="276" t="s">
        <v>246</v>
      </c>
      <c r="G266" s="280" t="s">
        <v>100</v>
      </c>
      <c r="H266" s="280" t="s">
        <v>75</v>
      </c>
      <c r="I266" s="140" t="s">
        <v>248</v>
      </c>
      <c r="J266" s="46"/>
      <c r="K266" s="108">
        <f>SUM(K267:K271)</f>
        <v>551313.20000000007</v>
      </c>
      <c r="L266" s="49"/>
      <c r="M266" s="49"/>
      <c r="N266" s="49"/>
      <c r="O266" s="49"/>
      <c r="P266" s="125"/>
      <c r="Q266" s="8" t="s">
        <v>11</v>
      </c>
      <c r="R266" s="32">
        <v>0.5</v>
      </c>
      <c r="S266" s="121"/>
      <c r="T266" s="121"/>
      <c r="U266" s="121"/>
      <c r="V266" s="121"/>
      <c r="W266" s="121"/>
      <c r="X266" s="121"/>
      <c r="Y266" s="121"/>
      <c r="Z266" s="121"/>
      <c r="AA266" s="121"/>
      <c r="AB266" s="121"/>
      <c r="AC266" s="121"/>
      <c r="AD266" s="121"/>
      <c r="AE266" s="121"/>
      <c r="AF266" s="121"/>
      <c r="AG266" s="121"/>
      <c r="AH266" s="121"/>
    </row>
    <row r="267" spans="1:34" ht="21" customHeight="1" x14ac:dyDescent="0.25">
      <c r="A267" s="333"/>
      <c r="B267" s="279"/>
      <c r="C267" s="290"/>
      <c r="D267" s="276"/>
      <c r="E267" s="280"/>
      <c r="F267" s="276"/>
      <c r="G267" s="280"/>
      <c r="H267" s="280"/>
      <c r="I267" s="193" t="s">
        <v>54</v>
      </c>
      <c r="J267" s="47"/>
      <c r="K267" s="123">
        <v>252000</v>
      </c>
      <c r="L267" s="3"/>
      <c r="M267" s="3"/>
      <c r="N267" s="3"/>
      <c r="O267" s="3"/>
      <c r="P267" s="125"/>
      <c r="Q267" s="8" t="s">
        <v>11</v>
      </c>
      <c r="R267" s="32">
        <v>0.5</v>
      </c>
      <c r="S267" s="2"/>
      <c r="T267" s="2"/>
      <c r="U267" s="2"/>
      <c r="V267" s="2"/>
      <c r="W267" s="2"/>
      <c r="X267" s="2"/>
      <c r="Y267" s="2"/>
      <c r="Z267" s="2"/>
      <c r="AA267" s="2"/>
      <c r="AB267" s="2"/>
      <c r="AC267" s="2"/>
      <c r="AD267" s="2"/>
      <c r="AE267" s="2"/>
      <c r="AF267" s="2"/>
      <c r="AG267" s="2"/>
      <c r="AH267" s="2"/>
    </row>
    <row r="268" spans="1:34" ht="21" customHeight="1" x14ac:dyDescent="0.25">
      <c r="A268" s="333"/>
      <c r="B268" s="279"/>
      <c r="C268" s="290"/>
      <c r="D268" s="276"/>
      <c r="E268" s="280"/>
      <c r="F268" s="276"/>
      <c r="G268" s="280"/>
      <c r="H268" s="280"/>
      <c r="I268" s="193" t="s">
        <v>16</v>
      </c>
      <c r="J268" s="47"/>
      <c r="K268" s="123">
        <v>6280</v>
      </c>
      <c r="L268" s="3"/>
      <c r="M268" s="3"/>
      <c r="N268" s="3"/>
      <c r="O268" s="3"/>
      <c r="P268" s="125"/>
      <c r="Q268" s="1"/>
      <c r="R268" s="1"/>
      <c r="S268" s="2"/>
      <c r="T268" s="2"/>
      <c r="U268" s="2"/>
      <c r="V268" s="2"/>
      <c r="W268" s="2"/>
      <c r="X268" s="2"/>
      <c r="Y268" s="2"/>
      <c r="Z268" s="2"/>
      <c r="AA268" s="2"/>
      <c r="AB268" s="2"/>
      <c r="AC268" s="2"/>
      <c r="AD268" s="2"/>
      <c r="AE268" s="2"/>
      <c r="AF268" s="2"/>
      <c r="AG268" s="2"/>
      <c r="AH268" s="2"/>
    </row>
    <row r="269" spans="1:34" ht="21" customHeight="1" x14ac:dyDescent="0.25">
      <c r="A269" s="333"/>
      <c r="B269" s="279"/>
      <c r="C269" s="290"/>
      <c r="D269" s="276"/>
      <c r="E269" s="280"/>
      <c r="F269" s="276"/>
      <c r="G269" s="280"/>
      <c r="H269" s="280"/>
      <c r="I269" s="193" t="s">
        <v>17</v>
      </c>
      <c r="J269" s="47"/>
      <c r="K269" s="123">
        <v>23710.400000000001</v>
      </c>
      <c r="L269" s="3"/>
      <c r="M269" s="3"/>
      <c r="N269" s="3"/>
      <c r="O269" s="3"/>
      <c r="P269" s="125"/>
      <c r="Q269" s="53"/>
      <c r="R269" s="1"/>
      <c r="S269" s="2"/>
      <c r="T269" s="2"/>
      <c r="U269" s="2"/>
      <c r="V269" s="2"/>
      <c r="W269" s="2"/>
      <c r="X269" s="2"/>
      <c r="Y269" s="2"/>
      <c r="Z269" s="2"/>
      <c r="AA269" s="2"/>
      <c r="AB269" s="2"/>
      <c r="AC269" s="2"/>
      <c r="AD269" s="2"/>
      <c r="AE269" s="2"/>
      <c r="AF269" s="2"/>
      <c r="AG269" s="2"/>
      <c r="AH269" s="2"/>
    </row>
    <row r="270" spans="1:34" ht="21" customHeight="1" x14ac:dyDescent="0.25">
      <c r="A270" s="333"/>
      <c r="B270" s="279"/>
      <c r="C270" s="290"/>
      <c r="D270" s="276"/>
      <c r="E270" s="280"/>
      <c r="F270" s="276"/>
      <c r="G270" s="280"/>
      <c r="H270" s="280"/>
      <c r="I270" s="193" t="s">
        <v>55</v>
      </c>
      <c r="J270" s="47"/>
      <c r="K270" s="123">
        <v>252000</v>
      </c>
      <c r="L270" s="3"/>
      <c r="M270" s="3"/>
      <c r="N270" s="3"/>
      <c r="O270" s="3"/>
      <c r="P270" s="125"/>
      <c r="Q270" s="53"/>
      <c r="R270" s="1"/>
      <c r="S270" s="2"/>
      <c r="T270" s="2"/>
      <c r="U270" s="2"/>
      <c r="V270" s="2"/>
      <c r="W270" s="2"/>
      <c r="X270" s="2"/>
      <c r="Y270" s="2"/>
      <c r="Z270" s="2"/>
      <c r="AA270" s="2"/>
      <c r="AB270" s="2"/>
      <c r="AC270" s="2"/>
      <c r="AD270" s="2"/>
      <c r="AE270" s="2"/>
      <c r="AF270" s="2"/>
      <c r="AG270" s="2"/>
      <c r="AH270" s="2"/>
    </row>
    <row r="271" spans="1:34" ht="21" customHeight="1" x14ac:dyDescent="0.25">
      <c r="A271" s="333"/>
      <c r="B271" s="279"/>
      <c r="C271" s="290"/>
      <c r="D271" s="276"/>
      <c r="E271" s="280"/>
      <c r="F271" s="276"/>
      <c r="G271" s="280"/>
      <c r="H271" s="280"/>
      <c r="I271" s="193" t="s">
        <v>18</v>
      </c>
      <c r="J271" s="47"/>
      <c r="K271" s="123">
        <v>17322.8</v>
      </c>
      <c r="L271" s="3"/>
      <c r="M271" s="3"/>
      <c r="N271" s="3"/>
      <c r="O271" s="3"/>
      <c r="P271" s="125"/>
      <c r="Q271" s="53"/>
      <c r="R271" s="1"/>
      <c r="S271" s="2"/>
      <c r="T271" s="2"/>
      <c r="U271" s="2"/>
      <c r="V271" s="2"/>
      <c r="W271" s="2"/>
      <c r="X271" s="2"/>
      <c r="Y271" s="2"/>
      <c r="Z271" s="2"/>
      <c r="AA271" s="2"/>
      <c r="AB271" s="2"/>
      <c r="AC271" s="2"/>
      <c r="AD271" s="2"/>
      <c r="AE271" s="2"/>
      <c r="AF271" s="2"/>
      <c r="AG271" s="2"/>
      <c r="AH271" s="2"/>
    </row>
    <row r="272" spans="1:34" ht="21" customHeight="1" x14ac:dyDescent="0.25">
      <c r="A272" s="333"/>
      <c r="B272" s="279"/>
      <c r="C272" s="290"/>
      <c r="D272" s="276"/>
      <c r="E272" s="280"/>
      <c r="F272" s="276"/>
      <c r="G272" s="280"/>
      <c r="H272" s="280"/>
      <c r="I272" s="193" t="s">
        <v>56</v>
      </c>
      <c r="J272" s="47"/>
      <c r="K272" s="123" t="s">
        <v>78</v>
      </c>
      <c r="L272" s="3"/>
      <c r="M272" s="3"/>
      <c r="N272" s="3"/>
      <c r="O272" s="3"/>
      <c r="P272" s="125"/>
      <c r="Q272" s="53"/>
      <c r="R272" s="1"/>
      <c r="S272" s="2"/>
      <c r="T272" s="2"/>
      <c r="U272" s="2"/>
      <c r="V272" s="2"/>
      <c r="W272" s="2"/>
      <c r="X272" s="2"/>
      <c r="Y272" s="2"/>
      <c r="Z272" s="2"/>
      <c r="AA272" s="2"/>
      <c r="AB272" s="2"/>
      <c r="AC272" s="2"/>
      <c r="AD272" s="2"/>
      <c r="AE272" s="2"/>
      <c r="AF272" s="2"/>
      <c r="AG272" s="2"/>
      <c r="AH272" s="2"/>
    </row>
    <row r="273" spans="1:34" s="122" customFormat="1" ht="38.25" x14ac:dyDescent="0.25">
      <c r="A273" s="333"/>
      <c r="B273" s="197" t="s">
        <v>85</v>
      </c>
      <c r="C273" s="194" t="s">
        <v>267</v>
      </c>
      <c r="D273" s="193" t="s">
        <v>268</v>
      </c>
      <c r="E273" s="193" t="s">
        <v>269</v>
      </c>
      <c r="F273" s="194" t="s">
        <v>270</v>
      </c>
      <c r="G273" s="194" t="s">
        <v>100</v>
      </c>
      <c r="H273" s="194" t="s">
        <v>75</v>
      </c>
      <c r="I273" s="140" t="s">
        <v>248</v>
      </c>
      <c r="J273" s="104"/>
      <c r="K273" s="109">
        <f>K266/20</f>
        <v>27565.660000000003</v>
      </c>
      <c r="L273" s="107"/>
      <c r="M273" s="107"/>
      <c r="N273" s="107"/>
      <c r="O273" s="107"/>
      <c r="P273" s="125"/>
      <c r="Q273" s="115"/>
      <c r="R273" s="1"/>
      <c r="S273" s="121"/>
      <c r="T273" s="121"/>
      <c r="U273" s="121"/>
      <c r="V273" s="121"/>
      <c r="W273" s="121"/>
      <c r="X273" s="121"/>
      <c r="Y273" s="121"/>
      <c r="Z273" s="121"/>
      <c r="AA273" s="121"/>
      <c r="AB273" s="121"/>
      <c r="AC273" s="121"/>
      <c r="AD273" s="121"/>
      <c r="AE273" s="121"/>
      <c r="AF273" s="121"/>
      <c r="AG273" s="121"/>
      <c r="AH273" s="121"/>
    </row>
    <row r="274" spans="1:34" s="122" customFormat="1" ht="21.6" customHeight="1" x14ac:dyDescent="0.25">
      <c r="A274" s="333"/>
      <c r="B274" s="277" t="s">
        <v>89</v>
      </c>
      <c r="C274" s="276" t="s">
        <v>271</v>
      </c>
      <c r="D274" s="276" t="s">
        <v>91</v>
      </c>
      <c r="E274" s="276" t="s">
        <v>272</v>
      </c>
      <c r="F274" s="276" t="s">
        <v>273</v>
      </c>
      <c r="G274" s="276" t="s">
        <v>100</v>
      </c>
      <c r="H274" s="276" t="s">
        <v>75</v>
      </c>
      <c r="I274" s="194" t="s">
        <v>248</v>
      </c>
      <c r="J274" s="104"/>
      <c r="K274" s="109">
        <v>55131.32</v>
      </c>
      <c r="L274" s="107"/>
      <c r="M274" s="107"/>
      <c r="N274" s="107"/>
      <c r="O274" s="107"/>
      <c r="P274" s="125"/>
      <c r="Q274" s="115"/>
      <c r="R274" s="1"/>
      <c r="S274" s="121"/>
      <c r="T274" s="121"/>
      <c r="U274" s="121"/>
      <c r="V274" s="121"/>
      <c r="W274" s="121"/>
      <c r="X274" s="121"/>
      <c r="Y274" s="121"/>
      <c r="Z274" s="121"/>
      <c r="AA274" s="121"/>
      <c r="AB274" s="121"/>
      <c r="AC274" s="121"/>
      <c r="AD274" s="121"/>
      <c r="AE274" s="121"/>
      <c r="AF274" s="121"/>
      <c r="AG274" s="121"/>
      <c r="AH274" s="121"/>
    </row>
    <row r="275" spans="1:34" s="122" customFormat="1" ht="21.6" customHeight="1" x14ac:dyDescent="0.25">
      <c r="A275" s="333"/>
      <c r="B275" s="277"/>
      <c r="C275" s="276"/>
      <c r="D275" s="276"/>
      <c r="E275" s="276"/>
      <c r="F275" s="276"/>
      <c r="G275" s="276"/>
      <c r="H275" s="276"/>
      <c r="I275" s="194" t="s">
        <v>54</v>
      </c>
      <c r="J275" s="104"/>
      <c r="K275" s="184">
        <v>25200</v>
      </c>
      <c r="L275" s="107"/>
      <c r="M275" s="107"/>
      <c r="N275" s="107"/>
      <c r="O275" s="107"/>
      <c r="P275" s="125"/>
      <c r="Q275" s="115"/>
      <c r="R275" s="1"/>
      <c r="S275" s="121"/>
      <c r="T275" s="121"/>
      <c r="U275" s="121"/>
      <c r="V275" s="121"/>
      <c r="W275" s="121"/>
      <c r="X275" s="121"/>
      <c r="Y275" s="121"/>
      <c r="Z275" s="121"/>
      <c r="AA275" s="121"/>
      <c r="AB275" s="121"/>
      <c r="AC275" s="121"/>
      <c r="AD275" s="121"/>
      <c r="AE275" s="121"/>
      <c r="AF275" s="121"/>
      <c r="AG275" s="121"/>
      <c r="AH275" s="121"/>
    </row>
    <row r="276" spans="1:34" s="122" customFormat="1" ht="21.6" customHeight="1" x14ac:dyDescent="0.25">
      <c r="A276" s="333"/>
      <c r="B276" s="277"/>
      <c r="C276" s="276"/>
      <c r="D276" s="276"/>
      <c r="E276" s="276"/>
      <c r="F276" s="276"/>
      <c r="G276" s="276"/>
      <c r="H276" s="276"/>
      <c r="I276" s="194" t="s">
        <v>17</v>
      </c>
      <c r="J276" s="104"/>
      <c r="K276" s="184">
        <v>628</v>
      </c>
      <c r="L276" s="107"/>
      <c r="M276" s="107"/>
      <c r="N276" s="107"/>
      <c r="O276" s="107"/>
      <c r="P276" s="125"/>
      <c r="Q276" s="115"/>
      <c r="R276" s="1"/>
      <c r="S276" s="121"/>
      <c r="T276" s="121"/>
      <c r="U276" s="121"/>
      <c r="V276" s="121"/>
      <c r="W276" s="121"/>
      <c r="X276" s="121"/>
      <c r="Y276" s="121"/>
      <c r="Z276" s="121"/>
      <c r="AA276" s="121"/>
      <c r="AB276" s="121"/>
      <c r="AC276" s="121"/>
      <c r="AD276" s="121"/>
      <c r="AE276" s="121"/>
      <c r="AF276" s="121"/>
      <c r="AG276" s="121"/>
      <c r="AH276" s="121"/>
    </row>
    <row r="277" spans="1:34" s="122" customFormat="1" ht="21.6" customHeight="1" x14ac:dyDescent="0.25">
      <c r="A277" s="333"/>
      <c r="B277" s="277"/>
      <c r="C277" s="276"/>
      <c r="D277" s="276"/>
      <c r="E277" s="276"/>
      <c r="F277" s="276"/>
      <c r="G277" s="276"/>
      <c r="H277" s="276"/>
      <c r="I277" s="194" t="s">
        <v>16</v>
      </c>
      <c r="J277" s="104"/>
      <c r="K277" s="184">
        <v>2371.0400000000004</v>
      </c>
      <c r="L277" s="107"/>
      <c r="M277" s="107"/>
      <c r="N277" s="107"/>
      <c r="O277" s="107"/>
      <c r="P277" s="125"/>
      <c r="Q277" s="115"/>
      <c r="R277" s="1"/>
      <c r="S277" s="121"/>
      <c r="T277" s="121"/>
      <c r="U277" s="121"/>
      <c r="V277" s="121"/>
      <c r="W277" s="121"/>
      <c r="X277" s="121"/>
      <c r="Y277" s="121"/>
      <c r="Z277" s="121"/>
      <c r="AA277" s="121"/>
      <c r="AB277" s="121"/>
      <c r="AC277" s="121"/>
      <c r="AD277" s="121"/>
      <c r="AE277" s="121"/>
      <c r="AF277" s="121"/>
      <c r="AG277" s="121"/>
      <c r="AH277" s="121"/>
    </row>
    <row r="278" spans="1:34" s="122" customFormat="1" ht="21.6" customHeight="1" x14ac:dyDescent="0.25">
      <c r="A278" s="333"/>
      <c r="B278" s="277"/>
      <c r="C278" s="276"/>
      <c r="D278" s="276"/>
      <c r="E278" s="276"/>
      <c r="F278" s="276"/>
      <c r="G278" s="276"/>
      <c r="H278" s="276"/>
      <c r="I278" s="194" t="s">
        <v>55</v>
      </c>
      <c r="J278" s="104"/>
      <c r="K278" s="184">
        <v>25200</v>
      </c>
      <c r="L278" s="107"/>
      <c r="M278" s="107"/>
      <c r="N278" s="107"/>
      <c r="O278" s="107"/>
      <c r="P278" s="125"/>
      <c r="Q278" s="115"/>
      <c r="R278" s="1"/>
      <c r="S278" s="121"/>
      <c r="T278" s="121"/>
      <c r="U278" s="121"/>
      <c r="V278" s="121"/>
      <c r="W278" s="121"/>
      <c r="X278" s="121"/>
      <c r="Y278" s="121"/>
      <c r="Z278" s="121"/>
      <c r="AA278" s="121"/>
      <c r="AB278" s="121"/>
      <c r="AC278" s="121"/>
      <c r="AD278" s="121"/>
      <c r="AE278" s="121"/>
      <c r="AF278" s="121"/>
      <c r="AG278" s="121"/>
      <c r="AH278" s="121"/>
    </row>
    <row r="279" spans="1:34" s="122" customFormat="1" ht="21.6" customHeight="1" x14ac:dyDescent="0.25">
      <c r="A279" s="333"/>
      <c r="B279" s="277"/>
      <c r="C279" s="276"/>
      <c r="D279" s="276"/>
      <c r="E279" s="276"/>
      <c r="F279" s="276"/>
      <c r="G279" s="276"/>
      <c r="H279" s="276"/>
      <c r="I279" s="193" t="s">
        <v>18</v>
      </c>
      <c r="J279" s="104"/>
      <c r="K279" s="184">
        <v>1732.28</v>
      </c>
      <c r="L279" s="107"/>
      <c r="M279" s="107"/>
      <c r="N279" s="107"/>
      <c r="O279" s="107"/>
      <c r="P279" s="125"/>
      <c r="Q279" s="115"/>
      <c r="R279" s="1"/>
      <c r="S279" s="121"/>
      <c r="T279" s="121"/>
      <c r="U279" s="121"/>
      <c r="V279" s="121"/>
      <c r="W279" s="121"/>
      <c r="X279" s="121"/>
      <c r="Y279" s="121"/>
      <c r="Z279" s="121"/>
      <c r="AA279" s="121"/>
      <c r="AB279" s="121"/>
      <c r="AC279" s="121"/>
      <c r="AD279" s="121"/>
      <c r="AE279" s="121"/>
      <c r="AF279" s="121"/>
      <c r="AG279" s="121"/>
      <c r="AH279" s="121"/>
    </row>
    <row r="280" spans="1:34" s="122" customFormat="1" ht="21.6" customHeight="1" x14ac:dyDescent="0.25">
      <c r="A280" s="333"/>
      <c r="B280" s="277"/>
      <c r="C280" s="276"/>
      <c r="D280" s="276"/>
      <c r="E280" s="276"/>
      <c r="F280" s="276"/>
      <c r="G280" s="276"/>
      <c r="H280" s="276"/>
      <c r="I280" s="194" t="s">
        <v>274</v>
      </c>
      <c r="J280" s="104"/>
      <c r="K280" s="184" t="s">
        <v>78</v>
      </c>
      <c r="L280" s="107"/>
      <c r="M280" s="107"/>
      <c r="N280" s="107"/>
      <c r="O280" s="107"/>
      <c r="P280" s="125"/>
      <c r="Q280" s="115"/>
      <c r="R280" s="1"/>
      <c r="S280" s="121"/>
      <c r="T280" s="121"/>
      <c r="U280" s="121"/>
      <c r="V280" s="121"/>
      <c r="W280" s="121"/>
      <c r="X280" s="121"/>
      <c r="Y280" s="121"/>
      <c r="Z280" s="121"/>
      <c r="AA280" s="121"/>
      <c r="AB280" s="121"/>
      <c r="AC280" s="121"/>
      <c r="AD280" s="121"/>
      <c r="AE280" s="121"/>
      <c r="AF280" s="121"/>
      <c r="AG280" s="121"/>
      <c r="AH280" s="121"/>
    </row>
    <row r="281" spans="1:34" ht="12.75" customHeight="1" x14ac:dyDescent="0.25">
      <c r="A281" s="15" t="s">
        <v>275</v>
      </c>
      <c r="B281" s="37"/>
      <c r="C281" s="12"/>
      <c r="D281" s="58"/>
      <c r="E281" s="12"/>
      <c r="F281" s="12"/>
      <c r="G281" s="12"/>
      <c r="H281" s="13"/>
      <c r="I281" s="137"/>
      <c r="J281" s="14"/>
      <c r="P281" s="1"/>
      <c r="Q281" s="1"/>
      <c r="R281" s="1"/>
      <c r="S281" s="2"/>
      <c r="T281" s="2"/>
      <c r="U281" s="2"/>
      <c r="V281" s="2"/>
      <c r="W281" s="2"/>
      <c r="X281" s="2"/>
      <c r="Y281" s="2"/>
      <c r="Z281" s="2"/>
      <c r="AA281" s="2"/>
      <c r="AB281" s="2"/>
      <c r="AC281" s="2"/>
      <c r="AD281" s="2"/>
      <c r="AE281" s="2"/>
      <c r="AF281" s="2"/>
      <c r="AG281" s="2"/>
      <c r="AH281" s="2"/>
    </row>
    <row r="282" spans="1:34" ht="12.75" customHeight="1" x14ac:dyDescent="0.25">
      <c r="A282" s="17" t="s">
        <v>276</v>
      </c>
      <c r="B282" s="37"/>
      <c r="C282" s="12"/>
      <c r="D282" s="58"/>
      <c r="E282" s="12"/>
      <c r="F282" s="12"/>
      <c r="G282" s="12"/>
      <c r="H282" s="13"/>
      <c r="I282" s="137"/>
      <c r="J282" s="14"/>
      <c r="K282" s="115"/>
      <c r="L282" s="1"/>
      <c r="M282" s="1"/>
      <c r="N282" s="1"/>
      <c r="O282" s="1"/>
      <c r="P282" s="1"/>
      <c r="Q282" s="1"/>
      <c r="R282" s="1"/>
      <c r="S282" s="2"/>
      <c r="T282" s="2"/>
      <c r="U282" s="2"/>
      <c r="V282" s="2"/>
      <c r="W282" s="2"/>
      <c r="X282" s="2"/>
      <c r="Y282" s="2"/>
      <c r="Z282" s="2"/>
      <c r="AA282" s="2"/>
      <c r="AB282" s="2"/>
      <c r="AC282" s="2"/>
      <c r="AD282" s="2"/>
      <c r="AE282" s="2"/>
      <c r="AF282" s="2"/>
      <c r="AG282" s="2"/>
      <c r="AH282" s="2"/>
    </row>
    <row r="283" spans="1:34" ht="12.75" customHeight="1" x14ac:dyDescent="0.25">
      <c r="A283" s="17" t="s">
        <v>277</v>
      </c>
      <c r="B283" s="37"/>
      <c r="C283" s="12"/>
      <c r="D283" s="58"/>
      <c r="E283" s="12"/>
      <c r="F283" s="12"/>
      <c r="G283" s="12"/>
      <c r="H283" s="13"/>
      <c r="I283" s="137"/>
      <c r="J283" s="14"/>
      <c r="K283" s="115"/>
      <c r="L283" s="1"/>
      <c r="M283" s="1"/>
      <c r="N283" s="1"/>
      <c r="O283" s="1"/>
      <c r="P283" s="1"/>
      <c r="Q283" s="1"/>
      <c r="R283" s="1"/>
      <c r="S283" s="2"/>
      <c r="T283" s="2"/>
      <c r="U283" s="2"/>
      <c r="V283" s="2"/>
      <c r="W283" s="2"/>
      <c r="X283" s="2"/>
      <c r="Y283" s="2"/>
      <c r="Z283" s="2"/>
      <c r="AA283" s="2"/>
      <c r="AB283" s="2"/>
      <c r="AC283" s="2"/>
      <c r="AD283" s="2"/>
      <c r="AE283" s="2"/>
      <c r="AF283" s="2"/>
      <c r="AG283" s="2"/>
      <c r="AH283" s="2"/>
    </row>
    <row r="284" spans="1:34" ht="12.75" customHeight="1" x14ac:dyDescent="0.25">
      <c r="A284" s="2"/>
      <c r="B284" s="35"/>
      <c r="C284" s="18"/>
      <c r="D284" s="61"/>
      <c r="E284" s="18"/>
      <c r="F284" s="18"/>
      <c r="G284" s="18"/>
      <c r="H284" s="18"/>
      <c r="I284" s="61"/>
      <c r="J284" s="18"/>
      <c r="K284" s="117"/>
      <c r="L284" s="18"/>
      <c r="M284" s="18"/>
      <c r="N284" s="18"/>
      <c r="O284" s="18"/>
      <c r="P284" s="2"/>
      <c r="Q284" s="2"/>
      <c r="R284" s="2"/>
      <c r="S284" s="2"/>
      <c r="T284" s="2"/>
      <c r="U284" s="2"/>
      <c r="V284" s="2"/>
      <c r="W284" s="2"/>
      <c r="X284" s="2"/>
      <c r="Y284" s="2"/>
      <c r="Z284" s="2"/>
      <c r="AA284" s="2"/>
      <c r="AB284" s="2"/>
      <c r="AC284" s="2"/>
      <c r="AD284" s="2"/>
      <c r="AE284" s="2"/>
      <c r="AF284" s="2"/>
      <c r="AG284" s="2"/>
      <c r="AH284" s="2"/>
    </row>
    <row r="285" spans="1:34" ht="12.75" customHeight="1" x14ac:dyDescent="0.25">
      <c r="A285" s="2"/>
      <c r="B285" s="35"/>
      <c r="C285" s="18"/>
      <c r="D285" s="61"/>
      <c r="E285" s="18"/>
      <c r="F285" s="18"/>
      <c r="G285" s="18"/>
      <c r="H285" s="18"/>
      <c r="I285" s="61"/>
      <c r="J285" s="18"/>
      <c r="K285" s="117"/>
      <c r="L285" s="18"/>
      <c r="M285" s="18"/>
      <c r="N285" s="18"/>
      <c r="O285" s="18"/>
      <c r="P285" s="2"/>
      <c r="Q285" s="2"/>
      <c r="R285" s="2"/>
      <c r="S285" s="2"/>
      <c r="T285" s="2"/>
      <c r="U285" s="2"/>
      <c r="V285" s="2"/>
      <c r="W285" s="2"/>
      <c r="X285" s="2"/>
      <c r="Y285" s="2"/>
      <c r="Z285" s="2"/>
      <c r="AA285" s="2"/>
      <c r="AB285" s="2"/>
      <c r="AC285" s="2"/>
      <c r="AD285" s="2"/>
      <c r="AE285" s="2"/>
      <c r="AF285" s="2"/>
      <c r="AG285" s="2"/>
      <c r="AH285" s="2"/>
    </row>
    <row r="286" spans="1:34" ht="12.75" customHeight="1" x14ac:dyDescent="0.25">
      <c r="A286" s="2"/>
      <c r="B286" s="35"/>
      <c r="C286" s="73"/>
      <c r="D286" s="61"/>
      <c r="E286" s="18"/>
      <c r="F286" s="18"/>
      <c r="G286" s="18"/>
      <c r="H286" s="18"/>
      <c r="I286" s="61"/>
      <c r="J286" s="18"/>
      <c r="K286" s="117"/>
      <c r="L286" s="18"/>
      <c r="M286" s="18"/>
      <c r="N286" s="18"/>
      <c r="O286" s="18"/>
      <c r="P286" s="2"/>
      <c r="Q286" s="2"/>
      <c r="R286" s="2"/>
      <c r="S286" s="2"/>
      <c r="T286" s="2"/>
      <c r="U286" s="2"/>
      <c r="V286" s="2"/>
      <c r="W286" s="2"/>
      <c r="X286" s="2"/>
      <c r="Y286" s="2"/>
      <c r="Z286" s="2"/>
      <c r="AA286" s="2"/>
      <c r="AB286" s="2"/>
      <c r="AC286" s="2"/>
      <c r="AD286" s="2"/>
      <c r="AE286" s="2"/>
      <c r="AF286" s="2"/>
      <c r="AG286" s="2"/>
      <c r="AH286" s="2"/>
    </row>
    <row r="287" spans="1:34" ht="12.75" customHeight="1" x14ac:dyDescent="0.25">
      <c r="A287" s="2"/>
      <c r="B287" s="35"/>
      <c r="C287" s="18"/>
      <c r="D287" s="61"/>
      <c r="E287" s="18"/>
      <c r="F287" s="18"/>
      <c r="G287" s="18"/>
      <c r="I287" s="81"/>
      <c r="K287" s="81"/>
      <c r="L287" s="81"/>
      <c r="M287" s="81"/>
      <c r="N287" s="81"/>
      <c r="O287" s="81"/>
      <c r="P287" s="81"/>
      <c r="Q287" s="81"/>
      <c r="R287" s="81"/>
      <c r="S287" s="2"/>
      <c r="T287" s="2"/>
      <c r="U287" s="2"/>
      <c r="V287" s="2"/>
      <c r="W287" s="2"/>
      <c r="X287" s="2"/>
      <c r="Y287" s="2"/>
      <c r="Z287" s="2"/>
      <c r="AA287" s="2"/>
      <c r="AB287" s="2"/>
      <c r="AC287" s="2"/>
      <c r="AD287" s="2"/>
      <c r="AE287" s="2"/>
      <c r="AF287" s="2"/>
      <c r="AG287" s="2"/>
      <c r="AH287" s="2"/>
    </row>
    <row r="288" spans="1:34" ht="15" customHeight="1" x14ac:dyDescent="0.25">
      <c r="I288" s="81"/>
      <c r="K288" s="81"/>
      <c r="L288" s="81"/>
      <c r="M288" s="81"/>
      <c r="N288" s="81"/>
      <c r="O288" s="81"/>
      <c r="P288" s="81"/>
      <c r="Q288" s="81"/>
      <c r="R288" s="81"/>
      <c r="S288" s="2"/>
      <c r="T288" s="2"/>
      <c r="U288" s="2"/>
      <c r="V288" s="2"/>
      <c r="W288" s="2"/>
      <c r="X288" s="2"/>
      <c r="Y288" s="2"/>
      <c r="Z288" s="2"/>
      <c r="AA288" s="2"/>
      <c r="AB288" s="2"/>
      <c r="AC288" s="2"/>
      <c r="AD288" s="2"/>
      <c r="AE288" s="2"/>
      <c r="AF288" s="2"/>
      <c r="AG288" s="2"/>
      <c r="AH288" s="2"/>
    </row>
    <row r="289" spans="1:34" ht="15" customHeight="1" x14ac:dyDescent="0.25">
      <c r="I289" s="81"/>
      <c r="K289" s="81"/>
      <c r="L289" s="81"/>
      <c r="M289" s="81"/>
      <c r="N289" s="81"/>
      <c r="O289" s="81"/>
      <c r="P289" s="81"/>
      <c r="Q289" s="81"/>
      <c r="R289" s="81"/>
      <c r="S289" s="2"/>
      <c r="T289" s="2"/>
      <c r="U289" s="2"/>
      <c r="V289" s="2"/>
      <c r="W289" s="2"/>
      <c r="X289" s="2"/>
      <c r="Y289" s="2"/>
      <c r="Z289" s="2"/>
      <c r="AA289" s="2"/>
      <c r="AB289" s="2"/>
      <c r="AC289" s="2"/>
      <c r="AD289" s="2"/>
      <c r="AE289" s="2"/>
      <c r="AF289" s="2"/>
      <c r="AG289" s="2"/>
      <c r="AH289" s="2"/>
    </row>
    <row r="290" spans="1:34" ht="15" customHeight="1" x14ac:dyDescent="0.25">
      <c r="I290" s="81"/>
      <c r="K290" s="81"/>
      <c r="L290" s="81"/>
      <c r="M290" s="81"/>
      <c r="N290" s="81"/>
      <c r="O290" s="81"/>
      <c r="P290" s="81"/>
      <c r="Q290" s="81"/>
      <c r="R290" s="81"/>
      <c r="S290" s="2"/>
      <c r="T290" s="2"/>
      <c r="U290" s="2"/>
      <c r="V290" s="2"/>
      <c r="W290" s="2"/>
      <c r="X290" s="2"/>
      <c r="Y290" s="2"/>
      <c r="Z290" s="2"/>
      <c r="AA290" s="2"/>
      <c r="AB290" s="2"/>
      <c r="AC290" s="2"/>
      <c r="AD290" s="2"/>
      <c r="AE290" s="2"/>
      <c r="AF290" s="2"/>
      <c r="AG290" s="2"/>
      <c r="AH290" s="2"/>
    </row>
    <row r="291" spans="1:34" ht="15" customHeight="1" x14ac:dyDescent="0.25">
      <c r="I291" s="81"/>
      <c r="K291" s="81"/>
      <c r="L291" s="81"/>
      <c r="M291" s="81"/>
      <c r="N291" s="81"/>
      <c r="O291" s="81"/>
      <c r="P291" s="81"/>
      <c r="Q291" s="81"/>
      <c r="R291" s="81"/>
      <c r="S291" s="2"/>
      <c r="T291" s="2"/>
      <c r="U291" s="2"/>
      <c r="V291" s="2"/>
      <c r="W291" s="2"/>
      <c r="X291" s="2"/>
      <c r="Y291" s="2"/>
      <c r="Z291" s="2"/>
      <c r="AA291" s="2"/>
      <c r="AB291" s="2"/>
      <c r="AC291" s="2"/>
      <c r="AD291" s="2"/>
      <c r="AE291" s="2"/>
      <c r="AF291" s="2"/>
      <c r="AG291" s="2"/>
      <c r="AH291" s="2"/>
    </row>
    <row r="292" spans="1:34" ht="15" customHeight="1" x14ac:dyDescent="0.25">
      <c r="I292" s="81"/>
      <c r="K292" s="81"/>
      <c r="L292" s="81"/>
      <c r="M292" s="81"/>
      <c r="N292" s="81"/>
      <c r="O292" s="81"/>
      <c r="P292" s="81"/>
      <c r="Q292" s="81"/>
      <c r="R292" s="81"/>
      <c r="S292" s="2"/>
      <c r="T292" s="2"/>
      <c r="U292" s="2"/>
      <c r="V292" s="2"/>
      <c r="W292" s="2"/>
      <c r="X292" s="2"/>
      <c r="Y292" s="2"/>
      <c r="Z292" s="2"/>
      <c r="AA292" s="2"/>
      <c r="AB292" s="2"/>
      <c r="AC292" s="2"/>
      <c r="AD292" s="2"/>
      <c r="AE292" s="2"/>
      <c r="AF292" s="2"/>
      <c r="AG292" s="2"/>
      <c r="AH292" s="2"/>
    </row>
    <row r="293" spans="1:34" ht="15" customHeight="1" x14ac:dyDescent="0.25">
      <c r="I293" s="81"/>
      <c r="K293" s="81"/>
      <c r="L293" s="81"/>
      <c r="M293" s="81"/>
      <c r="N293" s="81"/>
      <c r="O293" s="81"/>
      <c r="P293" s="81"/>
      <c r="Q293" s="81"/>
      <c r="R293" s="81"/>
      <c r="S293" s="2"/>
      <c r="T293" s="2"/>
      <c r="U293" s="2"/>
      <c r="V293" s="2"/>
      <c r="W293" s="2"/>
      <c r="X293" s="2"/>
      <c r="Y293" s="2"/>
      <c r="Z293" s="2"/>
      <c r="AA293" s="2"/>
      <c r="AB293" s="2"/>
      <c r="AC293" s="2"/>
      <c r="AD293" s="2"/>
      <c r="AE293" s="2"/>
      <c r="AF293" s="2"/>
      <c r="AG293" s="2"/>
      <c r="AH293" s="2"/>
    </row>
    <row r="294" spans="1:34" ht="15" customHeight="1" x14ac:dyDescent="0.25">
      <c r="I294" s="81"/>
      <c r="K294" s="81"/>
      <c r="L294" s="81"/>
      <c r="M294" s="81"/>
      <c r="N294" s="81"/>
      <c r="O294" s="81"/>
      <c r="P294" s="81"/>
      <c r="Q294" s="81"/>
      <c r="R294" s="81"/>
      <c r="S294" s="2"/>
      <c r="T294" s="2"/>
      <c r="U294" s="2"/>
      <c r="V294" s="2"/>
      <c r="W294" s="2"/>
      <c r="X294" s="2"/>
      <c r="Y294" s="2"/>
      <c r="Z294" s="2"/>
      <c r="AA294" s="2"/>
      <c r="AB294" s="2"/>
      <c r="AC294" s="2"/>
      <c r="AD294" s="2"/>
      <c r="AE294" s="2"/>
      <c r="AF294" s="2"/>
      <c r="AG294" s="2"/>
      <c r="AH294" s="2"/>
    </row>
    <row r="295" spans="1:34" ht="15" customHeight="1" x14ac:dyDescent="0.25">
      <c r="I295" s="81"/>
      <c r="K295" s="81"/>
      <c r="L295" s="81"/>
      <c r="M295" s="81"/>
      <c r="N295" s="81"/>
      <c r="O295" s="81"/>
      <c r="P295" s="81"/>
      <c r="Q295" s="81"/>
      <c r="R295" s="81"/>
      <c r="S295" s="2"/>
      <c r="T295" s="2"/>
      <c r="U295" s="2"/>
      <c r="V295" s="2"/>
      <c r="W295" s="2"/>
      <c r="X295" s="2"/>
      <c r="Y295" s="2"/>
      <c r="Z295" s="2"/>
      <c r="AA295" s="2"/>
      <c r="AB295" s="2"/>
      <c r="AC295" s="2"/>
      <c r="AD295" s="2"/>
      <c r="AE295" s="2"/>
      <c r="AF295" s="2"/>
      <c r="AG295" s="2"/>
      <c r="AH295" s="2"/>
    </row>
    <row r="296" spans="1:34" ht="15" customHeight="1" x14ac:dyDescent="0.25">
      <c r="I296" s="81"/>
      <c r="K296" s="81"/>
      <c r="L296" s="81"/>
      <c r="M296" s="81"/>
      <c r="N296" s="81"/>
      <c r="O296" s="81"/>
      <c r="P296" s="81"/>
      <c r="Q296" s="81"/>
      <c r="R296" s="81"/>
      <c r="S296" s="2"/>
      <c r="T296" s="2"/>
      <c r="U296" s="2"/>
      <c r="V296" s="2"/>
      <c r="W296" s="2"/>
      <c r="X296" s="2"/>
      <c r="Y296" s="2"/>
      <c r="Z296" s="2"/>
      <c r="AA296" s="2"/>
      <c r="AB296" s="2"/>
      <c r="AC296" s="2"/>
      <c r="AD296" s="2"/>
      <c r="AE296" s="2"/>
      <c r="AF296" s="2"/>
      <c r="AG296" s="2"/>
      <c r="AH296" s="2"/>
    </row>
    <row r="297" spans="1:34" ht="15" customHeight="1" x14ac:dyDescent="0.25">
      <c r="I297" s="81"/>
      <c r="K297" s="81"/>
      <c r="L297" s="81"/>
      <c r="M297" s="81"/>
      <c r="N297" s="81"/>
      <c r="O297" s="81"/>
      <c r="P297" s="81"/>
      <c r="Q297" s="81"/>
      <c r="R297" s="81"/>
      <c r="S297" s="2"/>
      <c r="T297" s="2"/>
      <c r="U297" s="2"/>
      <c r="V297" s="2"/>
      <c r="W297" s="2"/>
      <c r="X297" s="2"/>
      <c r="Y297" s="2"/>
      <c r="Z297" s="2"/>
      <c r="AA297" s="2"/>
      <c r="AB297" s="2"/>
      <c r="AC297" s="2"/>
      <c r="AD297" s="2"/>
      <c r="AE297" s="2"/>
      <c r="AF297" s="2"/>
      <c r="AG297" s="2"/>
      <c r="AH297" s="2"/>
    </row>
    <row r="298" spans="1:34" ht="15" customHeight="1" x14ac:dyDescent="0.25">
      <c r="I298" s="81"/>
      <c r="K298" s="81"/>
      <c r="L298" s="81"/>
      <c r="M298" s="81"/>
      <c r="N298" s="81"/>
      <c r="O298" s="81"/>
      <c r="P298" s="81"/>
      <c r="Q298" s="81"/>
      <c r="R298" s="81"/>
      <c r="S298" s="2"/>
      <c r="T298" s="2"/>
      <c r="U298" s="2"/>
      <c r="V298" s="2"/>
      <c r="W298" s="2"/>
      <c r="X298" s="2"/>
      <c r="Y298" s="2"/>
      <c r="Z298" s="2"/>
      <c r="AA298" s="2"/>
      <c r="AB298" s="2"/>
      <c r="AC298" s="2"/>
      <c r="AD298" s="2"/>
      <c r="AE298" s="2"/>
      <c r="AF298" s="2"/>
      <c r="AG298" s="2"/>
      <c r="AH298" s="2"/>
    </row>
    <row r="299" spans="1:34" ht="12.75" customHeight="1" x14ac:dyDescent="0.25">
      <c r="A299" s="2"/>
      <c r="B299" s="35"/>
      <c r="C299" s="18"/>
      <c r="D299" s="61"/>
      <c r="E299" s="18"/>
      <c r="F299" s="18"/>
      <c r="G299" s="18"/>
      <c r="I299" s="81"/>
      <c r="K299" s="81"/>
      <c r="L299" s="81"/>
      <c r="M299" s="81"/>
      <c r="N299" s="81"/>
      <c r="O299" s="81"/>
      <c r="P299" s="81"/>
      <c r="Q299" s="81"/>
      <c r="R299" s="81"/>
      <c r="S299" s="2"/>
      <c r="T299" s="2"/>
      <c r="U299" s="2"/>
      <c r="V299" s="2"/>
      <c r="W299" s="2"/>
      <c r="X299" s="2"/>
      <c r="Y299" s="2"/>
      <c r="Z299" s="2"/>
      <c r="AA299" s="2"/>
      <c r="AB299" s="2"/>
      <c r="AC299" s="2"/>
      <c r="AD299" s="2"/>
      <c r="AE299" s="2"/>
      <c r="AF299" s="2"/>
      <c r="AG299" s="2"/>
      <c r="AH299" s="2"/>
    </row>
    <row r="300" spans="1:34" ht="12.75" customHeight="1" x14ac:dyDescent="0.25">
      <c r="A300" s="2"/>
      <c r="B300" s="35"/>
      <c r="C300" s="18"/>
      <c r="D300" s="61"/>
      <c r="E300" s="18"/>
      <c r="F300" s="18"/>
      <c r="G300" s="18"/>
      <c r="I300" s="81"/>
      <c r="K300" s="81"/>
      <c r="L300" s="81"/>
      <c r="M300" s="81"/>
      <c r="N300" s="81"/>
      <c r="O300" s="81"/>
      <c r="P300" s="81"/>
      <c r="Q300" s="81"/>
      <c r="R300" s="81"/>
      <c r="S300" s="2"/>
      <c r="T300" s="2"/>
      <c r="U300" s="2"/>
      <c r="V300" s="2"/>
      <c r="W300" s="2"/>
      <c r="X300" s="2"/>
      <c r="Y300" s="2"/>
      <c r="Z300" s="2"/>
      <c r="AA300" s="2"/>
      <c r="AB300" s="2"/>
      <c r="AC300" s="2"/>
      <c r="AD300" s="2"/>
      <c r="AE300" s="2"/>
      <c r="AF300" s="2"/>
      <c r="AG300" s="2"/>
      <c r="AH300" s="2"/>
    </row>
    <row r="301" spans="1:34" ht="12.75" customHeight="1" x14ac:dyDescent="0.25">
      <c r="A301" s="2"/>
      <c r="B301" s="35"/>
      <c r="C301" s="18"/>
      <c r="D301" s="61"/>
      <c r="E301" s="18"/>
      <c r="F301" s="18"/>
      <c r="G301" s="18"/>
      <c r="I301" s="81"/>
      <c r="K301" s="81"/>
      <c r="L301" s="81"/>
      <c r="M301" s="81"/>
      <c r="N301" s="81"/>
      <c r="O301" s="81"/>
      <c r="P301" s="81"/>
      <c r="Q301" s="81"/>
      <c r="R301" s="81"/>
      <c r="S301" s="2"/>
      <c r="T301" s="2"/>
      <c r="U301" s="2"/>
      <c r="V301" s="2"/>
      <c r="W301" s="2"/>
      <c r="X301" s="2"/>
      <c r="Y301" s="2"/>
      <c r="Z301" s="2"/>
      <c r="AA301" s="2"/>
      <c r="AB301" s="2"/>
      <c r="AC301" s="2"/>
      <c r="AD301" s="2"/>
      <c r="AE301" s="2"/>
      <c r="AF301" s="2"/>
      <c r="AG301" s="2"/>
      <c r="AH301" s="2"/>
    </row>
    <row r="302" spans="1:34" ht="12.75" customHeight="1" x14ac:dyDescent="0.25">
      <c r="A302" s="2"/>
      <c r="B302" s="35"/>
      <c r="C302" s="18"/>
      <c r="D302" s="61"/>
      <c r="E302" s="18"/>
      <c r="F302" s="18"/>
      <c r="G302" s="18"/>
      <c r="I302" s="81"/>
      <c r="K302" s="81"/>
      <c r="L302" s="81"/>
      <c r="M302" s="81"/>
      <c r="N302" s="81"/>
      <c r="O302" s="81"/>
      <c r="P302" s="81"/>
      <c r="Q302" s="81"/>
      <c r="R302" s="81"/>
      <c r="S302" s="2"/>
      <c r="T302" s="2"/>
      <c r="U302" s="2"/>
      <c r="V302" s="2"/>
      <c r="W302" s="2"/>
      <c r="X302" s="2"/>
      <c r="Y302" s="2"/>
      <c r="Z302" s="2"/>
      <c r="AA302" s="2"/>
      <c r="AB302" s="2"/>
      <c r="AC302" s="2"/>
      <c r="AD302" s="2"/>
      <c r="AE302" s="2"/>
      <c r="AF302" s="2"/>
      <c r="AG302" s="2"/>
      <c r="AH302" s="2"/>
    </row>
    <row r="303" spans="1:34" ht="12.75" customHeight="1" x14ac:dyDescent="0.25">
      <c r="A303" s="2"/>
      <c r="B303" s="35"/>
      <c r="C303" s="18"/>
      <c r="D303" s="61"/>
      <c r="E303" s="18"/>
      <c r="F303" s="18"/>
      <c r="G303" s="18"/>
      <c r="I303" s="81"/>
      <c r="K303" s="81"/>
      <c r="L303" s="81"/>
      <c r="M303" s="81"/>
      <c r="N303" s="81"/>
      <c r="O303" s="81"/>
      <c r="P303" s="81"/>
      <c r="Q303" s="81"/>
      <c r="R303" s="81"/>
      <c r="S303" s="2"/>
      <c r="T303" s="2"/>
      <c r="U303" s="2"/>
      <c r="V303" s="2"/>
      <c r="W303" s="2"/>
      <c r="X303" s="2"/>
      <c r="Y303" s="2"/>
      <c r="Z303" s="2"/>
      <c r="AA303" s="2"/>
      <c r="AB303" s="2"/>
      <c r="AC303" s="2"/>
      <c r="AD303" s="2"/>
      <c r="AE303" s="2"/>
      <c r="AF303" s="2"/>
      <c r="AG303" s="2"/>
      <c r="AH303" s="2"/>
    </row>
    <row r="304" spans="1:34" ht="12.75" customHeight="1" x14ac:dyDescent="0.25">
      <c r="A304" s="2"/>
      <c r="B304" s="35"/>
      <c r="C304" s="18"/>
      <c r="D304" s="61"/>
      <c r="E304" s="18"/>
      <c r="F304" s="18"/>
      <c r="G304" s="18"/>
      <c r="I304" s="81"/>
      <c r="K304" s="81"/>
      <c r="L304" s="81"/>
      <c r="M304" s="81"/>
      <c r="N304" s="81"/>
      <c r="O304" s="81"/>
      <c r="P304" s="81"/>
      <c r="Q304" s="81"/>
      <c r="R304" s="81"/>
      <c r="S304" s="2"/>
      <c r="T304" s="2"/>
      <c r="U304" s="2"/>
      <c r="V304" s="2"/>
      <c r="W304" s="2"/>
      <c r="X304" s="2"/>
      <c r="Y304" s="2"/>
      <c r="Z304" s="2"/>
      <c r="AA304" s="2"/>
      <c r="AB304" s="2"/>
      <c r="AC304" s="2"/>
      <c r="AD304" s="2"/>
      <c r="AE304" s="2"/>
      <c r="AF304" s="2"/>
      <c r="AG304" s="2"/>
      <c r="AH304" s="2"/>
    </row>
    <row r="305" spans="1:34" ht="12.75" customHeight="1" x14ac:dyDescent="0.25">
      <c r="A305" s="2"/>
      <c r="B305" s="35"/>
      <c r="C305" s="18"/>
      <c r="D305" s="61"/>
      <c r="E305" s="18"/>
      <c r="F305" s="18"/>
      <c r="G305" s="18"/>
      <c r="I305" s="81"/>
      <c r="K305" s="81"/>
      <c r="L305" s="81"/>
      <c r="M305" s="81"/>
      <c r="N305" s="81"/>
      <c r="O305" s="81"/>
      <c r="P305" s="81"/>
      <c r="Q305" s="81"/>
      <c r="R305" s="81"/>
      <c r="S305" s="2"/>
      <c r="T305" s="2"/>
      <c r="U305" s="2"/>
      <c r="V305" s="2"/>
      <c r="W305" s="2"/>
      <c r="X305" s="2"/>
      <c r="Y305" s="2"/>
      <c r="Z305" s="2"/>
      <c r="AA305" s="2"/>
      <c r="AB305" s="2"/>
      <c r="AC305" s="2"/>
      <c r="AD305" s="2"/>
      <c r="AE305" s="2"/>
      <c r="AF305" s="2"/>
      <c r="AG305" s="2"/>
      <c r="AH305" s="2"/>
    </row>
    <row r="306" spans="1:34" ht="12.75" customHeight="1" x14ac:dyDescent="0.25">
      <c r="A306" s="2"/>
      <c r="B306" s="35"/>
      <c r="C306" s="18"/>
      <c r="D306" s="61"/>
      <c r="E306" s="18"/>
      <c r="F306" s="18"/>
      <c r="G306" s="18"/>
      <c r="H306" s="18"/>
      <c r="I306" s="61"/>
      <c r="J306" s="18"/>
      <c r="K306" s="117"/>
      <c r="L306" s="18"/>
      <c r="M306" s="18"/>
      <c r="N306" s="18"/>
      <c r="O306" s="18"/>
      <c r="P306" s="2"/>
      <c r="Q306" s="2"/>
      <c r="R306" s="2"/>
      <c r="S306" s="2"/>
      <c r="T306" s="2"/>
      <c r="U306" s="2"/>
      <c r="V306" s="2"/>
      <c r="W306" s="2"/>
      <c r="X306" s="2"/>
      <c r="Y306" s="2"/>
      <c r="Z306" s="2"/>
      <c r="AA306" s="2"/>
      <c r="AB306" s="2"/>
      <c r="AC306" s="2"/>
      <c r="AD306" s="2"/>
      <c r="AE306" s="2"/>
      <c r="AF306" s="2"/>
      <c r="AG306" s="2"/>
      <c r="AH306" s="2"/>
    </row>
    <row r="307" spans="1:34" ht="12.75" customHeight="1" x14ac:dyDescent="0.25">
      <c r="A307" s="2"/>
      <c r="B307" s="35"/>
      <c r="C307" s="18"/>
      <c r="D307" s="61"/>
      <c r="E307" s="18"/>
      <c r="F307" s="18"/>
      <c r="G307" s="18"/>
      <c r="H307" s="18"/>
      <c r="I307" s="61"/>
      <c r="J307" s="18"/>
      <c r="K307" s="117"/>
      <c r="L307" s="18"/>
      <c r="M307" s="18"/>
      <c r="N307" s="18"/>
      <c r="O307" s="18"/>
      <c r="P307" s="2"/>
      <c r="Q307" s="2"/>
      <c r="R307" s="2"/>
      <c r="S307" s="2"/>
      <c r="T307" s="2"/>
      <c r="U307" s="2"/>
      <c r="V307" s="2"/>
      <c r="W307" s="2"/>
      <c r="X307" s="2"/>
      <c r="Y307" s="2"/>
      <c r="Z307" s="2"/>
      <c r="AA307" s="2"/>
      <c r="AB307" s="2"/>
      <c r="AC307" s="2"/>
      <c r="AD307" s="2"/>
      <c r="AE307" s="2"/>
      <c r="AF307" s="2"/>
      <c r="AG307" s="2"/>
      <c r="AH307" s="2"/>
    </row>
    <row r="308" spans="1:34" ht="12.75" customHeight="1" x14ac:dyDescent="0.25">
      <c r="A308" s="2"/>
      <c r="B308" s="35"/>
      <c r="C308" s="18"/>
      <c r="D308" s="61"/>
      <c r="E308" s="18"/>
      <c r="F308" s="18"/>
      <c r="G308" s="18"/>
      <c r="H308" s="18"/>
      <c r="I308" s="61"/>
      <c r="J308" s="18"/>
      <c r="K308" s="117"/>
      <c r="L308" s="18"/>
      <c r="M308" s="18"/>
      <c r="N308" s="18"/>
      <c r="O308" s="18"/>
      <c r="P308" s="2"/>
      <c r="Q308" s="2"/>
      <c r="R308" s="2"/>
      <c r="S308" s="2"/>
      <c r="T308" s="2"/>
      <c r="U308" s="2"/>
      <c r="V308" s="2"/>
      <c r="W308" s="2"/>
      <c r="X308" s="2"/>
      <c r="Y308" s="2"/>
      <c r="Z308" s="2"/>
      <c r="AA308" s="2"/>
      <c r="AB308" s="2"/>
      <c r="AC308" s="2"/>
      <c r="AD308" s="2"/>
      <c r="AE308" s="2"/>
      <c r="AF308" s="2"/>
      <c r="AG308" s="2"/>
      <c r="AH308" s="2"/>
    </row>
    <row r="309" spans="1:34" ht="12.75" customHeight="1" x14ac:dyDescent="0.25">
      <c r="A309" s="2"/>
      <c r="B309" s="35"/>
      <c r="C309" s="18"/>
      <c r="D309" s="61"/>
      <c r="E309" s="18"/>
      <c r="F309" s="18"/>
      <c r="G309" s="18"/>
      <c r="H309" s="18"/>
      <c r="I309" s="61"/>
      <c r="J309" s="18"/>
      <c r="K309" s="117"/>
      <c r="L309" s="18"/>
      <c r="M309" s="18"/>
      <c r="N309" s="18"/>
      <c r="O309" s="18"/>
      <c r="P309" s="2"/>
      <c r="Q309" s="2"/>
      <c r="R309" s="2"/>
      <c r="S309" s="2"/>
      <c r="T309" s="2"/>
      <c r="U309" s="2"/>
      <c r="V309" s="2"/>
      <c r="W309" s="2"/>
      <c r="X309" s="2"/>
      <c r="Y309" s="2"/>
      <c r="Z309" s="2"/>
      <c r="AA309" s="2"/>
      <c r="AB309" s="2"/>
      <c r="AC309" s="2"/>
      <c r="AD309" s="2"/>
      <c r="AE309" s="2"/>
      <c r="AF309" s="2"/>
      <c r="AG309" s="2"/>
      <c r="AH309" s="2"/>
    </row>
    <row r="310" spans="1:34" ht="12.75" customHeight="1" x14ac:dyDescent="0.25">
      <c r="A310" s="2"/>
      <c r="B310" s="35"/>
      <c r="C310" s="18"/>
      <c r="D310" s="61"/>
      <c r="E310" s="18"/>
      <c r="F310" s="18"/>
      <c r="G310" s="18"/>
      <c r="H310" s="18"/>
      <c r="I310" s="61"/>
      <c r="J310" s="18"/>
      <c r="K310" s="117"/>
      <c r="L310" s="18"/>
      <c r="M310" s="18"/>
      <c r="N310" s="18"/>
      <c r="O310" s="18"/>
      <c r="P310" s="2"/>
      <c r="Q310" s="2"/>
      <c r="R310" s="2"/>
      <c r="S310" s="2"/>
      <c r="T310" s="2"/>
      <c r="U310" s="2"/>
      <c r="V310" s="2"/>
      <c r="W310" s="2"/>
      <c r="X310" s="2"/>
      <c r="Y310" s="2"/>
      <c r="Z310" s="2"/>
      <c r="AA310" s="2"/>
      <c r="AB310" s="2"/>
      <c r="AC310" s="2"/>
      <c r="AD310" s="2"/>
      <c r="AE310" s="2"/>
      <c r="AF310" s="2"/>
      <c r="AG310" s="2"/>
      <c r="AH310" s="2"/>
    </row>
    <row r="311" spans="1:34" ht="12.75" customHeight="1" x14ac:dyDescent="0.25">
      <c r="A311" s="2"/>
      <c r="B311" s="35"/>
      <c r="C311" s="18"/>
      <c r="D311" s="61"/>
      <c r="E311" s="18"/>
      <c r="F311" s="18"/>
      <c r="G311" s="18"/>
      <c r="H311" s="18"/>
      <c r="I311" s="61"/>
      <c r="J311" s="18"/>
      <c r="K311" s="117"/>
      <c r="L311" s="18"/>
      <c r="M311" s="18"/>
      <c r="N311" s="18"/>
      <c r="O311" s="18"/>
      <c r="P311" s="2"/>
      <c r="Q311" s="2"/>
      <c r="R311" s="2"/>
      <c r="S311" s="2"/>
      <c r="T311" s="2"/>
      <c r="U311" s="2"/>
      <c r="V311" s="2"/>
      <c r="W311" s="2"/>
      <c r="X311" s="2"/>
      <c r="Y311" s="2"/>
      <c r="Z311" s="2"/>
      <c r="AA311" s="2"/>
      <c r="AB311" s="2"/>
      <c r="AC311" s="2"/>
      <c r="AD311" s="2"/>
      <c r="AE311" s="2"/>
      <c r="AF311" s="2"/>
      <c r="AG311" s="2"/>
      <c r="AH311" s="2"/>
    </row>
    <row r="312" spans="1:34" ht="12.75" customHeight="1" x14ac:dyDescent="0.25">
      <c r="A312" s="2"/>
      <c r="B312" s="35"/>
      <c r="C312" s="18"/>
      <c r="D312" s="61"/>
      <c r="E312" s="18"/>
      <c r="F312" s="18"/>
      <c r="G312" s="18"/>
      <c r="H312" s="18"/>
      <c r="I312" s="61"/>
      <c r="J312" s="18"/>
      <c r="K312" s="117"/>
      <c r="L312" s="18"/>
      <c r="M312" s="18"/>
      <c r="N312" s="18"/>
      <c r="O312" s="18"/>
      <c r="P312" s="2"/>
      <c r="Q312" s="2"/>
      <c r="R312" s="2"/>
      <c r="S312" s="2"/>
      <c r="T312" s="2"/>
      <c r="U312" s="2"/>
      <c r="V312" s="2"/>
      <c r="W312" s="2"/>
      <c r="X312" s="2"/>
      <c r="Y312" s="2"/>
      <c r="Z312" s="2"/>
      <c r="AA312" s="2"/>
      <c r="AB312" s="2"/>
      <c r="AC312" s="2"/>
      <c r="AD312" s="2"/>
      <c r="AE312" s="2"/>
      <c r="AF312" s="2"/>
      <c r="AG312" s="2"/>
      <c r="AH312" s="2"/>
    </row>
    <row r="313" spans="1:34" ht="12.75" customHeight="1" x14ac:dyDescent="0.25">
      <c r="A313" s="2"/>
      <c r="B313" s="35"/>
      <c r="C313" s="18"/>
      <c r="D313" s="61"/>
      <c r="E313" s="18"/>
      <c r="F313" s="18"/>
      <c r="G313" s="18"/>
      <c r="H313" s="18"/>
      <c r="I313" s="61"/>
      <c r="J313" s="18"/>
      <c r="K313" s="117"/>
      <c r="L313" s="18"/>
      <c r="M313" s="18"/>
      <c r="N313" s="18"/>
      <c r="O313" s="18"/>
      <c r="P313" s="2"/>
      <c r="Q313" s="2"/>
      <c r="R313" s="2"/>
      <c r="S313" s="2"/>
      <c r="T313" s="2"/>
      <c r="U313" s="2"/>
      <c r="V313" s="2"/>
      <c r="W313" s="2"/>
      <c r="X313" s="2"/>
      <c r="Y313" s="2"/>
      <c r="Z313" s="2"/>
      <c r="AA313" s="2"/>
      <c r="AB313" s="2"/>
      <c r="AC313" s="2"/>
      <c r="AD313" s="2"/>
      <c r="AE313" s="2"/>
      <c r="AF313" s="2"/>
      <c r="AG313" s="2"/>
      <c r="AH313" s="2"/>
    </row>
    <row r="314" spans="1:34" ht="12.75" customHeight="1" x14ac:dyDescent="0.25">
      <c r="A314" s="2"/>
      <c r="B314" s="35"/>
      <c r="C314" s="18"/>
      <c r="D314" s="61"/>
      <c r="E314" s="18"/>
      <c r="F314" s="18"/>
      <c r="G314" s="18"/>
      <c r="H314" s="18"/>
      <c r="I314" s="61"/>
      <c r="J314" s="18"/>
      <c r="K314" s="117"/>
      <c r="L314" s="18"/>
      <c r="M314" s="18"/>
      <c r="N314" s="18"/>
      <c r="O314" s="18"/>
      <c r="P314" s="2"/>
      <c r="Q314" s="2"/>
      <c r="R314" s="2"/>
      <c r="S314" s="2"/>
      <c r="T314" s="2"/>
      <c r="U314" s="2"/>
      <c r="V314" s="2"/>
      <c r="W314" s="2"/>
      <c r="X314" s="2"/>
      <c r="Y314" s="2"/>
      <c r="Z314" s="2"/>
      <c r="AA314" s="2"/>
      <c r="AB314" s="2"/>
      <c r="AC314" s="2"/>
      <c r="AD314" s="2"/>
      <c r="AE314" s="2"/>
      <c r="AF314" s="2"/>
      <c r="AG314" s="2"/>
      <c r="AH314" s="2"/>
    </row>
    <row r="315" spans="1:34" ht="12.75" customHeight="1" x14ac:dyDescent="0.25">
      <c r="A315" s="2"/>
      <c r="B315" s="35"/>
      <c r="C315" s="18"/>
      <c r="D315" s="61"/>
      <c r="E315" s="18"/>
      <c r="F315" s="18"/>
      <c r="G315" s="18"/>
      <c r="H315" s="18"/>
      <c r="I315" s="61"/>
      <c r="J315" s="18"/>
      <c r="K315" s="117"/>
      <c r="L315" s="18"/>
      <c r="M315" s="18"/>
      <c r="N315" s="18"/>
      <c r="O315" s="18"/>
      <c r="P315" s="2"/>
      <c r="Q315" s="2"/>
      <c r="R315" s="2"/>
      <c r="S315" s="2"/>
      <c r="T315" s="2"/>
      <c r="U315" s="2"/>
      <c r="V315" s="2"/>
      <c r="W315" s="2"/>
      <c r="X315" s="2"/>
      <c r="Y315" s="2"/>
      <c r="Z315" s="2"/>
      <c r="AA315" s="2"/>
      <c r="AB315" s="2"/>
      <c r="AC315" s="2"/>
      <c r="AD315" s="2"/>
      <c r="AE315" s="2"/>
      <c r="AF315" s="2"/>
      <c r="AG315" s="2"/>
      <c r="AH315" s="2"/>
    </row>
    <row r="316" spans="1:34" ht="12.75" customHeight="1" x14ac:dyDescent="0.25">
      <c r="A316" s="2"/>
      <c r="B316" s="35"/>
      <c r="C316" s="18"/>
      <c r="D316" s="61"/>
      <c r="E316" s="18"/>
      <c r="F316" s="18"/>
      <c r="G316" s="18"/>
      <c r="H316" s="18"/>
      <c r="I316" s="61"/>
      <c r="J316" s="18"/>
      <c r="K316" s="117"/>
      <c r="L316" s="18"/>
      <c r="M316" s="18"/>
      <c r="N316" s="18"/>
      <c r="O316" s="18"/>
      <c r="P316" s="2"/>
      <c r="Q316" s="2"/>
      <c r="R316" s="2"/>
      <c r="S316" s="2"/>
      <c r="T316" s="2"/>
      <c r="U316" s="2"/>
      <c r="V316" s="2"/>
      <c r="W316" s="2"/>
      <c r="X316" s="2"/>
      <c r="Y316" s="2"/>
      <c r="Z316" s="2"/>
      <c r="AA316" s="2"/>
      <c r="AB316" s="2"/>
      <c r="AC316" s="2"/>
      <c r="AD316" s="2"/>
      <c r="AE316" s="2"/>
      <c r="AF316" s="2"/>
      <c r="AG316" s="2"/>
      <c r="AH316" s="2"/>
    </row>
    <row r="317" spans="1:34" ht="12.75" customHeight="1" x14ac:dyDescent="0.25">
      <c r="A317" s="2"/>
      <c r="B317" s="35"/>
      <c r="C317" s="18"/>
      <c r="D317" s="61"/>
      <c r="E317" s="18"/>
      <c r="F317" s="18"/>
      <c r="G317" s="18"/>
      <c r="H317" s="18"/>
      <c r="I317" s="61"/>
      <c r="J317" s="18"/>
      <c r="K317" s="117"/>
      <c r="L317" s="18"/>
      <c r="M317" s="18"/>
      <c r="N317" s="18"/>
      <c r="O317" s="18"/>
      <c r="P317" s="2"/>
      <c r="Q317" s="2"/>
      <c r="R317" s="2"/>
      <c r="S317" s="2"/>
      <c r="T317" s="2"/>
      <c r="U317" s="2"/>
      <c r="V317" s="2"/>
      <c r="W317" s="2"/>
      <c r="X317" s="2"/>
      <c r="Y317" s="2"/>
      <c r="Z317" s="2"/>
      <c r="AA317" s="2"/>
      <c r="AB317" s="2"/>
      <c r="AC317" s="2"/>
      <c r="AD317" s="2"/>
      <c r="AE317" s="2"/>
      <c r="AF317" s="2"/>
      <c r="AG317" s="2"/>
      <c r="AH317" s="2"/>
    </row>
    <row r="318" spans="1:34" ht="12.75" customHeight="1" x14ac:dyDescent="0.25">
      <c r="A318" s="2"/>
      <c r="B318" s="35"/>
      <c r="C318" s="18"/>
      <c r="D318" s="61"/>
      <c r="E318" s="18"/>
      <c r="F318" s="18"/>
      <c r="G318" s="18"/>
      <c r="H318" s="18"/>
      <c r="I318" s="61"/>
      <c r="J318" s="18"/>
      <c r="K318" s="117"/>
      <c r="L318" s="18"/>
      <c r="M318" s="18"/>
      <c r="N318" s="18"/>
      <c r="O318" s="18"/>
      <c r="P318" s="2"/>
      <c r="Q318" s="2"/>
      <c r="R318" s="2"/>
      <c r="S318" s="2"/>
      <c r="T318" s="2"/>
      <c r="U318" s="2"/>
      <c r="V318" s="2"/>
      <c r="W318" s="2"/>
      <c r="X318" s="2"/>
      <c r="Y318" s="2"/>
      <c r="Z318" s="2"/>
      <c r="AA318" s="2"/>
      <c r="AB318" s="2"/>
      <c r="AC318" s="2"/>
      <c r="AD318" s="2"/>
      <c r="AE318" s="2"/>
      <c r="AF318" s="2"/>
      <c r="AG318" s="2"/>
      <c r="AH318" s="2"/>
    </row>
    <row r="319" spans="1:34" ht="12.75" customHeight="1" x14ac:dyDescent="0.25">
      <c r="A319" s="2"/>
      <c r="B319" s="35"/>
      <c r="C319" s="18"/>
      <c r="D319" s="61"/>
      <c r="E319" s="18"/>
      <c r="F319" s="18"/>
      <c r="G319" s="18"/>
      <c r="H319" s="18"/>
      <c r="I319" s="61"/>
      <c r="J319" s="18"/>
      <c r="K319" s="117"/>
      <c r="L319" s="18"/>
      <c r="M319" s="18"/>
      <c r="N319" s="18"/>
      <c r="O319" s="18"/>
      <c r="P319" s="2"/>
      <c r="Q319" s="2"/>
      <c r="R319" s="2"/>
      <c r="S319" s="2"/>
      <c r="T319" s="2"/>
      <c r="U319" s="2"/>
      <c r="V319" s="2"/>
      <c r="W319" s="2"/>
      <c r="X319" s="2"/>
      <c r="Y319" s="2"/>
      <c r="Z319" s="2"/>
      <c r="AA319" s="2"/>
      <c r="AB319" s="2"/>
      <c r="AC319" s="2"/>
      <c r="AD319" s="2"/>
      <c r="AE319" s="2"/>
      <c r="AF319" s="2"/>
      <c r="AG319" s="2"/>
      <c r="AH319" s="2"/>
    </row>
    <row r="320" spans="1:34" ht="12.75" customHeight="1" x14ac:dyDescent="0.25">
      <c r="A320" s="2"/>
      <c r="B320" s="35"/>
      <c r="C320" s="18"/>
      <c r="D320" s="61"/>
      <c r="E320" s="18"/>
      <c r="F320" s="18"/>
      <c r="G320" s="18"/>
      <c r="H320" s="18"/>
      <c r="I320" s="61"/>
      <c r="J320" s="18"/>
      <c r="K320" s="117"/>
      <c r="L320" s="18"/>
      <c r="M320" s="18"/>
      <c r="N320" s="18"/>
      <c r="O320" s="18"/>
      <c r="P320" s="2"/>
      <c r="Q320" s="2"/>
      <c r="R320" s="2"/>
      <c r="S320" s="2"/>
      <c r="T320" s="2"/>
      <c r="U320" s="2"/>
      <c r="V320" s="2"/>
      <c r="W320" s="2"/>
      <c r="X320" s="2"/>
      <c r="Y320" s="2"/>
      <c r="Z320" s="2"/>
      <c r="AA320" s="2"/>
      <c r="AB320" s="2"/>
      <c r="AC320" s="2"/>
      <c r="AD320" s="2"/>
      <c r="AE320" s="2"/>
      <c r="AF320" s="2"/>
      <c r="AG320" s="2"/>
      <c r="AH320" s="2"/>
    </row>
    <row r="321" spans="1:34" ht="12.75" customHeight="1" x14ac:dyDescent="0.25">
      <c r="A321" s="2"/>
      <c r="B321" s="35"/>
      <c r="C321" s="18"/>
      <c r="D321" s="61"/>
      <c r="E321" s="18"/>
      <c r="F321" s="18"/>
      <c r="G321" s="18"/>
      <c r="H321" s="18"/>
      <c r="I321" s="61"/>
      <c r="J321" s="18"/>
      <c r="K321" s="117"/>
      <c r="L321" s="18"/>
      <c r="M321" s="18"/>
      <c r="N321" s="18"/>
      <c r="O321" s="18"/>
      <c r="P321" s="2"/>
      <c r="Q321" s="2"/>
      <c r="R321" s="2"/>
      <c r="S321" s="2"/>
      <c r="T321" s="2"/>
      <c r="U321" s="2"/>
      <c r="V321" s="2"/>
      <c r="W321" s="2"/>
      <c r="X321" s="2"/>
      <c r="Y321" s="2"/>
      <c r="Z321" s="2"/>
      <c r="AA321" s="2"/>
      <c r="AB321" s="2"/>
      <c r="AC321" s="2"/>
      <c r="AD321" s="2"/>
      <c r="AE321" s="2"/>
      <c r="AF321" s="2"/>
      <c r="AG321" s="2"/>
      <c r="AH321" s="2"/>
    </row>
    <row r="322" spans="1:34" ht="12.75" customHeight="1" x14ac:dyDescent="0.25">
      <c r="A322" s="2"/>
      <c r="B322" s="35"/>
      <c r="C322" s="18"/>
      <c r="D322" s="61"/>
      <c r="E322" s="18"/>
      <c r="F322" s="18"/>
      <c r="G322" s="18"/>
      <c r="H322" s="18"/>
      <c r="I322" s="61"/>
      <c r="J322" s="18"/>
      <c r="K322" s="117"/>
      <c r="L322" s="18"/>
      <c r="M322" s="18"/>
      <c r="N322" s="18"/>
      <c r="O322" s="18"/>
      <c r="P322" s="2"/>
      <c r="Q322" s="2"/>
      <c r="R322" s="2"/>
      <c r="S322" s="2"/>
      <c r="T322" s="2"/>
      <c r="U322" s="2"/>
      <c r="V322" s="2"/>
      <c r="W322" s="2"/>
      <c r="X322" s="2"/>
      <c r="Y322" s="2"/>
      <c r="Z322" s="2"/>
      <c r="AA322" s="2"/>
      <c r="AB322" s="2"/>
      <c r="AC322" s="2"/>
      <c r="AD322" s="2"/>
      <c r="AE322" s="2"/>
      <c r="AF322" s="2"/>
      <c r="AG322" s="2"/>
      <c r="AH322" s="2"/>
    </row>
    <row r="323" spans="1:34" ht="12.75" customHeight="1" x14ac:dyDescent="0.25">
      <c r="A323" s="2"/>
      <c r="B323" s="35"/>
      <c r="C323" s="18"/>
      <c r="D323" s="61"/>
      <c r="E323" s="18"/>
      <c r="F323" s="18"/>
      <c r="G323" s="18"/>
      <c r="H323" s="18"/>
      <c r="I323" s="61"/>
      <c r="J323" s="18"/>
      <c r="K323" s="117"/>
      <c r="L323" s="18"/>
      <c r="M323" s="18"/>
      <c r="N323" s="18"/>
      <c r="O323" s="18"/>
      <c r="P323" s="2"/>
      <c r="Q323" s="2"/>
      <c r="R323" s="2"/>
      <c r="S323" s="2"/>
      <c r="T323" s="2"/>
      <c r="U323" s="2"/>
      <c r="V323" s="2"/>
      <c r="W323" s="2"/>
      <c r="X323" s="2"/>
      <c r="Y323" s="2"/>
      <c r="Z323" s="2"/>
      <c r="AA323" s="2"/>
      <c r="AB323" s="2"/>
      <c r="AC323" s="2"/>
      <c r="AD323" s="2"/>
      <c r="AE323" s="2"/>
      <c r="AF323" s="2"/>
      <c r="AG323" s="2"/>
      <c r="AH323" s="2"/>
    </row>
    <row r="324" spans="1:34" ht="12.75" customHeight="1" x14ac:dyDescent="0.25">
      <c r="A324" s="2"/>
      <c r="B324" s="35"/>
      <c r="C324" s="18"/>
      <c r="D324" s="61"/>
      <c r="E324" s="18"/>
      <c r="F324" s="18"/>
      <c r="G324" s="18"/>
      <c r="H324" s="18"/>
      <c r="I324" s="61"/>
      <c r="J324" s="18"/>
      <c r="K324" s="117"/>
      <c r="L324" s="18"/>
      <c r="M324" s="18"/>
      <c r="N324" s="18"/>
      <c r="O324" s="18"/>
      <c r="P324" s="2"/>
      <c r="Q324" s="2"/>
      <c r="R324" s="2"/>
      <c r="S324" s="2"/>
      <c r="T324" s="2"/>
      <c r="U324" s="2"/>
      <c r="V324" s="2"/>
      <c r="W324" s="2"/>
      <c r="X324" s="2"/>
      <c r="Y324" s="2"/>
      <c r="Z324" s="2"/>
      <c r="AA324" s="2"/>
      <c r="AB324" s="2"/>
      <c r="AC324" s="2"/>
      <c r="AD324" s="2"/>
      <c r="AE324" s="2"/>
      <c r="AF324" s="2"/>
      <c r="AG324" s="2"/>
      <c r="AH324" s="2"/>
    </row>
    <row r="325" spans="1:34" ht="12.75" customHeight="1" x14ac:dyDescent="0.25">
      <c r="A325" s="2"/>
      <c r="B325" s="35"/>
      <c r="C325" s="18"/>
      <c r="D325" s="61"/>
      <c r="E325" s="18"/>
      <c r="F325" s="18"/>
      <c r="G325" s="18"/>
      <c r="H325" s="18"/>
      <c r="I325" s="61"/>
      <c r="J325" s="18"/>
      <c r="K325" s="117"/>
      <c r="L325" s="18"/>
      <c r="M325" s="18"/>
      <c r="N325" s="18"/>
      <c r="O325" s="18"/>
      <c r="P325" s="2"/>
      <c r="Q325" s="2"/>
      <c r="R325" s="2"/>
      <c r="S325" s="2"/>
      <c r="T325" s="2"/>
      <c r="U325" s="2"/>
      <c r="V325" s="2"/>
      <c r="W325" s="2"/>
      <c r="X325" s="2"/>
      <c r="Y325" s="2"/>
      <c r="Z325" s="2"/>
      <c r="AA325" s="2"/>
      <c r="AB325" s="2"/>
      <c r="AC325" s="2"/>
      <c r="AD325" s="2"/>
      <c r="AE325" s="2"/>
      <c r="AF325" s="2"/>
      <c r="AG325" s="2"/>
      <c r="AH325" s="2"/>
    </row>
    <row r="326" spans="1:34" ht="12.75" customHeight="1" x14ac:dyDescent="0.25">
      <c r="A326" s="2"/>
      <c r="B326" s="35"/>
      <c r="C326" s="18"/>
      <c r="D326" s="61"/>
      <c r="E326" s="18"/>
      <c r="F326" s="18"/>
      <c r="G326" s="18"/>
      <c r="H326" s="18"/>
      <c r="I326" s="61"/>
      <c r="J326" s="18"/>
      <c r="K326" s="117"/>
      <c r="L326" s="18"/>
      <c r="M326" s="18"/>
      <c r="N326" s="18"/>
      <c r="O326" s="18"/>
      <c r="P326" s="2"/>
      <c r="Q326" s="2"/>
      <c r="R326" s="2"/>
      <c r="S326" s="2"/>
      <c r="T326" s="2"/>
      <c r="U326" s="2"/>
      <c r="V326" s="2"/>
      <c r="W326" s="2"/>
      <c r="X326" s="2"/>
      <c r="Y326" s="2"/>
      <c r="Z326" s="2"/>
      <c r="AA326" s="2"/>
      <c r="AB326" s="2"/>
      <c r="AC326" s="2"/>
      <c r="AD326" s="2"/>
      <c r="AE326" s="2"/>
      <c r="AF326" s="2"/>
      <c r="AG326" s="2"/>
      <c r="AH326" s="2"/>
    </row>
    <row r="327" spans="1:34" ht="12.75" customHeight="1" x14ac:dyDescent="0.25">
      <c r="A327" s="2"/>
      <c r="B327" s="35"/>
      <c r="C327" s="18"/>
      <c r="D327" s="61"/>
      <c r="E327" s="18"/>
      <c r="F327" s="18"/>
      <c r="G327" s="18"/>
      <c r="H327" s="18"/>
      <c r="I327" s="61"/>
      <c r="J327" s="18"/>
      <c r="K327" s="117"/>
      <c r="L327" s="18"/>
      <c r="M327" s="18"/>
      <c r="N327" s="18"/>
      <c r="O327" s="18"/>
      <c r="P327" s="2"/>
      <c r="Q327" s="2"/>
      <c r="R327" s="2"/>
      <c r="S327" s="2"/>
      <c r="T327" s="2"/>
      <c r="U327" s="2"/>
      <c r="V327" s="2"/>
      <c r="W327" s="2"/>
      <c r="X327" s="2"/>
      <c r="Y327" s="2"/>
      <c r="Z327" s="2"/>
      <c r="AA327" s="2"/>
      <c r="AB327" s="2"/>
      <c r="AC327" s="2"/>
      <c r="AD327" s="2"/>
      <c r="AE327" s="2"/>
      <c r="AF327" s="2"/>
      <c r="AG327" s="2"/>
      <c r="AH327" s="2"/>
    </row>
    <row r="328" spans="1:34" ht="12.75" customHeight="1" x14ac:dyDescent="0.25">
      <c r="A328" s="2"/>
      <c r="B328" s="35"/>
      <c r="C328" s="18"/>
      <c r="D328" s="61"/>
      <c r="E328" s="18"/>
      <c r="F328" s="18"/>
      <c r="G328" s="18"/>
      <c r="H328" s="18"/>
      <c r="I328" s="61"/>
      <c r="J328" s="18"/>
      <c r="K328" s="117"/>
      <c r="L328" s="18"/>
      <c r="M328" s="18"/>
      <c r="N328" s="18"/>
      <c r="O328" s="18"/>
      <c r="P328" s="2"/>
      <c r="Q328" s="2"/>
      <c r="R328" s="2"/>
      <c r="S328" s="2"/>
      <c r="T328" s="2"/>
      <c r="U328" s="2"/>
      <c r="V328" s="2"/>
      <c r="W328" s="2"/>
      <c r="X328" s="2"/>
      <c r="Y328" s="2"/>
      <c r="Z328" s="2"/>
      <c r="AA328" s="2"/>
      <c r="AB328" s="2"/>
      <c r="AC328" s="2"/>
      <c r="AD328" s="2"/>
      <c r="AE328" s="2"/>
      <c r="AF328" s="2"/>
      <c r="AG328" s="2"/>
      <c r="AH328" s="2"/>
    </row>
    <row r="329" spans="1:34" ht="12.75" customHeight="1" x14ac:dyDescent="0.25">
      <c r="A329" s="2"/>
      <c r="B329" s="35"/>
      <c r="C329" s="18"/>
      <c r="D329" s="61"/>
      <c r="E329" s="18"/>
      <c r="F329" s="18"/>
      <c r="G329" s="18"/>
      <c r="H329" s="18"/>
      <c r="I329" s="61"/>
      <c r="J329" s="18"/>
      <c r="K329" s="117"/>
      <c r="L329" s="18"/>
      <c r="M329" s="18"/>
      <c r="N329" s="18"/>
      <c r="O329" s="18"/>
      <c r="P329" s="2"/>
      <c r="Q329" s="2"/>
      <c r="R329" s="2"/>
      <c r="S329" s="2"/>
      <c r="T329" s="2"/>
      <c r="U329" s="2"/>
      <c r="V329" s="2"/>
      <c r="W329" s="2"/>
      <c r="X329" s="2"/>
      <c r="Y329" s="2"/>
      <c r="Z329" s="2"/>
      <c r="AA329" s="2"/>
      <c r="AB329" s="2"/>
      <c r="AC329" s="2"/>
      <c r="AD329" s="2"/>
      <c r="AE329" s="2"/>
      <c r="AF329" s="2"/>
      <c r="AG329" s="2"/>
      <c r="AH329" s="2"/>
    </row>
    <row r="330" spans="1:34" ht="12.75" customHeight="1" x14ac:dyDescent="0.25">
      <c r="A330" s="2"/>
      <c r="B330" s="35"/>
      <c r="C330" s="18"/>
      <c r="D330" s="61"/>
      <c r="E330" s="18"/>
      <c r="F330" s="18"/>
      <c r="G330" s="18"/>
      <c r="H330" s="18"/>
      <c r="I330" s="61"/>
      <c r="J330" s="18"/>
      <c r="K330" s="117"/>
      <c r="L330" s="18"/>
      <c r="M330" s="18"/>
      <c r="N330" s="18"/>
      <c r="O330" s="18"/>
      <c r="P330" s="2"/>
      <c r="Q330" s="2"/>
      <c r="R330" s="2"/>
      <c r="S330" s="2"/>
      <c r="T330" s="2"/>
      <c r="U330" s="2"/>
      <c r="V330" s="2"/>
      <c r="W330" s="2"/>
      <c r="X330" s="2"/>
      <c r="Y330" s="2"/>
      <c r="Z330" s="2"/>
      <c r="AA330" s="2"/>
      <c r="AB330" s="2"/>
      <c r="AC330" s="2"/>
      <c r="AD330" s="2"/>
      <c r="AE330" s="2"/>
      <c r="AF330" s="2"/>
      <c r="AG330" s="2"/>
      <c r="AH330" s="2"/>
    </row>
    <row r="331" spans="1:34" ht="12.75" customHeight="1" x14ac:dyDescent="0.25">
      <c r="A331" s="2"/>
      <c r="B331" s="35"/>
      <c r="C331" s="18"/>
      <c r="D331" s="61"/>
      <c r="E331" s="18"/>
      <c r="F331" s="18"/>
      <c r="G331" s="18"/>
      <c r="H331" s="18"/>
      <c r="I331" s="61"/>
      <c r="J331" s="18"/>
      <c r="K331" s="117"/>
      <c r="L331" s="18"/>
      <c r="M331" s="18"/>
      <c r="N331" s="18"/>
      <c r="O331" s="18"/>
      <c r="P331" s="2"/>
      <c r="Q331" s="2"/>
      <c r="R331" s="2"/>
      <c r="S331" s="2"/>
      <c r="T331" s="2"/>
      <c r="U331" s="2"/>
      <c r="V331" s="2"/>
      <c r="W331" s="2"/>
      <c r="X331" s="2"/>
      <c r="Y331" s="2"/>
      <c r="Z331" s="2"/>
      <c r="AA331" s="2"/>
      <c r="AB331" s="2"/>
      <c r="AC331" s="2"/>
      <c r="AD331" s="2"/>
      <c r="AE331" s="2"/>
      <c r="AF331" s="2"/>
      <c r="AG331" s="2"/>
      <c r="AH331" s="2"/>
    </row>
    <row r="332" spans="1:34" ht="12.75" customHeight="1" x14ac:dyDescent="0.25">
      <c r="A332" s="2"/>
      <c r="B332" s="35"/>
      <c r="C332" s="18"/>
      <c r="D332" s="61"/>
      <c r="E332" s="18"/>
      <c r="F332" s="18"/>
      <c r="G332" s="18"/>
      <c r="H332" s="18"/>
      <c r="I332" s="61"/>
      <c r="J332" s="18"/>
      <c r="K332" s="117"/>
      <c r="L332" s="18"/>
      <c r="M332" s="18"/>
      <c r="N332" s="18"/>
      <c r="O332" s="18"/>
      <c r="P332" s="2"/>
      <c r="Q332" s="2"/>
      <c r="R332" s="2"/>
      <c r="S332" s="2"/>
      <c r="T332" s="2"/>
      <c r="U332" s="2"/>
      <c r="V332" s="2"/>
      <c r="W332" s="2"/>
      <c r="X332" s="2"/>
      <c r="Y332" s="2"/>
      <c r="Z332" s="2"/>
      <c r="AA332" s="2"/>
      <c r="AB332" s="2"/>
      <c r="AC332" s="2"/>
      <c r="AD332" s="2"/>
      <c r="AE332" s="2"/>
      <c r="AF332" s="2"/>
      <c r="AG332" s="2"/>
      <c r="AH332" s="2"/>
    </row>
    <row r="333" spans="1:34" ht="12.75" customHeight="1" x14ac:dyDescent="0.25">
      <c r="A333" s="2"/>
      <c r="B333" s="35"/>
      <c r="C333" s="18"/>
      <c r="D333" s="61"/>
      <c r="E333" s="18"/>
      <c r="F333" s="18"/>
      <c r="G333" s="18"/>
      <c r="H333" s="18"/>
      <c r="I333" s="61"/>
      <c r="J333" s="18"/>
      <c r="K333" s="117"/>
      <c r="L333" s="18"/>
      <c r="M333" s="18"/>
      <c r="N333" s="18"/>
      <c r="O333" s="18"/>
      <c r="P333" s="2"/>
      <c r="Q333" s="2"/>
      <c r="R333" s="2"/>
      <c r="S333" s="2"/>
      <c r="T333" s="2"/>
      <c r="U333" s="2"/>
      <c r="V333" s="2"/>
      <c r="W333" s="2"/>
      <c r="X333" s="2"/>
      <c r="Y333" s="2"/>
      <c r="Z333" s="2"/>
      <c r="AA333" s="2"/>
      <c r="AB333" s="2"/>
      <c r="AC333" s="2"/>
      <c r="AD333" s="2"/>
      <c r="AE333" s="2"/>
      <c r="AF333" s="2"/>
      <c r="AG333" s="2"/>
      <c r="AH333" s="2"/>
    </row>
    <row r="334" spans="1:34" ht="15" customHeight="1" x14ac:dyDescent="0.25">
      <c r="A334" s="2"/>
      <c r="B334" s="35"/>
      <c r="C334" s="18"/>
      <c r="D334" s="61"/>
      <c r="E334" s="18"/>
      <c r="F334" s="18"/>
      <c r="G334" s="18"/>
      <c r="H334" s="18"/>
      <c r="I334" s="61"/>
      <c r="J334" s="18"/>
      <c r="K334" s="117"/>
      <c r="L334" s="18"/>
      <c r="M334" s="18"/>
      <c r="N334" s="18"/>
      <c r="O334" s="18"/>
      <c r="P334" s="2"/>
      <c r="Q334" s="2"/>
      <c r="R334" s="2"/>
      <c r="S334" s="2"/>
      <c r="T334" s="2"/>
      <c r="U334" s="2"/>
      <c r="V334" s="2"/>
      <c r="W334" s="2"/>
      <c r="X334" s="2"/>
      <c r="Y334" s="2"/>
      <c r="Z334" s="2"/>
      <c r="AA334" s="2"/>
      <c r="AB334" s="2"/>
      <c r="AC334" s="2"/>
      <c r="AD334" s="2"/>
      <c r="AE334" s="2"/>
      <c r="AF334" s="2"/>
      <c r="AG334" s="2"/>
      <c r="AH334" s="2"/>
    </row>
    <row r="335" spans="1:34" ht="15" customHeight="1" x14ac:dyDescent="0.25">
      <c r="A335" s="2"/>
      <c r="B335" s="35"/>
      <c r="C335" s="18"/>
      <c r="D335" s="61"/>
      <c r="E335" s="18"/>
      <c r="F335" s="18"/>
      <c r="G335" s="18"/>
      <c r="H335" s="18"/>
      <c r="I335" s="61"/>
      <c r="J335" s="18"/>
      <c r="K335" s="117"/>
      <c r="L335" s="18"/>
      <c r="M335" s="18"/>
      <c r="N335" s="18"/>
      <c r="O335" s="18"/>
      <c r="P335" s="2"/>
      <c r="Q335" s="2"/>
      <c r="R335" s="2"/>
      <c r="S335" s="2"/>
      <c r="T335" s="2"/>
      <c r="U335" s="2"/>
      <c r="V335" s="2"/>
      <c r="W335" s="2"/>
      <c r="X335" s="2"/>
      <c r="Y335" s="2"/>
      <c r="Z335" s="2"/>
      <c r="AA335" s="2"/>
      <c r="AB335" s="2"/>
      <c r="AC335" s="2"/>
      <c r="AD335" s="2"/>
      <c r="AE335" s="2"/>
      <c r="AF335" s="2"/>
      <c r="AG335" s="2"/>
      <c r="AH335" s="2"/>
    </row>
    <row r="336" spans="1:34" ht="15" customHeight="1" x14ac:dyDescent="0.25">
      <c r="A336" s="2"/>
      <c r="B336" s="35"/>
      <c r="C336" s="18"/>
      <c r="D336" s="61"/>
      <c r="E336" s="18"/>
      <c r="F336" s="18"/>
      <c r="G336" s="18"/>
      <c r="H336" s="18"/>
      <c r="I336" s="61"/>
      <c r="J336" s="18"/>
      <c r="K336" s="117"/>
      <c r="L336" s="18"/>
      <c r="M336" s="18"/>
      <c r="N336" s="18"/>
      <c r="O336" s="18"/>
      <c r="P336" s="2"/>
      <c r="Q336" s="2"/>
      <c r="R336" s="2"/>
      <c r="S336" s="2"/>
      <c r="T336" s="2"/>
      <c r="U336" s="2"/>
      <c r="V336" s="2"/>
      <c r="W336" s="2"/>
      <c r="X336" s="2"/>
      <c r="Y336" s="2"/>
      <c r="Z336" s="2"/>
      <c r="AA336" s="2"/>
      <c r="AB336" s="2"/>
      <c r="AC336" s="2"/>
      <c r="AD336" s="2"/>
      <c r="AE336" s="2"/>
      <c r="AF336" s="2"/>
      <c r="AG336" s="2"/>
      <c r="AH336" s="2"/>
    </row>
    <row r="337" spans="1:34" ht="15" customHeight="1" x14ac:dyDescent="0.25">
      <c r="A337" s="2"/>
      <c r="B337" s="35"/>
      <c r="C337" s="18"/>
      <c r="D337" s="61"/>
      <c r="E337" s="18"/>
      <c r="F337" s="18"/>
      <c r="G337" s="18"/>
      <c r="H337" s="18"/>
      <c r="I337" s="61"/>
      <c r="J337" s="18"/>
      <c r="K337" s="117"/>
      <c r="L337" s="18"/>
      <c r="M337" s="18"/>
      <c r="N337" s="18"/>
      <c r="O337" s="18"/>
      <c r="P337" s="2"/>
      <c r="Q337" s="2"/>
      <c r="R337" s="2"/>
      <c r="S337" s="2"/>
      <c r="T337" s="2"/>
      <c r="U337" s="2"/>
      <c r="V337" s="2"/>
      <c r="W337" s="2"/>
      <c r="X337" s="2"/>
      <c r="Y337" s="2"/>
      <c r="Z337" s="2"/>
      <c r="AA337" s="2"/>
      <c r="AB337" s="2"/>
      <c r="AC337" s="2"/>
      <c r="AD337" s="2"/>
      <c r="AE337" s="2"/>
      <c r="AF337" s="2"/>
      <c r="AG337" s="2"/>
      <c r="AH337" s="2"/>
    </row>
    <row r="338" spans="1:34" ht="15" customHeight="1" x14ac:dyDescent="0.25">
      <c r="A338" s="2"/>
      <c r="B338" s="35"/>
      <c r="C338" s="18"/>
      <c r="D338" s="61"/>
      <c r="E338" s="18"/>
      <c r="F338" s="18"/>
      <c r="G338" s="18"/>
      <c r="H338" s="18"/>
      <c r="I338" s="61"/>
      <c r="J338" s="18"/>
      <c r="K338" s="117"/>
      <c r="L338" s="18"/>
      <c r="M338" s="18"/>
      <c r="N338" s="18"/>
      <c r="O338" s="18"/>
      <c r="P338" s="2"/>
      <c r="Q338" s="2"/>
      <c r="R338" s="2"/>
      <c r="S338" s="2"/>
      <c r="T338" s="2"/>
      <c r="U338" s="2"/>
      <c r="V338" s="2"/>
      <c r="W338" s="2"/>
      <c r="X338" s="2"/>
      <c r="Y338" s="2"/>
      <c r="Z338" s="2"/>
      <c r="AA338" s="2"/>
      <c r="AB338" s="2"/>
      <c r="AC338" s="2"/>
      <c r="AD338" s="2"/>
      <c r="AE338" s="2"/>
      <c r="AF338" s="2"/>
      <c r="AG338" s="2"/>
      <c r="AH338" s="2"/>
    </row>
    <row r="339" spans="1:34" ht="15" customHeight="1" x14ac:dyDescent="0.25">
      <c r="A339" s="2"/>
      <c r="B339" s="35"/>
      <c r="C339" s="18"/>
      <c r="D339" s="61"/>
      <c r="E339" s="18"/>
      <c r="F339" s="18"/>
      <c r="G339" s="18"/>
      <c r="H339" s="18"/>
      <c r="I339" s="61"/>
      <c r="J339" s="18"/>
      <c r="K339" s="117"/>
      <c r="L339" s="18"/>
      <c r="M339" s="18"/>
      <c r="N339" s="18"/>
      <c r="O339" s="18"/>
      <c r="P339" s="2"/>
      <c r="Q339" s="2"/>
      <c r="R339" s="2"/>
      <c r="S339" s="2"/>
      <c r="T339" s="2"/>
      <c r="U339" s="2"/>
      <c r="V339" s="2"/>
      <c r="W339" s="2"/>
      <c r="X339" s="2"/>
      <c r="Y339" s="2"/>
      <c r="Z339" s="2"/>
      <c r="AA339" s="2"/>
      <c r="AB339" s="2"/>
      <c r="AC339" s="2"/>
      <c r="AD339" s="2"/>
      <c r="AE339" s="2"/>
      <c r="AF339" s="2"/>
      <c r="AG339" s="2"/>
      <c r="AH339" s="2"/>
    </row>
    <row r="340" spans="1:34" ht="15" customHeight="1" x14ac:dyDescent="0.25">
      <c r="K340" s="117"/>
      <c r="L340" s="18"/>
      <c r="M340" s="18"/>
      <c r="N340" s="18"/>
      <c r="O340" s="18"/>
      <c r="P340" s="2"/>
      <c r="Q340" s="2"/>
      <c r="R340" s="2"/>
      <c r="S340" s="2"/>
      <c r="T340" s="2"/>
      <c r="U340" s="2"/>
      <c r="V340" s="2"/>
      <c r="W340" s="2"/>
      <c r="X340" s="2"/>
      <c r="Y340" s="2"/>
      <c r="Z340" s="2"/>
      <c r="AA340" s="2"/>
      <c r="AB340" s="2"/>
      <c r="AC340" s="2"/>
      <c r="AD340" s="2"/>
      <c r="AE340" s="2"/>
      <c r="AF340" s="2"/>
      <c r="AG340" s="2"/>
      <c r="AH340" s="2"/>
    </row>
    <row r="341" spans="1:34" ht="15" customHeight="1" x14ac:dyDescent="0.25">
      <c r="K341" s="117"/>
      <c r="L341" s="18"/>
      <c r="M341" s="18"/>
      <c r="N341" s="18"/>
      <c r="O341" s="18"/>
      <c r="P341" s="2"/>
      <c r="Q341" s="2"/>
      <c r="R341" s="2"/>
      <c r="S341" s="2"/>
      <c r="T341" s="2"/>
      <c r="U341" s="2"/>
      <c r="V341" s="2"/>
      <c r="W341" s="2"/>
      <c r="X341" s="2"/>
      <c r="Y341" s="2"/>
      <c r="Z341" s="2"/>
      <c r="AA341" s="2"/>
      <c r="AB341" s="2"/>
      <c r="AC341" s="2"/>
      <c r="AD341" s="2"/>
      <c r="AE341" s="2"/>
      <c r="AF341" s="2"/>
      <c r="AG341" s="2"/>
      <c r="AH341" s="2"/>
    </row>
    <row r="342" spans="1:34" ht="15" customHeight="1" x14ac:dyDescent="0.25">
      <c r="K342" s="117"/>
      <c r="L342" s="18"/>
      <c r="M342" s="18"/>
      <c r="N342" s="18"/>
      <c r="O342" s="18"/>
      <c r="P342" s="2"/>
      <c r="Q342" s="2"/>
      <c r="R342" s="2"/>
      <c r="S342" s="2"/>
      <c r="T342" s="2"/>
      <c r="U342" s="2"/>
      <c r="V342" s="2"/>
      <c r="W342" s="2"/>
      <c r="X342" s="2"/>
      <c r="Y342" s="2"/>
      <c r="Z342" s="2"/>
      <c r="AA342" s="2"/>
      <c r="AB342" s="2"/>
      <c r="AC342" s="2"/>
      <c r="AD342" s="2"/>
      <c r="AE342" s="2"/>
      <c r="AF342" s="2"/>
      <c r="AG342" s="2"/>
      <c r="AH342" s="2"/>
    </row>
    <row r="343" spans="1:34" ht="15" customHeight="1" x14ac:dyDescent="0.25">
      <c r="K343" s="117"/>
      <c r="L343" s="18"/>
      <c r="M343" s="18"/>
      <c r="N343" s="18"/>
      <c r="O343" s="18"/>
      <c r="P343" s="2"/>
      <c r="Q343" s="2"/>
      <c r="R343" s="2"/>
      <c r="S343" s="2"/>
      <c r="T343" s="2"/>
      <c r="U343" s="2"/>
      <c r="V343" s="2"/>
      <c r="W343" s="2"/>
      <c r="X343" s="2"/>
      <c r="Y343" s="2"/>
      <c r="Z343" s="2"/>
      <c r="AA343" s="2"/>
      <c r="AB343" s="2"/>
      <c r="AC343" s="2"/>
      <c r="AD343" s="2"/>
      <c r="AE343" s="2"/>
      <c r="AF343" s="2"/>
      <c r="AG343" s="2"/>
      <c r="AH343" s="2"/>
    </row>
    <row r="344" spans="1:34" ht="15" customHeight="1" x14ac:dyDescent="0.25">
      <c r="K344" s="117"/>
      <c r="L344" s="18"/>
      <c r="M344" s="18"/>
      <c r="N344" s="18"/>
      <c r="O344" s="18"/>
      <c r="P344" s="2"/>
      <c r="Q344" s="2"/>
      <c r="R344" s="2"/>
      <c r="S344" s="2"/>
      <c r="T344" s="2"/>
      <c r="U344" s="2"/>
      <c r="V344" s="2"/>
      <c r="W344" s="2"/>
      <c r="X344" s="2"/>
      <c r="Y344" s="2"/>
      <c r="Z344" s="2"/>
      <c r="AA344" s="2"/>
      <c r="AB344" s="2"/>
      <c r="AC344" s="2"/>
      <c r="AD344" s="2"/>
      <c r="AE344" s="2"/>
      <c r="AF344" s="2"/>
      <c r="AG344" s="2"/>
      <c r="AH344" s="2"/>
    </row>
    <row r="345" spans="1:34" ht="15" customHeight="1" x14ac:dyDescent="0.25">
      <c r="K345" s="117"/>
      <c r="L345" s="18"/>
      <c r="M345" s="18"/>
      <c r="N345" s="18"/>
      <c r="O345" s="18"/>
      <c r="P345" s="2"/>
      <c r="Q345" s="2"/>
      <c r="R345" s="2"/>
      <c r="S345" s="2"/>
      <c r="T345" s="2"/>
      <c r="U345" s="2"/>
      <c r="V345" s="2"/>
      <c r="W345" s="2"/>
      <c r="X345" s="2"/>
      <c r="Y345" s="2"/>
      <c r="Z345" s="2"/>
      <c r="AA345" s="2"/>
      <c r="AB345" s="2"/>
      <c r="AC345" s="2"/>
      <c r="AD345" s="2"/>
      <c r="AE345" s="2"/>
      <c r="AF345" s="2"/>
      <c r="AG345" s="2"/>
      <c r="AH345" s="2"/>
    </row>
    <row r="346" spans="1:34" ht="15" customHeight="1" x14ac:dyDescent="0.25">
      <c r="K346" s="117"/>
      <c r="L346" s="18"/>
      <c r="M346" s="18"/>
      <c r="N346" s="18"/>
      <c r="O346" s="18"/>
      <c r="P346" s="2"/>
      <c r="Q346" s="2"/>
      <c r="R346" s="2"/>
      <c r="S346" s="2"/>
      <c r="T346" s="2"/>
      <c r="U346" s="2"/>
      <c r="V346" s="2"/>
      <c r="W346" s="2"/>
      <c r="X346" s="2"/>
      <c r="Y346" s="2"/>
      <c r="Z346" s="2"/>
      <c r="AA346" s="2"/>
      <c r="AB346" s="2"/>
      <c r="AC346" s="2"/>
      <c r="AD346" s="2"/>
      <c r="AE346" s="2"/>
      <c r="AF346" s="2"/>
      <c r="AG346" s="2"/>
      <c r="AH346" s="2"/>
    </row>
    <row r="347" spans="1:34" ht="15" customHeight="1" x14ac:dyDescent="0.25">
      <c r="K347" s="117"/>
      <c r="L347" s="18"/>
      <c r="M347" s="18"/>
      <c r="N347" s="18"/>
      <c r="O347" s="18"/>
      <c r="P347" s="2"/>
      <c r="Q347" s="2"/>
      <c r="R347" s="2"/>
      <c r="S347" s="2"/>
      <c r="T347" s="2"/>
      <c r="U347" s="2"/>
      <c r="V347" s="2"/>
      <c r="W347" s="2"/>
      <c r="X347" s="2"/>
      <c r="Y347" s="2"/>
      <c r="Z347" s="2"/>
      <c r="AA347" s="2"/>
      <c r="AB347" s="2"/>
      <c r="AC347" s="2"/>
      <c r="AD347" s="2"/>
      <c r="AE347" s="2"/>
      <c r="AF347" s="2"/>
      <c r="AG347" s="2"/>
      <c r="AH347" s="2"/>
    </row>
    <row r="348" spans="1:34" ht="15" customHeight="1" x14ac:dyDescent="0.25">
      <c r="K348" s="117"/>
      <c r="L348" s="18"/>
      <c r="M348" s="18"/>
      <c r="N348" s="18"/>
      <c r="O348" s="18"/>
      <c r="P348" s="2"/>
      <c r="Q348" s="2"/>
      <c r="R348" s="2"/>
      <c r="S348" s="2"/>
      <c r="T348" s="2"/>
      <c r="U348" s="2"/>
      <c r="V348" s="2"/>
      <c r="W348" s="2"/>
      <c r="X348" s="2"/>
      <c r="Y348" s="2"/>
      <c r="Z348" s="2"/>
      <c r="AA348" s="2"/>
      <c r="AB348" s="2"/>
      <c r="AC348" s="2"/>
      <c r="AD348" s="2"/>
      <c r="AE348" s="2"/>
      <c r="AF348" s="2"/>
      <c r="AG348" s="2"/>
      <c r="AH348" s="2"/>
    </row>
    <row r="349" spans="1:34" ht="15" customHeight="1" x14ac:dyDescent="0.25">
      <c r="K349" s="117"/>
      <c r="L349" s="18"/>
      <c r="M349" s="18"/>
      <c r="N349" s="18"/>
      <c r="O349" s="18"/>
      <c r="P349" s="2"/>
      <c r="Q349" s="2"/>
      <c r="R349" s="2"/>
      <c r="S349" s="2"/>
      <c r="T349" s="2"/>
      <c r="U349" s="2"/>
      <c r="V349" s="2"/>
      <c r="W349" s="2"/>
      <c r="X349" s="2"/>
      <c r="Y349" s="2"/>
      <c r="Z349" s="2"/>
      <c r="AA349" s="2"/>
      <c r="AB349" s="2"/>
      <c r="AC349" s="2"/>
      <c r="AD349" s="2"/>
      <c r="AE349" s="2"/>
      <c r="AF349" s="2"/>
      <c r="AG349" s="2"/>
      <c r="AH349" s="2"/>
    </row>
    <row r="350" spans="1:34" ht="15" customHeight="1" x14ac:dyDescent="0.25">
      <c r="K350" s="117"/>
      <c r="L350" s="18"/>
      <c r="M350" s="18"/>
      <c r="N350" s="18"/>
      <c r="O350" s="18"/>
      <c r="P350" s="2"/>
      <c r="Q350" s="2"/>
      <c r="R350" s="2"/>
      <c r="S350" s="2"/>
      <c r="T350" s="2"/>
      <c r="U350" s="2"/>
      <c r="V350" s="2"/>
      <c r="W350" s="2"/>
      <c r="X350" s="2"/>
      <c r="Y350" s="2"/>
      <c r="Z350" s="2"/>
      <c r="AA350" s="2"/>
      <c r="AB350" s="2"/>
      <c r="AC350" s="2"/>
      <c r="AD350" s="2"/>
      <c r="AE350" s="2"/>
      <c r="AF350" s="2"/>
      <c r="AG350" s="2"/>
      <c r="AH350" s="2"/>
    </row>
    <row r="351" spans="1:34" ht="15" customHeight="1" x14ac:dyDescent="0.25">
      <c r="K351" s="117"/>
      <c r="L351" s="18"/>
      <c r="M351" s="18"/>
      <c r="N351" s="18"/>
      <c r="O351" s="18"/>
      <c r="P351" s="2"/>
      <c r="Q351" s="2"/>
      <c r="R351" s="2"/>
      <c r="S351" s="2"/>
      <c r="T351" s="2"/>
      <c r="U351" s="2"/>
      <c r="V351" s="2"/>
      <c r="W351" s="2"/>
      <c r="X351" s="2"/>
      <c r="Y351" s="2"/>
      <c r="Z351" s="2"/>
      <c r="AA351" s="2"/>
      <c r="AB351" s="2"/>
      <c r="AC351" s="2"/>
      <c r="AD351" s="2"/>
      <c r="AE351" s="2"/>
      <c r="AF351" s="2"/>
      <c r="AG351" s="2"/>
      <c r="AH351" s="2"/>
    </row>
    <row r="352" spans="1:34" ht="15" customHeight="1" x14ac:dyDescent="0.25">
      <c r="K352" s="117"/>
      <c r="L352" s="18"/>
      <c r="M352" s="18"/>
      <c r="N352" s="18"/>
      <c r="O352" s="18"/>
      <c r="P352" s="2"/>
      <c r="Q352" s="2"/>
      <c r="R352" s="2"/>
      <c r="S352" s="2"/>
      <c r="T352" s="2"/>
      <c r="U352" s="2"/>
      <c r="V352" s="2"/>
      <c r="W352" s="2"/>
      <c r="X352" s="2"/>
      <c r="Y352" s="2"/>
      <c r="Z352" s="2"/>
      <c r="AA352" s="2"/>
      <c r="AB352" s="2"/>
      <c r="AC352" s="2"/>
      <c r="AD352" s="2"/>
      <c r="AE352" s="2"/>
      <c r="AF352" s="2"/>
      <c r="AG352" s="2"/>
      <c r="AH352" s="2"/>
    </row>
    <row r="353" spans="11:34" ht="15" customHeight="1" x14ac:dyDescent="0.25">
      <c r="K353" s="117"/>
      <c r="L353" s="18"/>
      <c r="M353" s="18"/>
      <c r="N353" s="18"/>
      <c r="O353" s="18"/>
      <c r="P353" s="2"/>
      <c r="Q353" s="2"/>
      <c r="R353" s="2"/>
      <c r="S353" s="2"/>
      <c r="T353" s="2"/>
      <c r="U353" s="2"/>
      <c r="V353" s="2"/>
      <c r="W353" s="2"/>
      <c r="X353" s="2"/>
      <c r="Y353" s="2"/>
      <c r="Z353" s="2"/>
      <c r="AA353" s="2"/>
      <c r="AB353" s="2"/>
      <c r="AC353" s="2"/>
      <c r="AD353" s="2"/>
      <c r="AE353" s="2"/>
      <c r="AF353" s="2"/>
      <c r="AG353" s="2"/>
      <c r="AH353" s="2"/>
    </row>
    <row r="354" spans="11:34" ht="15" customHeight="1" x14ac:dyDescent="0.25">
      <c r="K354" s="117"/>
      <c r="L354" s="18"/>
      <c r="M354" s="18"/>
      <c r="N354" s="18"/>
      <c r="O354" s="18"/>
      <c r="P354" s="2"/>
      <c r="Q354" s="2"/>
      <c r="R354" s="2"/>
      <c r="S354" s="2"/>
      <c r="T354" s="2"/>
      <c r="U354" s="2"/>
      <c r="V354" s="2"/>
      <c r="W354" s="2"/>
      <c r="X354" s="2"/>
      <c r="Y354" s="2"/>
      <c r="Z354" s="2"/>
      <c r="AA354" s="2"/>
      <c r="AB354" s="2"/>
      <c r="AC354" s="2"/>
      <c r="AD354" s="2"/>
      <c r="AE354" s="2"/>
      <c r="AF354" s="2"/>
      <c r="AG354" s="2"/>
      <c r="AH354" s="2"/>
    </row>
    <row r="355" spans="11:34" ht="15" customHeight="1" x14ac:dyDescent="0.25">
      <c r="K355" s="117"/>
      <c r="L355" s="18"/>
      <c r="M355" s="18"/>
      <c r="N355" s="18"/>
      <c r="O355" s="18"/>
    </row>
    <row r="356" spans="11:34" ht="15" customHeight="1" x14ac:dyDescent="0.25">
      <c r="K356" s="117"/>
      <c r="L356" s="18"/>
      <c r="M356" s="18"/>
      <c r="N356" s="18"/>
      <c r="O356" s="18"/>
    </row>
    <row r="357" spans="11:34" ht="15" customHeight="1" x14ac:dyDescent="0.25">
      <c r="K357" s="117"/>
      <c r="L357" s="18"/>
      <c r="M357" s="18"/>
      <c r="N357" s="18"/>
      <c r="O357" s="18"/>
    </row>
    <row r="358" spans="11:34" ht="15" customHeight="1" x14ac:dyDescent="0.25">
      <c r="K358" s="117"/>
      <c r="L358" s="18"/>
      <c r="M358" s="18"/>
      <c r="N358" s="18"/>
      <c r="O358" s="18"/>
    </row>
    <row r="359" spans="11:34" ht="15" customHeight="1" x14ac:dyDescent="0.25">
      <c r="K359" s="117"/>
      <c r="L359" s="18"/>
      <c r="M359" s="18"/>
      <c r="N359" s="18"/>
      <c r="O359" s="18"/>
    </row>
    <row r="360" spans="11:34" ht="15" customHeight="1" x14ac:dyDescent="0.25">
      <c r="K360" s="117"/>
      <c r="L360" s="18"/>
      <c r="M360" s="18"/>
      <c r="N360" s="18"/>
      <c r="O360" s="18"/>
    </row>
    <row r="361" spans="11:34" ht="15" customHeight="1" x14ac:dyDescent="0.25">
      <c r="K361" s="117"/>
      <c r="L361" s="18"/>
      <c r="M361" s="18"/>
      <c r="N361" s="18"/>
      <c r="O361" s="18"/>
    </row>
    <row r="362" spans="11:34" ht="15" customHeight="1" x14ac:dyDescent="0.25">
      <c r="K362" s="117"/>
      <c r="L362" s="18"/>
      <c r="M362" s="18"/>
      <c r="N362" s="18"/>
      <c r="O362" s="18"/>
    </row>
    <row r="363" spans="11:34" ht="15" customHeight="1" x14ac:dyDescent="0.25">
      <c r="K363" s="117"/>
      <c r="L363" s="18"/>
      <c r="M363" s="18"/>
      <c r="N363" s="18"/>
      <c r="O363" s="18"/>
    </row>
    <row r="364" spans="11:34" ht="15" customHeight="1" x14ac:dyDescent="0.25">
      <c r="K364" s="117"/>
      <c r="L364" s="18"/>
      <c r="M364" s="18"/>
      <c r="N364" s="18"/>
      <c r="O364" s="18"/>
    </row>
    <row r="365" spans="11:34" ht="15" customHeight="1" x14ac:dyDescent="0.25">
      <c r="K365" s="117"/>
      <c r="L365" s="18"/>
      <c r="M365" s="18"/>
      <c r="N365" s="18"/>
      <c r="O365" s="18"/>
    </row>
    <row r="366" spans="11:34" ht="15" customHeight="1" x14ac:dyDescent="0.25">
      <c r="K366" s="117"/>
      <c r="L366" s="18"/>
      <c r="M366" s="18"/>
      <c r="N366" s="18"/>
      <c r="O366" s="18"/>
    </row>
    <row r="367" spans="11:34" ht="15" customHeight="1" x14ac:dyDescent="0.25">
      <c r="K367" s="117"/>
      <c r="L367" s="18"/>
      <c r="M367" s="18"/>
      <c r="N367" s="18"/>
      <c r="O367" s="18"/>
    </row>
    <row r="368" spans="11:34" ht="15" customHeight="1" x14ac:dyDescent="0.25">
      <c r="K368" s="117"/>
      <c r="L368" s="18"/>
      <c r="M368" s="18"/>
      <c r="N368" s="18"/>
      <c r="O368" s="18"/>
    </row>
    <row r="369" spans="11:15" ht="15" customHeight="1" x14ac:dyDescent="0.25">
      <c r="K369" s="117"/>
      <c r="L369" s="18"/>
      <c r="M369" s="18"/>
      <c r="N369" s="18"/>
      <c r="O369" s="18"/>
    </row>
    <row r="370" spans="11:15" ht="15" customHeight="1" x14ac:dyDescent="0.25">
      <c r="K370" s="117"/>
      <c r="L370" s="18"/>
      <c r="M370" s="18"/>
      <c r="N370" s="18"/>
      <c r="O370" s="18"/>
    </row>
    <row r="371" spans="11:15" ht="15" customHeight="1" x14ac:dyDescent="0.25">
      <c r="K371" s="117"/>
      <c r="L371" s="18"/>
      <c r="M371" s="18"/>
      <c r="N371" s="18"/>
      <c r="O371" s="18"/>
    </row>
    <row r="372" spans="11:15" ht="15" customHeight="1" x14ac:dyDescent="0.25">
      <c r="K372" s="117"/>
      <c r="L372" s="18"/>
      <c r="M372" s="18"/>
      <c r="N372" s="18"/>
      <c r="O372" s="18"/>
    </row>
    <row r="373" spans="11:15" ht="15" customHeight="1" x14ac:dyDescent="0.25">
      <c r="K373" s="117"/>
      <c r="L373" s="18"/>
      <c r="M373" s="18"/>
      <c r="N373" s="18"/>
      <c r="O373" s="18"/>
    </row>
    <row r="374" spans="11:15" ht="15" customHeight="1" x14ac:dyDescent="0.25">
      <c r="K374" s="117"/>
      <c r="L374" s="18"/>
      <c r="M374" s="18"/>
      <c r="N374" s="18"/>
      <c r="O374" s="18"/>
    </row>
    <row r="375" spans="11:15" ht="15" customHeight="1" x14ac:dyDescent="0.25">
      <c r="K375" s="117"/>
      <c r="L375" s="18"/>
      <c r="M375" s="18"/>
      <c r="N375" s="18"/>
      <c r="O375" s="18"/>
    </row>
    <row r="376" spans="11:15" ht="15" customHeight="1" x14ac:dyDescent="0.25">
      <c r="K376" s="117"/>
      <c r="L376" s="18"/>
      <c r="M376" s="18"/>
      <c r="N376" s="18"/>
      <c r="O376" s="18"/>
    </row>
    <row r="377" spans="11:15" ht="15" customHeight="1" x14ac:dyDescent="0.25">
      <c r="K377" s="117"/>
      <c r="L377" s="18"/>
      <c r="M377" s="18"/>
      <c r="N377" s="18"/>
      <c r="O377" s="18"/>
    </row>
    <row r="378" spans="11:15" ht="15" customHeight="1" x14ac:dyDescent="0.25">
      <c r="K378" s="117"/>
      <c r="L378" s="18"/>
      <c r="M378" s="18"/>
      <c r="N378" s="18"/>
      <c r="O378" s="18"/>
    </row>
    <row r="379" spans="11:15" ht="15" customHeight="1" x14ac:dyDescent="0.25">
      <c r="K379" s="117"/>
      <c r="L379" s="18"/>
      <c r="M379" s="18"/>
      <c r="N379" s="18"/>
      <c r="O379" s="18"/>
    </row>
    <row r="380" spans="11:15" ht="15" customHeight="1" x14ac:dyDescent="0.25">
      <c r="K380" s="117"/>
      <c r="L380" s="18"/>
      <c r="M380" s="18"/>
      <c r="N380" s="18"/>
      <c r="O380" s="18"/>
    </row>
    <row r="381" spans="11:15" ht="15" customHeight="1" x14ac:dyDescent="0.25">
      <c r="K381" s="117"/>
      <c r="L381" s="18"/>
      <c r="M381" s="18"/>
      <c r="N381" s="18"/>
      <c r="O381" s="18"/>
    </row>
    <row r="382" spans="11:15" ht="15" customHeight="1" x14ac:dyDescent="0.25">
      <c r="K382" s="117"/>
      <c r="L382" s="18"/>
      <c r="M382" s="18"/>
      <c r="N382" s="18"/>
      <c r="O382" s="18"/>
    </row>
    <row r="383" spans="11:15" ht="15" customHeight="1" x14ac:dyDescent="0.25">
      <c r="K383" s="117"/>
      <c r="L383" s="18"/>
      <c r="M383" s="18"/>
      <c r="N383" s="18"/>
      <c r="O383" s="18"/>
    </row>
    <row r="384" spans="11:15" ht="15" customHeight="1" x14ac:dyDescent="0.25">
      <c r="K384" s="117"/>
      <c r="L384" s="18"/>
      <c r="M384" s="18"/>
      <c r="N384" s="18"/>
      <c r="O384" s="18"/>
    </row>
    <row r="385" spans="11:15" ht="15" customHeight="1" x14ac:dyDescent="0.25">
      <c r="K385" s="117"/>
      <c r="L385" s="18"/>
      <c r="M385" s="18"/>
      <c r="N385" s="18"/>
      <c r="O385" s="18"/>
    </row>
    <row r="386" spans="11:15" ht="15" customHeight="1" x14ac:dyDescent="0.25">
      <c r="K386" s="117"/>
      <c r="L386" s="18"/>
      <c r="M386" s="18"/>
      <c r="N386" s="18"/>
      <c r="O386" s="18"/>
    </row>
    <row r="387" spans="11:15" ht="15" customHeight="1" x14ac:dyDescent="0.25">
      <c r="K387" s="117"/>
      <c r="L387" s="18"/>
      <c r="M387" s="18"/>
      <c r="N387" s="18"/>
      <c r="O387" s="18"/>
    </row>
    <row r="388" spans="11:15" ht="15" customHeight="1" x14ac:dyDescent="0.25">
      <c r="K388" s="117"/>
      <c r="L388" s="18"/>
      <c r="M388" s="18"/>
      <c r="N388" s="18"/>
      <c r="O388" s="18"/>
    </row>
    <row r="389" spans="11:15" ht="15" customHeight="1" x14ac:dyDescent="0.25">
      <c r="K389" s="117"/>
      <c r="L389" s="18"/>
      <c r="M389" s="18"/>
      <c r="N389" s="18"/>
      <c r="O389" s="18"/>
    </row>
    <row r="390" spans="11:15" ht="15" customHeight="1" x14ac:dyDescent="0.25">
      <c r="K390" s="117"/>
      <c r="L390" s="18"/>
      <c r="M390" s="18"/>
      <c r="N390" s="18"/>
      <c r="O390" s="18"/>
    </row>
    <row r="391" spans="11:15" ht="15" customHeight="1" x14ac:dyDescent="0.25">
      <c r="K391" s="117"/>
      <c r="L391" s="18"/>
      <c r="M391" s="18"/>
      <c r="N391" s="18"/>
      <c r="O391" s="18"/>
    </row>
    <row r="392" spans="11:15" ht="15" customHeight="1" x14ac:dyDescent="0.25">
      <c r="K392" s="117"/>
      <c r="L392" s="18"/>
      <c r="M392" s="18"/>
      <c r="N392" s="18"/>
      <c r="O392" s="18"/>
    </row>
    <row r="393" spans="11:15" ht="15" customHeight="1" x14ac:dyDescent="0.25">
      <c r="K393" s="117"/>
      <c r="L393" s="18"/>
      <c r="M393" s="18"/>
      <c r="N393" s="18"/>
      <c r="O393" s="18"/>
    </row>
    <row r="394" spans="11:15" ht="15" customHeight="1" x14ac:dyDescent="0.25">
      <c r="K394" s="117"/>
      <c r="L394" s="18"/>
      <c r="M394" s="18"/>
      <c r="N394" s="18"/>
      <c r="O394" s="18"/>
    </row>
    <row r="395" spans="11:15" ht="15" customHeight="1" x14ac:dyDescent="0.25">
      <c r="K395" s="117"/>
      <c r="L395" s="18"/>
      <c r="M395" s="18"/>
      <c r="N395" s="18"/>
      <c r="O395" s="18"/>
    </row>
    <row r="396" spans="11:15" ht="15" customHeight="1" x14ac:dyDescent="0.25">
      <c r="K396" s="117"/>
      <c r="L396" s="18"/>
      <c r="M396" s="18"/>
      <c r="N396" s="18"/>
      <c r="O396" s="18"/>
    </row>
    <row r="397" spans="11:15" ht="15" customHeight="1" x14ac:dyDescent="0.25">
      <c r="K397" s="117"/>
      <c r="L397" s="18"/>
      <c r="M397" s="18"/>
      <c r="N397" s="18"/>
      <c r="O397" s="18"/>
    </row>
    <row r="398" spans="11:15" ht="15" customHeight="1" x14ac:dyDescent="0.25">
      <c r="K398" s="117"/>
      <c r="L398" s="18"/>
      <c r="M398" s="18"/>
      <c r="N398" s="18"/>
      <c r="O398" s="18"/>
    </row>
    <row r="399" spans="11:15" ht="15" customHeight="1" x14ac:dyDescent="0.25">
      <c r="K399" s="117"/>
      <c r="L399" s="18"/>
      <c r="M399" s="18"/>
      <c r="N399" s="18"/>
      <c r="O399" s="18"/>
    </row>
    <row r="400" spans="11:15" ht="15" customHeight="1" x14ac:dyDescent="0.25">
      <c r="K400" s="117"/>
      <c r="L400" s="18"/>
      <c r="M400" s="18"/>
      <c r="N400" s="18"/>
      <c r="O400" s="18"/>
    </row>
    <row r="401" spans="11:15" ht="15" customHeight="1" x14ac:dyDescent="0.25">
      <c r="K401" s="117"/>
      <c r="L401" s="18"/>
      <c r="M401" s="18"/>
      <c r="N401" s="18"/>
      <c r="O401" s="18"/>
    </row>
    <row r="402" spans="11:15" ht="15" customHeight="1" x14ac:dyDescent="0.25">
      <c r="K402" s="117"/>
      <c r="L402" s="18"/>
      <c r="M402" s="18"/>
      <c r="N402" s="18"/>
      <c r="O402" s="18"/>
    </row>
    <row r="403" spans="11:15" ht="15" customHeight="1" x14ac:dyDescent="0.25">
      <c r="K403" s="117"/>
      <c r="L403" s="18"/>
      <c r="M403" s="18"/>
      <c r="N403" s="18"/>
      <c r="O403" s="18"/>
    </row>
    <row r="404" spans="11:15" ht="15" customHeight="1" x14ac:dyDescent="0.25">
      <c r="K404" s="117"/>
      <c r="L404" s="18"/>
      <c r="M404" s="18"/>
      <c r="N404" s="18"/>
      <c r="O404" s="18"/>
    </row>
    <row r="405" spans="11:15" ht="15" customHeight="1" x14ac:dyDescent="0.25">
      <c r="K405" s="117"/>
      <c r="L405" s="18"/>
      <c r="M405" s="18"/>
      <c r="N405" s="18"/>
      <c r="O405" s="18"/>
    </row>
    <row r="406" spans="11:15" ht="15" customHeight="1" x14ac:dyDescent="0.25">
      <c r="K406" s="117"/>
      <c r="L406" s="18"/>
      <c r="M406" s="18"/>
      <c r="N406" s="18"/>
      <c r="O406" s="18"/>
    </row>
    <row r="407" spans="11:15" ht="15" customHeight="1" x14ac:dyDescent="0.25">
      <c r="K407" s="117"/>
      <c r="L407" s="18"/>
      <c r="M407" s="18"/>
      <c r="N407" s="18"/>
      <c r="O407" s="18"/>
    </row>
    <row r="408" spans="11:15" ht="15" customHeight="1" x14ac:dyDescent="0.25">
      <c r="K408" s="117"/>
      <c r="L408" s="18"/>
      <c r="M408" s="18"/>
      <c r="N408" s="18"/>
      <c r="O408" s="18"/>
    </row>
    <row r="409" spans="11:15" ht="15" customHeight="1" x14ac:dyDescent="0.25">
      <c r="K409" s="117"/>
      <c r="L409" s="18"/>
      <c r="M409" s="18"/>
      <c r="N409" s="18"/>
      <c r="O409" s="18"/>
    </row>
    <row r="410" spans="11:15" ht="15" customHeight="1" x14ac:dyDescent="0.25">
      <c r="K410" s="117"/>
      <c r="L410" s="18"/>
      <c r="M410" s="18"/>
      <c r="N410" s="18"/>
      <c r="O410" s="18"/>
    </row>
    <row r="411" spans="11:15" ht="15" customHeight="1" x14ac:dyDescent="0.25">
      <c r="K411" s="117"/>
      <c r="L411" s="18"/>
      <c r="M411" s="18"/>
      <c r="N411" s="18"/>
      <c r="O411" s="18"/>
    </row>
    <row r="412" spans="11:15" ht="15" customHeight="1" x14ac:dyDescent="0.25">
      <c r="K412" s="117"/>
      <c r="L412" s="18"/>
      <c r="M412" s="18"/>
      <c r="N412" s="18"/>
      <c r="O412" s="18"/>
    </row>
    <row r="413" spans="11:15" ht="15" customHeight="1" x14ac:dyDescent="0.25">
      <c r="K413" s="117"/>
      <c r="L413" s="18"/>
      <c r="M413" s="18"/>
      <c r="N413" s="18"/>
      <c r="O413" s="18"/>
    </row>
    <row r="414" spans="11:15" ht="15" customHeight="1" x14ac:dyDescent="0.25">
      <c r="K414" s="117"/>
      <c r="L414" s="18"/>
      <c r="M414" s="18"/>
      <c r="N414" s="18"/>
      <c r="O414" s="18"/>
    </row>
    <row r="415" spans="11:15" ht="15" customHeight="1" x14ac:dyDescent="0.25">
      <c r="K415" s="117"/>
      <c r="L415" s="18"/>
      <c r="M415" s="18"/>
      <c r="N415" s="18"/>
      <c r="O415" s="18"/>
    </row>
    <row r="416" spans="11:15" ht="15" customHeight="1" x14ac:dyDescent="0.25">
      <c r="K416" s="117"/>
      <c r="L416" s="18"/>
      <c r="M416" s="18"/>
      <c r="N416" s="18"/>
      <c r="O416" s="18"/>
    </row>
    <row r="417" spans="11:15" ht="15" customHeight="1" x14ac:dyDescent="0.25">
      <c r="K417" s="117"/>
      <c r="L417" s="18"/>
      <c r="M417" s="18"/>
      <c r="N417" s="18"/>
      <c r="O417" s="18"/>
    </row>
    <row r="418" spans="11:15" ht="15" customHeight="1" x14ac:dyDescent="0.25">
      <c r="K418" s="117"/>
      <c r="L418" s="18"/>
      <c r="M418" s="18"/>
      <c r="N418" s="18"/>
      <c r="O418" s="18"/>
    </row>
    <row r="419" spans="11:15" ht="15" customHeight="1" x14ac:dyDescent="0.25">
      <c r="K419" s="117"/>
      <c r="L419" s="18"/>
      <c r="M419" s="18"/>
      <c r="N419" s="18"/>
      <c r="O419" s="18"/>
    </row>
    <row r="420" spans="11:15" ht="15" customHeight="1" x14ac:dyDescent="0.25">
      <c r="K420" s="117"/>
      <c r="L420" s="18"/>
      <c r="M420" s="18"/>
      <c r="N420" s="18"/>
      <c r="O420" s="18"/>
    </row>
    <row r="421" spans="11:15" ht="15" customHeight="1" x14ac:dyDescent="0.25">
      <c r="K421" s="117"/>
      <c r="L421" s="18"/>
      <c r="M421" s="18"/>
      <c r="N421" s="18"/>
      <c r="O421" s="18"/>
    </row>
    <row r="422" spans="11:15" ht="15" customHeight="1" x14ac:dyDescent="0.25">
      <c r="K422" s="117"/>
      <c r="L422" s="18"/>
      <c r="M422" s="18"/>
      <c r="N422" s="18"/>
      <c r="O422" s="18"/>
    </row>
    <row r="423" spans="11:15" ht="15" customHeight="1" x14ac:dyDescent="0.25">
      <c r="K423" s="117"/>
      <c r="L423" s="18"/>
      <c r="M423" s="18"/>
      <c r="N423" s="18"/>
      <c r="O423" s="18"/>
    </row>
    <row r="424" spans="11:15" ht="15" customHeight="1" x14ac:dyDescent="0.25">
      <c r="K424" s="117"/>
      <c r="L424" s="18"/>
      <c r="M424" s="18"/>
      <c r="N424" s="18"/>
      <c r="O424" s="18"/>
    </row>
    <row r="425" spans="11:15" ht="15" customHeight="1" x14ac:dyDescent="0.25">
      <c r="K425" s="117"/>
      <c r="L425" s="18"/>
      <c r="M425" s="18"/>
      <c r="N425" s="18"/>
      <c r="O425" s="18"/>
    </row>
    <row r="426" spans="11:15" ht="15" customHeight="1" x14ac:dyDescent="0.25">
      <c r="K426" s="117"/>
      <c r="L426" s="18"/>
      <c r="M426" s="18"/>
      <c r="N426" s="18"/>
      <c r="O426" s="18"/>
    </row>
    <row r="427" spans="11:15" ht="15" customHeight="1" x14ac:dyDescent="0.25">
      <c r="K427" s="117"/>
      <c r="L427" s="18"/>
      <c r="M427" s="18"/>
      <c r="N427" s="18"/>
      <c r="O427" s="18"/>
    </row>
    <row r="428" spans="11:15" ht="15" customHeight="1" x14ac:dyDescent="0.25">
      <c r="K428" s="117"/>
      <c r="L428" s="18"/>
      <c r="M428" s="18"/>
      <c r="N428" s="18"/>
      <c r="O428" s="18"/>
    </row>
    <row r="429" spans="11:15" ht="15" customHeight="1" x14ac:dyDescent="0.25">
      <c r="K429" s="117"/>
      <c r="L429" s="18"/>
      <c r="M429" s="18"/>
      <c r="N429" s="18"/>
      <c r="O429" s="18"/>
    </row>
    <row r="430" spans="11:15" ht="15" customHeight="1" x14ac:dyDescent="0.25">
      <c r="K430" s="117"/>
      <c r="L430" s="18"/>
      <c r="M430" s="18"/>
      <c r="N430" s="18"/>
      <c r="O430" s="18"/>
    </row>
    <row r="431" spans="11:15" ht="15" customHeight="1" x14ac:dyDescent="0.25">
      <c r="K431" s="117"/>
      <c r="L431" s="18"/>
      <c r="M431" s="18"/>
      <c r="N431" s="18"/>
      <c r="O431" s="18"/>
    </row>
    <row r="432" spans="11:15" ht="15" customHeight="1" x14ac:dyDescent="0.25">
      <c r="K432" s="117"/>
      <c r="L432" s="18"/>
      <c r="M432" s="18"/>
      <c r="N432" s="18"/>
      <c r="O432" s="18"/>
    </row>
    <row r="433" spans="11:15" ht="15" customHeight="1" x14ac:dyDescent="0.25">
      <c r="K433" s="117"/>
      <c r="L433" s="18"/>
      <c r="M433" s="18"/>
      <c r="N433" s="18"/>
      <c r="O433" s="18"/>
    </row>
    <row r="434" spans="11:15" ht="15" customHeight="1" x14ac:dyDescent="0.25">
      <c r="K434" s="117"/>
      <c r="L434" s="18"/>
      <c r="M434" s="18"/>
      <c r="N434" s="18"/>
      <c r="O434" s="18"/>
    </row>
    <row r="435" spans="11:15" ht="15" customHeight="1" x14ac:dyDescent="0.25">
      <c r="K435" s="117"/>
      <c r="L435" s="18"/>
      <c r="M435" s="18"/>
      <c r="N435" s="18"/>
      <c r="O435" s="18"/>
    </row>
    <row r="436" spans="11:15" ht="15" customHeight="1" x14ac:dyDescent="0.25">
      <c r="K436" s="117"/>
      <c r="L436" s="18"/>
      <c r="M436" s="18"/>
      <c r="N436" s="18"/>
      <c r="O436" s="18"/>
    </row>
    <row r="437" spans="11:15" ht="15" customHeight="1" x14ac:dyDescent="0.25">
      <c r="K437" s="117"/>
      <c r="L437" s="18"/>
      <c r="M437" s="18"/>
      <c r="N437" s="18"/>
      <c r="O437" s="18"/>
    </row>
    <row r="438" spans="11:15" ht="15" customHeight="1" x14ac:dyDescent="0.25">
      <c r="K438" s="117"/>
      <c r="L438" s="18"/>
      <c r="M438" s="18"/>
      <c r="N438" s="18"/>
      <c r="O438" s="18"/>
    </row>
    <row r="439" spans="11:15" ht="15" customHeight="1" x14ac:dyDescent="0.25">
      <c r="K439" s="117"/>
      <c r="L439" s="18"/>
      <c r="M439" s="18"/>
      <c r="N439" s="18"/>
      <c r="O439" s="18"/>
    </row>
    <row r="440" spans="11:15" ht="15" customHeight="1" x14ac:dyDescent="0.25">
      <c r="K440" s="117"/>
      <c r="L440" s="18"/>
      <c r="M440" s="18"/>
      <c r="N440" s="18"/>
      <c r="O440" s="18"/>
    </row>
    <row r="441" spans="11:15" ht="15" customHeight="1" x14ac:dyDescent="0.25">
      <c r="K441" s="117"/>
      <c r="L441" s="18"/>
      <c r="M441" s="18"/>
      <c r="N441" s="18"/>
      <c r="O441" s="18"/>
    </row>
    <row r="442" spans="11:15" ht="15" customHeight="1" x14ac:dyDescent="0.25">
      <c r="K442" s="117"/>
      <c r="L442" s="18"/>
      <c r="M442" s="18"/>
      <c r="N442" s="18"/>
      <c r="O442" s="18"/>
    </row>
    <row r="443" spans="11:15" ht="15" customHeight="1" x14ac:dyDescent="0.25">
      <c r="K443" s="117"/>
      <c r="L443" s="18"/>
      <c r="M443" s="18"/>
      <c r="N443" s="18"/>
      <c r="O443" s="18"/>
    </row>
    <row r="444" spans="11:15" ht="15" customHeight="1" x14ac:dyDescent="0.25">
      <c r="K444" s="117"/>
      <c r="L444" s="18"/>
      <c r="M444" s="18"/>
      <c r="N444" s="18"/>
      <c r="O444" s="18"/>
    </row>
    <row r="445" spans="11:15" ht="15" customHeight="1" x14ac:dyDescent="0.25">
      <c r="K445" s="117"/>
      <c r="L445" s="18"/>
      <c r="M445" s="18"/>
      <c r="N445" s="18"/>
      <c r="O445" s="18"/>
    </row>
    <row r="446" spans="11:15" ht="15" customHeight="1" x14ac:dyDescent="0.25">
      <c r="K446" s="117"/>
      <c r="L446" s="18"/>
      <c r="M446" s="18"/>
      <c r="N446" s="18"/>
      <c r="O446" s="18"/>
    </row>
    <row r="447" spans="11:15" ht="15" customHeight="1" x14ac:dyDescent="0.25">
      <c r="K447" s="117"/>
      <c r="L447" s="18"/>
      <c r="M447" s="18"/>
      <c r="N447" s="18"/>
      <c r="O447" s="18"/>
    </row>
    <row r="448" spans="11:15" ht="15" customHeight="1" x14ac:dyDescent="0.25">
      <c r="K448" s="117"/>
      <c r="L448" s="18"/>
      <c r="M448" s="18"/>
      <c r="N448" s="18"/>
      <c r="O448" s="18"/>
    </row>
    <row r="449" spans="11:15" ht="15" customHeight="1" x14ac:dyDescent="0.25">
      <c r="K449" s="117"/>
      <c r="L449" s="18"/>
      <c r="M449" s="18"/>
      <c r="N449" s="18"/>
      <c r="O449" s="18"/>
    </row>
    <row r="450" spans="11:15" ht="15" customHeight="1" x14ac:dyDescent="0.25">
      <c r="K450" s="117"/>
      <c r="L450" s="18"/>
      <c r="M450" s="18"/>
      <c r="N450" s="18"/>
      <c r="O450" s="18"/>
    </row>
    <row r="451" spans="11:15" ht="15" customHeight="1" x14ac:dyDescent="0.25">
      <c r="K451" s="117"/>
      <c r="L451" s="18"/>
      <c r="M451" s="18"/>
      <c r="N451" s="18"/>
      <c r="O451" s="18"/>
    </row>
    <row r="452" spans="11:15" ht="15" customHeight="1" x14ac:dyDescent="0.25">
      <c r="K452" s="117"/>
      <c r="L452" s="18"/>
      <c r="M452" s="18"/>
      <c r="N452" s="18"/>
      <c r="O452" s="18"/>
    </row>
    <row r="453" spans="11:15" ht="15" customHeight="1" x14ac:dyDescent="0.25">
      <c r="K453" s="117"/>
      <c r="L453" s="18"/>
      <c r="M453" s="18"/>
      <c r="N453" s="18"/>
      <c r="O453" s="18"/>
    </row>
    <row r="454" spans="11:15" ht="15" customHeight="1" x14ac:dyDescent="0.25">
      <c r="K454" s="117"/>
      <c r="L454" s="18"/>
      <c r="M454" s="18"/>
      <c r="N454" s="18"/>
      <c r="O454" s="18"/>
    </row>
    <row r="455" spans="11:15" ht="15" customHeight="1" x14ac:dyDescent="0.25">
      <c r="K455" s="117"/>
      <c r="L455" s="18"/>
      <c r="M455" s="18"/>
      <c r="N455" s="18"/>
      <c r="O455" s="18"/>
    </row>
    <row r="456" spans="11:15" ht="15" customHeight="1" x14ac:dyDescent="0.25">
      <c r="K456" s="117"/>
      <c r="L456" s="18"/>
      <c r="M456" s="18"/>
      <c r="N456" s="18"/>
      <c r="O456" s="18"/>
    </row>
    <row r="457" spans="11:15" ht="15" customHeight="1" x14ac:dyDescent="0.25">
      <c r="K457" s="117"/>
      <c r="L457" s="18"/>
      <c r="M457" s="18"/>
      <c r="N457" s="18"/>
      <c r="O457" s="18"/>
    </row>
    <row r="458" spans="11:15" ht="15" customHeight="1" x14ac:dyDescent="0.25">
      <c r="K458" s="117"/>
      <c r="L458" s="18"/>
      <c r="M458" s="18"/>
      <c r="N458" s="18"/>
      <c r="O458" s="18"/>
    </row>
    <row r="459" spans="11:15" ht="15" customHeight="1" x14ac:dyDescent="0.25">
      <c r="K459" s="117"/>
      <c r="L459" s="18"/>
      <c r="M459" s="18"/>
      <c r="N459" s="18"/>
      <c r="O459" s="18"/>
    </row>
    <row r="460" spans="11:15" ht="15" customHeight="1" x14ac:dyDescent="0.25">
      <c r="K460" s="117"/>
      <c r="L460" s="18"/>
      <c r="M460" s="18"/>
      <c r="N460" s="18"/>
      <c r="O460" s="18"/>
    </row>
    <row r="461" spans="11:15" ht="15" customHeight="1" x14ac:dyDescent="0.25">
      <c r="K461" s="117"/>
      <c r="L461" s="18"/>
      <c r="M461" s="18"/>
      <c r="N461" s="18"/>
      <c r="O461" s="18"/>
    </row>
    <row r="462" spans="11:15" ht="15" customHeight="1" x14ac:dyDescent="0.25">
      <c r="K462" s="117"/>
      <c r="L462" s="18"/>
      <c r="M462" s="18"/>
      <c r="N462" s="18"/>
      <c r="O462" s="18"/>
    </row>
    <row r="463" spans="11:15" ht="15" customHeight="1" x14ac:dyDescent="0.25">
      <c r="K463" s="117"/>
      <c r="L463" s="18"/>
      <c r="M463" s="18"/>
      <c r="N463" s="18"/>
      <c r="O463" s="18"/>
    </row>
    <row r="464" spans="11:15" ht="15" customHeight="1" x14ac:dyDescent="0.25">
      <c r="K464" s="117"/>
      <c r="L464" s="18"/>
      <c r="M464" s="18"/>
      <c r="N464" s="18"/>
      <c r="O464" s="18"/>
    </row>
    <row r="465" spans="11:15" ht="15" customHeight="1" x14ac:dyDescent="0.25">
      <c r="K465" s="117"/>
      <c r="L465" s="18"/>
      <c r="M465" s="18"/>
      <c r="N465" s="18"/>
      <c r="O465" s="18"/>
    </row>
    <row r="466" spans="11:15" ht="15" customHeight="1" x14ac:dyDescent="0.25">
      <c r="K466" s="117"/>
      <c r="L466" s="18"/>
      <c r="M466" s="18"/>
      <c r="N466" s="18"/>
      <c r="O466" s="18"/>
    </row>
    <row r="467" spans="11:15" ht="15" customHeight="1" x14ac:dyDescent="0.25">
      <c r="K467" s="117"/>
      <c r="L467" s="18"/>
      <c r="M467" s="18"/>
      <c r="N467" s="18"/>
      <c r="O467" s="18"/>
    </row>
    <row r="468" spans="11:15" ht="15" customHeight="1" x14ac:dyDescent="0.25">
      <c r="K468" s="117"/>
      <c r="L468" s="18"/>
      <c r="M468" s="18"/>
      <c r="N468" s="18"/>
      <c r="O468" s="18"/>
    </row>
    <row r="469" spans="11:15" ht="15" customHeight="1" x14ac:dyDescent="0.25">
      <c r="K469" s="117"/>
      <c r="L469" s="18"/>
      <c r="M469" s="18"/>
      <c r="N469" s="18"/>
      <c r="O469" s="18"/>
    </row>
    <row r="470" spans="11:15" ht="15" customHeight="1" x14ac:dyDescent="0.25">
      <c r="K470" s="117"/>
      <c r="L470" s="18"/>
      <c r="M470" s="18"/>
      <c r="N470" s="18"/>
      <c r="O470" s="18"/>
    </row>
    <row r="471" spans="11:15" ht="15" customHeight="1" x14ac:dyDescent="0.25">
      <c r="K471" s="117"/>
      <c r="L471" s="18"/>
      <c r="M471" s="18"/>
      <c r="N471" s="18"/>
      <c r="O471" s="18"/>
    </row>
    <row r="472" spans="11:15" ht="15" customHeight="1" x14ac:dyDescent="0.25">
      <c r="K472" s="117"/>
      <c r="L472" s="18"/>
      <c r="M472" s="18"/>
      <c r="N472" s="18"/>
      <c r="O472" s="18"/>
    </row>
    <row r="473" spans="11:15" ht="15" customHeight="1" x14ac:dyDescent="0.25">
      <c r="K473" s="117"/>
      <c r="L473" s="18"/>
      <c r="M473" s="18"/>
      <c r="N473" s="18"/>
      <c r="O473" s="18"/>
    </row>
    <row r="474" spans="11:15" ht="15" customHeight="1" x14ac:dyDescent="0.25">
      <c r="K474" s="117"/>
      <c r="L474" s="18"/>
      <c r="M474" s="18"/>
      <c r="N474" s="18"/>
      <c r="O474" s="18"/>
    </row>
    <row r="475" spans="11:15" ht="15" customHeight="1" x14ac:dyDescent="0.25">
      <c r="K475" s="117"/>
      <c r="L475" s="18"/>
      <c r="M475" s="18"/>
      <c r="N475" s="18"/>
      <c r="O475" s="18"/>
    </row>
    <row r="476" spans="11:15" ht="15" customHeight="1" x14ac:dyDescent="0.25">
      <c r="K476" s="117"/>
      <c r="L476" s="18"/>
      <c r="M476" s="18"/>
      <c r="N476" s="18"/>
      <c r="O476" s="18"/>
    </row>
    <row r="477" spans="11:15" ht="15" customHeight="1" x14ac:dyDescent="0.25">
      <c r="K477" s="117"/>
      <c r="L477" s="18"/>
      <c r="M477" s="18"/>
      <c r="N477" s="18"/>
      <c r="O477" s="18"/>
    </row>
    <row r="478" spans="11:15" ht="15" customHeight="1" x14ac:dyDescent="0.25">
      <c r="K478" s="117"/>
      <c r="L478" s="18"/>
      <c r="M478" s="18"/>
      <c r="N478" s="18"/>
      <c r="O478" s="18"/>
    </row>
    <row r="479" spans="11:15" ht="15" customHeight="1" x14ac:dyDescent="0.25">
      <c r="K479" s="117"/>
      <c r="L479" s="18"/>
      <c r="M479" s="18"/>
      <c r="N479" s="18"/>
      <c r="O479" s="18"/>
    </row>
    <row r="480" spans="11:15" ht="15" customHeight="1" x14ac:dyDescent="0.25">
      <c r="K480" s="117"/>
      <c r="L480" s="18"/>
      <c r="M480" s="18"/>
      <c r="N480" s="18"/>
      <c r="O480" s="18"/>
    </row>
    <row r="481" spans="11:15" ht="15" customHeight="1" x14ac:dyDescent="0.25">
      <c r="K481" s="117"/>
      <c r="L481" s="18"/>
      <c r="M481" s="18"/>
      <c r="N481" s="18"/>
      <c r="O481" s="18"/>
    </row>
    <row r="482" spans="11:15" ht="15" customHeight="1" x14ac:dyDescent="0.25">
      <c r="K482" s="117"/>
      <c r="L482" s="18"/>
      <c r="M482" s="18"/>
      <c r="N482" s="18"/>
      <c r="O482" s="18"/>
    </row>
    <row r="483" spans="11:15" ht="15" customHeight="1" x14ac:dyDescent="0.25">
      <c r="K483" s="117"/>
      <c r="L483" s="18"/>
      <c r="M483" s="18"/>
      <c r="N483" s="18"/>
      <c r="O483" s="18"/>
    </row>
    <row r="484" spans="11:15" ht="15" customHeight="1" x14ac:dyDescent="0.25">
      <c r="K484" s="117"/>
      <c r="L484" s="18"/>
      <c r="M484" s="18"/>
      <c r="N484" s="18"/>
      <c r="O484" s="18"/>
    </row>
    <row r="485" spans="11:15" ht="15" customHeight="1" x14ac:dyDescent="0.25">
      <c r="K485" s="117"/>
      <c r="L485" s="18"/>
      <c r="M485" s="18"/>
      <c r="N485" s="18"/>
      <c r="O485" s="18"/>
    </row>
    <row r="486" spans="11:15" ht="15" customHeight="1" x14ac:dyDescent="0.25">
      <c r="K486" s="117"/>
      <c r="L486" s="18"/>
      <c r="M486" s="18"/>
      <c r="N486" s="18"/>
      <c r="O486" s="18"/>
    </row>
    <row r="487" spans="11:15" ht="15" customHeight="1" x14ac:dyDescent="0.25">
      <c r="K487" s="117"/>
      <c r="L487" s="18"/>
      <c r="M487" s="18"/>
      <c r="N487" s="18"/>
      <c r="O487" s="18"/>
    </row>
    <row r="488" spans="11:15" ht="15" customHeight="1" x14ac:dyDescent="0.25">
      <c r="K488" s="117"/>
      <c r="L488" s="18"/>
      <c r="M488" s="18"/>
      <c r="N488" s="18"/>
      <c r="O488" s="18"/>
    </row>
    <row r="489" spans="11:15" ht="15" customHeight="1" x14ac:dyDescent="0.25">
      <c r="K489" s="117"/>
      <c r="L489" s="18"/>
      <c r="M489" s="18"/>
      <c r="N489" s="18"/>
      <c r="O489" s="18"/>
    </row>
    <row r="490" spans="11:15" ht="15" customHeight="1" x14ac:dyDescent="0.25">
      <c r="K490" s="117"/>
      <c r="L490" s="18"/>
      <c r="M490" s="18"/>
      <c r="N490" s="18"/>
      <c r="O490" s="18"/>
    </row>
    <row r="491" spans="11:15" ht="15" customHeight="1" x14ac:dyDescent="0.25">
      <c r="K491" s="117"/>
      <c r="L491" s="18"/>
      <c r="M491" s="18"/>
      <c r="N491" s="18"/>
      <c r="O491" s="18"/>
    </row>
    <row r="492" spans="11:15" ht="15" customHeight="1" x14ac:dyDescent="0.25">
      <c r="K492" s="117"/>
      <c r="L492" s="18"/>
      <c r="M492" s="18"/>
      <c r="N492" s="18"/>
      <c r="O492" s="18"/>
    </row>
    <row r="493" spans="11:15" ht="15" customHeight="1" x14ac:dyDescent="0.25">
      <c r="K493" s="117"/>
      <c r="L493" s="18"/>
      <c r="M493" s="18"/>
      <c r="N493" s="18"/>
      <c r="O493" s="18"/>
    </row>
    <row r="494" spans="11:15" ht="15" customHeight="1" x14ac:dyDescent="0.25">
      <c r="K494" s="117"/>
      <c r="L494" s="18"/>
      <c r="M494" s="18"/>
      <c r="N494" s="18"/>
      <c r="O494" s="18"/>
    </row>
    <row r="495" spans="11:15" ht="15" customHeight="1" x14ac:dyDescent="0.25">
      <c r="K495" s="117"/>
      <c r="L495" s="18"/>
      <c r="M495" s="18"/>
      <c r="N495" s="18"/>
      <c r="O495" s="18"/>
    </row>
    <row r="496" spans="11:15" ht="15" customHeight="1" x14ac:dyDescent="0.25">
      <c r="K496" s="117"/>
      <c r="L496" s="18"/>
      <c r="M496" s="18"/>
      <c r="N496" s="18"/>
      <c r="O496" s="18"/>
    </row>
    <row r="497" spans="11:15" ht="15" customHeight="1" x14ac:dyDescent="0.25">
      <c r="K497" s="117"/>
      <c r="L497" s="18"/>
      <c r="M497" s="18"/>
      <c r="N497" s="18"/>
      <c r="O497" s="18"/>
    </row>
    <row r="498" spans="11:15" ht="15" customHeight="1" x14ac:dyDescent="0.25">
      <c r="K498" s="117"/>
      <c r="L498" s="18"/>
      <c r="M498" s="18"/>
      <c r="N498" s="18"/>
      <c r="O498" s="18"/>
    </row>
    <row r="499" spans="11:15" ht="15" customHeight="1" x14ac:dyDescent="0.25">
      <c r="K499" s="117"/>
      <c r="L499" s="18"/>
      <c r="M499" s="18"/>
      <c r="N499" s="18"/>
      <c r="O499" s="18"/>
    </row>
    <row r="500" spans="11:15" ht="15" customHeight="1" x14ac:dyDescent="0.25">
      <c r="K500" s="117"/>
      <c r="L500" s="18"/>
      <c r="M500" s="18"/>
      <c r="N500" s="18"/>
      <c r="O500" s="18"/>
    </row>
    <row r="501" spans="11:15" ht="15" customHeight="1" x14ac:dyDescent="0.25">
      <c r="K501" s="117"/>
      <c r="L501" s="18"/>
      <c r="M501" s="18"/>
      <c r="N501" s="18"/>
      <c r="O501" s="18"/>
    </row>
    <row r="502" spans="11:15" ht="15" customHeight="1" x14ac:dyDescent="0.25">
      <c r="K502" s="117"/>
      <c r="L502" s="18"/>
      <c r="M502" s="18"/>
      <c r="N502" s="18"/>
      <c r="O502" s="18"/>
    </row>
    <row r="503" spans="11:15" ht="15" customHeight="1" x14ac:dyDescent="0.25">
      <c r="K503" s="117"/>
      <c r="L503" s="18"/>
      <c r="M503" s="18"/>
      <c r="N503" s="18"/>
      <c r="O503" s="18"/>
    </row>
    <row r="504" spans="11:15" ht="15" customHeight="1" x14ac:dyDescent="0.25">
      <c r="K504" s="117"/>
      <c r="L504" s="18"/>
      <c r="M504" s="18"/>
      <c r="N504" s="18"/>
      <c r="O504" s="18"/>
    </row>
    <row r="505" spans="11:15" ht="15" customHeight="1" x14ac:dyDescent="0.25">
      <c r="K505" s="117"/>
      <c r="L505" s="18"/>
      <c r="M505" s="18"/>
      <c r="N505" s="18"/>
      <c r="O505" s="18"/>
    </row>
    <row r="506" spans="11:15" ht="15" customHeight="1" x14ac:dyDescent="0.25">
      <c r="K506" s="117"/>
      <c r="L506" s="18"/>
      <c r="M506" s="18"/>
      <c r="N506" s="18"/>
      <c r="O506" s="18"/>
    </row>
    <row r="507" spans="11:15" ht="15" customHeight="1" x14ac:dyDescent="0.25">
      <c r="K507" s="117"/>
      <c r="L507" s="18"/>
      <c r="M507" s="18"/>
      <c r="N507" s="18"/>
      <c r="O507" s="18"/>
    </row>
    <row r="508" spans="11:15" ht="15" customHeight="1" x14ac:dyDescent="0.25">
      <c r="K508" s="117"/>
      <c r="L508" s="18"/>
      <c r="M508" s="18"/>
      <c r="N508" s="18"/>
      <c r="O508" s="18"/>
    </row>
    <row r="509" spans="11:15" ht="15" customHeight="1" x14ac:dyDescent="0.25">
      <c r="K509" s="117"/>
      <c r="L509" s="18"/>
      <c r="M509" s="18"/>
      <c r="N509" s="18"/>
      <c r="O509" s="18"/>
    </row>
    <row r="510" spans="11:15" ht="15" customHeight="1" x14ac:dyDescent="0.25">
      <c r="K510" s="117"/>
      <c r="L510" s="18"/>
      <c r="M510" s="18"/>
      <c r="N510" s="18"/>
      <c r="O510" s="18"/>
    </row>
    <row r="511" spans="11:15" ht="15" customHeight="1" x14ac:dyDescent="0.25">
      <c r="K511" s="117"/>
      <c r="L511" s="18"/>
      <c r="M511" s="18"/>
      <c r="N511" s="18"/>
      <c r="O511" s="18"/>
    </row>
    <row r="512" spans="11:15" ht="15" customHeight="1" x14ac:dyDescent="0.25">
      <c r="K512" s="117"/>
      <c r="L512" s="18"/>
      <c r="M512" s="18"/>
      <c r="N512" s="18"/>
      <c r="O512" s="18"/>
    </row>
    <row r="513" spans="11:15" ht="15" customHeight="1" x14ac:dyDescent="0.25">
      <c r="K513" s="117"/>
      <c r="L513" s="18"/>
      <c r="M513" s="18"/>
      <c r="N513" s="18"/>
      <c r="O513" s="18"/>
    </row>
    <row r="514" spans="11:15" ht="15" customHeight="1" x14ac:dyDescent="0.25">
      <c r="K514" s="117"/>
      <c r="L514" s="18"/>
      <c r="M514" s="18"/>
      <c r="N514" s="18"/>
      <c r="O514" s="18"/>
    </row>
    <row r="515" spans="11:15" ht="15" customHeight="1" x14ac:dyDescent="0.25">
      <c r="K515" s="117"/>
      <c r="L515" s="18"/>
      <c r="M515" s="18"/>
      <c r="N515" s="18"/>
      <c r="O515" s="18"/>
    </row>
    <row r="516" spans="11:15" ht="15" customHeight="1" x14ac:dyDescent="0.25">
      <c r="K516" s="117"/>
      <c r="L516" s="18"/>
      <c r="M516" s="18"/>
      <c r="N516" s="18"/>
      <c r="O516" s="18"/>
    </row>
    <row r="517" spans="11:15" ht="15" customHeight="1" x14ac:dyDescent="0.25">
      <c r="K517" s="117"/>
      <c r="L517" s="18"/>
      <c r="M517" s="18"/>
      <c r="N517" s="18"/>
      <c r="O517" s="18"/>
    </row>
    <row r="518" spans="11:15" ht="15" customHeight="1" x14ac:dyDescent="0.25">
      <c r="K518" s="117"/>
      <c r="L518" s="18"/>
      <c r="M518" s="18"/>
      <c r="N518" s="18"/>
      <c r="O518" s="18"/>
    </row>
    <row r="519" spans="11:15" ht="15" customHeight="1" x14ac:dyDescent="0.25">
      <c r="K519" s="117"/>
      <c r="L519" s="18"/>
      <c r="M519" s="18"/>
      <c r="N519" s="18"/>
      <c r="O519" s="18"/>
    </row>
    <row r="520" spans="11:15" ht="15" customHeight="1" x14ac:dyDescent="0.25">
      <c r="K520" s="117"/>
      <c r="L520" s="18"/>
      <c r="M520" s="18"/>
      <c r="N520" s="18"/>
      <c r="O520" s="18"/>
    </row>
    <row r="521" spans="11:15" ht="15" customHeight="1" x14ac:dyDescent="0.25">
      <c r="K521" s="117"/>
      <c r="L521" s="18"/>
      <c r="M521" s="18"/>
      <c r="N521" s="18"/>
      <c r="O521" s="18"/>
    </row>
    <row r="522" spans="11:15" ht="15" customHeight="1" x14ac:dyDescent="0.25">
      <c r="K522" s="117"/>
      <c r="L522" s="18"/>
      <c r="M522" s="18"/>
      <c r="N522" s="18"/>
      <c r="O522" s="18"/>
    </row>
    <row r="523" spans="11:15" ht="15" customHeight="1" x14ac:dyDescent="0.25">
      <c r="K523" s="117"/>
      <c r="L523" s="18"/>
      <c r="M523" s="18"/>
      <c r="N523" s="18"/>
      <c r="O523" s="18"/>
    </row>
    <row r="524" spans="11:15" ht="15" customHeight="1" x14ac:dyDescent="0.25">
      <c r="K524" s="117"/>
      <c r="L524" s="18"/>
      <c r="M524" s="18"/>
      <c r="N524" s="18"/>
      <c r="O524" s="18"/>
    </row>
    <row r="525" spans="11:15" ht="15" customHeight="1" x14ac:dyDescent="0.25">
      <c r="K525" s="117"/>
      <c r="L525" s="18"/>
      <c r="M525" s="18"/>
      <c r="N525" s="18"/>
      <c r="O525" s="18"/>
    </row>
    <row r="526" spans="11:15" ht="15" customHeight="1" x14ac:dyDescent="0.25">
      <c r="K526" s="117"/>
      <c r="L526" s="18"/>
      <c r="M526" s="18"/>
      <c r="N526" s="18"/>
      <c r="O526" s="18"/>
    </row>
    <row r="527" spans="11:15" ht="15" customHeight="1" x14ac:dyDescent="0.25">
      <c r="K527" s="117"/>
      <c r="L527" s="18"/>
      <c r="M527" s="18"/>
      <c r="N527" s="18"/>
      <c r="O527" s="18"/>
    </row>
    <row r="528" spans="11:15" ht="15" customHeight="1" x14ac:dyDescent="0.25">
      <c r="K528" s="117"/>
      <c r="L528" s="18"/>
      <c r="M528" s="18"/>
      <c r="N528" s="18"/>
      <c r="O528" s="18"/>
    </row>
    <row r="529" spans="11:15" ht="15" customHeight="1" x14ac:dyDescent="0.25">
      <c r="K529" s="117"/>
      <c r="L529" s="18"/>
      <c r="M529" s="18"/>
      <c r="N529" s="18"/>
      <c r="O529" s="18"/>
    </row>
    <row r="530" spans="11:15" ht="15" customHeight="1" x14ac:dyDescent="0.25">
      <c r="K530" s="117"/>
      <c r="L530" s="18"/>
      <c r="M530" s="18"/>
      <c r="N530" s="18"/>
      <c r="O530" s="18"/>
    </row>
    <row r="531" spans="11:15" ht="15" customHeight="1" x14ac:dyDescent="0.25">
      <c r="K531" s="117"/>
      <c r="L531" s="18"/>
      <c r="M531" s="18"/>
      <c r="N531" s="18"/>
      <c r="O531" s="18"/>
    </row>
    <row r="532" spans="11:15" ht="15" customHeight="1" x14ac:dyDescent="0.25">
      <c r="K532" s="117"/>
      <c r="L532" s="18"/>
      <c r="M532" s="18"/>
      <c r="N532" s="18"/>
      <c r="O532" s="18"/>
    </row>
    <row r="533" spans="11:15" ht="15" customHeight="1" x14ac:dyDescent="0.25">
      <c r="K533" s="117"/>
      <c r="L533" s="18"/>
      <c r="M533" s="18"/>
      <c r="N533" s="18"/>
      <c r="O533" s="18"/>
    </row>
    <row r="534" spans="11:15" ht="15" customHeight="1" x14ac:dyDescent="0.25">
      <c r="K534" s="117"/>
      <c r="L534" s="18"/>
      <c r="M534" s="18"/>
      <c r="N534" s="18"/>
      <c r="O534" s="18"/>
    </row>
    <row r="535" spans="11:15" ht="15" customHeight="1" x14ac:dyDescent="0.25">
      <c r="K535" s="117"/>
      <c r="L535" s="18"/>
      <c r="M535" s="18"/>
      <c r="N535" s="18"/>
      <c r="O535" s="18"/>
    </row>
    <row r="536" spans="11:15" ht="15" customHeight="1" x14ac:dyDescent="0.25">
      <c r="K536" s="117"/>
      <c r="L536" s="18"/>
      <c r="M536" s="18"/>
      <c r="N536" s="18"/>
      <c r="O536" s="18"/>
    </row>
    <row r="537" spans="11:15" ht="15" customHeight="1" x14ac:dyDescent="0.25">
      <c r="K537" s="117"/>
      <c r="L537" s="18"/>
      <c r="M537" s="18"/>
      <c r="N537" s="18"/>
      <c r="O537" s="18"/>
    </row>
    <row r="538" spans="11:15" ht="15" customHeight="1" x14ac:dyDescent="0.25">
      <c r="K538" s="117"/>
      <c r="L538" s="18"/>
      <c r="M538" s="18"/>
      <c r="N538" s="18"/>
      <c r="O538" s="18"/>
    </row>
    <row r="539" spans="11:15" ht="15" customHeight="1" x14ac:dyDescent="0.25">
      <c r="K539" s="117"/>
      <c r="L539" s="18"/>
      <c r="M539" s="18"/>
      <c r="N539" s="18"/>
      <c r="O539" s="18"/>
    </row>
    <row r="540" spans="11:15" ht="15" customHeight="1" x14ac:dyDescent="0.25">
      <c r="K540" s="117"/>
      <c r="L540" s="18"/>
      <c r="M540" s="18"/>
      <c r="N540" s="18"/>
      <c r="O540" s="18"/>
    </row>
    <row r="541" spans="11:15" ht="15" customHeight="1" x14ac:dyDescent="0.25">
      <c r="K541" s="117"/>
      <c r="L541" s="18"/>
      <c r="M541" s="18"/>
      <c r="N541" s="18"/>
      <c r="O541" s="18"/>
    </row>
    <row r="542" spans="11:15" ht="15" customHeight="1" x14ac:dyDescent="0.25">
      <c r="K542" s="117"/>
      <c r="L542" s="18"/>
      <c r="M542" s="18"/>
      <c r="N542" s="18"/>
      <c r="O542" s="18"/>
    </row>
    <row r="543" spans="11:15" ht="15" customHeight="1" x14ac:dyDescent="0.25">
      <c r="K543" s="117"/>
      <c r="L543" s="18"/>
      <c r="M543" s="18"/>
      <c r="N543" s="18"/>
      <c r="O543" s="18"/>
    </row>
    <row r="544" spans="11:15" ht="15" customHeight="1" x14ac:dyDescent="0.25">
      <c r="K544" s="117"/>
      <c r="L544" s="18"/>
      <c r="M544" s="18"/>
      <c r="N544" s="18"/>
      <c r="O544" s="18"/>
    </row>
    <row r="545" spans="11:15" ht="15" customHeight="1" x14ac:dyDescent="0.25">
      <c r="K545" s="117"/>
      <c r="L545" s="18"/>
      <c r="M545" s="18"/>
      <c r="N545" s="18"/>
      <c r="O545" s="18"/>
    </row>
    <row r="546" spans="11:15" ht="15" customHeight="1" x14ac:dyDescent="0.25">
      <c r="K546" s="117"/>
      <c r="L546" s="18"/>
      <c r="M546" s="18"/>
      <c r="N546" s="18"/>
      <c r="O546" s="18"/>
    </row>
    <row r="547" spans="11:15" ht="15" customHeight="1" x14ac:dyDescent="0.25">
      <c r="K547" s="117"/>
      <c r="L547" s="18"/>
      <c r="M547" s="18"/>
      <c r="N547" s="18"/>
      <c r="O547" s="18"/>
    </row>
    <row r="548" spans="11:15" ht="15" customHeight="1" x14ac:dyDescent="0.25">
      <c r="K548" s="117"/>
      <c r="L548" s="18"/>
      <c r="M548" s="18"/>
      <c r="N548" s="18"/>
      <c r="O548" s="18"/>
    </row>
    <row r="549" spans="11:15" ht="15" customHeight="1" x14ac:dyDescent="0.25">
      <c r="K549" s="117"/>
      <c r="L549" s="18"/>
      <c r="M549" s="18"/>
      <c r="N549" s="18"/>
      <c r="O549" s="18"/>
    </row>
    <row r="550" spans="11:15" ht="15" customHeight="1" x14ac:dyDescent="0.25">
      <c r="K550" s="117"/>
      <c r="L550" s="18"/>
      <c r="M550" s="18"/>
      <c r="N550" s="18"/>
      <c r="O550" s="18"/>
    </row>
    <row r="551" spans="11:15" ht="15" customHeight="1" x14ac:dyDescent="0.25">
      <c r="K551" s="117"/>
      <c r="L551" s="18"/>
      <c r="M551" s="18"/>
      <c r="N551" s="18"/>
      <c r="O551" s="18"/>
    </row>
    <row r="552" spans="11:15" ht="15" customHeight="1" x14ac:dyDescent="0.25">
      <c r="K552" s="117"/>
      <c r="L552" s="18"/>
      <c r="M552" s="18"/>
      <c r="N552" s="18"/>
      <c r="O552" s="18"/>
    </row>
    <row r="553" spans="11:15" ht="15" customHeight="1" x14ac:dyDescent="0.25">
      <c r="K553" s="117"/>
      <c r="L553" s="18"/>
      <c r="M553" s="18"/>
      <c r="N553" s="18"/>
      <c r="O553" s="18"/>
    </row>
    <row r="554" spans="11:15" ht="15" customHeight="1" x14ac:dyDescent="0.25">
      <c r="K554" s="117"/>
      <c r="L554" s="18"/>
      <c r="M554" s="18"/>
      <c r="N554" s="18"/>
      <c r="O554" s="18"/>
    </row>
    <row r="555" spans="11:15" ht="15" customHeight="1" x14ac:dyDescent="0.25">
      <c r="K555" s="117"/>
      <c r="L555" s="18"/>
      <c r="M555" s="18"/>
      <c r="N555" s="18"/>
      <c r="O555" s="18"/>
    </row>
    <row r="556" spans="11:15" ht="15" customHeight="1" x14ac:dyDescent="0.25">
      <c r="K556" s="117"/>
      <c r="L556" s="18"/>
      <c r="M556" s="18"/>
      <c r="N556" s="18"/>
      <c r="O556" s="18"/>
    </row>
    <row r="557" spans="11:15" ht="15" customHeight="1" x14ac:dyDescent="0.25">
      <c r="K557" s="117"/>
      <c r="L557" s="18"/>
      <c r="M557" s="18"/>
      <c r="N557" s="18"/>
      <c r="O557" s="18"/>
    </row>
    <row r="558" spans="11:15" ht="15" customHeight="1" x14ac:dyDescent="0.25">
      <c r="K558" s="117"/>
      <c r="L558" s="18"/>
      <c r="M558" s="18"/>
      <c r="N558" s="18"/>
      <c r="O558" s="18"/>
    </row>
    <row r="559" spans="11:15" ht="15" customHeight="1" x14ac:dyDescent="0.25">
      <c r="K559" s="117"/>
      <c r="L559" s="18"/>
      <c r="M559" s="18"/>
      <c r="N559" s="18"/>
      <c r="O559" s="18"/>
    </row>
    <row r="560" spans="11:15" ht="15" customHeight="1" x14ac:dyDescent="0.25">
      <c r="K560" s="117"/>
      <c r="L560" s="18"/>
      <c r="M560" s="18"/>
      <c r="N560" s="18"/>
      <c r="O560" s="18"/>
    </row>
    <row r="561" spans="11:15" ht="15" customHeight="1" x14ac:dyDescent="0.25">
      <c r="K561" s="117"/>
      <c r="L561" s="18"/>
      <c r="M561" s="18"/>
      <c r="N561" s="18"/>
      <c r="O561" s="18"/>
    </row>
    <row r="562" spans="11:15" ht="15" customHeight="1" x14ac:dyDescent="0.25">
      <c r="K562" s="117"/>
      <c r="L562" s="18"/>
      <c r="M562" s="18"/>
      <c r="N562" s="18"/>
      <c r="O562" s="18"/>
    </row>
    <row r="563" spans="11:15" ht="15" customHeight="1" x14ac:dyDescent="0.25">
      <c r="K563" s="117"/>
      <c r="L563" s="18"/>
      <c r="M563" s="18"/>
      <c r="N563" s="18"/>
      <c r="O563" s="18"/>
    </row>
    <row r="564" spans="11:15" ht="15" customHeight="1" x14ac:dyDescent="0.25">
      <c r="K564" s="117"/>
      <c r="L564" s="18"/>
      <c r="M564" s="18"/>
      <c r="N564" s="18"/>
      <c r="O564" s="18"/>
    </row>
    <row r="565" spans="11:15" ht="15" customHeight="1" x14ac:dyDescent="0.25">
      <c r="K565" s="117"/>
      <c r="L565" s="18"/>
      <c r="M565" s="18"/>
      <c r="N565" s="18"/>
      <c r="O565" s="18"/>
    </row>
    <row r="566" spans="11:15" ht="15" customHeight="1" x14ac:dyDescent="0.25">
      <c r="K566" s="117"/>
      <c r="L566" s="18"/>
      <c r="M566" s="18"/>
      <c r="N566" s="18"/>
      <c r="O566" s="18"/>
    </row>
    <row r="567" spans="11:15" ht="15" customHeight="1" x14ac:dyDescent="0.25">
      <c r="K567" s="117"/>
      <c r="L567" s="18"/>
      <c r="M567" s="18"/>
      <c r="N567" s="18"/>
      <c r="O567" s="18"/>
    </row>
    <row r="568" spans="11:15" ht="15" customHeight="1" x14ac:dyDescent="0.25">
      <c r="K568" s="117"/>
      <c r="L568" s="18"/>
      <c r="M568" s="18"/>
      <c r="N568" s="18"/>
      <c r="O568" s="18"/>
    </row>
    <row r="569" spans="11:15" ht="15" customHeight="1" x14ac:dyDescent="0.25">
      <c r="K569" s="117"/>
      <c r="L569" s="18"/>
      <c r="M569" s="18"/>
      <c r="N569" s="18"/>
      <c r="O569" s="18"/>
    </row>
    <row r="570" spans="11:15" ht="15" customHeight="1" x14ac:dyDescent="0.25">
      <c r="K570" s="117"/>
      <c r="L570" s="18"/>
      <c r="M570" s="18"/>
      <c r="N570" s="18"/>
      <c r="O570" s="18"/>
    </row>
    <row r="571" spans="11:15" ht="15" customHeight="1" x14ac:dyDescent="0.25">
      <c r="K571" s="117"/>
      <c r="L571" s="18"/>
      <c r="M571" s="18"/>
      <c r="N571" s="18"/>
      <c r="O571" s="18"/>
    </row>
    <row r="572" spans="11:15" ht="15" customHeight="1" x14ac:dyDescent="0.25">
      <c r="K572" s="117"/>
      <c r="L572" s="18"/>
      <c r="M572" s="18"/>
      <c r="N572" s="18"/>
      <c r="O572" s="18"/>
    </row>
    <row r="573" spans="11:15" ht="15" customHeight="1" x14ac:dyDescent="0.25">
      <c r="K573" s="117"/>
      <c r="L573" s="18"/>
      <c r="M573" s="18"/>
      <c r="N573" s="18"/>
      <c r="O573" s="18"/>
    </row>
    <row r="574" spans="11:15" ht="15" customHeight="1" x14ac:dyDescent="0.25">
      <c r="K574" s="117"/>
      <c r="L574" s="18"/>
      <c r="M574" s="18"/>
      <c r="N574" s="18"/>
      <c r="O574" s="18"/>
    </row>
    <row r="575" spans="11:15" ht="15" customHeight="1" x14ac:dyDescent="0.25">
      <c r="K575" s="117"/>
      <c r="L575" s="18"/>
      <c r="M575" s="18"/>
      <c r="N575" s="18"/>
      <c r="O575" s="18"/>
    </row>
    <row r="576" spans="11:15" ht="15" customHeight="1" x14ac:dyDescent="0.25">
      <c r="K576" s="117"/>
      <c r="L576" s="18"/>
      <c r="M576" s="18"/>
      <c r="N576" s="18"/>
      <c r="O576" s="18"/>
    </row>
    <row r="577" spans="11:15" ht="15" customHeight="1" x14ac:dyDescent="0.25">
      <c r="K577" s="117"/>
      <c r="L577" s="18"/>
      <c r="M577" s="18"/>
      <c r="N577" s="18"/>
      <c r="O577" s="18"/>
    </row>
    <row r="578" spans="11:15" ht="15" customHeight="1" x14ac:dyDescent="0.25">
      <c r="K578" s="117"/>
      <c r="L578" s="18"/>
      <c r="M578" s="18"/>
      <c r="N578" s="18"/>
      <c r="O578" s="18"/>
    </row>
    <row r="579" spans="11:15" ht="15" customHeight="1" x14ac:dyDescent="0.25">
      <c r="K579" s="117"/>
      <c r="L579" s="18"/>
      <c r="M579" s="18"/>
      <c r="N579" s="18"/>
      <c r="O579" s="18"/>
    </row>
    <row r="580" spans="11:15" ht="15" customHeight="1" x14ac:dyDescent="0.25">
      <c r="K580" s="117"/>
      <c r="L580" s="18"/>
      <c r="M580" s="18"/>
      <c r="N580" s="18"/>
      <c r="O580" s="18"/>
    </row>
    <row r="581" spans="11:15" ht="15" customHeight="1" x14ac:dyDescent="0.25">
      <c r="K581" s="117"/>
      <c r="L581" s="18"/>
      <c r="M581" s="18"/>
      <c r="N581" s="18"/>
      <c r="O581" s="18"/>
    </row>
    <row r="582" spans="11:15" ht="15" customHeight="1" x14ac:dyDescent="0.25">
      <c r="K582" s="117"/>
      <c r="L582" s="18"/>
      <c r="M582" s="18"/>
      <c r="N582" s="18"/>
      <c r="O582" s="18"/>
    </row>
    <row r="583" spans="11:15" ht="15" customHeight="1" x14ac:dyDescent="0.25">
      <c r="K583" s="117"/>
      <c r="L583" s="18"/>
      <c r="M583" s="18"/>
      <c r="N583" s="18"/>
      <c r="O583" s="18"/>
    </row>
    <row r="584" spans="11:15" ht="15" customHeight="1" x14ac:dyDescent="0.25">
      <c r="K584" s="117"/>
      <c r="L584" s="18"/>
      <c r="M584" s="18"/>
      <c r="N584" s="18"/>
      <c r="O584" s="18"/>
    </row>
    <row r="585" spans="11:15" ht="15" customHeight="1" x14ac:dyDescent="0.25">
      <c r="K585" s="117"/>
      <c r="L585" s="18"/>
      <c r="M585" s="18"/>
      <c r="N585" s="18"/>
      <c r="O585" s="18"/>
    </row>
    <row r="586" spans="11:15" ht="15" customHeight="1" x14ac:dyDescent="0.25">
      <c r="K586" s="117"/>
      <c r="L586" s="18"/>
      <c r="M586" s="18"/>
      <c r="N586" s="18"/>
      <c r="O586" s="18"/>
    </row>
    <row r="587" spans="11:15" ht="15" customHeight="1" x14ac:dyDescent="0.25">
      <c r="K587" s="117"/>
      <c r="L587" s="18"/>
      <c r="M587" s="18"/>
      <c r="N587" s="18"/>
      <c r="O587" s="18"/>
    </row>
    <row r="588" spans="11:15" ht="15" customHeight="1" x14ac:dyDescent="0.25">
      <c r="K588" s="117"/>
      <c r="L588" s="18"/>
      <c r="M588" s="18"/>
      <c r="N588" s="18"/>
      <c r="O588" s="18"/>
    </row>
    <row r="589" spans="11:15" ht="15" customHeight="1" x14ac:dyDescent="0.25">
      <c r="K589" s="117"/>
      <c r="L589" s="18"/>
      <c r="M589" s="18"/>
      <c r="N589" s="18"/>
      <c r="O589" s="18"/>
    </row>
    <row r="590" spans="11:15" ht="15" customHeight="1" x14ac:dyDescent="0.25">
      <c r="K590" s="117"/>
      <c r="L590" s="18"/>
      <c r="M590" s="18"/>
      <c r="N590" s="18"/>
      <c r="O590" s="18"/>
    </row>
    <row r="591" spans="11:15" ht="15" customHeight="1" x14ac:dyDescent="0.25">
      <c r="K591" s="117"/>
      <c r="L591" s="18"/>
      <c r="M591" s="18"/>
      <c r="N591" s="18"/>
      <c r="O591" s="18"/>
    </row>
    <row r="592" spans="11:15" ht="15" customHeight="1" x14ac:dyDescent="0.25">
      <c r="K592" s="117"/>
      <c r="L592" s="18"/>
      <c r="M592" s="18"/>
      <c r="N592" s="18"/>
      <c r="O592" s="18"/>
    </row>
    <row r="593" spans="11:15" ht="15" customHeight="1" x14ac:dyDescent="0.25">
      <c r="K593" s="117"/>
      <c r="L593" s="18"/>
      <c r="M593" s="18"/>
      <c r="N593" s="18"/>
      <c r="O593" s="18"/>
    </row>
    <row r="594" spans="11:15" ht="15" customHeight="1" x14ac:dyDescent="0.25">
      <c r="K594" s="117"/>
      <c r="L594" s="18"/>
      <c r="M594" s="18"/>
      <c r="N594" s="18"/>
      <c r="O594" s="18"/>
    </row>
    <row r="595" spans="11:15" ht="15" customHeight="1" x14ac:dyDescent="0.25">
      <c r="K595" s="117"/>
      <c r="L595" s="18"/>
      <c r="M595" s="18"/>
      <c r="N595" s="18"/>
      <c r="O595" s="18"/>
    </row>
    <row r="596" spans="11:15" ht="15" customHeight="1" x14ac:dyDescent="0.25">
      <c r="K596" s="117"/>
      <c r="L596" s="18"/>
      <c r="M596" s="18"/>
      <c r="N596" s="18"/>
      <c r="O596" s="18"/>
    </row>
    <row r="597" spans="11:15" ht="15" customHeight="1" x14ac:dyDescent="0.25">
      <c r="K597" s="117"/>
      <c r="L597" s="18"/>
      <c r="M597" s="18"/>
      <c r="N597" s="18"/>
      <c r="O597" s="18"/>
    </row>
    <row r="598" spans="11:15" ht="15" customHeight="1" x14ac:dyDescent="0.25">
      <c r="K598" s="117"/>
      <c r="L598" s="18"/>
      <c r="M598" s="18"/>
      <c r="N598" s="18"/>
      <c r="O598" s="18"/>
    </row>
    <row r="599" spans="11:15" ht="15" customHeight="1" x14ac:dyDescent="0.25">
      <c r="K599" s="117"/>
      <c r="L599" s="18"/>
      <c r="M599" s="18"/>
      <c r="N599" s="18"/>
      <c r="O599" s="18"/>
    </row>
    <row r="600" spans="11:15" ht="15" customHeight="1" x14ac:dyDescent="0.25">
      <c r="K600" s="117"/>
      <c r="L600" s="18"/>
      <c r="M600" s="18"/>
      <c r="N600" s="18"/>
      <c r="O600" s="18"/>
    </row>
    <row r="601" spans="11:15" ht="15" customHeight="1" x14ac:dyDescent="0.25">
      <c r="K601" s="117"/>
      <c r="L601" s="18"/>
      <c r="M601" s="18"/>
      <c r="N601" s="18"/>
      <c r="O601" s="18"/>
    </row>
    <row r="602" spans="11:15" ht="15" customHeight="1" x14ac:dyDescent="0.25">
      <c r="K602" s="117"/>
      <c r="L602" s="18"/>
      <c r="M602" s="18"/>
      <c r="N602" s="18"/>
      <c r="O602" s="18"/>
    </row>
    <row r="603" spans="11:15" ht="15" customHeight="1" x14ac:dyDescent="0.25">
      <c r="K603" s="117"/>
      <c r="L603" s="18"/>
      <c r="M603" s="18"/>
      <c r="N603" s="18"/>
      <c r="O603" s="18"/>
    </row>
    <row r="604" spans="11:15" ht="15" customHeight="1" x14ac:dyDescent="0.25">
      <c r="K604" s="117"/>
      <c r="L604" s="18"/>
      <c r="M604" s="18"/>
      <c r="N604" s="18"/>
      <c r="O604" s="18"/>
    </row>
    <row r="605" spans="11:15" ht="15" customHeight="1" x14ac:dyDescent="0.25">
      <c r="K605" s="117"/>
      <c r="L605" s="18"/>
      <c r="M605" s="18"/>
      <c r="N605" s="18"/>
      <c r="O605" s="18"/>
    </row>
    <row r="606" spans="11:15" ht="15" customHeight="1" x14ac:dyDescent="0.25">
      <c r="K606" s="117"/>
      <c r="L606" s="18"/>
      <c r="M606" s="18"/>
      <c r="N606" s="18"/>
      <c r="O606" s="18"/>
    </row>
    <row r="607" spans="11:15" ht="15" customHeight="1" x14ac:dyDescent="0.25">
      <c r="K607" s="117"/>
      <c r="L607" s="18"/>
      <c r="M607" s="18"/>
      <c r="N607" s="18"/>
      <c r="O607" s="18"/>
    </row>
    <row r="608" spans="11:15" ht="15" customHeight="1" x14ac:dyDescent="0.25">
      <c r="K608" s="117"/>
      <c r="L608" s="18"/>
      <c r="M608" s="18"/>
      <c r="N608" s="18"/>
      <c r="O608" s="18"/>
    </row>
    <row r="609" spans="11:15" ht="15" customHeight="1" x14ac:dyDescent="0.25">
      <c r="K609" s="117"/>
      <c r="L609" s="18"/>
      <c r="M609" s="18"/>
      <c r="N609" s="18"/>
      <c r="O609" s="18"/>
    </row>
    <row r="610" spans="11:15" ht="15" customHeight="1" x14ac:dyDescent="0.25">
      <c r="K610" s="117"/>
      <c r="L610" s="18"/>
      <c r="M610" s="18"/>
      <c r="N610" s="18"/>
      <c r="O610" s="18"/>
    </row>
    <row r="611" spans="11:15" ht="15" customHeight="1" x14ac:dyDescent="0.25">
      <c r="K611" s="117"/>
      <c r="L611" s="18"/>
      <c r="M611" s="18"/>
      <c r="N611" s="18"/>
      <c r="O611" s="18"/>
    </row>
    <row r="612" spans="11:15" ht="15" customHeight="1" x14ac:dyDescent="0.25">
      <c r="K612" s="117"/>
      <c r="L612" s="18"/>
      <c r="M612" s="18"/>
      <c r="N612" s="18"/>
      <c r="O612" s="18"/>
    </row>
    <row r="613" spans="11:15" ht="15" customHeight="1" x14ac:dyDescent="0.25">
      <c r="K613" s="117"/>
      <c r="L613" s="18"/>
      <c r="M613" s="18"/>
      <c r="N613" s="18"/>
      <c r="O613" s="18"/>
    </row>
    <row r="614" spans="11:15" ht="15" customHeight="1" x14ac:dyDescent="0.25">
      <c r="K614" s="117"/>
      <c r="L614" s="18"/>
      <c r="M614" s="18"/>
      <c r="N614" s="18"/>
      <c r="O614" s="18"/>
    </row>
    <row r="615" spans="11:15" ht="15" customHeight="1" x14ac:dyDescent="0.25">
      <c r="K615" s="117"/>
      <c r="L615" s="18"/>
      <c r="M615" s="18"/>
      <c r="N615" s="18"/>
      <c r="O615" s="18"/>
    </row>
    <row r="616" spans="11:15" ht="15" customHeight="1" x14ac:dyDescent="0.25">
      <c r="K616" s="117"/>
      <c r="L616" s="18"/>
      <c r="M616" s="18"/>
      <c r="N616" s="18"/>
      <c r="O616" s="18"/>
    </row>
    <row r="617" spans="11:15" ht="15" customHeight="1" x14ac:dyDescent="0.25">
      <c r="K617" s="117"/>
      <c r="L617" s="18"/>
      <c r="M617" s="18"/>
      <c r="N617" s="18"/>
      <c r="O617" s="18"/>
    </row>
    <row r="618" spans="11:15" ht="15" customHeight="1" x14ac:dyDescent="0.25">
      <c r="K618" s="117"/>
      <c r="L618" s="18"/>
      <c r="M618" s="18"/>
      <c r="N618" s="18"/>
      <c r="O618" s="18"/>
    </row>
    <row r="619" spans="11:15" ht="15" customHeight="1" x14ac:dyDescent="0.25">
      <c r="K619" s="117"/>
      <c r="L619" s="18"/>
      <c r="M619" s="18"/>
      <c r="N619" s="18"/>
      <c r="O619" s="18"/>
    </row>
    <row r="620" spans="11:15" ht="15" customHeight="1" x14ac:dyDescent="0.25">
      <c r="K620" s="117"/>
      <c r="L620" s="18"/>
      <c r="M620" s="18"/>
      <c r="N620" s="18"/>
      <c r="O620" s="18"/>
    </row>
    <row r="621" spans="11:15" ht="15" customHeight="1" x14ac:dyDescent="0.25">
      <c r="K621" s="117"/>
      <c r="L621" s="18"/>
      <c r="M621" s="18"/>
      <c r="N621" s="18"/>
      <c r="O621" s="18"/>
    </row>
    <row r="622" spans="11:15" ht="15" customHeight="1" x14ac:dyDescent="0.25">
      <c r="K622" s="117"/>
      <c r="L622" s="18"/>
      <c r="M622" s="18"/>
      <c r="N622" s="18"/>
      <c r="O622" s="18"/>
    </row>
    <row r="623" spans="11:15" ht="15" customHeight="1" x14ac:dyDescent="0.25">
      <c r="K623" s="117"/>
      <c r="L623" s="18"/>
      <c r="M623" s="18"/>
      <c r="N623" s="18"/>
      <c r="O623" s="18"/>
    </row>
    <row r="624" spans="11:15" ht="15" customHeight="1" x14ac:dyDescent="0.25">
      <c r="K624" s="117"/>
      <c r="L624" s="18"/>
      <c r="M624" s="18"/>
      <c r="N624" s="18"/>
      <c r="O624" s="18"/>
    </row>
    <row r="625" spans="11:15" ht="15" customHeight="1" x14ac:dyDescent="0.25">
      <c r="K625" s="117"/>
      <c r="L625" s="18"/>
      <c r="M625" s="18"/>
      <c r="N625" s="18"/>
      <c r="O625" s="18"/>
    </row>
    <row r="626" spans="11:15" ht="15" customHeight="1" x14ac:dyDescent="0.25">
      <c r="K626" s="117"/>
      <c r="L626" s="18"/>
      <c r="M626" s="18"/>
      <c r="N626" s="18"/>
      <c r="O626" s="18"/>
    </row>
    <row r="627" spans="11:15" ht="15" customHeight="1" x14ac:dyDescent="0.25">
      <c r="K627" s="117"/>
      <c r="L627" s="18"/>
      <c r="M627" s="18"/>
      <c r="N627" s="18"/>
      <c r="O627" s="18"/>
    </row>
    <row r="628" spans="11:15" ht="15" customHeight="1" x14ac:dyDescent="0.25">
      <c r="K628" s="117"/>
      <c r="L628" s="18"/>
      <c r="M628" s="18"/>
      <c r="N628" s="18"/>
      <c r="O628" s="18"/>
    </row>
    <row r="629" spans="11:15" ht="15" customHeight="1" x14ac:dyDescent="0.25">
      <c r="K629" s="117"/>
      <c r="L629" s="18"/>
      <c r="M629" s="18"/>
      <c r="N629" s="18"/>
      <c r="O629" s="18"/>
    </row>
    <row r="630" spans="11:15" ht="15" customHeight="1" x14ac:dyDescent="0.25">
      <c r="K630" s="117"/>
      <c r="L630" s="18"/>
      <c r="M630" s="18"/>
      <c r="N630" s="18"/>
      <c r="O630" s="18"/>
    </row>
    <row r="631" spans="11:15" ht="15" customHeight="1" x14ac:dyDescent="0.25">
      <c r="K631" s="117"/>
      <c r="L631" s="18"/>
      <c r="M631" s="18"/>
      <c r="N631" s="18"/>
      <c r="O631" s="18"/>
    </row>
    <row r="632" spans="11:15" ht="15" customHeight="1" x14ac:dyDescent="0.25">
      <c r="K632" s="117"/>
      <c r="L632" s="18"/>
      <c r="M632" s="18"/>
      <c r="N632" s="18"/>
      <c r="O632" s="18"/>
    </row>
    <row r="633" spans="11:15" ht="15" customHeight="1" x14ac:dyDescent="0.25">
      <c r="K633" s="117"/>
      <c r="L633" s="18"/>
      <c r="M633" s="18"/>
      <c r="N633" s="18"/>
      <c r="O633" s="18"/>
    </row>
    <row r="634" spans="11:15" ht="15" customHeight="1" x14ac:dyDescent="0.25">
      <c r="K634" s="117"/>
      <c r="L634" s="18"/>
      <c r="M634" s="18"/>
      <c r="N634" s="18"/>
      <c r="O634" s="18"/>
    </row>
    <row r="635" spans="11:15" ht="15" customHeight="1" x14ac:dyDescent="0.25">
      <c r="K635" s="117"/>
      <c r="L635" s="18"/>
      <c r="M635" s="18"/>
      <c r="N635" s="18"/>
      <c r="O635" s="18"/>
    </row>
    <row r="636" spans="11:15" ht="15" customHeight="1" x14ac:dyDescent="0.25">
      <c r="K636" s="117"/>
      <c r="L636" s="18"/>
      <c r="M636" s="18"/>
      <c r="N636" s="18"/>
      <c r="O636" s="18"/>
    </row>
    <row r="637" spans="11:15" ht="15" customHeight="1" x14ac:dyDescent="0.25">
      <c r="K637" s="117"/>
      <c r="L637" s="18"/>
      <c r="M637" s="18"/>
      <c r="N637" s="18"/>
      <c r="O637" s="18"/>
    </row>
    <row r="638" spans="11:15" ht="15" customHeight="1" x14ac:dyDescent="0.25">
      <c r="K638" s="117"/>
      <c r="L638" s="18"/>
      <c r="M638" s="18"/>
      <c r="N638" s="18"/>
      <c r="O638" s="18"/>
    </row>
    <row r="639" spans="11:15" ht="15" customHeight="1" x14ac:dyDescent="0.25">
      <c r="K639" s="117"/>
      <c r="L639" s="18"/>
      <c r="M639" s="18"/>
      <c r="N639" s="18"/>
      <c r="O639" s="18"/>
    </row>
    <row r="640" spans="11:15" ht="15" customHeight="1" x14ac:dyDescent="0.25">
      <c r="K640" s="117"/>
      <c r="L640" s="18"/>
      <c r="M640" s="18"/>
      <c r="N640" s="18"/>
      <c r="O640" s="18"/>
    </row>
    <row r="641" spans="11:15" ht="15" customHeight="1" x14ac:dyDescent="0.25">
      <c r="K641" s="117"/>
      <c r="L641" s="18"/>
      <c r="M641" s="18"/>
      <c r="N641" s="18"/>
      <c r="O641" s="18"/>
    </row>
    <row r="642" spans="11:15" ht="15" customHeight="1" x14ac:dyDescent="0.25">
      <c r="K642" s="117"/>
      <c r="L642" s="18"/>
      <c r="M642" s="18"/>
      <c r="N642" s="18"/>
      <c r="O642" s="18"/>
    </row>
    <row r="643" spans="11:15" ht="15" customHeight="1" x14ac:dyDescent="0.25">
      <c r="K643" s="117"/>
      <c r="L643" s="18"/>
      <c r="M643" s="18"/>
      <c r="N643" s="18"/>
      <c r="O643" s="18"/>
    </row>
    <row r="644" spans="11:15" ht="15" customHeight="1" x14ac:dyDescent="0.25">
      <c r="K644" s="117"/>
      <c r="L644" s="18"/>
      <c r="M644" s="18"/>
      <c r="N644" s="18"/>
      <c r="O644" s="18"/>
    </row>
    <row r="645" spans="11:15" ht="15" customHeight="1" x14ac:dyDescent="0.25">
      <c r="K645" s="117"/>
      <c r="L645" s="18"/>
      <c r="M645" s="18"/>
      <c r="N645" s="18"/>
      <c r="O645" s="18"/>
    </row>
    <row r="646" spans="11:15" ht="15" customHeight="1" x14ac:dyDescent="0.25">
      <c r="K646" s="117"/>
      <c r="L646" s="18"/>
      <c r="M646" s="18"/>
      <c r="N646" s="18"/>
      <c r="O646" s="18"/>
    </row>
    <row r="647" spans="11:15" ht="15" customHeight="1" x14ac:dyDescent="0.25">
      <c r="K647" s="117"/>
      <c r="L647" s="18"/>
      <c r="M647" s="18"/>
      <c r="N647" s="18"/>
      <c r="O647" s="18"/>
    </row>
    <row r="648" spans="11:15" ht="15" customHeight="1" x14ac:dyDescent="0.25">
      <c r="K648" s="117"/>
      <c r="L648" s="18"/>
      <c r="M648" s="18"/>
      <c r="N648" s="18"/>
      <c r="O648" s="18"/>
    </row>
    <row r="649" spans="11:15" ht="15" customHeight="1" x14ac:dyDescent="0.25">
      <c r="K649" s="117"/>
      <c r="L649" s="18"/>
      <c r="M649" s="18"/>
      <c r="N649" s="18"/>
      <c r="O649" s="18"/>
    </row>
    <row r="650" spans="11:15" ht="15" customHeight="1" x14ac:dyDescent="0.25">
      <c r="K650" s="117"/>
      <c r="L650" s="18"/>
      <c r="M650" s="18"/>
      <c r="N650" s="18"/>
      <c r="O650" s="18"/>
    </row>
    <row r="651" spans="11:15" ht="15" customHeight="1" x14ac:dyDescent="0.25">
      <c r="K651" s="117"/>
      <c r="L651" s="18"/>
      <c r="M651" s="18"/>
      <c r="N651" s="18"/>
      <c r="O651" s="18"/>
    </row>
    <row r="652" spans="11:15" ht="15" customHeight="1" x14ac:dyDescent="0.25">
      <c r="K652" s="117"/>
      <c r="L652" s="18"/>
      <c r="M652" s="18"/>
      <c r="N652" s="18"/>
      <c r="O652" s="18"/>
    </row>
    <row r="653" spans="11:15" ht="15" customHeight="1" x14ac:dyDescent="0.25">
      <c r="K653" s="117"/>
      <c r="L653" s="18"/>
      <c r="M653" s="18"/>
      <c r="N653" s="18"/>
      <c r="O653" s="18"/>
    </row>
    <row r="654" spans="11:15" ht="15" customHeight="1" x14ac:dyDescent="0.25">
      <c r="K654" s="117"/>
      <c r="L654" s="18"/>
      <c r="M654" s="18"/>
      <c r="N654" s="18"/>
      <c r="O654" s="18"/>
    </row>
    <row r="655" spans="11:15" ht="15" customHeight="1" x14ac:dyDescent="0.25">
      <c r="K655" s="117"/>
      <c r="L655" s="18"/>
      <c r="M655" s="18"/>
      <c r="N655" s="18"/>
      <c r="O655" s="18"/>
    </row>
    <row r="656" spans="11:15" ht="15" customHeight="1" x14ac:dyDescent="0.25">
      <c r="K656" s="117"/>
      <c r="L656" s="18"/>
      <c r="M656" s="18"/>
      <c r="N656" s="18"/>
      <c r="O656" s="18"/>
    </row>
    <row r="657" spans="11:15" ht="15" customHeight="1" x14ac:dyDescent="0.25">
      <c r="K657" s="117"/>
      <c r="L657" s="18"/>
      <c r="M657" s="18"/>
      <c r="N657" s="18"/>
      <c r="O657" s="18"/>
    </row>
    <row r="658" spans="11:15" ht="15" customHeight="1" x14ac:dyDescent="0.25">
      <c r="K658" s="117"/>
      <c r="L658" s="18"/>
      <c r="M658" s="18"/>
      <c r="N658" s="18"/>
      <c r="O658" s="18"/>
    </row>
    <row r="659" spans="11:15" ht="15" customHeight="1" x14ac:dyDescent="0.25">
      <c r="K659" s="117"/>
      <c r="L659" s="18"/>
      <c r="M659" s="18"/>
      <c r="N659" s="18"/>
      <c r="O659" s="18"/>
    </row>
    <row r="660" spans="11:15" ht="15" customHeight="1" x14ac:dyDescent="0.25">
      <c r="K660" s="117"/>
      <c r="L660" s="18"/>
      <c r="M660" s="18"/>
      <c r="N660" s="18"/>
      <c r="O660" s="18"/>
    </row>
    <row r="661" spans="11:15" ht="15" customHeight="1" x14ac:dyDescent="0.25">
      <c r="K661" s="117"/>
      <c r="L661" s="18"/>
      <c r="M661" s="18"/>
      <c r="N661" s="18"/>
      <c r="O661" s="18"/>
    </row>
    <row r="662" spans="11:15" ht="15" customHeight="1" x14ac:dyDescent="0.25">
      <c r="K662" s="117"/>
      <c r="L662" s="18"/>
      <c r="M662" s="18"/>
      <c r="N662" s="18"/>
      <c r="O662" s="18"/>
    </row>
    <row r="663" spans="11:15" ht="15" customHeight="1" x14ac:dyDescent="0.25">
      <c r="K663" s="117"/>
      <c r="L663" s="18"/>
      <c r="M663" s="18"/>
      <c r="N663" s="18"/>
      <c r="O663" s="18"/>
    </row>
    <row r="664" spans="11:15" ht="15" customHeight="1" x14ac:dyDescent="0.25">
      <c r="K664" s="117"/>
      <c r="L664" s="18"/>
      <c r="M664" s="18"/>
      <c r="N664" s="18"/>
      <c r="O664" s="18"/>
    </row>
    <row r="665" spans="11:15" ht="15" customHeight="1" x14ac:dyDescent="0.25">
      <c r="K665" s="117"/>
      <c r="L665" s="18"/>
      <c r="M665" s="18"/>
      <c r="N665" s="18"/>
      <c r="O665" s="18"/>
    </row>
    <row r="666" spans="11:15" ht="15" customHeight="1" x14ac:dyDescent="0.25">
      <c r="K666" s="117"/>
      <c r="L666" s="18"/>
      <c r="M666" s="18"/>
      <c r="N666" s="18"/>
      <c r="O666" s="18"/>
    </row>
    <row r="667" spans="11:15" ht="15" customHeight="1" x14ac:dyDescent="0.25">
      <c r="K667" s="117"/>
      <c r="L667" s="18"/>
      <c r="M667" s="18"/>
      <c r="N667" s="18"/>
      <c r="O667" s="18"/>
    </row>
    <row r="668" spans="11:15" ht="15" customHeight="1" x14ac:dyDescent="0.25">
      <c r="K668" s="117"/>
      <c r="L668" s="18"/>
      <c r="M668" s="18"/>
      <c r="N668" s="18"/>
      <c r="O668" s="18"/>
    </row>
    <row r="669" spans="11:15" ht="15" customHeight="1" x14ac:dyDescent="0.25">
      <c r="K669" s="117"/>
      <c r="L669" s="18"/>
      <c r="M669" s="18"/>
      <c r="N669" s="18"/>
      <c r="O669" s="18"/>
    </row>
    <row r="670" spans="11:15" ht="15" customHeight="1" x14ac:dyDescent="0.25">
      <c r="K670" s="117"/>
      <c r="L670" s="18"/>
      <c r="M670" s="18"/>
      <c r="N670" s="18"/>
      <c r="O670" s="18"/>
    </row>
    <row r="671" spans="11:15" ht="15" customHeight="1" x14ac:dyDescent="0.25">
      <c r="K671" s="117"/>
      <c r="L671" s="18"/>
      <c r="M671" s="18"/>
      <c r="N671" s="18"/>
      <c r="O671" s="18"/>
    </row>
    <row r="672" spans="11:15" ht="15" customHeight="1" x14ac:dyDescent="0.25">
      <c r="K672" s="117"/>
      <c r="L672" s="18"/>
      <c r="M672" s="18"/>
      <c r="N672" s="18"/>
      <c r="O672" s="18"/>
    </row>
    <row r="673" spans="11:15" ht="15" customHeight="1" x14ac:dyDescent="0.25">
      <c r="K673" s="117"/>
      <c r="L673" s="18"/>
      <c r="M673" s="18"/>
      <c r="N673" s="18"/>
      <c r="O673" s="18"/>
    </row>
    <row r="674" spans="11:15" ht="15" customHeight="1" x14ac:dyDescent="0.25">
      <c r="K674" s="117"/>
      <c r="L674" s="18"/>
      <c r="M674" s="18"/>
      <c r="N674" s="18"/>
      <c r="O674" s="18"/>
    </row>
    <row r="675" spans="11:15" ht="15" customHeight="1" x14ac:dyDescent="0.25">
      <c r="K675" s="117"/>
      <c r="L675" s="18"/>
      <c r="M675" s="18"/>
      <c r="N675" s="18"/>
      <c r="O675" s="18"/>
    </row>
    <row r="676" spans="11:15" ht="15" customHeight="1" x14ac:dyDescent="0.25">
      <c r="K676" s="117"/>
      <c r="L676" s="18"/>
      <c r="M676" s="18"/>
      <c r="N676" s="18"/>
      <c r="O676" s="18"/>
    </row>
    <row r="677" spans="11:15" ht="15" customHeight="1" x14ac:dyDescent="0.25">
      <c r="K677" s="117"/>
      <c r="L677" s="18"/>
      <c r="M677" s="18"/>
      <c r="N677" s="18"/>
      <c r="O677" s="18"/>
    </row>
    <row r="678" spans="11:15" ht="15" customHeight="1" x14ac:dyDescent="0.25">
      <c r="K678" s="117"/>
      <c r="L678" s="18"/>
      <c r="M678" s="18"/>
      <c r="N678" s="18"/>
      <c r="O678" s="18"/>
    </row>
    <row r="679" spans="11:15" ht="15" customHeight="1" x14ac:dyDescent="0.25">
      <c r="K679" s="117"/>
      <c r="L679" s="18"/>
      <c r="M679" s="18"/>
      <c r="N679" s="18"/>
      <c r="O679" s="18"/>
    </row>
    <row r="680" spans="11:15" ht="15" customHeight="1" x14ac:dyDescent="0.25">
      <c r="K680" s="117"/>
      <c r="L680" s="18"/>
      <c r="M680" s="18"/>
      <c r="N680" s="18"/>
      <c r="O680" s="18"/>
    </row>
    <row r="681" spans="11:15" ht="15" customHeight="1" x14ac:dyDescent="0.25">
      <c r="K681" s="117"/>
      <c r="L681" s="18"/>
      <c r="M681" s="18"/>
      <c r="N681" s="18"/>
      <c r="O681" s="18"/>
    </row>
    <row r="682" spans="11:15" ht="15" customHeight="1" x14ac:dyDescent="0.25">
      <c r="K682" s="117"/>
      <c r="L682" s="18"/>
      <c r="M682" s="18"/>
      <c r="N682" s="18"/>
      <c r="O682" s="18"/>
    </row>
    <row r="683" spans="11:15" ht="15" customHeight="1" x14ac:dyDescent="0.25">
      <c r="K683" s="117"/>
      <c r="L683" s="18"/>
      <c r="M683" s="18"/>
      <c r="N683" s="18"/>
      <c r="O683" s="18"/>
    </row>
    <row r="684" spans="11:15" ht="15" customHeight="1" x14ac:dyDescent="0.25">
      <c r="K684" s="117"/>
      <c r="L684" s="18"/>
      <c r="M684" s="18"/>
      <c r="N684" s="18"/>
      <c r="O684" s="18"/>
    </row>
    <row r="685" spans="11:15" ht="15" customHeight="1" x14ac:dyDescent="0.25">
      <c r="K685" s="117"/>
      <c r="L685" s="18"/>
      <c r="M685" s="18"/>
      <c r="N685" s="18"/>
      <c r="O685" s="18"/>
    </row>
    <row r="686" spans="11:15" ht="15" customHeight="1" x14ac:dyDescent="0.25">
      <c r="K686" s="117"/>
      <c r="L686" s="18"/>
      <c r="M686" s="18"/>
      <c r="N686" s="18"/>
      <c r="O686" s="18"/>
    </row>
    <row r="687" spans="11:15" ht="15" customHeight="1" x14ac:dyDescent="0.25">
      <c r="K687" s="117"/>
      <c r="L687" s="18"/>
      <c r="M687" s="18"/>
      <c r="N687" s="18"/>
      <c r="O687" s="18"/>
    </row>
    <row r="688" spans="11:15" ht="15" customHeight="1" x14ac:dyDescent="0.25">
      <c r="K688" s="117"/>
      <c r="L688" s="18"/>
      <c r="M688" s="18"/>
      <c r="N688" s="18"/>
      <c r="O688" s="18"/>
    </row>
    <row r="689" spans="11:15" ht="15" customHeight="1" x14ac:dyDescent="0.25">
      <c r="K689" s="117"/>
      <c r="L689" s="18"/>
      <c r="M689" s="18"/>
      <c r="N689" s="18"/>
      <c r="O689" s="18"/>
    </row>
    <row r="690" spans="11:15" ht="15" customHeight="1" x14ac:dyDescent="0.25">
      <c r="K690" s="117"/>
      <c r="L690" s="18"/>
      <c r="M690" s="18"/>
      <c r="N690" s="18"/>
      <c r="O690" s="18"/>
    </row>
    <row r="691" spans="11:15" ht="15" customHeight="1" x14ac:dyDescent="0.25">
      <c r="K691" s="117"/>
      <c r="L691" s="18"/>
      <c r="M691" s="18"/>
      <c r="N691" s="18"/>
      <c r="O691" s="18"/>
    </row>
    <row r="692" spans="11:15" ht="15" customHeight="1" x14ac:dyDescent="0.25">
      <c r="K692" s="117"/>
      <c r="L692" s="18"/>
      <c r="M692" s="18"/>
      <c r="N692" s="18"/>
      <c r="O692" s="18"/>
    </row>
    <row r="693" spans="11:15" ht="15" customHeight="1" x14ac:dyDescent="0.25">
      <c r="K693" s="117"/>
      <c r="L693" s="18"/>
      <c r="M693" s="18"/>
      <c r="N693" s="18"/>
      <c r="O693" s="18"/>
    </row>
    <row r="694" spans="11:15" ht="15" customHeight="1" x14ac:dyDescent="0.25">
      <c r="K694" s="117"/>
      <c r="L694" s="18"/>
      <c r="M694" s="18"/>
      <c r="N694" s="18"/>
      <c r="O694" s="18"/>
    </row>
    <row r="695" spans="11:15" ht="15" customHeight="1" x14ac:dyDescent="0.25">
      <c r="K695" s="117"/>
      <c r="L695" s="18"/>
      <c r="M695" s="18"/>
      <c r="N695" s="18"/>
      <c r="O695" s="18"/>
    </row>
    <row r="696" spans="11:15" ht="15" customHeight="1" x14ac:dyDescent="0.25">
      <c r="K696" s="117"/>
      <c r="L696" s="18"/>
      <c r="M696" s="18"/>
      <c r="N696" s="18"/>
      <c r="O696" s="18"/>
    </row>
    <row r="697" spans="11:15" ht="15" customHeight="1" x14ac:dyDescent="0.25">
      <c r="K697" s="117"/>
      <c r="L697" s="18"/>
      <c r="M697" s="18"/>
      <c r="N697" s="18"/>
      <c r="O697" s="18"/>
    </row>
    <row r="698" spans="11:15" ht="15" customHeight="1" x14ac:dyDescent="0.25">
      <c r="K698" s="117"/>
      <c r="L698" s="18"/>
      <c r="M698" s="18"/>
      <c r="N698" s="18"/>
      <c r="O698" s="18"/>
    </row>
    <row r="699" spans="11:15" ht="15" customHeight="1" x14ac:dyDescent="0.25">
      <c r="K699" s="117"/>
      <c r="L699" s="18"/>
      <c r="M699" s="18"/>
      <c r="N699" s="18"/>
      <c r="O699" s="18"/>
    </row>
    <row r="700" spans="11:15" ht="15" customHeight="1" x14ac:dyDescent="0.25">
      <c r="K700" s="117"/>
      <c r="L700" s="18"/>
      <c r="M700" s="18"/>
      <c r="N700" s="18"/>
      <c r="O700" s="18"/>
    </row>
    <row r="701" spans="11:15" ht="15" customHeight="1" x14ac:dyDescent="0.25">
      <c r="K701" s="117"/>
      <c r="L701" s="18"/>
      <c r="M701" s="18"/>
      <c r="N701" s="18"/>
      <c r="O701" s="18"/>
    </row>
    <row r="702" spans="11:15" ht="15" customHeight="1" x14ac:dyDescent="0.25">
      <c r="K702" s="117"/>
      <c r="L702" s="18"/>
      <c r="M702" s="18"/>
      <c r="N702" s="18"/>
      <c r="O702" s="18"/>
    </row>
    <row r="703" spans="11:15" ht="15" customHeight="1" x14ac:dyDescent="0.25">
      <c r="K703" s="117"/>
      <c r="L703" s="18"/>
      <c r="M703" s="18"/>
      <c r="N703" s="18"/>
      <c r="O703" s="18"/>
    </row>
    <row r="704" spans="11:15" ht="15" customHeight="1" x14ac:dyDescent="0.25">
      <c r="K704" s="117"/>
      <c r="L704" s="18"/>
      <c r="M704" s="18"/>
      <c r="N704" s="18"/>
      <c r="O704" s="18"/>
    </row>
    <row r="705" spans="11:15" ht="15" customHeight="1" x14ac:dyDescent="0.25">
      <c r="K705" s="117"/>
      <c r="L705" s="18"/>
      <c r="M705" s="18"/>
      <c r="N705" s="18"/>
      <c r="O705" s="18"/>
    </row>
    <row r="706" spans="11:15" ht="15" customHeight="1" x14ac:dyDescent="0.25">
      <c r="K706" s="117"/>
      <c r="L706" s="18"/>
      <c r="M706" s="18"/>
      <c r="N706" s="18"/>
      <c r="O706" s="18"/>
    </row>
    <row r="707" spans="11:15" ht="15" customHeight="1" x14ac:dyDescent="0.25">
      <c r="K707" s="117"/>
      <c r="L707" s="18"/>
      <c r="M707" s="18"/>
      <c r="N707" s="18"/>
      <c r="O707" s="18"/>
    </row>
    <row r="708" spans="11:15" ht="15" customHeight="1" x14ac:dyDescent="0.25">
      <c r="K708" s="117"/>
      <c r="L708" s="18"/>
      <c r="M708" s="18"/>
      <c r="N708" s="18"/>
      <c r="O708" s="18"/>
    </row>
    <row r="709" spans="11:15" ht="15" customHeight="1" x14ac:dyDescent="0.25">
      <c r="K709" s="117"/>
      <c r="L709" s="18"/>
      <c r="M709" s="18"/>
      <c r="N709" s="18"/>
      <c r="O709" s="18"/>
    </row>
    <row r="710" spans="11:15" ht="15" customHeight="1" x14ac:dyDescent="0.25">
      <c r="K710" s="117"/>
      <c r="L710" s="18"/>
      <c r="M710" s="18"/>
      <c r="N710" s="18"/>
      <c r="O710" s="18"/>
    </row>
    <row r="711" spans="11:15" ht="15" customHeight="1" x14ac:dyDescent="0.25">
      <c r="K711" s="117"/>
      <c r="L711" s="18"/>
      <c r="M711" s="18"/>
      <c r="N711" s="18"/>
      <c r="O711" s="18"/>
    </row>
    <row r="712" spans="11:15" ht="15" customHeight="1" x14ac:dyDescent="0.25">
      <c r="K712" s="117"/>
      <c r="L712" s="18"/>
      <c r="M712" s="18"/>
      <c r="N712" s="18"/>
      <c r="O712" s="18"/>
    </row>
    <row r="713" spans="11:15" ht="15" customHeight="1" x14ac:dyDescent="0.25">
      <c r="K713" s="117"/>
      <c r="L713" s="18"/>
      <c r="M713" s="18"/>
      <c r="N713" s="18"/>
      <c r="O713" s="18"/>
    </row>
    <row r="714" spans="11:15" ht="15" customHeight="1" x14ac:dyDescent="0.25">
      <c r="K714" s="117"/>
      <c r="L714" s="18"/>
      <c r="M714" s="18"/>
      <c r="N714" s="18"/>
      <c r="O714" s="18"/>
    </row>
    <row r="715" spans="11:15" ht="15" customHeight="1" x14ac:dyDescent="0.25">
      <c r="K715" s="117"/>
      <c r="L715" s="18"/>
      <c r="M715" s="18"/>
      <c r="N715" s="18"/>
      <c r="O715" s="18"/>
    </row>
    <row r="716" spans="11:15" ht="15" customHeight="1" x14ac:dyDescent="0.25">
      <c r="K716" s="117"/>
      <c r="L716" s="18"/>
      <c r="M716" s="18"/>
      <c r="N716" s="18"/>
      <c r="O716" s="18"/>
    </row>
    <row r="717" spans="11:15" ht="15" customHeight="1" x14ac:dyDescent="0.25">
      <c r="K717" s="117"/>
      <c r="L717" s="18"/>
      <c r="M717" s="18"/>
      <c r="N717" s="18"/>
      <c r="O717" s="18"/>
    </row>
    <row r="718" spans="11:15" ht="15" customHeight="1" x14ac:dyDescent="0.25">
      <c r="K718" s="117"/>
      <c r="L718" s="18"/>
      <c r="M718" s="18"/>
      <c r="N718" s="18"/>
      <c r="O718" s="18"/>
    </row>
    <row r="719" spans="11:15" ht="15" customHeight="1" x14ac:dyDescent="0.25">
      <c r="K719" s="117"/>
      <c r="L719" s="18"/>
      <c r="M719" s="18"/>
      <c r="N719" s="18"/>
      <c r="O719" s="18"/>
    </row>
    <row r="720" spans="11:15" ht="15" customHeight="1" x14ac:dyDescent="0.25">
      <c r="K720" s="117"/>
      <c r="L720" s="18"/>
      <c r="M720" s="18"/>
      <c r="N720" s="18"/>
      <c r="O720" s="18"/>
    </row>
    <row r="721" spans="11:15" ht="15" customHeight="1" x14ac:dyDescent="0.25">
      <c r="K721" s="117"/>
      <c r="L721" s="18"/>
      <c r="M721" s="18"/>
      <c r="N721" s="18"/>
      <c r="O721" s="18"/>
    </row>
    <row r="722" spans="11:15" ht="15" customHeight="1" x14ac:dyDescent="0.25">
      <c r="K722" s="117"/>
      <c r="L722" s="18"/>
      <c r="M722" s="18"/>
      <c r="N722" s="18"/>
      <c r="O722" s="18"/>
    </row>
    <row r="723" spans="11:15" ht="15" customHeight="1" x14ac:dyDescent="0.25">
      <c r="K723" s="117"/>
      <c r="L723" s="18"/>
      <c r="M723" s="18"/>
      <c r="N723" s="18"/>
      <c r="O723" s="18"/>
    </row>
    <row r="724" spans="11:15" ht="15" customHeight="1" x14ac:dyDescent="0.25">
      <c r="K724" s="117"/>
      <c r="L724" s="18"/>
      <c r="M724" s="18"/>
      <c r="N724" s="18"/>
      <c r="O724" s="18"/>
    </row>
    <row r="725" spans="11:15" ht="15" customHeight="1" x14ac:dyDescent="0.25">
      <c r="K725" s="117"/>
      <c r="L725" s="18"/>
      <c r="M725" s="18"/>
      <c r="N725" s="18"/>
      <c r="O725" s="18"/>
    </row>
    <row r="726" spans="11:15" ht="15" customHeight="1" x14ac:dyDescent="0.25">
      <c r="K726" s="117"/>
      <c r="L726" s="18"/>
      <c r="M726" s="18"/>
      <c r="N726" s="18"/>
      <c r="O726" s="18"/>
    </row>
    <row r="727" spans="11:15" ht="15" customHeight="1" x14ac:dyDescent="0.25">
      <c r="K727" s="117"/>
      <c r="L727" s="18"/>
      <c r="M727" s="18"/>
      <c r="N727" s="18"/>
      <c r="O727" s="18"/>
    </row>
    <row r="728" spans="11:15" ht="15" customHeight="1" x14ac:dyDescent="0.25">
      <c r="K728" s="117"/>
      <c r="L728" s="18"/>
      <c r="M728" s="18"/>
      <c r="N728" s="18"/>
      <c r="O728" s="18"/>
    </row>
    <row r="729" spans="11:15" ht="15" customHeight="1" x14ac:dyDescent="0.25">
      <c r="K729" s="117"/>
      <c r="L729" s="18"/>
      <c r="M729" s="18"/>
      <c r="N729" s="18"/>
      <c r="O729" s="18"/>
    </row>
    <row r="730" spans="11:15" ht="15" customHeight="1" x14ac:dyDescent="0.25">
      <c r="K730" s="117"/>
      <c r="L730" s="18"/>
      <c r="M730" s="18"/>
      <c r="N730" s="18"/>
      <c r="O730" s="18"/>
    </row>
    <row r="731" spans="11:15" ht="15" customHeight="1" x14ac:dyDescent="0.25">
      <c r="K731" s="117"/>
      <c r="L731" s="18"/>
      <c r="M731" s="18"/>
      <c r="N731" s="18"/>
      <c r="O731" s="18"/>
    </row>
    <row r="732" spans="11:15" ht="15" customHeight="1" x14ac:dyDescent="0.25">
      <c r="K732" s="117"/>
      <c r="L732" s="18"/>
      <c r="M732" s="18"/>
      <c r="N732" s="18"/>
      <c r="O732" s="18"/>
    </row>
    <row r="733" spans="11:15" ht="15" customHeight="1" x14ac:dyDescent="0.25">
      <c r="K733" s="117"/>
      <c r="L733" s="18"/>
      <c r="M733" s="18"/>
      <c r="N733" s="18"/>
      <c r="O733" s="18"/>
    </row>
    <row r="734" spans="11:15" ht="15" customHeight="1" x14ac:dyDescent="0.25">
      <c r="K734" s="117"/>
      <c r="L734" s="18"/>
      <c r="M734" s="18"/>
      <c r="N734" s="18"/>
      <c r="O734" s="18"/>
    </row>
    <row r="735" spans="11:15" ht="15" customHeight="1" x14ac:dyDescent="0.25">
      <c r="K735" s="117"/>
      <c r="L735" s="18"/>
      <c r="M735" s="18"/>
      <c r="N735" s="18"/>
      <c r="O735" s="18"/>
    </row>
    <row r="736" spans="11:15" ht="15" customHeight="1" x14ac:dyDescent="0.25">
      <c r="K736" s="117"/>
      <c r="L736" s="18"/>
      <c r="M736" s="18"/>
      <c r="N736" s="18"/>
      <c r="O736" s="18"/>
    </row>
    <row r="737" spans="11:15" ht="15" customHeight="1" x14ac:dyDescent="0.25">
      <c r="K737" s="117"/>
      <c r="L737" s="18"/>
      <c r="M737" s="18"/>
      <c r="N737" s="18"/>
      <c r="O737" s="18"/>
    </row>
    <row r="738" spans="11:15" ht="15" customHeight="1" x14ac:dyDescent="0.25">
      <c r="K738" s="117"/>
      <c r="L738" s="18"/>
      <c r="M738" s="18"/>
      <c r="N738" s="18"/>
      <c r="O738" s="18"/>
    </row>
    <row r="739" spans="11:15" ht="15" customHeight="1" x14ac:dyDescent="0.25">
      <c r="K739" s="117"/>
      <c r="L739" s="18"/>
      <c r="M739" s="18"/>
      <c r="N739" s="18"/>
      <c r="O739" s="18"/>
    </row>
    <row r="740" spans="11:15" ht="15" customHeight="1" x14ac:dyDescent="0.25">
      <c r="K740" s="117"/>
      <c r="L740" s="18"/>
      <c r="M740" s="18"/>
      <c r="N740" s="18"/>
      <c r="O740" s="18"/>
    </row>
    <row r="741" spans="11:15" ht="15" customHeight="1" x14ac:dyDescent="0.25">
      <c r="K741" s="117"/>
      <c r="L741" s="18"/>
      <c r="M741" s="18"/>
      <c r="N741" s="18"/>
      <c r="O741" s="18"/>
    </row>
    <row r="742" spans="11:15" ht="15" customHeight="1" x14ac:dyDescent="0.25">
      <c r="K742" s="117"/>
      <c r="L742" s="18"/>
      <c r="M742" s="18"/>
      <c r="N742" s="18"/>
      <c r="O742" s="18"/>
    </row>
    <row r="743" spans="11:15" ht="15" customHeight="1" x14ac:dyDescent="0.25">
      <c r="K743" s="117"/>
      <c r="L743" s="18"/>
      <c r="M743" s="18"/>
      <c r="N743" s="18"/>
      <c r="O743" s="18"/>
    </row>
    <row r="744" spans="11:15" ht="15" customHeight="1" x14ac:dyDescent="0.25">
      <c r="K744" s="117"/>
      <c r="L744" s="18"/>
      <c r="M744" s="18"/>
      <c r="N744" s="18"/>
      <c r="O744" s="18"/>
    </row>
    <row r="745" spans="11:15" ht="15" customHeight="1" x14ac:dyDescent="0.25">
      <c r="K745" s="117"/>
      <c r="L745" s="18"/>
      <c r="M745" s="18"/>
      <c r="N745" s="18"/>
      <c r="O745" s="18"/>
    </row>
    <row r="746" spans="11:15" ht="15" customHeight="1" x14ac:dyDescent="0.25">
      <c r="K746" s="117"/>
      <c r="L746" s="18"/>
      <c r="M746" s="18"/>
      <c r="N746" s="18"/>
      <c r="O746" s="18"/>
    </row>
    <row r="747" spans="11:15" ht="15" customHeight="1" x14ac:dyDescent="0.25">
      <c r="K747" s="117"/>
      <c r="L747" s="18"/>
      <c r="M747" s="18"/>
      <c r="N747" s="18"/>
      <c r="O747" s="18"/>
    </row>
    <row r="748" spans="11:15" ht="15" customHeight="1" x14ac:dyDescent="0.25">
      <c r="K748" s="117"/>
      <c r="L748" s="18"/>
      <c r="M748" s="18"/>
      <c r="N748" s="18"/>
      <c r="O748" s="18"/>
    </row>
    <row r="749" spans="11:15" ht="15" customHeight="1" x14ac:dyDescent="0.25">
      <c r="K749" s="117"/>
      <c r="L749" s="18"/>
      <c r="M749" s="18"/>
      <c r="N749" s="18"/>
      <c r="O749" s="18"/>
    </row>
    <row r="750" spans="11:15" ht="15" customHeight="1" x14ac:dyDescent="0.25">
      <c r="K750" s="117"/>
      <c r="L750" s="18"/>
      <c r="M750" s="18"/>
      <c r="N750" s="18"/>
      <c r="O750" s="18"/>
    </row>
    <row r="751" spans="11:15" ht="15" customHeight="1" x14ac:dyDescent="0.25">
      <c r="K751" s="117"/>
      <c r="L751" s="18"/>
      <c r="M751" s="18"/>
      <c r="N751" s="18"/>
      <c r="O751" s="18"/>
    </row>
    <row r="752" spans="11:15" ht="15" customHeight="1" x14ac:dyDescent="0.25">
      <c r="K752" s="117"/>
      <c r="L752" s="18"/>
      <c r="M752" s="18"/>
      <c r="N752" s="18"/>
      <c r="O752" s="18"/>
    </row>
    <row r="753" spans="11:15" ht="15" customHeight="1" x14ac:dyDescent="0.25">
      <c r="K753" s="117"/>
      <c r="L753" s="18"/>
      <c r="M753" s="18"/>
      <c r="N753" s="18"/>
      <c r="O753" s="18"/>
    </row>
    <row r="754" spans="11:15" ht="15" customHeight="1" x14ac:dyDescent="0.25">
      <c r="K754" s="117"/>
      <c r="L754" s="18"/>
      <c r="M754" s="18"/>
      <c r="N754" s="18"/>
      <c r="O754" s="18"/>
    </row>
    <row r="755" spans="11:15" ht="15" customHeight="1" x14ac:dyDescent="0.25">
      <c r="K755" s="117"/>
      <c r="L755" s="18"/>
      <c r="M755" s="18"/>
      <c r="N755" s="18"/>
      <c r="O755" s="18"/>
    </row>
    <row r="756" spans="11:15" ht="15" customHeight="1" x14ac:dyDescent="0.25">
      <c r="K756" s="117"/>
      <c r="L756" s="18"/>
      <c r="M756" s="18"/>
      <c r="N756" s="18"/>
      <c r="O756" s="18"/>
    </row>
    <row r="757" spans="11:15" ht="15" customHeight="1" x14ac:dyDescent="0.25">
      <c r="K757" s="117"/>
      <c r="L757" s="18"/>
      <c r="M757" s="18"/>
      <c r="N757" s="18"/>
      <c r="O757" s="18"/>
    </row>
    <row r="758" spans="11:15" ht="15" customHeight="1" x14ac:dyDescent="0.25">
      <c r="K758" s="117"/>
      <c r="L758" s="18"/>
      <c r="M758" s="18"/>
      <c r="N758" s="18"/>
      <c r="O758" s="18"/>
    </row>
    <row r="759" spans="11:15" ht="15" customHeight="1" x14ac:dyDescent="0.25">
      <c r="K759" s="117"/>
      <c r="L759" s="18"/>
      <c r="M759" s="18"/>
      <c r="N759" s="18"/>
      <c r="O759" s="18"/>
    </row>
    <row r="760" spans="11:15" ht="15" customHeight="1" x14ac:dyDescent="0.25">
      <c r="K760" s="117"/>
      <c r="L760" s="18"/>
      <c r="M760" s="18"/>
      <c r="N760" s="18"/>
      <c r="O760" s="18"/>
    </row>
    <row r="761" spans="11:15" ht="15" customHeight="1" x14ac:dyDescent="0.25">
      <c r="K761" s="117"/>
      <c r="L761" s="18"/>
      <c r="M761" s="18"/>
      <c r="N761" s="18"/>
      <c r="O761" s="18"/>
    </row>
    <row r="762" spans="11:15" ht="15" customHeight="1" x14ac:dyDescent="0.25">
      <c r="K762" s="117"/>
      <c r="L762" s="18"/>
      <c r="M762" s="18"/>
      <c r="N762" s="18"/>
      <c r="O762" s="18"/>
    </row>
    <row r="763" spans="11:15" ht="15" customHeight="1" x14ac:dyDescent="0.25">
      <c r="K763" s="117"/>
      <c r="L763" s="18"/>
      <c r="M763" s="18"/>
      <c r="N763" s="18"/>
      <c r="O763" s="18"/>
    </row>
    <row r="764" spans="11:15" ht="15" customHeight="1" x14ac:dyDescent="0.25">
      <c r="K764" s="117"/>
      <c r="L764" s="18"/>
      <c r="M764" s="18"/>
      <c r="N764" s="18"/>
      <c r="O764" s="18"/>
    </row>
    <row r="765" spans="11:15" ht="15" customHeight="1" x14ac:dyDescent="0.25">
      <c r="K765" s="117"/>
      <c r="L765" s="18"/>
      <c r="M765" s="18"/>
      <c r="N765" s="18"/>
      <c r="O765" s="18"/>
    </row>
    <row r="766" spans="11:15" ht="15" customHeight="1" x14ac:dyDescent="0.25">
      <c r="K766" s="117"/>
      <c r="L766" s="18"/>
      <c r="M766" s="18"/>
      <c r="N766" s="18"/>
      <c r="O766" s="18"/>
    </row>
    <row r="767" spans="11:15" ht="15" customHeight="1" x14ac:dyDescent="0.25">
      <c r="K767" s="117"/>
      <c r="L767" s="18"/>
      <c r="M767" s="18"/>
      <c r="N767" s="18"/>
      <c r="O767" s="18"/>
    </row>
    <row r="768" spans="11:15" ht="15" customHeight="1" x14ac:dyDescent="0.25">
      <c r="K768" s="117"/>
      <c r="L768" s="18"/>
      <c r="M768" s="18"/>
      <c r="N768" s="18"/>
      <c r="O768" s="18"/>
    </row>
    <row r="769" spans="11:15" ht="15" customHeight="1" x14ac:dyDescent="0.25">
      <c r="K769" s="117"/>
      <c r="L769" s="18"/>
      <c r="M769" s="18"/>
      <c r="N769" s="18"/>
      <c r="O769" s="18"/>
    </row>
    <row r="770" spans="11:15" ht="15" customHeight="1" x14ac:dyDescent="0.25">
      <c r="K770" s="117"/>
      <c r="L770" s="18"/>
      <c r="M770" s="18"/>
      <c r="N770" s="18"/>
      <c r="O770" s="18"/>
    </row>
    <row r="771" spans="11:15" ht="15" customHeight="1" x14ac:dyDescent="0.25">
      <c r="K771" s="117"/>
      <c r="L771" s="18"/>
      <c r="M771" s="18"/>
      <c r="N771" s="18"/>
      <c r="O771" s="18"/>
    </row>
    <row r="772" spans="11:15" ht="15" customHeight="1" x14ac:dyDescent="0.25">
      <c r="K772" s="117"/>
      <c r="L772" s="18"/>
      <c r="M772" s="18"/>
      <c r="N772" s="18"/>
      <c r="O772" s="18"/>
    </row>
    <row r="773" spans="11:15" ht="15" customHeight="1" x14ac:dyDescent="0.25">
      <c r="K773" s="117"/>
      <c r="L773" s="18"/>
      <c r="M773" s="18"/>
      <c r="N773" s="18"/>
      <c r="O773" s="18"/>
    </row>
    <row r="774" spans="11:15" ht="15" customHeight="1" x14ac:dyDescent="0.25">
      <c r="K774" s="117"/>
      <c r="L774" s="18"/>
      <c r="M774" s="18"/>
      <c r="N774" s="18"/>
      <c r="O774" s="18"/>
    </row>
    <row r="775" spans="11:15" ht="15" customHeight="1" x14ac:dyDescent="0.25">
      <c r="K775" s="117"/>
      <c r="L775" s="18"/>
      <c r="M775" s="18"/>
      <c r="N775" s="18"/>
      <c r="O775" s="18"/>
    </row>
    <row r="776" spans="11:15" ht="15" customHeight="1" x14ac:dyDescent="0.25">
      <c r="K776" s="117"/>
      <c r="L776" s="18"/>
      <c r="M776" s="18"/>
      <c r="N776" s="18"/>
      <c r="O776" s="18"/>
    </row>
    <row r="777" spans="11:15" ht="15" customHeight="1" x14ac:dyDescent="0.25">
      <c r="K777" s="117"/>
      <c r="L777" s="18"/>
      <c r="M777" s="18"/>
      <c r="N777" s="18"/>
      <c r="O777" s="18"/>
    </row>
    <row r="778" spans="11:15" ht="15" customHeight="1" x14ac:dyDescent="0.25">
      <c r="K778" s="117"/>
      <c r="L778" s="18"/>
      <c r="M778" s="18"/>
      <c r="N778" s="18"/>
      <c r="O778" s="18"/>
    </row>
    <row r="779" spans="11:15" ht="15" customHeight="1" x14ac:dyDescent="0.25">
      <c r="K779" s="117"/>
      <c r="L779" s="18"/>
      <c r="M779" s="18"/>
      <c r="N779" s="18"/>
      <c r="O779" s="18"/>
    </row>
    <row r="780" spans="11:15" ht="15" customHeight="1" x14ac:dyDescent="0.25">
      <c r="K780" s="117"/>
      <c r="L780" s="18"/>
      <c r="M780" s="18"/>
      <c r="N780" s="18"/>
      <c r="O780" s="18"/>
    </row>
    <row r="781" spans="11:15" ht="15" customHeight="1" x14ac:dyDescent="0.25">
      <c r="K781" s="117"/>
      <c r="L781" s="18"/>
      <c r="M781" s="18"/>
      <c r="N781" s="18"/>
      <c r="O781" s="18"/>
    </row>
    <row r="782" spans="11:15" ht="15" customHeight="1" x14ac:dyDescent="0.25">
      <c r="K782" s="117"/>
      <c r="L782" s="18"/>
      <c r="M782" s="18"/>
      <c r="N782" s="18"/>
      <c r="O782" s="18"/>
    </row>
    <row r="783" spans="11:15" ht="15" customHeight="1" x14ac:dyDescent="0.25">
      <c r="K783" s="117"/>
      <c r="L783" s="18"/>
      <c r="M783" s="18"/>
      <c r="N783" s="18"/>
      <c r="O783" s="18"/>
    </row>
    <row r="784" spans="11:15" ht="15" customHeight="1" x14ac:dyDescent="0.25">
      <c r="K784" s="117"/>
      <c r="L784" s="18"/>
      <c r="M784" s="18"/>
      <c r="N784" s="18"/>
      <c r="O784" s="18"/>
    </row>
    <row r="785" spans="11:15" ht="15" customHeight="1" x14ac:dyDescent="0.25">
      <c r="K785" s="117"/>
      <c r="L785" s="18"/>
      <c r="M785" s="18"/>
      <c r="N785" s="18"/>
      <c r="O785" s="18"/>
    </row>
    <row r="786" spans="11:15" ht="15" customHeight="1" x14ac:dyDescent="0.25">
      <c r="K786" s="117"/>
      <c r="L786" s="18"/>
      <c r="M786" s="18"/>
      <c r="N786" s="18"/>
      <c r="O786" s="18"/>
    </row>
    <row r="787" spans="11:15" ht="15" customHeight="1" x14ac:dyDescent="0.25">
      <c r="K787" s="117"/>
      <c r="L787" s="18"/>
      <c r="M787" s="18"/>
      <c r="N787" s="18"/>
      <c r="O787" s="18"/>
    </row>
    <row r="788" spans="11:15" ht="15" customHeight="1" x14ac:dyDescent="0.25">
      <c r="K788" s="117"/>
      <c r="L788" s="18"/>
      <c r="M788" s="18"/>
      <c r="N788" s="18"/>
      <c r="O788" s="18"/>
    </row>
    <row r="789" spans="11:15" ht="15" customHeight="1" x14ac:dyDescent="0.25">
      <c r="K789" s="117"/>
      <c r="L789" s="18"/>
      <c r="M789" s="18"/>
      <c r="N789" s="18"/>
      <c r="O789" s="18"/>
    </row>
    <row r="790" spans="11:15" ht="15" customHeight="1" x14ac:dyDescent="0.25">
      <c r="K790" s="117"/>
      <c r="L790" s="18"/>
      <c r="M790" s="18"/>
      <c r="N790" s="18"/>
      <c r="O790" s="18"/>
    </row>
    <row r="791" spans="11:15" ht="15" customHeight="1" x14ac:dyDescent="0.25">
      <c r="K791" s="117"/>
      <c r="L791" s="18"/>
      <c r="M791" s="18"/>
      <c r="N791" s="18"/>
      <c r="O791" s="18"/>
    </row>
    <row r="792" spans="11:15" ht="15" customHeight="1" x14ac:dyDescent="0.25">
      <c r="K792" s="117"/>
      <c r="L792" s="18"/>
      <c r="M792" s="18"/>
      <c r="N792" s="18"/>
      <c r="O792" s="18"/>
    </row>
    <row r="793" spans="11:15" ht="15" customHeight="1" x14ac:dyDescent="0.25">
      <c r="K793" s="117"/>
      <c r="L793" s="18"/>
      <c r="M793" s="18"/>
      <c r="N793" s="18"/>
      <c r="O793" s="18"/>
    </row>
    <row r="794" spans="11:15" ht="15" customHeight="1" x14ac:dyDescent="0.25">
      <c r="K794" s="117"/>
      <c r="L794" s="18"/>
      <c r="M794" s="18"/>
      <c r="N794" s="18"/>
      <c r="O794" s="18"/>
    </row>
    <row r="795" spans="11:15" ht="15" customHeight="1" x14ac:dyDescent="0.25">
      <c r="K795" s="117"/>
      <c r="L795" s="18"/>
      <c r="M795" s="18"/>
      <c r="N795" s="18"/>
      <c r="O795" s="18"/>
    </row>
    <row r="796" spans="11:15" ht="15" customHeight="1" x14ac:dyDescent="0.25">
      <c r="K796" s="117"/>
      <c r="L796" s="18"/>
      <c r="M796" s="18"/>
      <c r="N796" s="18"/>
      <c r="O796" s="18"/>
    </row>
    <row r="797" spans="11:15" ht="15" customHeight="1" x14ac:dyDescent="0.25">
      <c r="K797" s="117"/>
      <c r="L797" s="18"/>
      <c r="M797" s="18"/>
      <c r="N797" s="18"/>
      <c r="O797" s="18"/>
    </row>
    <row r="798" spans="11:15" ht="15" customHeight="1" x14ac:dyDescent="0.25">
      <c r="K798" s="117"/>
      <c r="L798" s="18"/>
      <c r="M798" s="18"/>
      <c r="N798" s="18"/>
      <c r="O798" s="18"/>
    </row>
    <row r="799" spans="11:15" ht="15" customHeight="1" x14ac:dyDescent="0.25">
      <c r="K799" s="117"/>
      <c r="L799" s="18"/>
      <c r="M799" s="18"/>
      <c r="N799" s="18"/>
      <c r="O799" s="18"/>
    </row>
    <row r="800" spans="11:15" ht="15" customHeight="1" x14ac:dyDescent="0.25">
      <c r="K800" s="117"/>
      <c r="L800" s="18"/>
      <c r="M800" s="18"/>
      <c r="N800" s="18"/>
      <c r="O800" s="18"/>
    </row>
    <row r="801" spans="11:15" ht="15" customHeight="1" x14ac:dyDescent="0.25">
      <c r="K801" s="117"/>
      <c r="L801" s="18"/>
      <c r="M801" s="18"/>
      <c r="N801" s="18"/>
      <c r="O801" s="18"/>
    </row>
    <row r="802" spans="11:15" ht="15" customHeight="1" x14ac:dyDescent="0.25">
      <c r="K802" s="117"/>
      <c r="L802" s="18"/>
      <c r="M802" s="18"/>
      <c r="N802" s="18"/>
      <c r="O802" s="18"/>
    </row>
    <row r="803" spans="11:15" ht="15" customHeight="1" x14ac:dyDescent="0.25">
      <c r="K803" s="117"/>
      <c r="L803" s="18"/>
      <c r="M803" s="18"/>
      <c r="N803" s="18"/>
      <c r="O803" s="18"/>
    </row>
    <row r="804" spans="11:15" ht="15" customHeight="1" x14ac:dyDescent="0.25">
      <c r="K804" s="117"/>
      <c r="L804" s="18"/>
      <c r="M804" s="18"/>
      <c r="N804" s="18"/>
      <c r="O804" s="18"/>
    </row>
    <row r="805" spans="11:15" ht="15" customHeight="1" x14ac:dyDescent="0.25">
      <c r="K805" s="117"/>
      <c r="L805" s="18"/>
      <c r="M805" s="18"/>
      <c r="N805" s="18"/>
      <c r="O805" s="18"/>
    </row>
    <row r="806" spans="11:15" ht="15" customHeight="1" x14ac:dyDescent="0.25">
      <c r="K806" s="117"/>
      <c r="L806" s="18"/>
      <c r="M806" s="18"/>
      <c r="N806" s="18"/>
      <c r="O806" s="18"/>
    </row>
    <row r="807" spans="11:15" ht="15" customHeight="1" x14ac:dyDescent="0.25">
      <c r="K807" s="117"/>
      <c r="L807" s="18"/>
      <c r="M807" s="18"/>
      <c r="N807" s="18"/>
      <c r="O807" s="18"/>
    </row>
    <row r="808" spans="11:15" ht="15" customHeight="1" x14ac:dyDescent="0.25">
      <c r="K808" s="117"/>
      <c r="L808" s="18"/>
      <c r="M808" s="18"/>
      <c r="N808" s="18"/>
      <c r="O808" s="18"/>
    </row>
    <row r="809" spans="11:15" ht="15" customHeight="1" x14ac:dyDescent="0.25">
      <c r="K809" s="117"/>
      <c r="L809" s="18"/>
      <c r="M809" s="18"/>
      <c r="N809" s="18"/>
      <c r="O809" s="18"/>
    </row>
    <row r="810" spans="11:15" ht="15" customHeight="1" x14ac:dyDescent="0.25">
      <c r="K810" s="117"/>
      <c r="L810" s="18"/>
      <c r="M810" s="18"/>
      <c r="N810" s="18"/>
      <c r="O810" s="18"/>
    </row>
    <row r="811" spans="11:15" ht="15" customHeight="1" x14ac:dyDescent="0.25">
      <c r="K811" s="117"/>
      <c r="L811" s="18"/>
      <c r="M811" s="18"/>
      <c r="N811" s="18"/>
      <c r="O811" s="18"/>
    </row>
    <row r="812" spans="11:15" ht="15" customHeight="1" x14ac:dyDescent="0.25">
      <c r="K812" s="117"/>
      <c r="L812" s="18"/>
      <c r="M812" s="18"/>
      <c r="N812" s="18"/>
      <c r="O812" s="18"/>
    </row>
    <row r="813" spans="11:15" ht="15" customHeight="1" x14ac:dyDescent="0.25">
      <c r="K813" s="117"/>
      <c r="L813" s="18"/>
      <c r="M813" s="18"/>
      <c r="N813" s="18"/>
      <c r="O813" s="18"/>
    </row>
    <row r="814" spans="11:15" ht="15" customHeight="1" x14ac:dyDescent="0.25">
      <c r="K814" s="117"/>
      <c r="L814" s="18"/>
      <c r="M814" s="18"/>
      <c r="N814" s="18"/>
      <c r="O814" s="18"/>
    </row>
    <row r="815" spans="11:15" ht="15" customHeight="1" x14ac:dyDescent="0.25">
      <c r="K815" s="117"/>
      <c r="L815" s="18"/>
      <c r="M815" s="18"/>
      <c r="N815" s="18"/>
      <c r="O815" s="18"/>
    </row>
    <row r="816" spans="11:15" ht="15" customHeight="1" x14ac:dyDescent="0.25">
      <c r="K816" s="117"/>
      <c r="L816" s="18"/>
      <c r="M816" s="18"/>
      <c r="N816" s="18"/>
      <c r="O816" s="18"/>
    </row>
    <row r="817" spans="11:15" ht="15" customHeight="1" x14ac:dyDescent="0.25">
      <c r="K817" s="117"/>
      <c r="L817" s="18"/>
      <c r="M817" s="18"/>
      <c r="N817" s="18"/>
      <c r="O817" s="18"/>
    </row>
    <row r="818" spans="11:15" ht="15" customHeight="1" x14ac:dyDescent="0.25">
      <c r="K818" s="117"/>
      <c r="L818" s="18"/>
      <c r="M818" s="18"/>
      <c r="N818" s="18"/>
      <c r="O818" s="18"/>
    </row>
    <row r="819" spans="11:15" ht="15" customHeight="1" x14ac:dyDescent="0.25">
      <c r="K819" s="117"/>
      <c r="L819" s="18"/>
      <c r="M819" s="18"/>
      <c r="N819" s="18"/>
      <c r="O819" s="18"/>
    </row>
    <row r="820" spans="11:15" ht="15" customHeight="1" x14ac:dyDescent="0.25">
      <c r="K820" s="117"/>
      <c r="L820" s="18"/>
      <c r="M820" s="18"/>
      <c r="N820" s="18"/>
      <c r="O820" s="18"/>
    </row>
    <row r="821" spans="11:15" ht="15" customHeight="1" x14ac:dyDescent="0.25">
      <c r="K821" s="117"/>
      <c r="L821" s="18"/>
      <c r="M821" s="18"/>
      <c r="N821" s="18"/>
      <c r="O821" s="18"/>
    </row>
    <row r="822" spans="11:15" ht="15" customHeight="1" x14ac:dyDescent="0.25">
      <c r="K822" s="117"/>
      <c r="L822" s="18"/>
      <c r="M822" s="18"/>
      <c r="N822" s="18"/>
      <c r="O822" s="18"/>
    </row>
    <row r="823" spans="11:15" ht="15" customHeight="1" x14ac:dyDescent="0.25">
      <c r="K823" s="117"/>
      <c r="L823" s="18"/>
      <c r="M823" s="18"/>
      <c r="N823" s="18"/>
      <c r="O823" s="18"/>
    </row>
    <row r="824" spans="11:15" ht="15" customHeight="1" x14ac:dyDescent="0.25">
      <c r="K824" s="117"/>
      <c r="L824" s="18"/>
      <c r="M824" s="18"/>
      <c r="N824" s="18"/>
      <c r="O824" s="18"/>
    </row>
    <row r="825" spans="11:15" ht="15" customHeight="1" x14ac:dyDescent="0.25">
      <c r="K825" s="117"/>
      <c r="L825" s="18"/>
      <c r="M825" s="18"/>
      <c r="N825" s="18"/>
      <c r="O825" s="18"/>
    </row>
    <row r="826" spans="11:15" ht="15" customHeight="1" x14ac:dyDescent="0.25">
      <c r="K826" s="117"/>
      <c r="L826" s="18"/>
      <c r="M826" s="18"/>
      <c r="N826" s="18"/>
      <c r="O826" s="18"/>
    </row>
    <row r="827" spans="11:15" ht="15" customHeight="1" x14ac:dyDescent="0.25">
      <c r="K827" s="117"/>
      <c r="L827" s="18"/>
      <c r="M827" s="18"/>
      <c r="N827" s="18"/>
      <c r="O827" s="18"/>
    </row>
    <row r="828" spans="11:15" ht="15" customHeight="1" x14ac:dyDescent="0.25">
      <c r="K828" s="117"/>
      <c r="L828" s="18"/>
      <c r="M828" s="18"/>
      <c r="N828" s="18"/>
      <c r="O828" s="18"/>
    </row>
    <row r="829" spans="11:15" ht="15" customHeight="1" x14ac:dyDescent="0.25">
      <c r="K829" s="117"/>
      <c r="L829" s="18"/>
      <c r="M829" s="18"/>
      <c r="N829" s="18"/>
      <c r="O829" s="18"/>
    </row>
    <row r="830" spans="11:15" ht="15" customHeight="1" x14ac:dyDescent="0.25">
      <c r="K830" s="117"/>
      <c r="L830" s="18"/>
      <c r="M830" s="18"/>
      <c r="N830" s="18"/>
      <c r="O830" s="18"/>
    </row>
    <row r="831" spans="11:15" ht="15" customHeight="1" x14ac:dyDescent="0.25">
      <c r="K831" s="117"/>
      <c r="L831" s="18"/>
      <c r="M831" s="18"/>
      <c r="N831" s="18"/>
      <c r="O831" s="18"/>
    </row>
    <row r="832" spans="11:15" ht="15" customHeight="1" x14ac:dyDescent="0.25">
      <c r="K832" s="117"/>
      <c r="L832" s="18"/>
      <c r="M832" s="18"/>
      <c r="N832" s="18"/>
      <c r="O832" s="18"/>
    </row>
    <row r="833" spans="11:15" ht="15" customHeight="1" x14ac:dyDescent="0.25">
      <c r="K833" s="117"/>
      <c r="L833" s="18"/>
      <c r="M833" s="18"/>
      <c r="N833" s="18"/>
      <c r="O833" s="18"/>
    </row>
    <row r="834" spans="11:15" ht="15" customHeight="1" x14ac:dyDescent="0.25">
      <c r="K834" s="117"/>
      <c r="L834" s="18"/>
      <c r="M834" s="18"/>
      <c r="N834" s="18"/>
      <c r="O834" s="18"/>
    </row>
    <row r="835" spans="11:15" ht="15" customHeight="1" x14ac:dyDescent="0.25">
      <c r="K835" s="117"/>
      <c r="L835" s="18"/>
      <c r="M835" s="18"/>
      <c r="N835" s="18"/>
      <c r="O835" s="18"/>
    </row>
    <row r="836" spans="11:15" ht="15" customHeight="1" x14ac:dyDescent="0.25">
      <c r="K836" s="117"/>
      <c r="L836" s="18"/>
      <c r="M836" s="18"/>
      <c r="N836" s="18"/>
      <c r="O836" s="18"/>
    </row>
    <row r="837" spans="11:15" ht="15" customHeight="1" x14ac:dyDescent="0.25">
      <c r="K837" s="117"/>
      <c r="L837" s="18"/>
      <c r="M837" s="18"/>
      <c r="N837" s="18"/>
      <c r="O837" s="18"/>
    </row>
    <row r="838" spans="11:15" ht="15" customHeight="1" x14ac:dyDescent="0.25">
      <c r="K838" s="117"/>
      <c r="L838" s="18"/>
      <c r="M838" s="18"/>
      <c r="N838" s="18"/>
      <c r="O838" s="18"/>
    </row>
    <row r="839" spans="11:15" ht="15" customHeight="1" x14ac:dyDescent="0.25">
      <c r="K839" s="117"/>
      <c r="L839" s="18"/>
      <c r="M839" s="18"/>
      <c r="N839" s="18"/>
      <c r="O839" s="18"/>
    </row>
    <row r="840" spans="11:15" ht="15" customHeight="1" x14ac:dyDescent="0.25">
      <c r="K840" s="117"/>
      <c r="L840" s="18"/>
      <c r="M840" s="18"/>
      <c r="N840" s="18"/>
      <c r="O840" s="18"/>
    </row>
    <row r="841" spans="11:15" ht="15" customHeight="1" x14ac:dyDescent="0.25">
      <c r="K841" s="117"/>
      <c r="L841" s="18"/>
      <c r="M841" s="18"/>
      <c r="N841" s="18"/>
      <c r="O841" s="18"/>
    </row>
    <row r="842" spans="11:15" ht="15" customHeight="1" x14ac:dyDescent="0.25">
      <c r="K842" s="117"/>
      <c r="L842" s="18"/>
      <c r="M842" s="18"/>
      <c r="N842" s="18"/>
      <c r="O842" s="18"/>
    </row>
    <row r="843" spans="11:15" ht="15" customHeight="1" x14ac:dyDescent="0.25">
      <c r="K843" s="117"/>
      <c r="L843" s="18"/>
      <c r="M843" s="18"/>
      <c r="N843" s="18"/>
      <c r="O843" s="18"/>
    </row>
    <row r="844" spans="11:15" ht="15" customHeight="1" x14ac:dyDescent="0.25">
      <c r="K844" s="117"/>
      <c r="L844" s="18"/>
      <c r="M844" s="18"/>
      <c r="N844" s="18"/>
      <c r="O844" s="18"/>
    </row>
    <row r="845" spans="11:15" ht="15" customHeight="1" x14ac:dyDescent="0.25">
      <c r="K845" s="117"/>
      <c r="L845" s="18"/>
      <c r="M845" s="18"/>
      <c r="N845" s="18"/>
      <c r="O845" s="18"/>
    </row>
    <row r="846" spans="11:15" ht="15" customHeight="1" x14ac:dyDescent="0.25">
      <c r="K846" s="117"/>
      <c r="L846" s="18"/>
      <c r="M846" s="18"/>
      <c r="N846" s="18"/>
      <c r="O846" s="18"/>
    </row>
    <row r="847" spans="11:15" ht="15" customHeight="1" x14ac:dyDescent="0.25">
      <c r="K847" s="117"/>
      <c r="L847" s="18"/>
      <c r="M847" s="18"/>
      <c r="N847" s="18"/>
      <c r="O847" s="18"/>
    </row>
    <row r="848" spans="11:15" ht="15" customHeight="1" x14ac:dyDescent="0.25">
      <c r="K848" s="117"/>
      <c r="L848" s="18"/>
      <c r="M848" s="18"/>
      <c r="N848" s="18"/>
      <c r="O848" s="18"/>
    </row>
    <row r="849" spans="11:15" ht="15" customHeight="1" x14ac:dyDescent="0.25">
      <c r="K849" s="117"/>
      <c r="L849" s="18"/>
      <c r="M849" s="18"/>
      <c r="N849" s="18"/>
      <c r="O849" s="18"/>
    </row>
    <row r="850" spans="11:15" ht="15" customHeight="1" x14ac:dyDescent="0.25">
      <c r="K850" s="117"/>
      <c r="L850" s="18"/>
      <c r="M850" s="18"/>
      <c r="N850" s="18"/>
      <c r="O850" s="18"/>
    </row>
    <row r="851" spans="11:15" ht="15" customHeight="1" x14ac:dyDescent="0.25">
      <c r="K851" s="117"/>
      <c r="L851" s="18"/>
      <c r="M851" s="18"/>
      <c r="N851" s="18"/>
      <c r="O851" s="18"/>
    </row>
    <row r="852" spans="11:15" ht="15" customHeight="1" x14ac:dyDescent="0.25">
      <c r="K852" s="117"/>
      <c r="L852" s="18"/>
      <c r="M852" s="18"/>
      <c r="N852" s="18"/>
      <c r="O852" s="18"/>
    </row>
    <row r="853" spans="11:15" ht="15" customHeight="1" x14ac:dyDescent="0.25">
      <c r="K853" s="117"/>
      <c r="L853" s="18"/>
      <c r="M853" s="18"/>
      <c r="N853" s="18"/>
      <c r="O853" s="18"/>
    </row>
    <row r="854" spans="11:15" ht="15" customHeight="1" x14ac:dyDescent="0.25">
      <c r="K854" s="117"/>
      <c r="L854" s="18"/>
      <c r="M854" s="18"/>
      <c r="N854" s="18"/>
      <c r="O854" s="18"/>
    </row>
    <row r="855" spans="11:15" ht="15" customHeight="1" x14ac:dyDescent="0.25">
      <c r="K855" s="117"/>
      <c r="L855" s="18"/>
      <c r="M855" s="18"/>
      <c r="N855" s="18"/>
      <c r="O855" s="18"/>
    </row>
    <row r="856" spans="11:15" ht="15" customHeight="1" x14ac:dyDescent="0.25">
      <c r="K856" s="117"/>
      <c r="L856" s="18"/>
      <c r="M856" s="18"/>
      <c r="N856" s="18"/>
      <c r="O856" s="18"/>
    </row>
    <row r="857" spans="11:15" ht="15" customHeight="1" x14ac:dyDescent="0.25">
      <c r="K857" s="117"/>
      <c r="L857" s="18"/>
      <c r="M857" s="18"/>
      <c r="N857" s="18"/>
      <c r="O857" s="18"/>
    </row>
    <row r="858" spans="11:15" ht="15" customHeight="1" x14ac:dyDescent="0.25">
      <c r="K858" s="117"/>
      <c r="L858" s="18"/>
      <c r="M858" s="18"/>
      <c r="N858" s="18"/>
      <c r="O858" s="18"/>
    </row>
    <row r="859" spans="11:15" ht="15" customHeight="1" x14ac:dyDescent="0.25">
      <c r="K859" s="117"/>
      <c r="L859" s="18"/>
      <c r="M859" s="18"/>
      <c r="N859" s="18"/>
      <c r="O859" s="18"/>
    </row>
    <row r="860" spans="11:15" ht="15" customHeight="1" x14ac:dyDescent="0.25">
      <c r="K860" s="117"/>
      <c r="L860" s="18"/>
      <c r="M860" s="18"/>
      <c r="N860" s="18"/>
      <c r="O860" s="18"/>
    </row>
    <row r="861" spans="11:15" ht="15" customHeight="1" x14ac:dyDescent="0.25">
      <c r="K861" s="117"/>
      <c r="L861" s="18"/>
      <c r="M861" s="18"/>
      <c r="N861" s="18"/>
      <c r="O861" s="18"/>
    </row>
    <row r="862" spans="11:15" ht="15" customHeight="1" x14ac:dyDescent="0.25">
      <c r="K862" s="117"/>
      <c r="L862" s="18"/>
      <c r="M862" s="18"/>
      <c r="N862" s="18"/>
      <c r="O862" s="18"/>
    </row>
    <row r="863" spans="11:15" ht="15" customHeight="1" x14ac:dyDescent="0.25">
      <c r="K863" s="117"/>
      <c r="L863" s="18"/>
      <c r="M863" s="18"/>
      <c r="N863" s="18"/>
      <c r="O863" s="18"/>
    </row>
    <row r="864" spans="11:15" ht="15" customHeight="1" x14ac:dyDescent="0.25">
      <c r="K864" s="117"/>
      <c r="L864" s="18"/>
      <c r="M864" s="18"/>
      <c r="N864" s="18"/>
      <c r="O864" s="18"/>
    </row>
    <row r="865" spans="11:15" ht="15" customHeight="1" x14ac:dyDescent="0.25">
      <c r="K865" s="117"/>
      <c r="L865" s="18"/>
      <c r="M865" s="18"/>
      <c r="N865" s="18"/>
      <c r="O865" s="18"/>
    </row>
    <row r="866" spans="11:15" ht="15" customHeight="1" x14ac:dyDescent="0.25">
      <c r="K866" s="117"/>
      <c r="L866" s="18"/>
      <c r="M866" s="18"/>
      <c r="N866" s="18"/>
      <c r="O866" s="18"/>
    </row>
    <row r="867" spans="11:15" ht="15" customHeight="1" x14ac:dyDescent="0.25">
      <c r="K867" s="117"/>
      <c r="L867" s="18"/>
      <c r="M867" s="18"/>
      <c r="N867" s="18"/>
      <c r="O867" s="18"/>
    </row>
    <row r="868" spans="11:15" ht="15" customHeight="1" x14ac:dyDescent="0.25">
      <c r="K868" s="117"/>
      <c r="L868" s="18"/>
      <c r="M868" s="18"/>
      <c r="N868" s="18"/>
      <c r="O868" s="18"/>
    </row>
    <row r="869" spans="11:15" ht="15" customHeight="1" x14ac:dyDescent="0.25">
      <c r="K869" s="117"/>
      <c r="L869" s="18"/>
      <c r="M869" s="18"/>
      <c r="N869" s="18"/>
      <c r="O869" s="18"/>
    </row>
    <row r="870" spans="11:15" ht="15" customHeight="1" x14ac:dyDescent="0.25">
      <c r="K870" s="117"/>
      <c r="L870" s="18"/>
      <c r="M870" s="18"/>
      <c r="N870" s="18"/>
      <c r="O870" s="18"/>
    </row>
    <row r="871" spans="11:15" ht="15" customHeight="1" x14ac:dyDescent="0.25">
      <c r="K871" s="117"/>
      <c r="L871" s="18"/>
      <c r="M871" s="18"/>
      <c r="N871" s="18"/>
      <c r="O871" s="18"/>
    </row>
    <row r="872" spans="11:15" ht="15" customHeight="1" x14ac:dyDescent="0.25">
      <c r="K872" s="117"/>
      <c r="L872" s="18"/>
      <c r="M872" s="18"/>
      <c r="N872" s="18"/>
      <c r="O872" s="18"/>
    </row>
    <row r="873" spans="11:15" ht="15" customHeight="1" x14ac:dyDescent="0.25">
      <c r="K873" s="117"/>
      <c r="L873" s="18"/>
      <c r="M873" s="18"/>
      <c r="N873" s="18"/>
      <c r="O873" s="18"/>
    </row>
    <row r="874" spans="11:15" ht="15" customHeight="1" x14ac:dyDescent="0.25">
      <c r="K874" s="117"/>
      <c r="L874" s="18"/>
      <c r="M874" s="18"/>
      <c r="N874" s="18"/>
      <c r="O874" s="18"/>
    </row>
    <row r="875" spans="11:15" ht="15" customHeight="1" x14ac:dyDescent="0.25">
      <c r="K875" s="117"/>
      <c r="L875" s="18"/>
      <c r="M875" s="18"/>
      <c r="N875" s="18"/>
      <c r="O875" s="18"/>
    </row>
    <row r="876" spans="11:15" ht="15" customHeight="1" x14ac:dyDescent="0.25">
      <c r="K876" s="117"/>
      <c r="L876" s="18"/>
      <c r="M876" s="18"/>
      <c r="N876" s="18"/>
      <c r="O876" s="18"/>
    </row>
    <row r="877" spans="11:15" ht="15" customHeight="1" x14ac:dyDescent="0.25">
      <c r="K877" s="117"/>
      <c r="L877" s="18"/>
      <c r="M877" s="18"/>
      <c r="N877" s="18"/>
      <c r="O877" s="18"/>
    </row>
    <row r="878" spans="11:15" ht="15" customHeight="1" x14ac:dyDescent="0.25">
      <c r="K878" s="117"/>
      <c r="L878" s="18"/>
      <c r="M878" s="18"/>
      <c r="N878" s="18"/>
      <c r="O878" s="18"/>
    </row>
    <row r="879" spans="11:15" ht="15" customHeight="1" x14ac:dyDescent="0.25">
      <c r="K879" s="117"/>
      <c r="L879" s="18"/>
      <c r="M879" s="18"/>
      <c r="N879" s="18"/>
      <c r="O879" s="18"/>
    </row>
    <row r="880" spans="11:15" ht="15" customHeight="1" x14ac:dyDescent="0.25">
      <c r="K880" s="117"/>
      <c r="L880" s="18"/>
      <c r="M880" s="18"/>
      <c r="N880" s="18"/>
      <c r="O880" s="18"/>
    </row>
    <row r="881" spans="11:15" ht="15" customHeight="1" x14ac:dyDescent="0.25">
      <c r="K881" s="117"/>
      <c r="L881" s="18"/>
      <c r="M881" s="18"/>
      <c r="N881" s="18"/>
      <c r="O881" s="18"/>
    </row>
    <row r="882" spans="11:15" ht="15" customHeight="1" x14ac:dyDescent="0.25">
      <c r="K882" s="117"/>
      <c r="L882" s="18"/>
      <c r="M882" s="18"/>
      <c r="N882" s="18"/>
      <c r="O882" s="18"/>
    </row>
    <row r="883" spans="11:15" ht="15" customHeight="1" x14ac:dyDescent="0.25">
      <c r="K883" s="117"/>
      <c r="L883" s="18"/>
      <c r="M883" s="18"/>
      <c r="N883" s="18"/>
      <c r="O883" s="18"/>
    </row>
    <row r="884" spans="11:15" ht="15" customHeight="1" x14ac:dyDescent="0.25">
      <c r="K884" s="117"/>
      <c r="L884" s="18"/>
      <c r="M884" s="18"/>
      <c r="N884" s="18"/>
      <c r="O884" s="18"/>
    </row>
    <row r="885" spans="11:15" ht="15" customHeight="1" x14ac:dyDescent="0.25">
      <c r="K885" s="117"/>
      <c r="L885" s="18"/>
      <c r="M885" s="18"/>
      <c r="N885" s="18"/>
      <c r="O885" s="18"/>
    </row>
    <row r="886" spans="11:15" ht="15" customHeight="1" x14ac:dyDescent="0.25">
      <c r="K886" s="117"/>
      <c r="L886" s="18"/>
      <c r="M886" s="18"/>
      <c r="N886" s="18"/>
      <c r="O886" s="18"/>
    </row>
    <row r="887" spans="11:15" ht="15" customHeight="1" x14ac:dyDescent="0.25">
      <c r="K887" s="117"/>
      <c r="L887" s="18"/>
      <c r="M887" s="18"/>
      <c r="N887" s="18"/>
      <c r="O887" s="18"/>
    </row>
    <row r="888" spans="11:15" ht="15" customHeight="1" x14ac:dyDescent="0.25">
      <c r="K888" s="117"/>
      <c r="L888" s="18"/>
      <c r="M888" s="18"/>
      <c r="N888" s="18"/>
      <c r="O888" s="18"/>
    </row>
    <row r="889" spans="11:15" ht="15" customHeight="1" x14ac:dyDescent="0.25">
      <c r="K889" s="117"/>
      <c r="L889" s="18"/>
      <c r="M889" s="18"/>
      <c r="N889" s="18"/>
      <c r="O889" s="18"/>
    </row>
    <row r="890" spans="11:15" ht="15" customHeight="1" x14ac:dyDescent="0.25">
      <c r="K890" s="117"/>
      <c r="L890" s="18"/>
      <c r="M890" s="18"/>
      <c r="N890" s="18"/>
      <c r="O890" s="18"/>
    </row>
    <row r="891" spans="11:15" ht="15" customHeight="1" x14ac:dyDescent="0.25">
      <c r="K891" s="117"/>
      <c r="L891" s="18"/>
      <c r="M891" s="18"/>
      <c r="N891" s="18"/>
      <c r="O891" s="18"/>
    </row>
    <row r="892" spans="11:15" ht="15" customHeight="1" x14ac:dyDescent="0.25">
      <c r="K892" s="117"/>
      <c r="L892" s="18"/>
      <c r="M892" s="18"/>
      <c r="N892" s="18"/>
      <c r="O892" s="18"/>
    </row>
    <row r="893" spans="11:15" ht="15" customHeight="1" x14ac:dyDescent="0.25">
      <c r="K893" s="117"/>
      <c r="L893" s="18"/>
      <c r="M893" s="18"/>
      <c r="N893" s="18"/>
      <c r="O893" s="18"/>
    </row>
    <row r="894" spans="11:15" ht="15" customHeight="1" x14ac:dyDescent="0.25">
      <c r="K894" s="117"/>
      <c r="L894" s="18"/>
      <c r="M894" s="18"/>
      <c r="N894" s="18"/>
      <c r="O894" s="18"/>
    </row>
    <row r="895" spans="11:15" ht="15" customHeight="1" x14ac:dyDescent="0.25">
      <c r="K895" s="117"/>
      <c r="L895" s="18"/>
      <c r="M895" s="18"/>
      <c r="N895" s="18"/>
      <c r="O895" s="18"/>
    </row>
    <row r="896" spans="11:15" ht="15" customHeight="1" x14ac:dyDescent="0.25">
      <c r="K896" s="117"/>
      <c r="L896" s="18"/>
      <c r="M896" s="18"/>
      <c r="N896" s="18"/>
      <c r="O896" s="18"/>
    </row>
    <row r="897" spans="11:15" ht="15" customHeight="1" x14ac:dyDescent="0.25">
      <c r="K897" s="117"/>
      <c r="L897" s="18"/>
      <c r="M897" s="18"/>
      <c r="N897" s="18"/>
      <c r="O897" s="18"/>
    </row>
    <row r="898" spans="11:15" ht="15" customHeight="1" x14ac:dyDescent="0.25">
      <c r="K898" s="117"/>
      <c r="L898" s="18"/>
      <c r="M898" s="18"/>
      <c r="N898" s="18"/>
      <c r="O898" s="18"/>
    </row>
    <row r="899" spans="11:15" ht="15" customHeight="1" x14ac:dyDescent="0.25">
      <c r="K899" s="117"/>
      <c r="L899" s="18"/>
      <c r="M899" s="18"/>
      <c r="N899" s="18"/>
      <c r="O899" s="18"/>
    </row>
    <row r="900" spans="11:15" ht="15" customHeight="1" x14ac:dyDescent="0.25">
      <c r="K900" s="117"/>
      <c r="L900" s="18"/>
      <c r="M900" s="18"/>
      <c r="N900" s="18"/>
      <c r="O900" s="18"/>
    </row>
    <row r="901" spans="11:15" ht="15" customHeight="1" x14ac:dyDescent="0.25">
      <c r="K901" s="117"/>
      <c r="L901" s="18"/>
      <c r="M901" s="18"/>
      <c r="N901" s="18"/>
      <c r="O901" s="18"/>
    </row>
    <row r="902" spans="11:15" ht="15" customHeight="1" x14ac:dyDescent="0.25">
      <c r="K902" s="117"/>
      <c r="L902" s="18"/>
      <c r="M902" s="18"/>
      <c r="N902" s="18"/>
      <c r="O902" s="18"/>
    </row>
    <row r="903" spans="11:15" ht="15" customHeight="1" x14ac:dyDescent="0.25">
      <c r="K903" s="117"/>
      <c r="L903" s="18"/>
      <c r="M903" s="18"/>
      <c r="N903" s="18"/>
      <c r="O903" s="18"/>
    </row>
    <row r="904" spans="11:15" ht="15" customHeight="1" x14ac:dyDescent="0.25">
      <c r="K904" s="117"/>
      <c r="L904" s="18"/>
      <c r="M904" s="18"/>
      <c r="N904" s="18"/>
      <c r="O904" s="18"/>
    </row>
    <row r="905" spans="11:15" ht="15" customHeight="1" x14ac:dyDescent="0.25">
      <c r="K905" s="117"/>
      <c r="L905" s="18"/>
      <c r="M905" s="18"/>
      <c r="N905" s="18"/>
      <c r="O905" s="18"/>
    </row>
    <row r="906" spans="11:15" ht="15" customHeight="1" x14ac:dyDescent="0.25">
      <c r="K906" s="117"/>
      <c r="L906" s="18"/>
      <c r="M906" s="18"/>
      <c r="N906" s="18"/>
      <c r="O906" s="18"/>
    </row>
    <row r="907" spans="11:15" ht="15" customHeight="1" x14ac:dyDescent="0.25">
      <c r="K907" s="117"/>
      <c r="L907" s="18"/>
      <c r="M907" s="18"/>
      <c r="N907" s="18"/>
      <c r="O907" s="18"/>
    </row>
    <row r="908" spans="11:15" ht="15" customHeight="1" x14ac:dyDescent="0.25">
      <c r="K908" s="117"/>
      <c r="L908" s="18"/>
      <c r="M908" s="18"/>
      <c r="N908" s="18"/>
      <c r="O908" s="18"/>
    </row>
    <row r="909" spans="11:15" ht="15" customHeight="1" x14ac:dyDescent="0.25">
      <c r="K909" s="117"/>
      <c r="L909" s="18"/>
      <c r="M909" s="18"/>
      <c r="N909" s="18"/>
      <c r="O909" s="18"/>
    </row>
    <row r="910" spans="11:15" ht="15" customHeight="1" x14ac:dyDescent="0.25">
      <c r="K910" s="117"/>
      <c r="L910" s="18"/>
      <c r="M910" s="18"/>
      <c r="N910" s="18"/>
      <c r="O910" s="18"/>
    </row>
    <row r="911" spans="11:15" ht="15" customHeight="1" x14ac:dyDescent="0.25">
      <c r="K911" s="117"/>
      <c r="L911" s="18"/>
      <c r="M911" s="18"/>
      <c r="N911" s="18"/>
      <c r="O911" s="18"/>
    </row>
    <row r="912" spans="11:15" ht="15" customHeight="1" x14ac:dyDescent="0.25">
      <c r="K912" s="117"/>
      <c r="L912" s="18"/>
      <c r="M912" s="18"/>
      <c r="N912" s="18"/>
      <c r="O912" s="18"/>
    </row>
    <row r="913" spans="11:15" ht="15" customHeight="1" x14ac:dyDescent="0.25">
      <c r="K913" s="117"/>
      <c r="L913" s="18"/>
      <c r="M913" s="18"/>
      <c r="N913" s="18"/>
      <c r="O913" s="18"/>
    </row>
    <row r="914" spans="11:15" ht="15" customHeight="1" x14ac:dyDescent="0.25">
      <c r="K914" s="117"/>
      <c r="L914" s="18"/>
      <c r="M914" s="18"/>
      <c r="N914" s="18"/>
      <c r="O914" s="18"/>
    </row>
    <row r="915" spans="11:15" ht="15" customHeight="1" x14ac:dyDescent="0.25">
      <c r="K915" s="117"/>
      <c r="L915" s="18"/>
      <c r="M915" s="18"/>
      <c r="N915" s="18"/>
      <c r="O915" s="18"/>
    </row>
    <row r="916" spans="11:15" ht="15" customHeight="1" x14ac:dyDescent="0.25">
      <c r="K916" s="117"/>
      <c r="L916" s="18"/>
      <c r="M916" s="18"/>
      <c r="N916" s="18"/>
      <c r="O916" s="18"/>
    </row>
    <row r="917" spans="11:15" ht="15" customHeight="1" x14ac:dyDescent="0.25">
      <c r="K917" s="117"/>
      <c r="L917" s="18"/>
      <c r="M917" s="18"/>
      <c r="N917" s="18"/>
      <c r="O917" s="18"/>
    </row>
    <row r="918" spans="11:15" ht="15" customHeight="1" x14ac:dyDescent="0.25">
      <c r="K918" s="117"/>
      <c r="L918" s="18"/>
      <c r="M918" s="18"/>
      <c r="N918" s="18"/>
      <c r="O918" s="18"/>
    </row>
    <row r="919" spans="11:15" ht="15" customHeight="1" x14ac:dyDescent="0.25">
      <c r="K919" s="117"/>
      <c r="L919" s="18"/>
      <c r="M919" s="18"/>
      <c r="N919" s="18"/>
      <c r="O919" s="18"/>
    </row>
    <row r="920" spans="11:15" ht="15" customHeight="1" x14ac:dyDescent="0.25">
      <c r="K920" s="117"/>
      <c r="L920" s="18"/>
      <c r="M920" s="18"/>
      <c r="N920" s="18"/>
      <c r="O920" s="18"/>
    </row>
    <row r="921" spans="11:15" ht="15" customHeight="1" x14ac:dyDescent="0.25">
      <c r="K921" s="117"/>
      <c r="L921" s="18"/>
      <c r="M921" s="18"/>
      <c r="N921" s="18"/>
      <c r="O921" s="18"/>
    </row>
    <row r="922" spans="11:15" ht="15" customHeight="1" x14ac:dyDescent="0.25">
      <c r="K922" s="117"/>
      <c r="L922" s="18"/>
      <c r="M922" s="18"/>
      <c r="N922" s="18"/>
      <c r="O922" s="18"/>
    </row>
    <row r="923" spans="11:15" ht="15" customHeight="1" x14ac:dyDescent="0.25">
      <c r="K923" s="117"/>
      <c r="L923" s="18"/>
      <c r="M923" s="18"/>
      <c r="N923" s="18"/>
      <c r="O923" s="18"/>
    </row>
    <row r="924" spans="11:15" ht="15" customHeight="1" x14ac:dyDescent="0.25">
      <c r="K924" s="117"/>
      <c r="L924" s="18"/>
      <c r="M924" s="18"/>
      <c r="N924" s="18"/>
      <c r="O924" s="18"/>
    </row>
    <row r="925" spans="11:15" ht="15" customHeight="1" x14ac:dyDescent="0.25">
      <c r="K925" s="117"/>
      <c r="L925" s="18"/>
      <c r="M925" s="18"/>
      <c r="N925" s="18"/>
      <c r="O925" s="18"/>
    </row>
    <row r="926" spans="11:15" ht="15" customHeight="1" x14ac:dyDescent="0.25">
      <c r="K926" s="117"/>
      <c r="L926" s="18"/>
      <c r="M926" s="18"/>
      <c r="N926" s="18"/>
      <c r="O926" s="18"/>
    </row>
    <row r="927" spans="11:15" ht="15" customHeight="1" x14ac:dyDescent="0.25">
      <c r="K927" s="117"/>
      <c r="L927" s="18"/>
      <c r="M927" s="18"/>
      <c r="N927" s="18"/>
      <c r="O927" s="18"/>
    </row>
    <row r="928" spans="11:15" ht="15" customHeight="1" x14ac:dyDescent="0.25">
      <c r="K928" s="117"/>
      <c r="L928" s="18"/>
      <c r="M928" s="18"/>
      <c r="N928" s="18"/>
      <c r="O928" s="18"/>
    </row>
    <row r="929" spans="11:15" ht="15" customHeight="1" x14ac:dyDescent="0.25">
      <c r="K929" s="117"/>
      <c r="L929" s="18"/>
      <c r="M929" s="18"/>
      <c r="N929" s="18"/>
      <c r="O929" s="18"/>
    </row>
    <row r="930" spans="11:15" ht="15" customHeight="1" x14ac:dyDescent="0.25">
      <c r="K930" s="117"/>
      <c r="L930" s="18"/>
      <c r="M930" s="18"/>
      <c r="N930" s="18"/>
      <c r="O930" s="18"/>
    </row>
    <row r="931" spans="11:15" ht="15" customHeight="1" x14ac:dyDescent="0.25">
      <c r="K931" s="117"/>
      <c r="L931" s="18"/>
      <c r="M931" s="18"/>
      <c r="N931" s="18"/>
      <c r="O931" s="18"/>
    </row>
    <row r="932" spans="11:15" ht="15" customHeight="1" x14ac:dyDescent="0.25">
      <c r="K932" s="117"/>
      <c r="L932" s="18"/>
      <c r="M932" s="18"/>
      <c r="N932" s="18"/>
      <c r="O932" s="18"/>
    </row>
    <row r="933" spans="11:15" ht="15" customHeight="1" x14ac:dyDescent="0.25">
      <c r="K933" s="117"/>
      <c r="L933" s="18"/>
      <c r="M933" s="18"/>
      <c r="N933" s="18"/>
      <c r="O933" s="18"/>
    </row>
    <row r="934" spans="11:15" ht="15" customHeight="1" x14ac:dyDescent="0.25">
      <c r="K934" s="117"/>
      <c r="L934" s="18"/>
      <c r="M934" s="18"/>
      <c r="N934" s="18"/>
      <c r="O934" s="18"/>
    </row>
    <row r="935" spans="11:15" ht="15" customHeight="1" x14ac:dyDescent="0.25">
      <c r="K935" s="117"/>
      <c r="L935" s="18"/>
      <c r="M935" s="18"/>
      <c r="N935" s="18"/>
      <c r="O935" s="18"/>
    </row>
    <row r="936" spans="11:15" ht="15" customHeight="1" x14ac:dyDescent="0.25">
      <c r="K936" s="117"/>
      <c r="L936" s="18"/>
      <c r="M936" s="18"/>
      <c r="N936" s="18"/>
      <c r="O936" s="18"/>
    </row>
    <row r="937" spans="11:15" ht="15" customHeight="1" x14ac:dyDescent="0.25">
      <c r="K937" s="117"/>
      <c r="L937" s="18"/>
      <c r="M937" s="18"/>
      <c r="N937" s="18"/>
      <c r="O937" s="18"/>
    </row>
    <row r="938" spans="11:15" ht="15" customHeight="1" x14ac:dyDescent="0.25">
      <c r="K938" s="117"/>
      <c r="L938" s="18"/>
      <c r="M938" s="18"/>
      <c r="N938" s="18"/>
      <c r="O938" s="18"/>
    </row>
    <row r="939" spans="11:15" ht="15" customHeight="1" x14ac:dyDescent="0.25">
      <c r="K939" s="117"/>
      <c r="L939" s="18"/>
      <c r="M939" s="18"/>
      <c r="N939" s="18"/>
      <c r="O939" s="18"/>
    </row>
    <row r="940" spans="11:15" ht="15" customHeight="1" x14ac:dyDescent="0.25">
      <c r="K940" s="117"/>
      <c r="L940" s="18"/>
      <c r="M940" s="18"/>
      <c r="N940" s="18"/>
      <c r="O940" s="18"/>
    </row>
    <row r="941" spans="11:15" ht="15" customHeight="1" x14ac:dyDescent="0.25">
      <c r="K941" s="117"/>
      <c r="L941" s="18"/>
      <c r="M941" s="18"/>
      <c r="N941" s="18"/>
      <c r="O941" s="18"/>
    </row>
    <row r="942" spans="11:15" ht="15" customHeight="1" x14ac:dyDescent="0.25">
      <c r="K942" s="117"/>
      <c r="L942" s="18"/>
      <c r="M942" s="18"/>
      <c r="N942" s="18"/>
      <c r="O942" s="18"/>
    </row>
    <row r="943" spans="11:15" ht="15" customHeight="1" x14ac:dyDescent="0.25">
      <c r="K943" s="117"/>
      <c r="L943" s="18"/>
      <c r="M943" s="18"/>
      <c r="N943" s="18"/>
      <c r="O943" s="18"/>
    </row>
    <row r="944" spans="11:15" ht="15" customHeight="1" x14ac:dyDescent="0.25">
      <c r="K944" s="117"/>
      <c r="L944" s="18"/>
      <c r="M944" s="18"/>
      <c r="N944" s="18"/>
      <c r="O944" s="18"/>
    </row>
    <row r="945" spans="11:15" ht="15" customHeight="1" x14ac:dyDescent="0.25">
      <c r="K945" s="117"/>
      <c r="L945" s="18"/>
      <c r="M945" s="18"/>
      <c r="N945" s="18"/>
      <c r="O945" s="18"/>
    </row>
    <row r="946" spans="11:15" ht="15" customHeight="1" x14ac:dyDescent="0.25">
      <c r="K946" s="117"/>
      <c r="L946" s="18"/>
      <c r="M946" s="18"/>
      <c r="N946" s="18"/>
      <c r="O946" s="18"/>
    </row>
    <row r="947" spans="11:15" ht="15" customHeight="1" x14ac:dyDescent="0.25">
      <c r="K947" s="117"/>
      <c r="L947" s="18"/>
      <c r="M947" s="18"/>
      <c r="N947" s="18"/>
      <c r="O947" s="18"/>
    </row>
    <row r="948" spans="11:15" ht="15" customHeight="1" x14ac:dyDescent="0.25">
      <c r="K948" s="117"/>
      <c r="L948" s="18"/>
      <c r="M948" s="18"/>
      <c r="N948" s="18"/>
      <c r="O948" s="18"/>
    </row>
    <row r="949" spans="11:15" ht="15" customHeight="1" x14ac:dyDescent="0.25">
      <c r="K949" s="117"/>
      <c r="L949" s="18"/>
      <c r="M949" s="18"/>
      <c r="N949" s="18"/>
      <c r="O949" s="18"/>
    </row>
    <row r="950" spans="11:15" ht="15" customHeight="1" x14ac:dyDescent="0.25">
      <c r="K950" s="117"/>
      <c r="L950" s="18"/>
      <c r="M950" s="18"/>
      <c r="N950" s="18"/>
      <c r="O950" s="18"/>
    </row>
    <row r="951" spans="11:15" ht="15" customHeight="1" x14ac:dyDescent="0.25">
      <c r="K951" s="117"/>
      <c r="L951" s="18"/>
      <c r="M951" s="18"/>
      <c r="N951" s="18"/>
      <c r="O951" s="18"/>
    </row>
    <row r="952" spans="11:15" ht="15" customHeight="1" x14ac:dyDescent="0.25">
      <c r="K952" s="117"/>
      <c r="L952" s="18"/>
      <c r="M952" s="18"/>
      <c r="N952" s="18"/>
      <c r="O952" s="18"/>
    </row>
    <row r="953" spans="11:15" ht="15" customHeight="1" x14ac:dyDescent="0.25">
      <c r="K953" s="117"/>
      <c r="L953" s="18"/>
      <c r="M953" s="18"/>
      <c r="N953" s="18"/>
      <c r="O953" s="18"/>
    </row>
    <row r="954" spans="11:15" ht="15" customHeight="1" x14ac:dyDescent="0.25">
      <c r="K954" s="117"/>
      <c r="L954" s="18"/>
      <c r="M954" s="18"/>
      <c r="N954" s="18"/>
      <c r="O954" s="18"/>
    </row>
    <row r="955" spans="11:15" ht="15" customHeight="1" x14ac:dyDescent="0.25">
      <c r="K955" s="117"/>
      <c r="L955" s="18"/>
      <c r="M955" s="18"/>
      <c r="N955" s="18"/>
      <c r="O955" s="18"/>
    </row>
    <row r="956" spans="11:15" ht="15" customHeight="1" x14ac:dyDescent="0.25">
      <c r="K956" s="117"/>
      <c r="L956" s="18"/>
      <c r="M956" s="18"/>
      <c r="N956" s="18"/>
      <c r="O956" s="18"/>
    </row>
    <row r="957" spans="11:15" ht="15" customHeight="1" x14ac:dyDescent="0.25">
      <c r="K957" s="117"/>
      <c r="L957" s="18"/>
      <c r="M957" s="18"/>
      <c r="N957" s="18"/>
      <c r="O957" s="18"/>
    </row>
    <row r="958" spans="11:15" ht="15" customHeight="1" x14ac:dyDescent="0.25">
      <c r="K958" s="117"/>
      <c r="L958" s="18"/>
      <c r="M958" s="18"/>
      <c r="N958" s="18"/>
      <c r="O958" s="18"/>
    </row>
    <row r="959" spans="11:15" ht="15" customHeight="1" x14ac:dyDescent="0.25">
      <c r="K959" s="117"/>
      <c r="L959" s="18"/>
      <c r="M959" s="18"/>
      <c r="N959" s="18"/>
      <c r="O959" s="18"/>
    </row>
    <row r="960" spans="11:15" ht="15" customHeight="1" x14ac:dyDescent="0.25">
      <c r="K960" s="117"/>
      <c r="L960" s="18"/>
      <c r="M960" s="18"/>
      <c r="N960" s="18"/>
      <c r="O960" s="18"/>
    </row>
    <row r="961" spans="11:15" ht="15" customHeight="1" x14ac:dyDescent="0.25">
      <c r="K961" s="117"/>
      <c r="L961" s="18"/>
      <c r="M961" s="18"/>
      <c r="N961" s="18"/>
      <c r="O961" s="18"/>
    </row>
    <row r="962" spans="11:15" ht="15" customHeight="1" x14ac:dyDescent="0.25">
      <c r="K962" s="117"/>
      <c r="L962" s="18"/>
      <c r="M962" s="18"/>
      <c r="N962" s="18"/>
      <c r="O962" s="18"/>
    </row>
    <row r="963" spans="11:15" ht="15" customHeight="1" x14ac:dyDescent="0.25">
      <c r="K963" s="117"/>
      <c r="L963" s="18"/>
      <c r="M963" s="18"/>
      <c r="N963" s="18"/>
      <c r="O963" s="18"/>
    </row>
    <row r="964" spans="11:15" ht="15" customHeight="1" x14ac:dyDescent="0.25">
      <c r="K964" s="117"/>
      <c r="L964" s="18"/>
      <c r="M964" s="18"/>
      <c r="N964" s="18"/>
      <c r="O964" s="18"/>
    </row>
    <row r="965" spans="11:15" ht="15" customHeight="1" x14ac:dyDescent="0.25">
      <c r="K965" s="117"/>
      <c r="L965" s="18"/>
      <c r="M965" s="18"/>
      <c r="N965" s="18"/>
      <c r="O965" s="18"/>
    </row>
    <row r="966" spans="11:15" ht="15" customHeight="1" x14ac:dyDescent="0.25">
      <c r="K966" s="117"/>
      <c r="L966" s="18"/>
      <c r="M966" s="18"/>
      <c r="N966" s="18"/>
      <c r="O966" s="18"/>
    </row>
    <row r="967" spans="11:15" ht="15" customHeight="1" x14ac:dyDescent="0.25">
      <c r="K967" s="117"/>
      <c r="L967" s="18"/>
      <c r="M967" s="18"/>
      <c r="N967" s="18"/>
      <c r="O967" s="18"/>
    </row>
    <row r="968" spans="11:15" ht="15" customHeight="1" x14ac:dyDescent="0.25">
      <c r="K968" s="117"/>
      <c r="L968" s="18"/>
      <c r="M968" s="18"/>
      <c r="N968" s="18"/>
      <c r="O968" s="18"/>
    </row>
    <row r="969" spans="11:15" ht="15" customHeight="1" x14ac:dyDescent="0.25">
      <c r="K969" s="117"/>
      <c r="L969" s="18"/>
      <c r="M969" s="18"/>
      <c r="N969" s="18"/>
      <c r="O969" s="18"/>
    </row>
    <row r="970" spans="11:15" ht="15" customHeight="1" x14ac:dyDescent="0.25">
      <c r="K970" s="117"/>
      <c r="L970" s="18"/>
      <c r="M970" s="18"/>
      <c r="N970" s="18"/>
      <c r="O970" s="18"/>
    </row>
    <row r="971" spans="11:15" ht="15" customHeight="1" x14ac:dyDescent="0.25">
      <c r="K971" s="117"/>
      <c r="L971" s="18"/>
      <c r="M971" s="18"/>
      <c r="N971" s="18"/>
      <c r="O971" s="18"/>
    </row>
    <row r="972" spans="11:15" ht="15" customHeight="1" x14ac:dyDescent="0.25">
      <c r="K972" s="117"/>
      <c r="L972" s="18"/>
      <c r="M972" s="18"/>
      <c r="N972" s="18"/>
      <c r="O972" s="18"/>
    </row>
    <row r="973" spans="11:15" ht="15" customHeight="1" x14ac:dyDescent="0.25">
      <c r="K973" s="117"/>
      <c r="L973" s="18"/>
      <c r="M973" s="18"/>
      <c r="N973" s="18"/>
      <c r="O973" s="18"/>
    </row>
    <row r="974" spans="11:15" ht="15" customHeight="1" x14ac:dyDescent="0.25">
      <c r="K974" s="117"/>
      <c r="L974" s="18"/>
      <c r="M974" s="18"/>
      <c r="N974" s="18"/>
      <c r="O974" s="18"/>
    </row>
    <row r="975" spans="11:15" ht="15" customHeight="1" x14ac:dyDescent="0.25">
      <c r="K975" s="117"/>
      <c r="L975" s="18"/>
      <c r="M975" s="18"/>
      <c r="N975" s="18"/>
      <c r="O975" s="18"/>
    </row>
    <row r="976" spans="11:15" ht="15" customHeight="1" x14ac:dyDescent="0.25">
      <c r="K976" s="117"/>
      <c r="L976" s="18"/>
      <c r="M976" s="18"/>
      <c r="N976" s="18"/>
      <c r="O976" s="18"/>
    </row>
    <row r="977" spans="11:15" ht="15" customHeight="1" x14ac:dyDescent="0.25">
      <c r="K977" s="117"/>
      <c r="L977" s="18"/>
      <c r="M977" s="18"/>
      <c r="N977" s="18"/>
      <c r="O977" s="18"/>
    </row>
    <row r="978" spans="11:15" ht="15" customHeight="1" x14ac:dyDescent="0.25">
      <c r="K978" s="117"/>
      <c r="L978" s="18"/>
      <c r="M978" s="18"/>
      <c r="N978" s="18"/>
      <c r="O978" s="18"/>
    </row>
    <row r="979" spans="11:15" ht="15" customHeight="1" x14ac:dyDescent="0.25">
      <c r="K979" s="117"/>
      <c r="L979" s="18"/>
      <c r="M979" s="18"/>
      <c r="N979" s="18"/>
      <c r="O979" s="18"/>
    </row>
    <row r="980" spans="11:15" ht="15" customHeight="1" x14ac:dyDescent="0.25">
      <c r="K980" s="117"/>
      <c r="L980" s="18"/>
      <c r="M980" s="18"/>
      <c r="N980" s="18"/>
      <c r="O980" s="18"/>
    </row>
    <row r="981" spans="11:15" ht="15" customHeight="1" x14ac:dyDescent="0.25">
      <c r="K981" s="117"/>
      <c r="L981" s="18"/>
      <c r="M981" s="18"/>
      <c r="N981" s="18"/>
      <c r="O981" s="18"/>
    </row>
    <row r="982" spans="11:15" ht="15" customHeight="1" x14ac:dyDescent="0.25">
      <c r="K982" s="117"/>
      <c r="L982" s="18"/>
      <c r="M982" s="18"/>
      <c r="N982" s="18"/>
      <c r="O982" s="18"/>
    </row>
    <row r="983" spans="11:15" ht="15" customHeight="1" x14ac:dyDescent="0.25">
      <c r="K983" s="117"/>
      <c r="L983" s="18"/>
      <c r="M983" s="18"/>
      <c r="N983" s="18"/>
      <c r="O983" s="18"/>
    </row>
    <row r="984" spans="11:15" ht="15" customHeight="1" x14ac:dyDescent="0.25">
      <c r="K984" s="117"/>
      <c r="L984" s="18"/>
      <c r="M984" s="18"/>
      <c r="N984" s="18"/>
      <c r="O984" s="18"/>
    </row>
    <row r="985" spans="11:15" ht="15" customHeight="1" x14ac:dyDescent="0.25">
      <c r="K985" s="117"/>
      <c r="L985" s="18"/>
      <c r="M985" s="18"/>
      <c r="N985" s="18"/>
      <c r="O985" s="18"/>
    </row>
    <row r="986" spans="11:15" ht="15" customHeight="1" x14ac:dyDescent="0.25">
      <c r="K986" s="117"/>
      <c r="L986" s="18"/>
      <c r="M986" s="18"/>
      <c r="N986" s="18"/>
      <c r="O986" s="18"/>
    </row>
    <row r="987" spans="11:15" ht="15" customHeight="1" x14ac:dyDescent="0.25">
      <c r="K987" s="117"/>
      <c r="L987" s="18"/>
      <c r="M987" s="18"/>
      <c r="N987" s="18"/>
      <c r="O987" s="18"/>
    </row>
    <row r="988" spans="11:15" ht="15" customHeight="1" x14ac:dyDescent="0.25">
      <c r="K988" s="117"/>
      <c r="L988" s="18"/>
      <c r="M988" s="18"/>
      <c r="N988" s="18"/>
      <c r="O988" s="18"/>
    </row>
    <row r="989" spans="11:15" ht="15" customHeight="1" x14ac:dyDescent="0.25">
      <c r="K989" s="117"/>
      <c r="L989" s="18"/>
      <c r="M989" s="18"/>
      <c r="N989" s="18"/>
      <c r="O989" s="18"/>
    </row>
    <row r="990" spans="11:15" ht="15" customHeight="1" x14ac:dyDescent="0.25">
      <c r="K990" s="117"/>
      <c r="L990" s="18"/>
      <c r="M990" s="18"/>
      <c r="N990" s="18"/>
      <c r="O990" s="18"/>
    </row>
    <row r="991" spans="11:15" ht="15" customHeight="1" x14ac:dyDescent="0.25">
      <c r="K991" s="117"/>
      <c r="L991" s="18"/>
      <c r="M991" s="18"/>
      <c r="N991" s="18"/>
      <c r="O991" s="18"/>
    </row>
    <row r="992" spans="11:15" ht="15" customHeight="1" x14ac:dyDescent="0.25">
      <c r="K992" s="117"/>
      <c r="L992" s="18"/>
      <c r="M992" s="18"/>
      <c r="N992" s="18"/>
      <c r="O992" s="18"/>
    </row>
    <row r="993" spans="11:15" ht="15" customHeight="1" x14ac:dyDescent="0.25">
      <c r="K993" s="117"/>
      <c r="L993" s="18"/>
      <c r="M993" s="18"/>
      <c r="N993" s="18"/>
      <c r="O993" s="18"/>
    </row>
    <row r="994" spans="11:15" ht="15" customHeight="1" x14ac:dyDescent="0.25">
      <c r="K994" s="117"/>
      <c r="L994" s="18"/>
      <c r="M994" s="18"/>
      <c r="N994" s="18"/>
      <c r="O994" s="18"/>
    </row>
    <row r="995" spans="11:15" ht="15" customHeight="1" x14ac:dyDescent="0.25">
      <c r="K995" s="117"/>
      <c r="L995" s="18"/>
      <c r="M995" s="18"/>
      <c r="N995" s="18"/>
      <c r="O995" s="18"/>
    </row>
    <row r="996" spans="11:15" ht="15" customHeight="1" x14ac:dyDescent="0.25">
      <c r="K996" s="117"/>
      <c r="L996" s="18"/>
      <c r="M996" s="18"/>
      <c r="N996" s="18"/>
      <c r="O996" s="18"/>
    </row>
    <row r="997" spans="11:15" ht="15" customHeight="1" x14ac:dyDescent="0.25">
      <c r="K997" s="117"/>
      <c r="L997" s="18"/>
      <c r="M997" s="18"/>
      <c r="N997" s="18"/>
      <c r="O997" s="18"/>
    </row>
    <row r="998" spans="11:15" ht="15" customHeight="1" x14ac:dyDescent="0.25">
      <c r="K998" s="117"/>
      <c r="L998" s="18"/>
      <c r="M998" s="18"/>
      <c r="N998" s="18"/>
      <c r="O998" s="18"/>
    </row>
    <row r="999" spans="11:15" ht="15" customHeight="1" x14ac:dyDescent="0.25">
      <c r="K999" s="117"/>
      <c r="L999" s="18"/>
      <c r="M999" s="18"/>
      <c r="N999" s="18"/>
      <c r="O999" s="18"/>
    </row>
    <row r="1000" spans="11:15" ht="15" customHeight="1" x14ac:dyDescent="0.25">
      <c r="K1000" s="117"/>
      <c r="L1000" s="18"/>
      <c r="M1000" s="18"/>
      <c r="N1000" s="18"/>
      <c r="O1000" s="18"/>
    </row>
    <row r="1001" spans="11:15" ht="15" customHeight="1" x14ac:dyDescent="0.25">
      <c r="K1001" s="117"/>
      <c r="L1001" s="18"/>
      <c r="M1001" s="18"/>
      <c r="N1001" s="18"/>
      <c r="O1001" s="18"/>
    </row>
    <row r="1002" spans="11:15" ht="15" customHeight="1" x14ac:dyDescent="0.25">
      <c r="K1002" s="117"/>
      <c r="L1002" s="18"/>
      <c r="M1002" s="18"/>
      <c r="N1002" s="18"/>
      <c r="O1002" s="18"/>
    </row>
    <row r="1003" spans="11:15" ht="15" customHeight="1" x14ac:dyDescent="0.25">
      <c r="K1003" s="117"/>
      <c r="L1003" s="18"/>
      <c r="M1003" s="18"/>
      <c r="N1003" s="18"/>
      <c r="O1003" s="18"/>
    </row>
    <row r="1004" spans="11:15" ht="15" customHeight="1" x14ac:dyDescent="0.25">
      <c r="K1004" s="117"/>
      <c r="L1004" s="18"/>
      <c r="M1004" s="18"/>
      <c r="N1004" s="18"/>
      <c r="O1004" s="18"/>
    </row>
    <row r="1005" spans="11:15" ht="15" customHeight="1" x14ac:dyDescent="0.25">
      <c r="K1005" s="117"/>
      <c r="L1005" s="18"/>
      <c r="M1005" s="18"/>
      <c r="N1005" s="18"/>
      <c r="O1005" s="18"/>
    </row>
    <row r="1006" spans="11:15" ht="15" customHeight="1" x14ac:dyDescent="0.25">
      <c r="K1006" s="117"/>
      <c r="L1006" s="18"/>
      <c r="M1006" s="18"/>
      <c r="N1006" s="18"/>
      <c r="O1006" s="18"/>
    </row>
    <row r="1007" spans="11:15" ht="15" customHeight="1" x14ac:dyDescent="0.25">
      <c r="K1007" s="117"/>
      <c r="L1007" s="18"/>
      <c r="M1007" s="18"/>
      <c r="N1007" s="18"/>
      <c r="O1007" s="18"/>
    </row>
    <row r="1008" spans="11:15" ht="15" customHeight="1" x14ac:dyDescent="0.25">
      <c r="K1008" s="117"/>
      <c r="L1008" s="18"/>
      <c r="M1008" s="18"/>
      <c r="N1008" s="18"/>
      <c r="O1008" s="18"/>
    </row>
    <row r="1009" spans="11:15" ht="15" customHeight="1" x14ac:dyDescent="0.25">
      <c r="K1009" s="117"/>
      <c r="L1009" s="18"/>
      <c r="M1009" s="18"/>
      <c r="N1009" s="18"/>
      <c r="O1009" s="18"/>
    </row>
    <row r="1010" spans="11:15" ht="15" customHeight="1" x14ac:dyDescent="0.25">
      <c r="K1010" s="117"/>
      <c r="L1010" s="18"/>
      <c r="M1010" s="18"/>
      <c r="N1010" s="18"/>
      <c r="O1010" s="18"/>
    </row>
    <row r="1011" spans="11:15" ht="15" customHeight="1" x14ac:dyDescent="0.25">
      <c r="K1011" s="117"/>
      <c r="L1011" s="18"/>
      <c r="M1011" s="18"/>
      <c r="N1011" s="18"/>
      <c r="O1011" s="18"/>
    </row>
    <row r="1012" spans="11:15" ht="15" customHeight="1" x14ac:dyDescent="0.25">
      <c r="K1012" s="117"/>
      <c r="L1012" s="18"/>
      <c r="M1012" s="18"/>
      <c r="N1012" s="18"/>
      <c r="O1012" s="18"/>
    </row>
    <row r="1013" spans="11:15" ht="15" customHeight="1" x14ac:dyDescent="0.25">
      <c r="K1013" s="117"/>
      <c r="L1013" s="18"/>
      <c r="M1013" s="18"/>
      <c r="N1013" s="18"/>
      <c r="O1013" s="18"/>
    </row>
    <row r="1014" spans="11:15" ht="15" customHeight="1" x14ac:dyDescent="0.25">
      <c r="K1014" s="117"/>
      <c r="L1014" s="18"/>
      <c r="M1014" s="18"/>
      <c r="N1014" s="18"/>
      <c r="O1014" s="18"/>
    </row>
    <row r="1015" spans="11:15" ht="15" customHeight="1" x14ac:dyDescent="0.25">
      <c r="K1015" s="117"/>
      <c r="L1015" s="18"/>
      <c r="M1015" s="18"/>
      <c r="N1015" s="18"/>
      <c r="O1015" s="18"/>
    </row>
    <row r="1016" spans="11:15" ht="15" customHeight="1" x14ac:dyDescent="0.25">
      <c r="K1016" s="117"/>
      <c r="L1016" s="18"/>
      <c r="M1016" s="18"/>
      <c r="N1016" s="18"/>
      <c r="O1016" s="18"/>
    </row>
    <row r="1017" spans="11:15" ht="15" customHeight="1" x14ac:dyDescent="0.25">
      <c r="K1017" s="117"/>
      <c r="L1017" s="18"/>
      <c r="M1017" s="18"/>
      <c r="N1017" s="18"/>
      <c r="O1017" s="18"/>
    </row>
    <row r="1018" spans="11:15" ht="15" customHeight="1" x14ac:dyDescent="0.25">
      <c r="K1018" s="117"/>
      <c r="L1018" s="18"/>
      <c r="M1018" s="18"/>
      <c r="N1018" s="18"/>
      <c r="O1018" s="18"/>
    </row>
    <row r="1019" spans="11:15" ht="15" customHeight="1" x14ac:dyDescent="0.25">
      <c r="K1019" s="117"/>
      <c r="L1019" s="18"/>
      <c r="M1019" s="18"/>
      <c r="N1019" s="18"/>
      <c r="O1019" s="18"/>
    </row>
    <row r="1020" spans="11:15" ht="15" customHeight="1" x14ac:dyDescent="0.25">
      <c r="K1020" s="117"/>
      <c r="L1020" s="18"/>
      <c r="M1020" s="18"/>
      <c r="N1020" s="18"/>
      <c r="O1020" s="18"/>
    </row>
    <row r="1021" spans="11:15" ht="15" customHeight="1" x14ac:dyDescent="0.25">
      <c r="K1021" s="117"/>
      <c r="L1021" s="18"/>
      <c r="M1021" s="18"/>
      <c r="N1021" s="18"/>
      <c r="O1021" s="18"/>
    </row>
    <row r="1022" spans="11:15" ht="15" customHeight="1" x14ac:dyDescent="0.25">
      <c r="K1022" s="117"/>
      <c r="L1022" s="18"/>
      <c r="M1022" s="18"/>
      <c r="N1022" s="18"/>
      <c r="O1022" s="18"/>
    </row>
    <row r="1023" spans="11:15" ht="15" customHeight="1" x14ac:dyDescent="0.25">
      <c r="K1023" s="117"/>
      <c r="L1023" s="18"/>
      <c r="M1023" s="18"/>
      <c r="N1023" s="18"/>
      <c r="O1023" s="18"/>
    </row>
    <row r="1024" spans="11:15" ht="15" customHeight="1" x14ac:dyDescent="0.25">
      <c r="K1024" s="117"/>
      <c r="L1024" s="18"/>
      <c r="M1024" s="18"/>
      <c r="N1024" s="18"/>
      <c r="O1024" s="18"/>
    </row>
    <row r="1025" spans="11:15" ht="15" customHeight="1" x14ac:dyDescent="0.25">
      <c r="K1025" s="117"/>
      <c r="L1025" s="18"/>
      <c r="M1025" s="18"/>
      <c r="N1025" s="18"/>
      <c r="O1025" s="18"/>
    </row>
    <row r="1026" spans="11:15" ht="15" customHeight="1" x14ac:dyDescent="0.25">
      <c r="K1026" s="117"/>
      <c r="L1026" s="18"/>
      <c r="M1026" s="18"/>
      <c r="N1026" s="18"/>
      <c r="O1026" s="18"/>
    </row>
    <row r="1027" spans="11:15" ht="15" customHeight="1" x14ac:dyDescent="0.25">
      <c r="K1027" s="117"/>
      <c r="L1027" s="18"/>
      <c r="M1027" s="18"/>
      <c r="N1027" s="18"/>
      <c r="O1027" s="18"/>
    </row>
    <row r="1028" spans="11:15" ht="15" customHeight="1" x14ac:dyDescent="0.25">
      <c r="K1028" s="117"/>
      <c r="L1028" s="18"/>
      <c r="M1028" s="18"/>
      <c r="N1028" s="18"/>
      <c r="O1028" s="18"/>
    </row>
    <row r="1029" spans="11:15" ht="15" customHeight="1" x14ac:dyDescent="0.25">
      <c r="K1029" s="117"/>
      <c r="L1029" s="18"/>
      <c r="M1029" s="18"/>
      <c r="N1029" s="18"/>
      <c r="O1029" s="18"/>
    </row>
    <row r="1030" spans="11:15" ht="15" customHeight="1" x14ac:dyDescent="0.25">
      <c r="K1030" s="117"/>
      <c r="L1030" s="18"/>
      <c r="M1030" s="18"/>
      <c r="N1030" s="18"/>
      <c r="O1030" s="18"/>
    </row>
    <row r="1031" spans="11:15" ht="15" customHeight="1" x14ac:dyDescent="0.25">
      <c r="K1031" s="117"/>
      <c r="L1031" s="18"/>
      <c r="M1031" s="18"/>
      <c r="N1031" s="18"/>
      <c r="O1031" s="18"/>
    </row>
    <row r="1032" spans="11:15" ht="15" customHeight="1" x14ac:dyDescent="0.25">
      <c r="K1032" s="117"/>
      <c r="L1032" s="18"/>
      <c r="M1032" s="18"/>
      <c r="N1032" s="18"/>
      <c r="O1032" s="18"/>
    </row>
    <row r="1033" spans="11:15" ht="15" customHeight="1" x14ac:dyDescent="0.25">
      <c r="K1033" s="117"/>
      <c r="L1033" s="18"/>
      <c r="M1033" s="18"/>
      <c r="N1033" s="18"/>
      <c r="O1033" s="18"/>
    </row>
    <row r="1034" spans="11:15" ht="15" customHeight="1" x14ac:dyDescent="0.25">
      <c r="K1034" s="117"/>
      <c r="L1034" s="18"/>
      <c r="M1034" s="18"/>
      <c r="N1034" s="18"/>
      <c r="O1034" s="18"/>
    </row>
    <row r="1035" spans="11:15" ht="15" customHeight="1" x14ac:dyDescent="0.25">
      <c r="K1035" s="117"/>
      <c r="L1035" s="18"/>
      <c r="M1035" s="18"/>
      <c r="N1035" s="18"/>
      <c r="O1035" s="18"/>
    </row>
    <row r="1036" spans="11:15" ht="15" customHeight="1" x14ac:dyDescent="0.25">
      <c r="K1036" s="117"/>
      <c r="L1036" s="18"/>
      <c r="M1036" s="18"/>
      <c r="N1036" s="18"/>
      <c r="O1036" s="18"/>
    </row>
    <row r="1037" spans="11:15" ht="15" customHeight="1" x14ac:dyDescent="0.25">
      <c r="K1037" s="117"/>
      <c r="L1037" s="18"/>
      <c r="M1037" s="18"/>
      <c r="N1037" s="18"/>
      <c r="O1037" s="18"/>
    </row>
    <row r="1038" spans="11:15" ht="15" customHeight="1" x14ac:dyDescent="0.25">
      <c r="K1038" s="117"/>
      <c r="L1038" s="18"/>
      <c r="M1038" s="18"/>
      <c r="N1038" s="18"/>
      <c r="O1038" s="18"/>
    </row>
    <row r="1039" spans="11:15" ht="15" customHeight="1" x14ac:dyDescent="0.25">
      <c r="K1039" s="117"/>
      <c r="L1039" s="18"/>
      <c r="M1039" s="18"/>
      <c r="N1039" s="18"/>
      <c r="O1039" s="18"/>
    </row>
    <row r="1040" spans="11:15" ht="15" customHeight="1" x14ac:dyDescent="0.25">
      <c r="K1040" s="117"/>
      <c r="L1040" s="18"/>
      <c r="M1040" s="18"/>
      <c r="N1040" s="18"/>
      <c r="O1040" s="18"/>
    </row>
    <row r="1041" spans="11:15" ht="15" customHeight="1" x14ac:dyDescent="0.25">
      <c r="K1041" s="117"/>
      <c r="L1041" s="18"/>
      <c r="M1041" s="18"/>
      <c r="N1041" s="18"/>
      <c r="O1041" s="18"/>
    </row>
    <row r="1042" spans="11:15" ht="15" customHeight="1" x14ac:dyDescent="0.25">
      <c r="K1042" s="117"/>
      <c r="L1042" s="18"/>
      <c r="M1042" s="18"/>
      <c r="N1042" s="18"/>
      <c r="O1042" s="18"/>
    </row>
    <row r="1043" spans="11:15" ht="15" customHeight="1" x14ac:dyDescent="0.25">
      <c r="K1043" s="117"/>
      <c r="L1043" s="18"/>
      <c r="M1043" s="18"/>
      <c r="N1043" s="18"/>
      <c r="O1043" s="18"/>
    </row>
    <row r="1044" spans="11:15" ht="15" customHeight="1" x14ac:dyDescent="0.25">
      <c r="K1044" s="117"/>
      <c r="L1044" s="18"/>
      <c r="M1044" s="18"/>
      <c r="N1044" s="18"/>
      <c r="O1044" s="18"/>
    </row>
    <row r="1045" spans="11:15" ht="15" customHeight="1" x14ac:dyDescent="0.25">
      <c r="K1045" s="117"/>
      <c r="L1045" s="18"/>
      <c r="M1045" s="18"/>
      <c r="N1045" s="18"/>
      <c r="O1045" s="18"/>
    </row>
    <row r="1046" spans="11:15" ht="15" customHeight="1" x14ac:dyDescent="0.25">
      <c r="K1046" s="117"/>
      <c r="L1046" s="18"/>
      <c r="M1046" s="18"/>
      <c r="N1046" s="18"/>
      <c r="O1046" s="18"/>
    </row>
    <row r="1047" spans="11:15" ht="15" customHeight="1" x14ac:dyDescent="0.25">
      <c r="K1047" s="117"/>
      <c r="L1047" s="18"/>
      <c r="M1047" s="18"/>
      <c r="N1047" s="18"/>
      <c r="O1047" s="18"/>
    </row>
    <row r="1048" spans="11:15" ht="15" customHeight="1" x14ac:dyDescent="0.25">
      <c r="K1048" s="117"/>
      <c r="L1048" s="18"/>
      <c r="M1048" s="18"/>
      <c r="N1048" s="18"/>
      <c r="O1048" s="18"/>
    </row>
    <row r="1049" spans="11:15" ht="15" customHeight="1" x14ac:dyDescent="0.25">
      <c r="K1049" s="117"/>
      <c r="L1049" s="18"/>
      <c r="M1049" s="18"/>
      <c r="N1049" s="18"/>
      <c r="O1049" s="18"/>
    </row>
    <row r="1050" spans="11:15" ht="15" customHeight="1" x14ac:dyDescent="0.25">
      <c r="K1050" s="117"/>
      <c r="L1050" s="18"/>
      <c r="M1050" s="18"/>
      <c r="N1050" s="18"/>
      <c r="O1050" s="18"/>
    </row>
    <row r="1051" spans="11:15" ht="15" customHeight="1" x14ac:dyDescent="0.25">
      <c r="K1051" s="117"/>
      <c r="L1051" s="18"/>
      <c r="M1051" s="18"/>
      <c r="N1051" s="18"/>
      <c r="O1051" s="18"/>
    </row>
    <row r="1052" spans="11:15" ht="15" customHeight="1" x14ac:dyDescent="0.25">
      <c r="K1052" s="117"/>
      <c r="L1052" s="18"/>
      <c r="M1052" s="18"/>
      <c r="N1052" s="18"/>
      <c r="O1052" s="18"/>
    </row>
    <row r="1053" spans="11:15" ht="15" customHeight="1" x14ac:dyDescent="0.25">
      <c r="K1053" s="117"/>
      <c r="L1053" s="18"/>
      <c r="M1053" s="18"/>
      <c r="N1053" s="18"/>
      <c r="O1053" s="18"/>
    </row>
    <row r="1054" spans="11:15" ht="15" customHeight="1" x14ac:dyDescent="0.25">
      <c r="K1054" s="117"/>
      <c r="L1054" s="18"/>
      <c r="M1054" s="18"/>
      <c r="N1054" s="18"/>
      <c r="O1054" s="18"/>
    </row>
    <row r="1055" spans="11:15" ht="15" customHeight="1" x14ac:dyDescent="0.25">
      <c r="K1055" s="117"/>
      <c r="L1055" s="18"/>
      <c r="M1055" s="18"/>
      <c r="N1055" s="18"/>
      <c r="O1055" s="18"/>
    </row>
    <row r="1056" spans="11:15" ht="15" customHeight="1" x14ac:dyDescent="0.25">
      <c r="K1056" s="117"/>
      <c r="L1056" s="18"/>
      <c r="M1056" s="18"/>
      <c r="N1056" s="18"/>
      <c r="O1056" s="18"/>
    </row>
    <row r="1057" spans="11:15" ht="15" customHeight="1" x14ac:dyDescent="0.25">
      <c r="K1057" s="117"/>
      <c r="L1057" s="18"/>
      <c r="M1057" s="18"/>
      <c r="N1057" s="18"/>
      <c r="O1057" s="18"/>
    </row>
    <row r="1058" spans="11:15" ht="15" customHeight="1" x14ac:dyDescent="0.25">
      <c r="K1058" s="117"/>
      <c r="L1058" s="18"/>
      <c r="M1058" s="18"/>
      <c r="N1058" s="18"/>
      <c r="O1058" s="18"/>
    </row>
    <row r="1059" spans="11:15" ht="15" customHeight="1" x14ac:dyDescent="0.25">
      <c r="K1059" s="117"/>
      <c r="L1059" s="18"/>
      <c r="M1059" s="18"/>
      <c r="N1059" s="18"/>
      <c r="O1059" s="18"/>
    </row>
    <row r="1060" spans="11:15" ht="15" customHeight="1" x14ac:dyDescent="0.25">
      <c r="K1060" s="117"/>
      <c r="L1060" s="18"/>
      <c r="M1060" s="18"/>
      <c r="N1060" s="18"/>
      <c r="O1060" s="18"/>
    </row>
    <row r="1061" spans="11:15" ht="15" customHeight="1" x14ac:dyDescent="0.25">
      <c r="K1061" s="117"/>
      <c r="L1061" s="18"/>
      <c r="M1061" s="18"/>
      <c r="N1061" s="18"/>
      <c r="O1061" s="18"/>
    </row>
    <row r="1062" spans="11:15" ht="15" customHeight="1" x14ac:dyDescent="0.25">
      <c r="K1062" s="117"/>
      <c r="L1062" s="18"/>
      <c r="M1062" s="18"/>
      <c r="N1062" s="18"/>
      <c r="O1062" s="18"/>
    </row>
    <row r="1063" spans="11:15" ht="15" customHeight="1" x14ac:dyDescent="0.25">
      <c r="K1063" s="117"/>
      <c r="L1063" s="18"/>
      <c r="M1063" s="18"/>
      <c r="N1063" s="18"/>
      <c r="O1063" s="18"/>
    </row>
    <row r="1064" spans="11:15" ht="15" customHeight="1" x14ac:dyDescent="0.25">
      <c r="K1064" s="117"/>
      <c r="L1064" s="18"/>
      <c r="M1064" s="18"/>
      <c r="N1064" s="18"/>
      <c r="O1064" s="18"/>
    </row>
    <row r="1065" spans="11:15" ht="15" customHeight="1" x14ac:dyDescent="0.25">
      <c r="K1065" s="117"/>
      <c r="L1065" s="18"/>
      <c r="M1065" s="18"/>
      <c r="N1065" s="18"/>
      <c r="O1065" s="18"/>
    </row>
    <row r="1066" spans="11:15" ht="15" customHeight="1" x14ac:dyDescent="0.25">
      <c r="K1066" s="117"/>
      <c r="L1066" s="18"/>
      <c r="M1066" s="18"/>
      <c r="N1066" s="18"/>
      <c r="O1066" s="18"/>
    </row>
    <row r="1067" spans="11:15" ht="15" customHeight="1" x14ac:dyDescent="0.25">
      <c r="K1067" s="117"/>
      <c r="L1067" s="18"/>
      <c r="M1067" s="18"/>
      <c r="N1067" s="18"/>
      <c r="O1067" s="18"/>
    </row>
    <row r="1068" spans="11:15" ht="15" customHeight="1" x14ac:dyDescent="0.25">
      <c r="K1068" s="117"/>
      <c r="L1068" s="18"/>
      <c r="M1068" s="18"/>
      <c r="N1068" s="18"/>
      <c r="O1068" s="18"/>
    </row>
    <row r="1069" spans="11:15" ht="15" customHeight="1" x14ac:dyDescent="0.25">
      <c r="K1069" s="117"/>
      <c r="L1069" s="18"/>
      <c r="M1069" s="18"/>
      <c r="N1069" s="18"/>
      <c r="O1069" s="18"/>
    </row>
    <row r="1070" spans="11:15" ht="15" customHeight="1" x14ac:dyDescent="0.25">
      <c r="K1070" s="117"/>
      <c r="L1070" s="18"/>
      <c r="M1070" s="18"/>
      <c r="N1070" s="18"/>
      <c r="O1070" s="18"/>
    </row>
    <row r="1071" spans="11:15" ht="15" customHeight="1" x14ac:dyDescent="0.25">
      <c r="K1071" s="117"/>
      <c r="L1071" s="18"/>
      <c r="M1071" s="18"/>
      <c r="N1071" s="18"/>
      <c r="O1071" s="18"/>
    </row>
    <row r="1072" spans="11:15" ht="15" customHeight="1" x14ac:dyDescent="0.25">
      <c r="K1072" s="117"/>
      <c r="L1072" s="18"/>
      <c r="M1072" s="18"/>
      <c r="N1072" s="18"/>
      <c r="O1072" s="18"/>
    </row>
    <row r="1073" spans="11:15" ht="15" customHeight="1" x14ac:dyDescent="0.25">
      <c r="K1073" s="117"/>
      <c r="L1073" s="18"/>
      <c r="M1073" s="18"/>
      <c r="N1073" s="18"/>
      <c r="O1073" s="18"/>
    </row>
    <row r="1074" spans="11:15" ht="15" customHeight="1" x14ac:dyDescent="0.25">
      <c r="K1074" s="117"/>
      <c r="L1074" s="18"/>
      <c r="M1074" s="18"/>
      <c r="N1074" s="18"/>
      <c r="O1074" s="18"/>
    </row>
    <row r="1075" spans="11:15" ht="15" customHeight="1" x14ac:dyDescent="0.25">
      <c r="K1075" s="117"/>
      <c r="L1075" s="18"/>
      <c r="M1075" s="18"/>
      <c r="N1075" s="18"/>
      <c r="O1075" s="18"/>
    </row>
    <row r="1076" spans="11:15" ht="15" customHeight="1" x14ac:dyDescent="0.25">
      <c r="K1076" s="117"/>
      <c r="L1076" s="18"/>
      <c r="M1076" s="18"/>
      <c r="N1076" s="18"/>
      <c r="O1076" s="18"/>
    </row>
    <row r="1077" spans="11:15" ht="15" customHeight="1" x14ac:dyDescent="0.25">
      <c r="K1077" s="117"/>
      <c r="L1077" s="18"/>
      <c r="M1077" s="18"/>
      <c r="N1077" s="18"/>
      <c r="O1077" s="18"/>
    </row>
    <row r="1078" spans="11:15" ht="15" customHeight="1" x14ac:dyDescent="0.25">
      <c r="K1078" s="117"/>
      <c r="L1078" s="18"/>
      <c r="M1078" s="18"/>
      <c r="N1078" s="18"/>
      <c r="O1078" s="18"/>
    </row>
    <row r="1079" spans="11:15" ht="15" customHeight="1" x14ac:dyDescent="0.25">
      <c r="K1079" s="117"/>
      <c r="L1079" s="18"/>
      <c r="M1079" s="18"/>
      <c r="N1079" s="18"/>
      <c r="O1079" s="18"/>
    </row>
    <row r="1080" spans="11:15" ht="15" customHeight="1" x14ac:dyDescent="0.25">
      <c r="K1080" s="117"/>
      <c r="L1080" s="18"/>
      <c r="M1080" s="18"/>
      <c r="N1080" s="18"/>
      <c r="O1080" s="18"/>
    </row>
    <row r="1081" spans="11:15" ht="15" customHeight="1" x14ac:dyDescent="0.25">
      <c r="K1081" s="117"/>
      <c r="L1081" s="18"/>
      <c r="M1081" s="18"/>
      <c r="N1081" s="18"/>
      <c r="O1081" s="18"/>
    </row>
    <row r="1082" spans="11:15" ht="15" customHeight="1" x14ac:dyDescent="0.25">
      <c r="K1082" s="117"/>
      <c r="L1082" s="18"/>
      <c r="M1082" s="18"/>
      <c r="N1082" s="18"/>
      <c r="O1082" s="18"/>
    </row>
    <row r="1083" spans="11:15" ht="15" customHeight="1" x14ac:dyDescent="0.25">
      <c r="K1083" s="117"/>
      <c r="L1083" s="18"/>
      <c r="M1083" s="18"/>
      <c r="N1083" s="18"/>
      <c r="O1083" s="18"/>
    </row>
    <row r="1084" spans="11:15" ht="15" customHeight="1" x14ac:dyDescent="0.25">
      <c r="K1084" s="117"/>
      <c r="L1084" s="18"/>
      <c r="M1084" s="18"/>
      <c r="N1084" s="18"/>
      <c r="O1084" s="18"/>
    </row>
    <row r="1085" spans="11:15" ht="15" customHeight="1" x14ac:dyDescent="0.25">
      <c r="K1085" s="117"/>
      <c r="L1085" s="18"/>
      <c r="M1085" s="18"/>
      <c r="N1085" s="18"/>
      <c r="O1085" s="18"/>
    </row>
    <row r="1086" spans="11:15" ht="15" customHeight="1" x14ac:dyDescent="0.25">
      <c r="K1086" s="117"/>
      <c r="L1086" s="18"/>
      <c r="M1086" s="18"/>
      <c r="N1086" s="18"/>
      <c r="O1086" s="18"/>
    </row>
    <row r="1087" spans="11:15" ht="15" customHeight="1" x14ac:dyDescent="0.25">
      <c r="K1087" s="117"/>
      <c r="L1087" s="18"/>
      <c r="M1087" s="18"/>
      <c r="N1087" s="18"/>
      <c r="O1087" s="18"/>
    </row>
    <row r="1088" spans="11:15" ht="15" customHeight="1" x14ac:dyDescent="0.25">
      <c r="K1088" s="117"/>
      <c r="L1088" s="18"/>
      <c r="M1088" s="18"/>
      <c r="N1088" s="18"/>
      <c r="O1088" s="18"/>
    </row>
    <row r="1089" spans="11:15" ht="15" customHeight="1" x14ac:dyDescent="0.25">
      <c r="K1089" s="117"/>
      <c r="L1089" s="18"/>
      <c r="M1089" s="18"/>
      <c r="N1089" s="18"/>
      <c r="O1089" s="18"/>
    </row>
    <row r="1090" spans="11:15" ht="15" customHeight="1" x14ac:dyDescent="0.25">
      <c r="K1090" s="117"/>
      <c r="L1090" s="18"/>
      <c r="M1090" s="18"/>
      <c r="N1090" s="18"/>
      <c r="O1090" s="18"/>
    </row>
    <row r="1091" spans="11:15" ht="15" customHeight="1" x14ac:dyDescent="0.25">
      <c r="K1091" s="117"/>
      <c r="L1091" s="18"/>
      <c r="M1091" s="18"/>
      <c r="N1091" s="18"/>
      <c r="O1091" s="18"/>
    </row>
    <row r="1092" spans="11:15" ht="15" customHeight="1" x14ac:dyDescent="0.25">
      <c r="K1092" s="117"/>
      <c r="L1092" s="18"/>
      <c r="M1092" s="18"/>
      <c r="N1092" s="18"/>
      <c r="O1092" s="18"/>
    </row>
    <row r="1093" spans="11:15" ht="15" customHeight="1" x14ac:dyDescent="0.25">
      <c r="K1093" s="117"/>
      <c r="L1093" s="18"/>
      <c r="M1093" s="18"/>
      <c r="N1093" s="18"/>
      <c r="O1093" s="18"/>
    </row>
    <row r="1094" spans="11:15" ht="15" customHeight="1" x14ac:dyDescent="0.25">
      <c r="K1094" s="117"/>
      <c r="L1094" s="18"/>
      <c r="M1094" s="18"/>
      <c r="N1094" s="18"/>
      <c r="O1094" s="18"/>
    </row>
    <row r="1095" spans="11:15" ht="15" customHeight="1" x14ac:dyDescent="0.25">
      <c r="K1095" s="117"/>
      <c r="L1095" s="18"/>
      <c r="M1095" s="18"/>
      <c r="N1095" s="18"/>
      <c r="O1095" s="18"/>
    </row>
    <row r="1096" spans="11:15" ht="15" customHeight="1" x14ac:dyDescent="0.25">
      <c r="K1096" s="117"/>
      <c r="L1096" s="18"/>
      <c r="M1096" s="18"/>
      <c r="N1096" s="18"/>
      <c r="O1096" s="18"/>
    </row>
    <row r="1097" spans="11:15" ht="15" customHeight="1" x14ac:dyDescent="0.25">
      <c r="K1097" s="117"/>
      <c r="L1097" s="18"/>
      <c r="M1097" s="18"/>
      <c r="N1097" s="18"/>
      <c r="O1097" s="18"/>
    </row>
    <row r="1098" spans="11:15" ht="15" customHeight="1" x14ac:dyDescent="0.25">
      <c r="K1098" s="117"/>
      <c r="L1098" s="18"/>
      <c r="M1098" s="18"/>
      <c r="N1098" s="18"/>
      <c r="O1098" s="18"/>
    </row>
    <row r="1099" spans="11:15" ht="15" customHeight="1" x14ac:dyDescent="0.25">
      <c r="K1099" s="117"/>
      <c r="L1099" s="18"/>
      <c r="M1099" s="18"/>
      <c r="N1099" s="18"/>
      <c r="O1099" s="18"/>
    </row>
    <row r="1100" spans="11:15" ht="15" customHeight="1" x14ac:dyDescent="0.25">
      <c r="K1100" s="117"/>
      <c r="L1100" s="18"/>
      <c r="M1100" s="18"/>
      <c r="N1100" s="18"/>
      <c r="O1100" s="18"/>
    </row>
    <row r="1101" spans="11:15" ht="15" customHeight="1" x14ac:dyDescent="0.25">
      <c r="K1101" s="117"/>
      <c r="L1101" s="18"/>
      <c r="M1101" s="18"/>
      <c r="N1101" s="18"/>
      <c r="O1101" s="18"/>
    </row>
    <row r="1102" spans="11:15" ht="15" customHeight="1" x14ac:dyDescent="0.25">
      <c r="K1102" s="117"/>
      <c r="L1102" s="18"/>
      <c r="M1102" s="18"/>
      <c r="N1102" s="18"/>
      <c r="O1102" s="18"/>
    </row>
    <row r="1103" spans="11:15" ht="15" customHeight="1" x14ac:dyDescent="0.25">
      <c r="K1103" s="117"/>
      <c r="L1103" s="18"/>
      <c r="M1103" s="18"/>
      <c r="N1103" s="18"/>
      <c r="O1103" s="18"/>
    </row>
    <row r="1104" spans="11:15" ht="15" customHeight="1" x14ac:dyDescent="0.25">
      <c r="K1104" s="117"/>
      <c r="L1104" s="18"/>
      <c r="M1104" s="18"/>
      <c r="N1104" s="18"/>
      <c r="O1104" s="18"/>
    </row>
    <row r="1105" spans="11:15" ht="15" customHeight="1" x14ac:dyDescent="0.25">
      <c r="K1105" s="117"/>
      <c r="L1105" s="18"/>
      <c r="M1105" s="18"/>
      <c r="N1105" s="18"/>
      <c r="O1105" s="18"/>
    </row>
    <row r="1106" spans="11:15" ht="15" customHeight="1" x14ac:dyDescent="0.25">
      <c r="K1106" s="117"/>
      <c r="L1106" s="18"/>
      <c r="M1106" s="18"/>
      <c r="N1106" s="18"/>
      <c r="O1106" s="18"/>
    </row>
    <row r="1107" spans="11:15" ht="15" customHeight="1" x14ac:dyDescent="0.25">
      <c r="K1107" s="117"/>
      <c r="L1107" s="18"/>
      <c r="M1107" s="18"/>
      <c r="N1107" s="18"/>
      <c r="O1107" s="18"/>
    </row>
    <row r="1108" spans="11:15" ht="15" customHeight="1" x14ac:dyDescent="0.25">
      <c r="K1108" s="117"/>
      <c r="L1108" s="18"/>
      <c r="M1108" s="18"/>
      <c r="N1108" s="18"/>
      <c r="O1108" s="18"/>
    </row>
    <row r="1109" spans="11:15" ht="15" customHeight="1" x14ac:dyDescent="0.25">
      <c r="K1109" s="117"/>
      <c r="L1109" s="18"/>
      <c r="M1109" s="18"/>
      <c r="N1109" s="18"/>
      <c r="O1109" s="18"/>
    </row>
    <row r="1110" spans="11:15" ht="15" customHeight="1" x14ac:dyDescent="0.25">
      <c r="K1110" s="117"/>
      <c r="L1110" s="18"/>
      <c r="M1110" s="18"/>
      <c r="N1110" s="18"/>
      <c r="O1110" s="18"/>
    </row>
    <row r="1111" spans="11:15" ht="15" customHeight="1" x14ac:dyDescent="0.25">
      <c r="K1111" s="117"/>
      <c r="L1111" s="18"/>
      <c r="M1111" s="18"/>
      <c r="N1111" s="18"/>
      <c r="O1111" s="18"/>
    </row>
    <row r="1112" spans="11:15" ht="15" customHeight="1" x14ac:dyDescent="0.25">
      <c r="K1112" s="117"/>
      <c r="L1112" s="18"/>
      <c r="M1112" s="18"/>
      <c r="N1112" s="18"/>
      <c r="O1112" s="18"/>
    </row>
    <row r="1113" spans="11:15" ht="15" customHeight="1" x14ac:dyDescent="0.25">
      <c r="K1113" s="117"/>
      <c r="L1113" s="18"/>
      <c r="M1113" s="18"/>
      <c r="N1113" s="18"/>
      <c r="O1113" s="18"/>
    </row>
    <row r="1114" spans="11:15" ht="15" customHeight="1" x14ac:dyDescent="0.25">
      <c r="K1114" s="117"/>
      <c r="L1114" s="18"/>
      <c r="M1114" s="18"/>
      <c r="N1114" s="18"/>
      <c r="O1114" s="18"/>
    </row>
    <row r="1115" spans="11:15" ht="15" customHeight="1" x14ac:dyDescent="0.25">
      <c r="K1115" s="117"/>
      <c r="L1115" s="18"/>
      <c r="M1115" s="18"/>
      <c r="N1115" s="18"/>
      <c r="O1115" s="18"/>
    </row>
    <row r="1116" spans="11:15" ht="15" customHeight="1" x14ac:dyDescent="0.25">
      <c r="K1116" s="117"/>
      <c r="L1116" s="18"/>
      <c r="M1116" s="18"/>
      <c r="N1116" s="18"/>
      <c r="O1116" s="18"/>
    </row>
    <row r="1117" spans="11:15" ht="15" customHeight="1" x14ac:dyDescent="0.25">
      <c r="K1117" s="117"/>
      <c r="L1117" s="18"/>
      <c r="M1117" s="18"/>
      <c r="N1117" s="18"/>
      <c r="O1117" s="18"/>
    </row>
    <row r="1118" spans="11:15" ht="15" customHeight="1" x14ac:dyDescent="0.25">
      <c r="K1118" s="117"/>
      <c r="L1118" s="18"/>
      <c r="M1118" s="18"/>
      <c r="N1118" s="18"/>
      <c r="O1118" s="18"/>
    </row>
    <row r="1119" spans="11:15" ht="15" customHeight="1" x14ac:dyDescent="0.25">
      <c r="K1119" s="117"/>
      <c r="L1119" s="18"/>
      <c r="M1119" s="18"/>
      <c r="N1119" s="18"/>
      <c r="O1119" s="18"/>
    </row>
    <row r="1120" spans="11:15" ht="15" customHeight="1" x14ac:dyDescent="0.25">
      <c r="K1120" s="117"/>
      <c r="L1120" s="18"/>
      <c r="M1120" s="18"/>
      <c r="N1120" s="18"/>
      <c r="O1120" s="18"/>
    </row>
    <row r="1121" spans="11:15" ht="15" customHeight="1" x14ac:dyDescent="0.25">
      <c r="K1121" s="117"/>
      <c r="L1121" s="18"/>
      <c r="M1121" s="18"/>
      <c r="N1121" s="18"/>
      <c r="O1121" s="18"/>
    </row>
    <row r="1122" spans="11:15" ht="15" customHeight="1" x14ac:dyDescent="0.25">
      <c r="K1122" s="117"/>
      <c r="L1122" s="18"/>
      <c r="M1122" s="18"/>
      <c r="N1122" s="18"/>
      <c r="O1122" s="18"/>
    </row>
    <row r="1123" spans="11:15" ht="15" customHeight="1" x14ac:dyDescent="0.25">
      <c r="K1123" s="117"/>
      <c r="L1123" s="18"/>
      <c r="M1123" s="18"/>
      <c r="N1123" s="18"/>
      <c r="O1123" s="18"/>
    </row>
    <row r="1124" spans="11:15" ht="15" customHeight="1" x14ac:dyDescent="0.25">
      <c r="K1124" s="117"/>
      <c r="L1124" s="18"/>
      <c r="M1124" s="18"/>
      <c r="N1124" s="18"/>
      <c r="O1124" s="18"/>
    </row>
    <row r="1125" spans="11:15" ht="15" customHeight="1" x14ac:dyDescent="0.25">
      <c r="K1125" s="117"/>
      <c r="L1125" s="18"/>
      <c r="M1125" s="18"/>
      <c r="N1125" s="18"/>
      <c r="O1125" s="18"/>
    </row>
    <row r="1126" spans="11:15" ht="15" customHeight="1" x14ac:dyDescent="0.25">
      <c r="K1126" s="117"/>
      <c r="L1126" s="18"/>
      <c r="M1126" s="18"/>
      <c r="N1126" s="18"/>
      <c r="O1126" s="18"/>
    </row>
    <row r="1127" spans="11:15" ht="15" customHeight="1" x14ac:dyDescent="0.25">
      <c r="K1127" s="117"/>
      <c r="L1127" s="18"/>
      <c r="M1127" s="18"/>
      <c r="N1127" s="18"/>
      <c r="O1127" s="18"/>
    </row>
    <row r="1128" spans="11:15" ht="15" customHeight="1" x14ac:dyDescent="0.25">
      <c r="K1128" s="117"/>
      <c r="L1128" s="18"/>
      <c r="M1128" s="18"/>
      <c r="N1128" s="18"/>
      <c r="O1128" s="18"/>
    </row>
    <row r="1129" spans="11:15" ht="15" customHeight="1" x14ac:dyDescent="0.25">
      <c r="K1129" s="117"/>
      <c r="L1129" s="18"/>
      <c r="M1129" s="18"/>
      <c r="N1129" s="18"/>
      <c r="O1129" s="18"/>
    </row>
    <row r="1130" spans="11:15" ht="15" customHeight="1" x14ac:dyDescent="0.25">
      <c r="K1130" s="117"/>
      <c r="L1130" s="18"/>
      <c r="M1130" s="18"/>
      <c r="N1130" s="18"/>
      <c r="O1130" s="18"/>
    </row>
  </sheetData>
  <customSheetViews>
    <customSheetView guid="{AA74D617-46A2-4FDC-94DA-407647126A6B}" scale="80" showPageBreaks="1" fitToPage="1" printArea="1" topLeftCell="A13">
      <selection activeCell="E31" sqref="E31"/>
      <rowBreaks count="1" manualBreakCount="1">
        <brk id="401" max="16383" man="1"/>
      </rowBreaks>
      <colBreaks count="1" manualBreakCount="1">
        <brk id="17" max="1048575" man="1"/>
      </colBreaks>
      <pageMargins left="0" right="0" top="0" bottom="0" header="0" footer="0"/>
      <pageSetup paperSize="8" scale="46" fitToHeight="0" orientation="landscape" cellComments="asDisplayed" errors="dash" r:id="rId1"/>
    </customSheetView>
    <customSheetView guid="{445B5084-4AA9-4766-BDF3-F081BD99834E}" scale="85" showPageBreaks="1" fitToPage="1" printArea="1" topLeftCell="A127">
      <selection activeCell="A154" sqref="A154:Q154"/>
      <rowBreaks count="1" manualBreakCount="1">
        <brk id="386" max="16383" man="1"/>
      </rowBreaks>
      <colBreaks count="1" manualBreakCount="1">
        <brk id="17" max="1048575" man="1"/>
      </colBreaks>
      <pageMargins left="0" right="0" top="0" bottom="0" header="0" footer="0"/>
      <pageSetup paperSize="8" scale="72" fitToHeight="0" orientation="landscape" cellComments="asDisplayed" errors="dash" r:id="rId2"/>
    </customSheetView>
    <customSheetView guid="{A3FC2C64-8F18-4E91-812D-1C0A223CFD0E}" scale="85" fitToPage="1" topLeftCell="A129">
      <selection activeCell="S145" sqref="S145"/>
      <rowBreaks count="1" manualBreakCount="1">
        <brk id="386" max="16383" man="1"/>
      </rowBreaks>
      <colBreaks count="1" manualBreakCount="1">
        <brk id="17" max="1048575" man="1"/>
      </colBreaks>
      <pageMargins left="0" right="0" top="0" bottom="0" header="0" footer="0"/>
      <pageSetup paperSize="8" scale="72" fitToHeight="0" orientation="landscape" cellComments="asDisplayed" errors="dash" r:id="rId3"/>
    </customSheetView>
  </customSheetViews>
  <mergeCells count="271">
    <mergeCell ref="N196:N197"/>
    <mergeCell ref="K205:K207"/>
    <mergeCell ref="K264:O264"/>
    <mergeCell ref="G242:G248"/>
    <mergeCell ref="G226:G232"/>
    <mergeCell ref="O196:O197"/>
    <mergeCell ref="K203:O203"/>
    <mergeCell ref="O205:O207"/>
    <mergeCell ref="H226:H232"/>
    <mergeCell ref="G254:G260"/>
    <mergeCell ref="H254:H260"/>
    <mergeCell ref="L205:L207"/>
    <mergeCell ref="M205:M207"/>
    <mergeCell ref="N205:N207"/>
    <mergeCell ref="I196:I197"/>
    <mergeCell ref="H242:H248"/>
    <mergeCell ref="H205:H207"/>
    <mergeCell ref="J205:J207"/>
    <mergeCell ref="H219:H225"/>
    <mergeCell ref="K119:O119"/>
    <mergeCell ref="K150:O150"/>
    <mergeCell ref="K159:O159"/>
    <mergeCell ref="K179:O179"/>
    <mergeCell ref="A252:A260"/>
    <mergeCell ref="B254:B260"/>
    <mergeCell ref="K250:O250"/>
    <mergeCell ref="K210:O210"/>
    <mergeCell ref="K240:O240"/>
    <mergeCell ref="K189:O189"/>
    <mergeCell ref="K193:O193"/>
    <mergeCell ref="E219:E225"/>
    <mergeCell ref="B139:B145"/>
    <mergeCell ref="C139:C145"/>
    <mergeCell ref="D139:D145"/>
    <mergeCell ref="E139:E145"/>
    <mergeCell ref="F139:F145"/>
    <mergeCell ref="G139:G145"/>
    <mergeCell ref="H139:H145"/>
    <mergeCell ref="I205:I207"/>
    <mergeCell ref="H196:H197"/>
    <mergeCell ref="K196:K197"/>
    <mergeCell ref="L196:L197"/>
    <mergeCell ref="M196:M197"/>
    <mergeCell ref="H89:H95"/>
    <mergeCell ref="G109:G115"/>
    <mergeCell ref="H20:H26"/>
    <mergeCell ref="G70:G76"/>
    <mergeCell ref="H48:H54"/>
    <mergeCell ref="H55:H61"/>
    <mergeCell ref="K3:O3"/>
    <mergeCell ref="K18:O18"/>
    <mergeCell ref="K68:O68"/>
    <mergeCell ref="K87:O87"/>
    <mergeCell ref="K107:O107"/>
    <mergeCell ref="G77:G83"/>
    <mergeCell ref="H77:H83"/>
    <mergeCell ref="H129:H131"/>
    <mergeCell ref="C96:C98"/>
    <mergeCell ref="B96:B98"/>
    <mergeCell ref="E124:E125"/>
    <mergeCell ref="G124:G125"/>
    <mergeCell ref="H124:H125"/>
    <mergeCell ref="E126:E128"/>
    <mergeCell ref="F124:F125"/>
    <mergeCell ref="H99:H101"/>
    <mergeCell ref="F99:F101"/>
    <mergeCell ref="F96:F98"/>
    <mergeCell ref="F109:F115"/>
    <mergeCell ref="H96:H98"/>
    <mergeCell ref="B129:B131"/>
    <mergeCell ref="C129:C131"/>
    <mergeCell ref="D129:D131"/>
    <mergeCell ref="E129:E131"/>
    <mergeCell ref="D99:D101"/>
    <mergeCell ref="F126:F128"/>
    <mergeCell ref="G129:G131"/>
    <mergeCell ref="F161:F167"/>
    <mergeCell ref="F205:F207"/>
    <mergeCell ref="F266:F272"/>
    <mergeCell ref="C168:C174"/>
    <mergeCell ref="B179:C179"/>
    <mergeCell ref="E205:E207"/>
    <mergeCell ref="G205:G207"/>
    <mergeCell ref="B226:B232"/>
    <mergeCell ref="C226:C232"/>
    <mergeCell ref="D226:D232"/>
    <mergeCell ref="F233:F235"/>
    <mergeCell ref="F219:F225"/>
    <mergeCell ref="F212:F218"/>
    <mergeCell ref="G219:G225"/>
    <mergeCell ref="B233:B235"/>
    <mergeCell ref="B266:B272"/>
    <mergeCell ref="C266:C272"/>
    <mergeCell ref="D266:D272"/>
    <mergeCell ref="E266:E272"/>
    <mergeCell ref="A212:A235"/>
    <mergeCell ref="E161:E167"/>
    <mergeCell ref="G161:G167"/>
    <mergeCell ref="G196:G197"/>
    <mergeCell ref="G168:G174"/>
    <mergeCell ref="A266:A280"/>
    <mergeCell ref="F274:F280"/>
    <mergeCell ref="G274:G280"/>
    <mergeCell ref="A242:A248"/>
    <mergeCell ref="F254:F260"/>
    <mergeCell ref="C254:C260"/>
    <mergeCell ref="E242:E248"/>
    <mergeCell ref="F242:F248"/>
    <mergeCell ref="D219:D225"/>
    <mergeCell ref="F196:F197"/>
    <mergeCell ref="G266:G272"/>
    <mergeCell ref="B161:B167"/>
    <mergeCell ref="C161:C167"/>
    <mergeCell ref="A121:A145"/>
    <mergeCell ref="B99:B101"/>
    <mergeCell ref="C99:C101"/>
    <mergeCell ref="A109:A115"/>
    <mergeCell ref="B109:B115"/>
    <mergeCell ref="C233:C235"/>
    <mergeCell ref="D233:D235"/>
    <mergeCell ref="E226:E232"/>
    <mergeCell ref="F226:F232"/>
    <mergeCell ref="D196:D197"/>
    <mergeCell ref="E196:E197"/>
    <mergeCell ref="A181:A183"/>
    <mergeCell ref="F168:F174"/>
    <mergeCell ref="E99:E101"/>
    <mergeCell ref="E168:E174"/>
    <mergeCell ref="F129:F131"/>
    <mergeCell ref="C109:C115"/>
    <mergeCell ref="A195:A199"/>
    <mergeCell ref="A89:A101"/>
    <mergeCell ref="A161:A174"/>
    <mergeCell ref="A205:A207"/>
    <mergeCell ref="C196:C197"/>
    <mergeCell ref="F89:F95"/>
    <mergeCell ref="D161:D167"/>
    <mergeCell ref="H168:H174"/>
    <mergeCell ref="D70:D76"/>
    <mergeCell ref="E70:E76"/>
    <mergeCell ref="G99:G101"/>
    <mergeCell ref="H161:H167"/>
    <mergeCell ref="H109:H115"/>
    <mergeCell ref="H70:H76"/>
    <mergeCell ref="A70:A83"/>
    <mergeCell ref="A152:A157"/>
    <mergeCell ref="C152:C157"/>
    <mergeCell ref="B126:B128"/>
    <mergeCell ref="C126:C128"/>
    <mergeCell ref="D126:D128"/>
    <mergeCell ref="G126:G128"/>
    <mergeCell ref="H126:H128"/>
    <mergeCell ref="B124:B125"/>
    <mergeCell ref="C124:C125"/>
    <mergeCell ref="D124:D125"/>
    <mergeCell ref="D152:D157"/>
    <mergeCell ref="E152:E157"/>
    <mergeCell ref="G152:G157"/>
    <mergeCell ref="H152:H157"/>
    <mergeCell ref="F70:F76"/>
    <mergeCell ref="B70:B76"/>
    <mergeCell ref="A20:A61"/>
    <mergeCell ref="B27:B33"/>
    <mergeCell ref="C27:C33"/>
    <mergeCell ref="D27:D33"/>
    <mergeCell ref="E27:E33"/>
    <mergeCell ref="C70:C76"/>
    <mergeCell ref="H34:H40"/>
    <mergeCell ref="E41:E47"/>
    <mergeCell ref="G41:G47"/>
    <mergeCell ref="H41:H47"/>
    <mergeCell ref="C55:C61"/>
    <mergeCell ref="D55:D61"/>
    <mergeCell ref="C48:C54"/>
    <mergeCell ref="B55:B61"/>
    <mergeCell ref="G27:G33"/>
    <mergeCell ref="H27:H33"/>
    <mergeCell ref="E34:E40"/>
    <mergeCell ref="B20:B26"/>
    <mergeCell ref="C20:C26"/>
    <mergeCell ref="D20:D26"/>
    <mergeCell ref="B41:B47"/>
    <mergeCell ref="C41:C47"/>
    <mergeCell ref="D41:D47"/>
    <mergeCell ref="D48:D54"/>
    <mergeCell ref="E4:F4"/>
    <mergeCell ref="G20:G26"/>
    <mergeCell ref="C34:C40"/>
    <mergeCell ref="D34:D40"/>
    <mergeCell ref="G48:G54"/>
    <mergeCell ref="B5:B10"/>
    <mergeCell ref="C5:C10"/>
    <mergeCell ref="D5:D10"/>
    <mergeCell ref="G5:G10"/>
    <mergeCell ref="G34:G40"/>
    <mergeCell ref="F20:F26"/>
    <mergeCell ref="F27:F33"/>
    <mergeCell ref="F34:F40"/>
    <mergeCell ref="F41:F47"/>
    <mergeCell ref="C77:C83"/>
    <mergeCell ref="B77:B83"/>
    <mergeCell ref="D77:D83"/>
    <mergeCell ref="E77:E83"/>
    <mergeCell ref="F77:F83"/>
    <mergeCell ref="F55:F61"/>
    <mergeCell ref="B68:C68"/>
    <mergeCell ref="B87:C87"/>
    <mergeCell ref="H233:H235"/>
    <mergeCell ref="B152:B157"/>
    <mergeCell ref="C89:C95"/>
    <mergeCell ref="D89:D95"/>
    <mergeCell ref="E89:E95"/>
    <mergeCell ref="G89:G95"/>
    <mergeCell ref="B89:B95"/>
    <mergeCell ref="F132:F138"/>
    <mergeCell ref="G132:G138"/>
    <mergeCell ref="D96:D98"/>
    <mergeCell ref="E96:E98"/>
    <mergeCell ref="G96:G98"/>
    <mergeCell ref="D109:D115"/>
    <mergeCell ref="E109:E115"/>
    <mergeCell ref="B168:B174"/>
    <mergeCell ref="D168:D174"/>
    <mergeCell ref="A1:J2"/>
    <mergeCell ref="B196:B197"/>
    <mergeCell ref="A5:A16"/>
    <mergeCell ref="B11:B16"/>
    <mergeCell ref="C11:C16"/>
    <mergeCell ref="D11:D16"/>
    <mergeCell ref="H11:H16"/>
    <mergeCell ref="G11:G16"/>
    <mergeCell ref="E5:F10"/>
    <mergeCell ref="E11:F16"/>
    <mergeCell ref="E55:E61"/>
    <mergeCell ref="G55:G61"/>
    <mergeCell ref="B48:B54"/>
    <mergeCell ref="E48:E54"/>
    <mergeCell ref="F48:F54"/>
    <mergeCell ref="E20:E26"/>
    <mergeCell ref="B34:B40"/>
    <mergeCell ref="B132:B138"/>
    <mergeCell ref="C132:C138"/>
    <mergeCell ref="D132:D138"/>
    <mergeCell ref="E132:E138"/>
    <mergeCell ref="H132:H138"/>
    <mergeCell ref="H5:H10"/>
    <mergeCell ref="F152:F157"/>
    <mergeCell ref="H274:H280"/>
    <mergeCell ref="D274:D280"/>
    <mergeCell ref="C274:C280"/>
    <mergeCell ref="B274:B280"/>
    <mergeCell ref="B203:C203"/>
    <mergeCell ref="B210:C210"/>
    <mergeCell ref="B205:B207"/>
    <mergeCell ref="C205:C207"/>
    <mergeCell ref="H266:H272"/>
    <mergeCell ref="B212:B218"/>
    <mergeCell ref="C212:C218"/>
    <mergeCell ref="D212:D218"/>
    <mergeCell ref="E212:E218"/>
    <mergeCell ref="G212:G218"/>
    <mergeCell ref="D205:D207"/>
    <mergeCell ref="C219:C225"/>
    <mergeCell ref="B219:B225"/>
    <mergeCell ref="B242:B248"/>
    <mergeCell ref="C242:C248"/>
    <mergeCell ref="D242:D248"/>
    <mergeCell ref="H212:H218"/>
    <mergeCell ref="E233:E235"/>
    <mergeCell ref="G233:G235"/>
    <mergeCell ref="E274:E280"/>
  </mergeCells>
  <phoneticPr fontId="19" type="noConversion"/>
  <pageMargins left="0.25" right="0.25" top="0.75" bottom="0.75" header="0.3" footer="0.3"/>
  <pageSetup paperSize="9" orientation="landscape" cellComments="asDisplayed" errors="dash" r:id="rId4"/>
  <rowBreaks count="4" manualBreakCount="4">
    <brk id="17" max="17" man="1"/>
    <brk id="67" max="17" man="1"/>
    <brk id="118" max="17" man="1"/>
    <brk id="169" max="46" man="1"/>
  </rowBreaks>
  <colBreaks count="1" manualBreakCount="1">
    <brk id="15" max="1048575" man="1"/>
  </colBreaks>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2"/>
  <sheetViews>
    <sheetView zoomScale="80" zoomScaleNormal="80" workbookViewId="0">
      <selection activeCell="C3" sqref="C3"/>
    </sheetView>
  </sheetViews>
  <sheetFormatPr defaultColWidth="8.7109375" defaultRowHeight="12.75" x14ac:dyDescent="0.2"/>
  <cols>
    <col min="1" max="1" width="18" style="158" customWidth="1"/>
    <col min="2" max="16" width="15.5703125" style="158" customWidth="1"/>
    <col min="17" max="16384" width="8.7109375" style="158"/>
  </cols>
  <sheetData>
    <row r="1" spans="1:16" s="144" customFormat="1" ht="30" customHeight="1" x14ac:dyDescent="0.25">
      <c r="A1" s="359" t="s">
        <v>278</v>
      </c>
      <c r="B1" s="359" t="s">
        <v>279</v>
      </c>
      <c r="C1" s="359" t="s">
        <v>280</v>
      </c>
      <c r="D1" s="359" t="s">
        <v>281</v>
      </c>
      <c r="E1" s="359" t="s">
        <v>282</v>
      </c>
      <c r="F1" s="359" t="s">
        <v>283</v>
      </c>
      <c r="G1" s="358" t="s">
        <v>281</v>
      </c>
      <c r="H1" s="358"/>
      <c r="I1" s="358"/>
      <c r="J1" s="358"/>
      <c r="K1" s="358"/>
      <c r="L1" s="358"/>
      <c r="M1" s="358"/>
      <c r="N1" s="358"/>
      <c r="O1" s="358"/>
      <c r="P1" s="358"/>
    </row>
    <row r="2" spans="1:16" s="144" customFormat="1" ht="85.5" customHeight="1" x14ac:dyDescent="0.25">
      <c r="A2" s="359"/>
      <c r="B2" s="359"/>
      <c r="C2" s="359"/>
      <c r="D2" s="359"/>
      <c r="E2" s="359"/>
      <c r="F2" s="359"/>
      <c r="G2" s="145" t="s">
        <v>284</v>
      </c>
      <c r="H2" s="145" t="s">
        <v>285</v>
      </c>
      <c r="I2" s="146" t="s">
        <v>286</v>
      </c>
      <c r="J2" s="146" t="s">
        <v>287</v>
      </c>
      <c r="K2" s="147" t="s">
        <v>288</v>
      </c>
      <c r="L2" s="148" t="s">
        <v>289</v>
      </c>
      <c r="M2" s="147" t="s">
        <v>290</v>
      </c>
      <c r="N2" s="147" t="s">
        <v>291</v>
      </c>
      <c r="O2" s="147" t="s">
        <v>292</v>
      </c>
      <c r="P2" s="147" t="s">
        <v>293</v>
      </c>
    </row>
    <row r="3" spans="1:16" ht="30" customHeight="1" x14ac:dyDescent="0.2">
      <c r="A3" s="258" t="s">
        <v>294</v>
      </c>
      <c r="B3" s="150">
        <v>3864296</v>
      </c>
      <c r="C3" s="151">
        <v>2197647</v>
      </c>
      <c r="D3" s="151">
        <f>C3*50%</f>
        <v>1098823.5</v>
      </c>
      <c r="E3" s="152">
        <f>D3/2</f>
        <v>549411.75</v>
      </c>
      <c r="F3" s="152">
        <f>D3/2</f>
        <v>549411.75</v>
      </c>
      <c r="G3" s="153">
        <f>D3*H3</f>
        <v>571388.22</v>
      </c>
      <c r="H3" s="154">
        <v>0.52</v>
      </c>
      <c r="I3" s="153">
        <f>D3*J3</f>
        <v>527435.28</v>
      </c>
      <c r="J3" s="155">
        <v>0.48</v>
      </c>
      <c r="K3" s="156">
        <f>D3*L3</f>
        <v>342283.52025</v>
      </c>
      <c r="L3" s="154">
        <v>0.3115</v>
      </c>
      <c r="M3" s="153">
        <f>N3*D3</f>
        <v>175811.76</v>
      </c>
      <c r="N3" s="154">
        <v>0.16</v>
      </c>
      <c r="O3" s="153">
        <f>P3*D3</f>
        <v>164823.52499999999</v>
      </c>
      <c r="P3" s="157">
        <v>0.15</v>
      </c>
    </row>
    <row r="4" spans="1:16" ht="30" customHeight="1" x14ac:dyDescent="0.2">
      <c r="A4" s="258" t="s">
        <v>295</v>
      </c>
      <c r="B4" s="150">
        <v>1500000</v>
      </c>
      <c r="C4" s="151">
        <f>B4*84%</f>
        <v>1260000</v>
      </c>
      <c r="D4" s="151">
        <f>C4</f>
        <v>1260000</v>
      </c>
      <c r="E4" s="152">
        <f t="shared" ref="E4:E6" si="0">D4/2</f>
        <v>630000</v>
      </c>
      <c r="F4" s="152">
        <f t="shared" ref="F4:F6" si="1">D4/2</f>
        <v>630000</v>
      </c>
      <c r="G4" s="153">
        <f t="shared" ref="G4:G6" si="2">D4*H4</f>
        <v>647640</v>
      </c>
      <c r="H4" s="154">
        <v>0.51400000000000001</v>
      </c>
      <c r="I4" s="153">
        <f t="shared" ref="I4:I6" si="3">D4*J4</f>
        <v>612360</v>
      </c>
      <c r="J4" s="155">
        <f>100%-H4</f>
        <v>0.48599999999999999</v>
      </c>
      <c r="K4" s="156">
        <f t="shared" ref="K4:K6" si="4">D4*L4</f>
        <v>655200</v>
      </c>
      <c r="L4" s="154">
        <v>0.52</v>
      </c>
      <c r="M4" s="153">
        <f t="shared" ref="M4:M6" si="5">N4*D4</f>
        <v>252000</v>
      </c>
      <c r="N4" s="154">
        <v>0.2</v>
      </c>
      <c r="O4" s="153">
        <f t="shared" ref="O4:O6" si="6">P4*D4</f>
        <v>189000</v>
      </c>
      <c r="P4" s="157">
        <v>0.15</v>
      </c>
    </row>
    <row r="5" spans="1:16" ht="51.75" customHeight="1" x14ac:dyDescent="0.2">
      <c r="A5" s="258" t="s">
        <v>296</v>
      </c>
      <c r="B5" s="165">
        <v>23026</v>
      </c>
      <c r="C5" s="152">
        <v>23026</v>
      </c>
      <c r="D5" s="152">
        <v>23026</v>
      </c>
      <c r="E5" s="152">
        <f t="shared" si="0"/>
        <v>11513</v>
      </c>
      <c r="F5" s="152">
        <f t="shared" si="1"/>
        <v>11513</v>
      </c>
      <c r="G5" s="153">
        <f t="shared" si="2"/>
        <v>11927.468000000001</v>
      </c>
      <c r="H5" s="154">
        <v>0.51800000000000002</v>
      </c>
      <c r="I5" s="153">
        <f t="shared" si="3"/>
        <v>11098.531999999999</v>
      </c>
      <c r="J5" s="155">
        <f>100%-H5</f>
        <v>0.48199999999999998</v>
      </c>
      <c r="K5" s="156">
        <f t="shared" si="4"/>
        <v>9286.3858</v>
      </c>
      <c r="L5" s="154">
        <v>0.40329999999999999</v>
      </c>
      <c r="M5" s="153">
        <f t="shared" si="5"/>
        <v>3965.1270758122746</v>
      </c>
      <c r="N5" s="154">
        <v>0.17220216606498195</v>
      </c>
      <c r="O5" s="153">
        <f t="shared" si="6"/>
        <v>3453.9</v>
      </c>
      <c r="P5" s="157">
        <v>0.15</v>
      </c>
    </row>
    <row r="6" spans="1:16" ht="51.75" customHeight="1" x14ac:dyDescent="0.2">
      <c r="A6" s="258" t="s">
        <v>297</v>
      </c>
      <c r="B6" s="150">
        <v>180000.00100185533</v>
      </c>
      <c r="C6" s="151">
        <v>118552</v>
      </c>
      <c r="D6" s="151">
        <v>20000</v>
      </c>
      <c r="E6" s="152">
        <f t="shared" si="0"/>
        <v>10000</v>
      </c>
      <c r="F6" s="152">
        <f t="shared" si="1"/>
        <v>10000</v>
      </c>
      <c r="G6" s="153">
        <f t="shared" si="2"/>
        <v>9920</v>
      </c>
      <c r="H6" s="154">
        <v>0.496</v>
      </c>
      <c r="I6" s="153">
        <f t="shared" si="3"/>
        <v>10080</v>
      </c>
      <c r="J6" s="155">
        <f>100%-H6</f>
        <v>0.504</v>
      </c>
      <c r="K6" s="156">
        <f t="shared" si="4"/>
        <v>6956</v>
      </c>
      <c r="L6" s="154">
        <v>0.3478</v>
      </c>
      <c r="M6" s="153">
        <f t="shared" si="5"/>
        <v>3056.362906557059</v>
      </c>
      <c r="N6" s="154">
        <v>0.15281814532785296</v>
      </c>
      <c r="O6" s="153">
        <f t="shared" si="6"/>
        <v>3000</v>
      </c>
      <c r="P6" s="157">
        <v>0.15</v>
      </c>
    </row>
    <row r="7" spans="1:16" ht="30" customHeight="1" x14ac:dyDescent="0.2">
      <c r="A7" s="258" t="s">
        <v>18</v>
      </c>
      <c r="B7" s="150">
        <v>160738</v>
      </c>
      <c r="C7" s="151">
        <v>86614</v>
      </c>
      <c r="D7" s="151">
        <f>C7*93%</f>
        <v>80551.02</v>
      </c>
      <c r="E7" s="152"/>
      <c r="F7" s="152"/>
      <c r="G7" s="153">
        <f>H7*D7</f>
        <v>52358.163000000008</v>
      </c>
      <c r="H7" s="154">
        <v>0.65</v>
      </c>
      <c r="I7" s="153">
        <f>D7*J7</f>
        <v>28192.857</v>
      </c>
      <c r="J7" s="155">
        <v>0.35</v>
      </c>
      <c r="K7" s="156">
        <v>1647</v>
      </c>
      <c r="L7" s="154">
        <v>0.02</v>
      </c>
      <c r="M7" s="153" t="s">
        <v>78</v>
      </c>
      <c r="N7" s="154" t="s">
        <v>78</v>
      </c>
      <c r="O7" s="153">
        <f>3%*D7</f>
        <v>2416.5306</v>
      </c>
      <c r="P7" s="157">
        <v>0.03</v>
      </c>
    </row>
    <row r="8" spans="1:16" s="159" customFormat="1" ht="30" customHeight="1" x14ac:dyDescent="0.2">
      <c r="A8" s="259" t="s">
        <v>298</v>
      </c>
      <c r="B8" s="165">
        <f>SUM(B3:B7)</f>
        <v>5728060.0010018554</v>
      </c>
      <c r="C8" s="165">
        <f>SUM(C3:C7)</f>
        <v>3685839</v>
      </c>
      <c r="D8" s="165">
        <f>SUM(D3:D7)</f>
        <v>2482400.52</v>
      </c>
      <c r="E8" s="166">
        <f>SUM(E3:E7)</f>
        <v>1200924.75</v>
      </c>
      <c r="F8" s="166">
        <f t="shared" ref="F8:G8" si="7">SUM(F3:F7)</f>
        <v>1200924.75</v>
      </c>
      <c r="G8" s="166">
        <f t="shared" si="7"/>
        <v>1293233.851</v>
      </c>
      <c r="H8" s="168"/>
      <c r="I8" s="166">
        <f>ROUND(SUM(I3:I7),-3)</f>
        <v>1189000</v>
      </c>
      <c r="J8" s="168"/>
      <c r="K8" s="166">
        <f>ROUND(SUM(K3:K7),-3)</f>
        <v>1015000</v>
      </c>
      <c r="L8" s="168"/>
      <c r="M8" s="166">
        <f>ROUND(SUM(M3:M7),-3)</f>
        <v>435000</v>
      </c>
      <c r="N8" s="168"/>
      <c r="O8" s="167">
        <f>SUM(O3:O7)</f>
        <v>362693.95560000004</v>
      </c>
      <c r="P8" s="168"/>
    </row>
    <row r="9" spans="1:16" x14ac:dyDescent="0.2">
      <c r="A9" s="160"/>
      <c r="B9" s="160"/>
      <c r="C9" s="160"/>
      <c r="D9" s="160"/>
      <c r="E9" s="160"/>
      <c r="F9" s="160"/>
      <c r="G9" s="160"/>
      <c r="H9" s="160"/>
      <c r="I9" s="160"/>
      <c r="J9" s="160"/>
      <c r="K9" s="160"/>
      <c r="L9" s="160"/>
      <c r="M9" s="160"/>
      <c r="N9" s="160"/>
    </row>
    <row r="10" spans="1:16" ht="14.65" customHeight="1" x14ac:dyDescent="0.2">
      <c r="A10" s="360" t="s">
        <v>299</v>
      </c>
      <c r="B10" s="361"/>
      <c r="C10" s="161" t="s">
        <v>300</v>
      </c>
      <c r="D10" s="161" t="s">
        <v>301</v>
      </c>
      <c r="E10" s="162"/>
      <c r="F10" s="162"/>
      <c r="G10" s="162"/>
      <c r="H10" s="362" t="s">
        <v>302</v>
      </c>
      <c r="I10" s="362"/>
      <c r="J10" s="362"/>
      <c r="K10" s="362"/>
      <c r="L10" s="362"/>
      <c r="M10" s="362"/>
    </row>
    <row r="11" spans="1:16" x14ac:dyDescent="0.2">
      <c r="A11" s="357" t="s">
        <v>303</v>
      </c>
      <c r="B11" s="357"/>
      <c r="C11" s="163">
        <v>1</v>
      </c>
      <c r="D11" s="163">
        <v>0</v>
      </c>
      <c r="E11" s="162"/>
      <c r="F11" s="162"/>
      <c r="G11" s="162"/>
      <c r="H11" s="363"/>
      <c r="I11" s="363"/>
      <c r="J11" s="363"/>
      <c r="K11" s="363"/>
      <c r="L11" s="363"/>
      <c r="M11" s="363"/>
    </row>
    <row r="12" spans="1:16" x14ac:dyDescent="0.2">
      <c r="A12" s="357" t="s">
        <v>304</v>
      </c>
      <c r="B12" s="357"/>
      <c r="C12" s="163">
        <v>8</v>
      </c>
      <c r="D12" s="163">
        <v>0</v>
      </c>
      <c r="E12" s="162"/>
      <c r="F12" s="162"/>
      <c r="G12" s="162"/>
      <c r="H12" s="363"/>
      <c r="I12" s="363"/>
      <c r="J12" s="363"/>
      <c r="K12" s="363"/>
      <c r="L12" s="363"/>
      <c r="M12" s="363"/>
    </row>
    <row r="13" spans="1:16" x14ac:dyDescent="0.2">
      <c r="A13" s="357" t="s">
        <v>305</v>
      </c>
      <c r="B13" s="357"/>
      <c r="C13" s="163">
        <v>1</v>
      </c>
      <c r="D13" s="163">
        <v>0</v>
      </c>
      <c r="E13" s="162"/>
      <c r="F13" s="162"/>
      <c r="G13" s="162"/>
      <c r="H13" s="160"/>
      <c r="I13" s="160"/>
      <c r="J13" s="160"/>
      <c r="K13" s="160"/>
      <c r="L13" s="160"/>
      <c r="M13" s="160"/>
    </row>
    <row r="14" spans="1:16" ht="14.65" customHeight="1" x14ac:dyDescent="0.2">
      <c r="A14" s="357" t="s">
        <v>306</v>
      </c>
      <c r="B14" s="357"/>
      <c r="C14" s="163">
        <v>1</v>
      </c>
      <c r="D14" s="163">
        <v>0</v>
      </c>
      <c r="E14" s="162"/>
      <c r="F14" s="162"/>
      <c r="G14" s="162"/>
      <c r="H14" s="160"/>
      <c r="I14" s="160"/>
      <c r="J14" s="160"/>
      <c r="K14" s="160"/>
      <c r="L14" s="160"/>
      <c r="M14" s="160"/>
    </row>
    <row r="15" spans="1:16" ht="14.65" customHeight="1" x14ac:dyDescent="0.2">
      <c r="A15" s="357" t="s">
        <v>307</v>
      </c>
      <c r="B15" s="357"/>
      <c r="C15" s="163">
        <v>1232</v>
      </c>
      <c r="D15" s="163">
        <v>50</v>
      </c>
      <c r="E15" s="162"/>
      <c r="F15" s="162"/>
      <c r="G15" s="162"/>
      <c r="H15" s="160"/>
      <c r="I15" s="160"/>
      <c r="J15" s="160"/>
      <c r="K15" s="160"/>
      <c r="L15" s="160"/>
      <c r="M15" s="160"/>
    </row>
    <row r="16" spans="1:16" x14ac:dyDescent="0.2">
      <c r="A16" s="357" t="s">
        <v>308</v>
      </c>
      <c r="B16" s="357"/>
      <c r="C16" s="163"/>
      <c r="D16" s="163">
        <v>0</v>
      </c>
      <c r="E16" s="162"/>
      <c r="F16" s="162"/>
      <c r="G16" s="162"/>
      <c r="H16" s="160"/>
      <c r="I16" s="160"/>
      <c r="J16" s="160"/>
      <c r="K16" s="160"/>
      <c r="L16" s="160"/>
      <c r="M16" s="160"/>
    </row>
    <row r="17" spans="1:10" x14ac:dyDescent="0.2">
      <c r="A17" s="357" t="s">
        <v>309</v>
      </c>
      <c r="B17" s="357"/>
      <c r="C17" s="163">
        <v>1</v>
      </c>
      <c r="D17" s="163">
        <v>0</v>
      </c>
      <c r="E17" s="162"/>
      <c r="F17" s="162"/>
      <c r="G17" s="162"/>
      <c r="H17" s="160"/>
      <c r="I17" s="160"/>
      <c r="J17" s="160"/>
    </row>
    <row r="18" spans="1:10" x14ac:dyDescent="0.2">
      <c r="A18" s="357" t="s">
        <v>310</v>
      </c>
      <c r="B18" s="357"/>
      <c r="C18" s="164">
        <v>1</v>
      </c>
      <c r="D18" s="164">
        <v>0</v>
      </c>
    </row>
    <row r="19" spans="1:10" x14ac:dyDescent="0.2">
      <c r="A19" s="357" t="s">
        <v>311</v>
      </c>
      <c r="B19" s="357"/>
      <c r="C19" s="164">
        <v>1</v>
      </c>
      <c r="D19" s="164">
        <v>0</v>
      </c>
    </row>
    <row r="20" spans="1:10" x14ac:dyDescent="0.2">
      <c r="A20" s="357" t="s">
        <v>312</v>
      </c>
      <c r="B20" s="357"/>
      <c r="C20" s="164">
        <v>1</v>
      </c>
      <c r="D20" s="164">
        <v>0</v>
      </c>
    </row>
    <row r="21" spans="1:10" x14ac:dyDescent="0.2">
      <c r="A21" s="357" t="s">
        <v>313</v>
      </c>
      <c r="B21" s="357"/>
      <c r="C21" s="164">
        <v>1</v>
      </c>
      <c r="D21" s="164">
        <v>0</v>
      </c>
    </row>
    <row r="22" spans="1:10" x14ac:dyDescent="0.2">
      <c r="A22" s="357" t="s">
        <v>314</v>
      </c>
      <c r="B22" s="357"/>
      <c r="C22" s="164">
        <v>1</v>
      </c>
      <c r="D22" s="164">
        <v>0</v>
      </c>
    </row>
    <row r="23" spans="1:10" x14ac:dyDescent="0.2">
      <c r="A23" s="357" t="s">
        <v>315</v>
      </c>
      <c r="B23" s="357"/>
      <c r="C23" s="164">
        <v>1</v>
      </c>
      <c r="D23" s="164">
        <v>0</v>
      </c>
      <c r="J23" s="159"/>
    </row>
    <row r="24" spans="1:10" x14ac:dyDescent="0.2">
      <c r="A24" s="357" t="s">
        <v>316</v>
      </c>
      <c r="B24" s="357"/>
      <c r="C24" s="164">
        <v>1</v>
      </c>
      <c r="D24" s="164">
        <v>0</v>
      </c>
      <c r="J24" s="159"/>
    </row>
    <row r="25" spans="1:10" x14ac:dyDescent="0.2">
      <c r="A25" s="357" t="s">
        <v>317</v>
      </c>
      <c r="B25" s="357"/>
      <c r="C25" s="164">
        <v>1</v>
      </c>
      <c r="D25" s="164">
        <v>0</v>
      </c>
    </row>
    <row r="26" spans="1:10" x14ac:dyDescent="0.2">
      <c r="A26" s="357" t="s">
        <v>318</v>
      </c>
      <c r="B26" s="357"/>
      <c r="C26" s="164">
        <v>1</v>
      </c>
      <c r="D26" s="164">
        <v>1</v>
      </c>
    </row>
    <row r="27" spans="1:10" x14ac:dyDescent="0.2">
      <c r="A27" s="357" t="s">
        <v>319</v>
      </c>
      <c r="B27" s="357"/>
      <c r="C27" s="164">
        <v>295</v>
      </c>
      <c r="D27" s="164">
        <v>295</v>
      </c>
    </row>
    <row r="28" spans="1:10" x14ac:dyDescent="0.2">
      <c r="A28" s="357" t="s">
        <v>320</v>
      </c>
      <c r="B28" s="357"/>
      <c r="C28" s="164">
        <v>128</v>
      </c>
      <c r="D28" s="164">
        <v>30</v>
      </c>
    </row>
    <row r="29" spans="1:10" x14ac:dyDescent="0.2">
      <c r="A29" s="357" t="s">
        <v>321</v>
      </c>
      <c r="B29" s="357"/>
      <c r="C29" s="164">
        <v>1</v>
      </c>
      <c r="D29" s="164">
        <v>0</v>
      </c>
    </row>
    <row r="30" spans="1:10" x14ac:dyDescent="0.2">
      <c r="A30" s="357" t="s">
        <v>322</v>
      </c>
      <c r="B30" s="357"/>
      <c r="C30" s="164">
        <v>1</v>
      </c>
      <c r="D30" s="164">
        <v>0</v>
      </c>
    </row>
    <row r="31" spans="1:10" x14ac:dyDescent="0.2">
      <c r="A31" s="357" t="s">
        <v>323</v>
      </c>
      <c r="B31" s="357"/>
      <c r="C31" s="164">
        <v>233</v>
      </c>
      <c r="D31" s="164">
        <v>12</v>
      </c>
    </row>
    <row r="32" spans="1:10" x14ac:dyDescent="0.2">
      <c r="A32" s="357" t="s">
        <v>324</v>
      </c>
      <c r="B32" s="357"/>
      <c r="C32" s="164">
        <v>1</v>
      </c>
      <c r="D32" s="164">
        <v>0</v>
      </c>
    </row>
    <row r="33" spans="1:4" x14ac:dyDescent="0.2">
      <c r="A33" s="357" t="s">
        <v>325</v>
      </c>
      <c r="B33" s="357"/>
      <c r="C33" s="164">
        <v>1</v>
      </c>
      <c r="D33" s="164">
        <v>0</v>
      </c>
    </row>
    <row r="34" spans="1:4" x14ac:dyDescent="0.2">
      <c r="A34" s="357" t="s">
        <v>326</v>
      </c>
      <c r="B34" s="357"/>
      <c r="C34" s="164">
        <v>1</v>
      </c>
      <c r="D34" s="164">
        <v>0</v>
      </c>
    </row>
    <row r="35" spans="1:4" x14ac:dyDescent="0.2">
      <c r="A35" s="357" t="s">
        <v>327</v>
      </c>
      <c r="B35" s="357"/>
      <c r="C35" s="164">
        <v>1</v>
      </c>
      <c r="D35" s="164">
        <v>0</v>
      </c>
    </row>
    <row r="36" spans="1:4" x14ac:dyDescent="0.2">
      <c r="A36" s="357" t="s">
        <v>328</v>
      </c>
      <c r="B36" s="357"/>
      <c r="C36" s="164">
        <v>1</v>
      </c>
      <c r="D36" s="164">
        <v>0</v>
      </c>
    </row>
    <row r="37" spans="1:4" x14ac:dyDescent="0.2">
      <c r="A37" s="357" t="s">
        <v>329</v>
      </c>
      <c r="B37" s="357"/>
      <c r="C37" s="164">
        <v>1</v>
      </c>
      <c r="D37" s="164">
        <v>0</v>
      </c>
    </row>
    <row r="38" spans="1:4" x14ac:dyDescent="0.2">
      <c r="A38" s="357" t="s">
        <v>330</v>
      </c>
      <c r="B38" s="357"/>
      <c r="C38" s="164">
        <v>1</v>
      </c>
      <c r="D38" s="164">
        <v>0</v>
      </c>
    </row>
    <row r="39" spans="1:4" x14ac:dyDescent="0.2">
      <c r="A39" s="357" t="s">
        <v>331</v>
      </c>
      <c r="B39" s="357"/>
      <c r="C39" s="164">
        <v>53</v>
      </c>
      <c r="D39" s="164">
        <v>0</v>
      </c>
    </row>
    <row r="40" spans="1:4" x14ac:dyDescent="0.2">
      <c r="A40" s="357" t="s">
        <v>332</v>
      </c>
      <c r="B40" s="357"/>
      <c r="C40" s="164">
        <v>1108</v>
      </c>
      <c r="D40" s="164">
        <v>0</v>
      </c>
    </row>
    <row r="41" spans="1:4" x14ac:dyDescent="0.2">
      <c r="A41" s="357" t="s">
        <v>333</v>
      </c>
      <c r="B41" s="357"/>
      <c r="C41" s="164"/>
      <c r="D41" s="164">
        <v>0</v>
      </c>
    </row>
    <row r="42" spans="1:4" x14ac:dyDescent="0.2">
      <c r="A42" s="357" t="s">
        <v>334</v>
      </c>
      <c r="B42" s="357"/>
      <c r="C42" s="164"/>
      <c r="D42" s="164">
        <v>0</v>
      </c>
    </row>
  </sheetData>
  <mergeCells count="41">
    <mergeCell ref="A14:B14"/>
    <mergeCell ref="G1:P1"/>
    <mergeCell ref="A11:B11"/>
    <mergeCell ref="A12:B12"/>
    <mergeCell ref="A13:B13"/>
    <mergeCell ref="E1:E2"/>
    <mergeCell ref="F1:F2"/>
    <mergeCell ref="A10:B10"/>
    <mergeCell ref="H10:M12"/>
    <mergeCell ref="D1:D2"/>
    <mergeCell ref="C1:C2"/>
    <mergeCell ref="B1:B2"/>
    <mergeCell ref="A1:A2"/>
    <mergeCell ref="A37:B37"/>
    <mergeCell ref="A26:B26"/>
    <mergeCell ref="A15:B15"/>
    <mergeCell ref="A16:B16"/>
    <mergeCell ref="A17:B17"/>
    <mergeCell ref="A18:B18"/>
    <mergeCell ref="A19:B19"/>
    <mergeCell ref="A20:B20"/>
    <mergeCell ref="A21:B21"/>
    <mergeCell ref="A22:B22"/>
    <mergeCell ref="A23:B23"/>
    <mergeCell ref="A24:B24"/>
    <mergeCell ref="A25:B25"/>
    <mergeCell ref="A32:B32"/>
    <mergeCell ref="A33:B33"/>
    <mergeCell ref="A34:B34"/>
    <mergeCell ref="A35:B35"/>
    <mergeCell ref="A36:B36"/>
    <mergeCell ref="A27:B27"/>
    <mergeCell ref="A28:B28"/>
    <mergeCell ref="A29:B29"/>
    <mergeCell ref="A30:B30"/>
    <mergeCell ref="A31:B31"/>
    <mergeCell ref="A39:B39"/>
    <mergeCell ref="A40:B40"/>
    <mergeCell ref="A41:B41"/>
    <mergeCell ref="A42:B42"/>
    <mergeCell ref="A38:B38"/>
  </mergeCells>
  <pageMargins left="0.25" right="0.25" top="0.75" bottom="0.75" header="0.3" footer="0.3"/>
  <pageSetup paperSize="9" scale="57" fitToHeight="0" orientation="landscape" horizontalDpi="300" verticalDpi="300" r:id="rId1"/>
  <ignoredErrors>
    <ignoredError sqref="I9 K8:K9 M8:M9 O3:O7 O9:O13 M3:M6 K3:K6 I3:I6 G3:G6 E8 F7:G8 I7:I8"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7A3E57230714448A4D05D7ED028508" ma:contentTypeVersion="12" ma:contentTypeDescription="Create a new document." ma:contentTypeScope="" ma:versionID="73e2b4b92c59da816b9d6f3659a39587">
  <xsd:schema xmlns:xsd="http://www.w3.org/2001/XMLSchema" xmlns:xs="http://www.w3.org/2001/XMLSchema" xmlns:p="http://schemas.microsoft.com/office/2006/metadata/properties" xmlns:ns2="5ac7042b-92ea-430d-b7a4-6098425bdf9e" xmlns:ns3="8a19194d-0a40-4da5-89f0-a3d847880263" targetNamespace="http://schemas.microsoft.com/office/2006/metadata/properties" ma:root="true" ma:fieldsID="b8a142adb8eab6c6cf69c029024d1829" ns2:_="" ns3:_="">
    <xsd:import namespace="5ac7042b-92ea-430d-b7a4-6098425bdf9e"/>
    <xsd:import namespace="8a19194d-0a40-4da5-89f0-a3d84788026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7042b-92ea-430d-b7a4-6098425bdf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19194d-0a40-4da5-89f0-a3d84788026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894A17-B2EB-4CCA-BEC1-F4E1FFCC8D39}">
  <ds:schemaRefs>
    <ds:schemaRef ds:uri="http://schemas.microsoft.com/sharepoint/v3/contenttype/forms"/>
  </ds:schemaRefs>
</ds:datastoreItem>
</file>

<file path=customXml/itemProps2.xml><?xml version="1.0" encoding="utf-8"?>
<ds:datastoreItem xmlns:ds="http://schemas.openxmlformats.org/officeDocument/2006/customXml" ds:itemID="{D66C1F2A-7DC8-4054-A6D5-164682EEFBFA}"/>
</file>

<file path=customXml/itemProps3.xml><?xml version="1.0" encoding="utf-8"?>
<ds:datastoreItem xmlns:ds="http://schemas.openxmlformats.org/officeDocument/2006/customXml" ds:itemID="{2816B2C0-F4CA-48BD-A3AF-A93F5FFC7774}">
  <ds:schemaRefs>
    <ds:schemaRef ds:uri="http://purl.org/dc/elements/1.1/"/>
    <ds:schemaRef ds:uri="http://schemas.microsoft.com/office/2006/metadata/properties"/>
    <ds:schemaRef ds:uri="http://schemas.openxmlformats.org/package/2006/metadata/core-properties"/>
    <ds:schemaRef ds:uri="6df68d03-0d94-44b1-a9a2-765e7690f201"/>
    <ds:schemaRef ds:uri="http://purl.org/dc/terms/"/>
    <ds:schemaRef ds:uri="1d8ebf77-cd33-4f18-bb2b-d077fe339d9a"/>
    <ds:schemaRef ds:uri="http://purl.org/dc/dcmitype/"/>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vt:lpstr>
      <vt:lpstr>Logframe</vt:lpstr>
      <vt:lpstr>PIN</vt:lpstr>
      <vt:lpstr>Logframe!Print_Area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Jean-Charles Rouge</dc:creator>
  <cp:keywords/>
  <dc:description/>
  <cp:lastModifiedBy>HOSSAIN, Md Shajib</cp:lastModifiedBy>
  <cp:revision/>
  <cp:lastPrinted>2023-12-12T08:55:26Z</cp:lastPrinted>
  <dcterms:created xsi:type="dcterms:W3CDTF">2018-10-13T08:56:22Z</dcterms:created>
  <dcterms:modified xsi:type="dcterms:W3CDTF">2024-03-05T14:07:56Z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0x010100D27A3E57230714448A4D05D7ED028508</vt:lpwstr>
  </property>
</Properties>
</file>