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520" windowHeight="2655" tabRatio="870" firstSheet="1" activeTab="3"/>
  </bookViews>
  <sheets>
    <sheet name="Sheet6" sheetId="1" state="hidden" r:id="rId1"/>
    <sheet name="January Arrival Numbers" sheetId="2" r:id="rId2"/>
    <sheet name="February Arrival Numbers" sheetId="3" r:id="rId3"/>
    <sheet name="March Arrival Numbers" sheetId="4" r:id="rId4"/>
    <sheet name="April Arrival Numbers" sheetId="5" r:id="rId5"/>
    <sheet name="May Arrival Numbers" sheetId="6" r:id="rId6"/>
    <sheet name="June Arrival Numbers" sheetId="7" r:id="rId7"/>
    <sheet name="Monthly Arrival # Summary" sheetId="8" r:id="rId8"/>
  </sheets>
  <definedNames/>
  <calcPr fullCalcOnLoad="1"/>
</workbook>
</file>

<file path=xl/sharedStrings.xml><?xml version="1.0" encoding="utf-8"?>
<sst xmlns="http://schemas.openxmlformats.org/spreadsheetml/2006/main" count="335" uniqueCount="75">
  <si>
    <t>Raad</t>
  </si>
  <si>
    <t>Burubiey</t>
  </si>
  <si>
    <t>Akobo</t>
  </si>
  <si>
    <t>Total</t>
  </si>
  <si>
    <t>Murle</t>
  </si>
  <si>
    <t>Anuak</t>
  </si>
  <si>
    <t>Dinka</t>
  </si>
  <si>
    <t>Nuer</t>
  </si>
  <si>
    <t>Pochalla</t>
  </si>
  <si>
    <t>Pagak</t>
  </si>
  <si>
    <t>Number</t>
  </si>
  <si>
    <t>Matar</t>
  </si>
  <si>
    <t>Date</t>
  </si>
  <si>
    <t>Ethnicity</t>
  </si>
  <si>
    <t>Jan 2014</t>
  </si>
  <si>
    <t>Daily Arrivals</t>
  </si>
  <si>
    <t>12</t>
  </si>
  <si>
    <t>13</t>
  </si>
  <si>
    <t>Entry Point/Corridor</t>
  </si>
  <si>
    <t>Arrival Dates in January 2014</t>
  </si>
  <si>
    <t>Arrival Dates in February 2014</t>
  </si>
  <si>
    <t>Proportion</t>
  </si>
  <si>
    <t>Total per</t>
  </si>
  <si>
    <t>Day</t>
  </si>
  <si>
    <t>Total Since start of the emergency</t>
  </si>
  <si>
    <t>Total: Jan 2014</t>
  </si>
  <si>
    <t>Total: Feb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</si>
  <si>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January 31, 2014</t>
    </r>
  </si>
  <si>
    <t>Arrival Trend of South Sudanese Asylum Seekers into Gambella Region, Ethiopia</t>
  </si>
  <si>
    <t>Total Arrivals:</t>
  </si>
  <si>
    <t>as at January 31, 2014</t>
  </si>
  <si>
    <t>Total no. of arrivals to-date</t>
  </si>
  <si>
    <t>Arrival Trend of South Sudanese Asylum Seekers into Gambella Region in February 2014</t>
  </si>
  <si>
    <t>Total: Mar 2014</t>
  </si>
  <si>
    <t>Arrival Trend of South Sudanese Asylum Seekers into Gambella Region in March 2014</t>
  </si>
  <si>
    <t>Arrival Dates in March 2014</t>
  </si>
  <si>
    <t>Total: Apr 2014</t>
  </si>
  <si>
    <t>Arrival Dates in April 2014</t>
  </si>
  <si>
    <t>Arrival Dates in May 2014</t>
  </si>
  <si>
    <t>Total: May 2014</t>
  </si>
  <si>
    <t>Arrival Dates in June 2014</t>
  </si>
  <si>
    <t>Total: June 2014</t>
  </si>
  <si>
    <t>Total per entry point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</si>
  <si>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</si>
  <si>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</si>
  <si>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</si>
  <si>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</si>
  <si>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</si>
  <si>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</si>
  <si>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</si>
  <si>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</si>
  <si>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</si>
  <si>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</si>
  <si>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</si>
  <si>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</si>
  <si>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</si>
  <si>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Total No.</t>
  </si>
  <si>
    <r>
      <t xml:space="preserve">Monthly Arrival Summary: South Sudanese New Arrivals in Gambella Region in </t>
    </r>
    <r>
      <rPr>
        <b/>
        <sz val="12"/>
        <color indexed="10"/>
        <rFont val="Trebuchet MS"/>
        <family val="2"/>
      </rPr>
      <t>2014</t>
    </r>
  </si>
  <si>
    <t>Breakdown by Ethnicity</t>
  </si>
  <si>
    <t>Ethnicity Breakdown</t>
  </si>
  <si>
    <t>Entry Point Breakdown from 15/12/13</t>
  </si>
  <si>
    <t>Entry Point</t>
  </si>
  <si>
    <t>Pugnido</t>
  </si>
  <si>
    <t>* Some 56 South Sudanese of Nuer ethnicity who were studying and residing in Addis Ababa were transferred to Pugnido camp this raising the figure from 42, 310 to 42, 366</t>
  </si>
  <si>
    <r>
      <rPr>
        <b/>
        <sz val="12"/>
        <color indexed="8"/>
        <rFont val="Times New Roman"/>
        <family val="1"/>
      </rPr>
      <t>Note:</t>
    </r>
    <r>
      <rPr>
        <sz val="12"/>
        <color theme="1"/>
        <rFont val="Times New Roman"/>
        <family val="2"/>
      </rPr>
      <t xml:space="preserve"> Pagak entries are not actual arrival dates but registration dates (Their arrival dates are unknown)</t>
    </r>
  </si>
  <si>
    <t>Pugnido*: This are referrals from Addis Ababa and Gambella</t>
  </si>
  <si>
    <t>-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</si>
  <si>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April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</si>
  <si>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April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</si>
  <si>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May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</si>
  <si>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May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</si>
  <si>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June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</si>
  <si>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June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</si>
  <si>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February 27, 2014</t>
    </r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</si>
  <si>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March 03, 2014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</si>
</sst>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;@"/>
  </numFmts>
  <fonts count="6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color indexed="10"/>
      <name val="Trebuchet MS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b/>
      <sz val="11"/>
      <color indexed="17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2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Trebuchet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 horizontal="left"/>
    </xf>
    <xf numFmtId="9" fontId="0" fillId="0" borderId="0" xfId="57" applyFont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5" fillId="0" borderId="12" xfId="0" applyFont="1" applyBorder="1" applyAlignment="1">
      <alignment/>
    </xf>
    <xf numFmtId="164" fontId="56" fillId="0" borderId="12" xfId="0" applyNumberFormat="1" applyFont="1" applyBorder="1" applyAlignment="1">
      <alignment/>
    </xf>
    <xf numFmtId="9" fontId="56" fillId="0" borderId="12" xfId="57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164" fontId="57" fillId="0" borderId="12" xfId="0" applyNumberFormat="1" applyFont="1" applyBorder="1" applyAlignment="1">
      <alignment horizontal="center"/>
    </xf>
    <xf numFmtId="164" fontId="59" fillId="0" borderId="13" xfId="42" applyNumberFormat="1" applyFont="1" applyBorder="1" applyAlignment="1">
      <alignment horizontal="center" vertical="center"/>
    </xf>
    <xf numFmtId="164" fontId="59" fillId="0" borderId="14" xfId="42" applyNumberFormat="1" applyFont="1" applyBorder="1" applyAlignment="1">
      <alignment horizontal="center" vertical="center"/>
    </xf>
    <xf numFmtId="164" fontId="54" fillId="0" borderId="13" xfId="42" applyNumberFormat="1" applyFont="1" applyBorder="1" applyAlignment="1">
      <alignment horizontal="center" vertical="center"/>
    </xf>
    <xf numFmtId="164" fontId="59" fillId="0" borderId="13" xfId="42" applyNumberFormat="1" applyFont="1" applyBorder="1" applyAlignment="1">
      <alignment horizontal="center" vertical="center" wrapText="1"/>
    </xf>
    <xf numFmtId="164" fontId="59" fillId="0" borderId="15" xfId="42" applyNumberFormat="1" applyFont="1" applyBorder="1" applyAlignment="1">
      <alignment horizontal="center" vertical="center"/>
    </xf>
    <xf numFmtId="164" fontId="54" fillId="0" borderId="15" xfId="42" applyNumberFormat="1" applyFont="1" applyBorder="1" applyAlignment="1">
      <alignment horizontal="center" vertical="center"/>
    </xf>
    <xf numFmtId="1" fontId="60" fillId="4" borderId="16" xfId="42" applyNumberFormat="1" applyFont="1" applyFill="1" applyBorder="1" applyAlignment="1">
      <alignment horizontal="right" vertical="center"/>
    </xf>
    <xf numFmtId="164" fontId="54" fillId="0" borderId="14" xfId="42" applyNumberFormat="1" applyFont="1" applyBorder="1" applyAlignment="1">
      <alignment horizontal="center" vertical="center"/>
    </xf>
    <xf numFmtId="1" fontId="4" fillId="4" borderId="16" xfId="42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164" fontId="60" fillId="4" borderId="17" xfId="42" applyNumberFormat="1" applyFont="1" applyFill="1" applyBorder="1" applyAlignment="1">
      <alignment horizontal="center" vertical="center"/>
    </xf>
    <xf numFmtId="164" fontId="60" fillId="4" borderId="18" xfId="42" applyNumberFormat="1" applyFont="1" applyFill="1" applyBorder="1" applyAlignment="1">
      <alignment horizontal="center" vertical="center"/>
    </xf>
    <xf numFmtId="164" fontId="60" fillId="4" borderId="19" xfId="42" applyNumberFormat="1" applyFont="1" applyFill="1" applyBorder="1" applyAlignment="1">
      <alignment horizontal="center" vertical="center"/>
    </xf>
    <xf numFmtId="164" fontId="4" fillId="4" borderId="17" xfId="42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164" fontId="59" fillId="0" borderId="21" xfId="42" applyNumberFormat="1" applyFont="1" applyBorder="1" applyAlignment="1">
      <alignment horizontal="center" vertical="center"/>
    </xf>
    <xf numFmtId="164" fontId="59" fillId="0" borderId="22" xfId="42" applyNumberFormat="1" applyFont="1" applyBorder="1" applyAlignment="1">
      <alignment horizontal="center" vertical="center"/>
    </xf>
    <xf numFmtId="164" fontId="59" fillId="0" borderId="20" xfId="42" applyNumberFormat="1" applyFont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2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164" fontId="59" fillId="0" borderId="11" xfId="42" applyNumberFormat="1" applyFont="1" applyBorder="1" applyAlignment="1">
      <alignment horizontal="center" vertical="center"/>
    </xf>
    <xf numFmtId="0" fontId="59" fillId="9" borderId="25" xfId="0" applyFont="1" applyFill="1" applyBorder="1" applyAlignment="1">
      <alignment horizontal="center" vertical="center"/>
    </xf>
    <xf numFmtId="164" fontId="60" fillId="4" borderId="26" xfId="42" applyNumberFormat="1" applyFont="1" applyFill="1" applyBorder="1" applyAlignment="1">
      <alignment horizontal="center" vertical="center"/>
    </xf>
    <xf numFmtId="164" fontId="60" fillId="4" borderId="27" xfId="42" applyNumberFormat="1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164" fontId="59" fillId="0" borderId="30" xfId="42" applyNumberFormat="1" applyFont="1" applyBorder="1" applyAlignment="1">
      <alignment horizontal="center" vertical="center"/>
    </xf>
    <xf numFmtId="164" fontId="60" fillId="4" borderId="31" xfId="42" applyNumberFormat="1" applyFont="1" applyFill="1" applyBorder="1" applyAlignment="1">
      <alignment horizontal="center" vertical="center"/>
    </xf>
    <xf numFmtId="164" fontId="0" fillId="0" borderId="10" xfId="42" applyNumberFormat="1" applyFont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6" fillId="10" borderId="32" xfId="0" applyFont="1" applyFill="1" applyBorder="1" applyAlignment="1">
      <alignment/>
    </xf>
    <xf numFmtId="164" fontId="56" fillId="10" borderId="32" xfId="42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35" xfId="0" applyFont="1" applyFill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right" vertical="center"/>
    </xf>
    <xf numFmtId="1" fontId="59" fillId="0" borderId="14" xfId="0" applyNumberFormat="1" applyFont="1" applyFill="1" applyBorder="1" applyAlignment="1">
      <alignment horizontal="right" vertical="center"/>
    </xf>
    <xf numFmtId="164" fontId="59" fillId="0" borderId="14" xfId="42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164" fontId="59" fillId="0" borderId="36" xfId="42" applyNumberFormat="1" applyFont="1" applyBorder="1" applyAlignment="1">
      <alignment horizontal="center" vertical="center"/>
    </xf>
    <xf numFmtId="164" fontId="59" fillId="0" borderId="18" xfId="42" applyNumberFormat="1" applyFont="1" applyBorder="1" applyAlignment="1">
      <alignment horizontal="center" vertical="center"/>
    </xf>
    <xf numFmtId="165" fontId="60" fillId="0" borderId="37" xfId="0" applyNumberFormat="1" applyFont="1" applyBorder="1" applyAlignment="1">
      <alignment horizontal="center" vertical="center"/>
    </xf>
    <xf numFmtId="164" fontId="59" fillId="0" borderId="17" xfId="42" applyNumberFormat="1" applyFont="1" applyBorder="1" applyAlignment="1">
      <alignment horizontal="right" vertical="center"/>
    </xf>
    <xf numFmtId="164" fontId="59" fillId="0" borderId="15" xfId="42" applyNumberFormat="1" applyFont="1" applyBorder="1" applyAlignment="1">
      <alignment horizontal="right" vertical="center"/>
    </xf>
    <xf numFmtId="164" fontId="59" fillId="0" borderId="21" xfId="42" applyNumberFormat="1" applyFont="1" applyBorder="1" applyAlignment="1">
      <alignment horizontal="right" vertical="center"/>
    </xf>
    <xf numFmtId="164" fontId="59" fillId="0" borderId="37" xfId="42" applyNumberFormat="1" applyFont="1" applyBorder="1" applyAlignment="1">
      <alignment horizontal="right" vertical="center"/>
    </xf>
    <xf numFmtId="0" fontId="59" fillId="9" borderId="38" xfId="0" applyFont="1" applyFill="1" applyBorder="1" applyAlignment="1">
      <alignment horizontal="center" vertical="center"/>
    </xf>
    <xf numFmtId="164" fontId="59" fillId="0" borderId="39" xfId="42" applyNumberFormat="1" applyFont="1" applyBorder="1" applyAlignment="1">
      <alignment horizontal="center" vertical="center"/>
    </xf>
    <xf numFmtId="164" fontId="59" fillId="0" borderId="40" xfId="42" applyNumberFormat="1" applyFont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164" fontId="55" fillId="4" borderId="26" xfId="0" applyNumberFormat="1" applyFont="1" applyFill="1" applyBorder="1" applyAlignment="1">
      <alignment vertical="center"/>
    </xf>
    <xf numFmtId="164" fontId="55" fillId="4" borderId="27" xfId="0" applyNumberFormat="1" applyFont="1" applyFill="1" applyBorder="1" applyAlignment="1">
      <alignment vertical="center"/>
    </xf>
    <xf numFmtId="164" fontId="55" fillId="4" borderId="41" xfId="0" applyNumberFormat="1" applyFont="1" applyFill="1" applyBorder="1" applyAlignment="1">
      <alignment horizontal="center" vertical="center"/>
    </xf>
    <xf numFmtId="164" fontId="55" fillId="4" borderId="42" xfId="0" applyNumberFormat="1" applyFont="1" applyFill="1" applyBorder="1" applyAlignment="1">
      <alignment vertical="center"/>
    </xf>
    <xf numFmtId="164" fontId="60" fillId="4" borderId="43" xfId="42" applyNumberFormat="1" applyFont="1" applyFill="1" applyBorder="1" applyAlignment="1">
      <alignment horizontal="center" vertical="center"/>
    </xf>
    <xf numFmtId="164" fontId="55" fillId="4" borderId="31" xfId="0" applyNumberFormat="1" applyFont="1" applyFill="1" applyBorder="1" applyAlignment="1">
      <alignment vertical="center"/>
    </xf>
    <xf numFmtId="164" fontId="55" fillId="4" borderId="43" xfId="0" applyNumberFormat="1" applyFont="1" applyFill="1" applyBorder="1" applyAlignment="1">
      <alignment vertical="center"/>
    </xf>
    <xf numFmtId="164" fontId="55" fillId="4" borderId="44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/>
    </xf>
    <xf numFmtId="0" fontId="57" fillId="0" borderId="0" xfId="0" applyFont="1" applyAlignment="1">
      <alignment horizontal="right"/>
    </xf>
    <xf numFmtId="49" fontId="5" fillId="33" borderId="45" xfId="0" applyNumberFormat="1" applyFont="1" applyFill="1" applyBorder="1" applyAlignment="1">
      <alignment horizontal="center" vertical="center" textRotation="90"/>
    </xf>
    <xf numFmtId="0" fontId="4" fillId="4" borderId="46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" fontId="60" fillId="4" borderId="47" xfId="42" applyNumberFormat="1" applyFont="1" applyFill="1" applyBorder="1" applyAlignment="1">
      <alignment horizontal="center" vertical="center"/>
    </xf>
    <xf numFmtId="1" fontId="60" fillId="4" borderId="40" xfId="42" applyNumberFormat="1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/>
    </xf>
    <xf numFmtId="0" fontId="60" fillId="34" borderId="39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wrapText="1"/>
    </xf>
    <xf numFmtId="0" fontId="55" fillId="34" borderId="49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/>
    </xf>
    <xf numFmtId="1" fontId="61" fillId="36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4" fillId="4" borderId="5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5" fillId="4" borderId="50" xfId="0" applyFont="1" applyFill="1" applyBorder="1" applyAlignment="1">
      <alignment horizontal="left" vertical="center" wrapText="1"/>
    </xf>
    <xf numFmtId="0" fontId="55" fillId="4" borderId="31" xfId="0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center" vertical="center" textRotation="90"/>
    </xf>
    <xf numFmtId="49" fontId="5" fillId="33" borderId="52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75"/>
          <c:y val="-0.0085"/>
          <c:w val="0.971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Sheet6!$B$9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Sheet6!$C$9:$S$9</c:f>
              <c:numCache/>
            </c:numRef>
          </c:val>
          <c:smooth val="0"/>
        </c:ser>
        <c:ser>
          <c:idx val="1"/>
          <c:order val="1"/>
          <c:tx>
            <c:strRef>
              <c:f>Sheet6!$B$10</c:f>
              <c:strCache>
                <c:ptCount val="1"/>
                <c:pt idx="0">
                  <c:v>Daily Arrivals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Sheet6!$C$10:$S$10</c:f>
              <c:numCache/>
            </c:numRef>
          </c:val>
          <c:smooth val="0"/>
        </c:ser>
        <c:marker val="1"/>
        <c:axId val="46384519"/>
        <c:axId val="62203720"/>
      </c:lineChart>
      <c:catAx>
        <c:axId val="463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January 2014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203720"/>
        <c:crosses val="autoZero"/>
        <c:auto val="1"/>
        <c:lblOffset val="100"/>
        <c:tickLblSkip val="1"/>
        <c:noMultiLvlLbl val="0"/>
      </c:catAx>
      <c:valAx>
        <c:axId val="62203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4519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'May Arrival Numbers'!$O$6:$O$36</c:f>
              <c:numCache/>
            </c:numRef>
          </c:val>
        </c:ser>
        <c:axId val="31112025"/>
        <c:axId val="9015706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'May Arrival Numbers'!$C$6:$C$36</c:f>
              <c:numCache/>
            </c:numRef>
          </c:val>
          <c:smooth val="0"/>
        </c:ser>
        <c:axId val="31112025"/>
        <c:axId val="9015706"/>
      </c:lineChart>
      <c:catAx>
        <c:axId val="3111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May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015706"/>
        <c:crosses val="autoZero"/>
        <c:auto val="1"/>
        <c:lblOffset val="100"/>
        <c:tickLblSkip val="1"/>
        <c:noMultiLvlLbl val="0"/>
      </c:catAx>
      <c:valAx>
        <c:axId val="9015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2025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'May Arrival Numbers'!$D$47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 Arrival Numbers'!$C$48:$C$51</c:f>
              <c:strCache/>
            </c:strRef>
          </c:cat>
          <c:val>
            <c:numRef>
              <c:f>'May Arrival Numbers'!$D$48:$D$51</c:f>
              <c:numCache/>
            </c:numRef>
          </c:val>
        </c:ser>
        <c:axId val="49149979"/>
        <c:axId val="40632028"/>
      </c:barChart>
      <c:catAx>
        <c:axId val="491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2028"/>
        <c:crosses val="autoZero"/>
        <c:auto val="1"/>
        <c:lblOffset val="100"/>
        <c:tickLblSkip val="1"/>
        <c:noMultiLvlLbl val="0"/>
      </c:catAx>
      <c:valAx>
        <c:axId val="4063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49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'June Arrival Numbers'!$O$6:$O$35</c:f>
              <c:numCache/>
            </c:numRef>
          </c:val>
        </c:ser>
        <c:axId val="23836125"/>
        <c:axId val="5844254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'June Arrival Numbers'!$C$6:$C$35</c:f>
              <c:numCache/>
            </c:numRef>
          </c:val>
          <c:smooth val="0"/>
        </c:ser>
        <c:axId val="23836125"/>
        <c:axId val="5844254"/>
      </c:lineChart>
      <c:catAx>
        <c:axId val="23836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June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44254"/>
        <c:crosses val="autoZero"/>
        <c:auto val="1"/>
        <c:lblOffset val="100"/>
        <c:tickLblSkip val="1"/>
        <c:noMultiLvlLbl val="0"/>
      </c:catAx>
      <c:valAx>
        <c:axId val="584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6125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'June Arrival Numbers'!$D$46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'June Arrival Numbers'!$C$47:$C$50</c:f>
              <c:strCache/>
            </c:strRef>
          </c:cat>
          <c:val>
            <c:numRef>
              <c:f>'June Arrival Numbers'!$D$47:$D$50</c:f>
              <c:numCache/>
            </c:numRef>
          </c:val>
        </c:ser>
        <c:axId val="44332191"/>
        <c:axId val="63020128"/>
      </c:barChart>
      <c:catAx>
        <c:axId val="44332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20128"/>
        <c:crosses val="autoZero"/>
        <c:auto val="1"/>
        <c:lblOffset val="100"/>
        <c:tickLblSkip val="1"/>
        <c:noMultiLvlLbl val="0"/>
      </c:catAx>
      <c:valAx>
        <c:axId val="6302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725"/>
          <c:y val="-0.00625"/>
          <c:w val="0.921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Arrival # Summary'!$C$9</c:f>
              <c:strCache>
                <c:ptCount val="1"/>
                <c:pt idx="0">
                  <c:v>Total No.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Arrival # Summary'!$B$10:$B$21</c:f>
              <c:strCache/>
            </c:strRef>
          </c:cat>
          <c:val>
            <c:numRef>
              <c:f>'Monthly Arrival # Summary'!$C$10:$C$21</c:f>
              <c:numCache/>
            </c:numRef>
          </c:val>
        </c:ser>
        <c:axId val="2667617"/>
        <c:axId val="39177378"/>
      </c:barChart>
      <c:catAx>
        <c:axId val="266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77378"/>
        <c:crosses val="autoZero"/>
        <c:auto val="1"/>
        <c:lblOffset val="100"/>
        <c:tickLblSkip val="1"/>
        <c:noMultiLvlLbl val="0"/>
      </c:catAx>
      <c:valAx>
        <c:axId val="39177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125"/>
          <c:y val="0.031"/>
          <c:w val="0.8982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Sheet6!$C$30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Sheet6!$B$31:$B$34</c:f>
              <c:strCache/>
            </c:strRef>
          </c:cat>
          <c:val>
            <c:numRef>
              <c:f>Sheet6!$C$31:$C$34</c:f>
              <c:numCache/>
            </c:numRef>
          </c:val>
        </c:ser>
        <c:axId val="16709961"/>
        <c:axId val="12405642"/>
      </c:barChart>
      <c:catAx>
        <c:axId val="16709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05642"/>
        <c:crosses val="autoZero"/>
        <c:auto val="1"/>
        <c:lblOffset val="100"/>
        <c:tickLblSkip val="1"/>
        <c:noMultiLvlLbl val="0"/>
      </c:catAx>
      <c:valAx>
        <c:axId val="1240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Population (Persons)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09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-0.0065"/>
          <c:w val="0.9695"/>
          <c:h val="0.92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Sheet6!$B$10</c:f>
              <c:strCache>
                <c:ptCount val="1"/>
                <c:pt idx="0">
                  <c:v>Daily Arrivals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Sheet6!$C$10:$S$10</c:f>
              <c:numCache>
                <c:ptCount val="17"/>
                <c:pt idx="0">
                  <c:v>18616</c:v>
                </c:pt>
                <c:pt idx="1">
                  <c:v>8</c:v>
                </c:pt>
                <c:pt idx="2">
                  <c:v>2000</c:v>
                </c:pt>
                <c:pt idx="3">
                  <c:v>532</c:v>
                </c:pt>
                <c:pt idx="4">
                  <c:v>0</c:v>
                </c:pt>
                <c:pt idx="5">
                  <c:v>130</c:v>
                </c:pt>
                <c:pt idx="6">
                  <c:v>3948</c:v>
                </c:pt>
                <c:pt idx="7">
                  <c:v>127</c:v>
                </c:pt>
                <c:pt idx="8">
                  <c:v>545</c:v>
                </c:pt>
                <c:pt idx="9">
                  <c:v>1123</c:v>
                </c:pt>
                <c:pt idx="10">
                  <c:v>738</c:v>
                </c:pt>
                <c:pt idx="11">
                  <c:v>298</c:v>
                </c:pt>
                <c:pt idx="12">
                  <c:v>621</c:v>
                </c:pt>
                <c:pt idx="13">
                  <c:v>167</c:v>
                </c:pt>
                <c:pt idx="14">
                  <c:v>80</c:v>
                </c:pt>
                <c:pt idx="15">
                  <c:v>119</c:v>
                </c:pt>
                <c:pt idx="16">
                  <c:v>0</c:v>
                </c:pt>
              </c:numCache>
            </c:numRef>
          </c:val>
        </c:ser>
        <c:axId val="1060363"/>
        <c:axId val="1814732"/>
      </c:barChart>
      <c:lineChart>
        <c:grouping val="standard"/>
        <c:varyColors val="0"/>
        <c:ser>
          <c:idx val="0"/>
          <c:order val="0"/>
          <c:tx>
            <c:strRef>
              <c:f>Sheet6!$B$9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Sheet6!$C$9:$S$9</c:f>
              <c:numCache>
                <c:ptCount val="17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val>
          <c:smooth val="0"/>
        </c:ser>
        <c:axId val="1060363"/>
        <c:axId val="1814732"/>
      </c:lineChart>
      <c:catAx>
        <c:axId val="106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January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814732"/>
        <c:crosses val="autoZero"/>
        <c:auto val="1"/>
        <c:lblOffset val="100"/>
        <c:tickLblSkip val="1"/>
        <c:noMultiLvlLbl val="0"/>
      </c:catAx>
      <c:valAx>
        <c:axId val="181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363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'February Arrival Numbers'!$O$6:$O$30</c:f>
              <c:numCache/>
            </c:numRef>
          </c:val>
        </c:ser>
        <c:axId val="50848717"/>
        <c:axId val="16832270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'February Arrival Numbers'!$C$6:$C$30</c:f>
              <c:numCache/>
            </c:numRef>
          </c:val>
          <c:smooth val="0"/>
        </c:ser>
        <c:axId val="50848717"/>
        <c:axId val="16832270"/>
      </c:lineChart>
      <c:catAx>
        <c:axId val="5084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February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832270"/>
        <c:crosses val="autoZero"/>
        <c:auto val="1"/>
        <c:lblOffset val="100"/>
        <c:tickLblSkip val="1"/>
        <c:noMultiLvlLbl val="0"/>
      </c:catAx>
      <c:valAx>
        <c:axId val="1683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8717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'February Arrival Numbers'!$D$41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'February Arrival Numbers'!$C$42:$C$45</c:f>
              <c:strCache/>
            </c:strRef>
          </c:cat>
          <c:val>
            <c:numRef>
              <c:f>'February Arrival Numbers'!$D$42:$D$45</c:f>
              <c:numCache/>
            </c:numRef>
          </c:val>
        </c:ser>
        <c:axId val="20355727"/>
        <c:axId val="48053840"/>
      </c:barChart>
      <c:catAx>
        <c:axId val="2035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3840"/>
        <c:crosses val="autoZero"/>
        <c:auto val="1"/>
        <c:lblOffset val="100"/>
        <c:tickLblSkip val="1"/>
        <c:noMultiLvlLbl val="0"/>
      </c:catAx>
      <c:valAx>
        <c:axId val="4805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5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'March Arrival Numbers'!$O$6:$O$36</c:f>
              <c:numCache/>
            </c:numRef>
          </c:val>
        </c:ser>
        <c:axId val="36491857"/>
        <c:axId val="23160466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'March Arrival Numbers'!$C$6:$C$36</c:f>
              <c:numCache/>
            </c:numRef>
          </c:val>
          <c:smooth val="0"/>
        </c:ser>
        <c:axId val="36491857"/>
        <c:axId val="23160466"/>
      </c:lineChart>
      <c:catAx>
        <c:axId val="3649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March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160466"/>
        <c:crosses val="autoZero"/>
        <c:auto val="1"/>
        <c:lblOffset val="100"/>
        <c:tickLblSkip val="1"/>
        <c:noMultiLvlLbl val="0"/>
      </c:catAx>
      <c:valAx>
        <c:axId val="2316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1857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'March Arrival Numbers'!$D$47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'March Arrival Numbers'!$C$48:$C$51</c:f>
              <c:strCache/>
            </c:strRef>
          </c:cat>
          <c:val>
            <c:numRef>
              <c:f>'March Arrival Numbers'!$D$48:$D$51</c:f>
              <c:numCache/>
            </c:numRef>
          </c:val>
        </c:ser>
        <c:axId val="29035283"/>
        <c:axId val="8245204"/>
      </c:barChart>
      <c:catAx>
        <c:axId val="29035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5204"/>
        <c:crosses val="autoZero"/>
        <c:auto val="1"/>
        <c:lblOffset val="100"/>
        <c:tickLblSkip val="1"/>
        <c:noMultiLvlLbl val="0"/>
      </c:catAx>
      <c:valAx>
        <c:axId val="824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5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'April Arrival Numbers'!$O$6:$O$35</c:f>
              <c:numCache/>
            </c:numRef>
          </c:val>
        </c:ser>
        <c:axId val="66176213"/>
        <c:axId val="6486550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'April Arrival Numbers'!$C$6:$C$35</c:f>
              <c:numCache/>
            </c:numRef>
          </c:val>
          <c:smooth val="0"/>
        </c:ser>
        <c:axId val="66176213"/>
        <c:axId val="6486550"/>
      </c:lineChart>
      <c:catAx>
        <c:axId val="6617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April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486550"/>
        <c:crosses val="autoZero"/>
        <c:auto val="1"/>
        <c:lblOffset val="100"/>
        <c:tickLblSkip val="1"/>
        <c:noMultiLvlLbl val="0"/>
      </c:catAx>
      <c:valAx>
        <c:axId val="6486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6213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'April Arrival Numbers'!$D$46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'April Arrival Numbers'!$C$47:$C$50</c:f>
              <c:strCache/>
            </c:strRef>
          </c:cat>
          <c:val>
            <c:numRef>
              <c:f>'April Arrival Numbers'!$D$47:$D$50</c:f>
              <c:numCache/>
            </c:numRef>
          </c:val>
        </c:ser>
        <c:axId val="18972567"/>
        <c:axId val="25257304"/>
      </c:barChart>
      <c:catAx>
        <c:axId val="18972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304"/>
        <c:crosses val="autoZero"/>
        <c:auto val="1"/>
        <c:lblOffset val="100"/>
        <c:tickLblSkip val="1"/>
        <c:noMultiLvlLbl val="0"/>
      </c:catAx>
      <c:valAx>
        <c:axId val="25257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2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0</xdr:rowOff>
    </xdr:from>
    <xdr:to>
      <xdr:col>12</xdr:col>
      <xdr:colOff>314325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190625" y="2600325"/>
        <a:ext cx="735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22</xdr:row>
      <xdr:rowOff>0</xdr:rowOff>
    </xdr:from>
    <xdr:to>
      <xdr:col>12</xdr:col>
      <xdr:colOff>133350</xdr:colOff>
      <xdr:row>22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2190750" y="4400550"/>
          <a:ext cx="617220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419100</xdr:colOff>
      <xdr:row>28</xdr:row>
      <xdr:rowOff>133350</xdr:rowOff>
    </xdr:from>
    <xdr:to>
      <xdr:col>13</xdr:col>
      <xdr:colOff>428625</xdr:colOff>
      <xdr:row>42</xdr:row>
      <xdr:rowOff>66675</xdr:rowOff>
    </xdr:to>
    <xdr:graphicFrame>
      <xdr:nvGraphicFramePr>
        <xdr:cNvPr id="3" name="Chart 4"/>
        <xdr:cNvGraphicFramePr/>
      </xdr:nvGraphicFramePr>
      <xdr:xfrm>
        <a:off x="5219700" y="5734050"/>
        <a:ext cx="4124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31</xdr:row>
      <xdr:rowOff>104775</xdr:rowOff>
    </xdr:from>
    <xdr:to>
      <xdr:col>12</xdr:col>
      <xdr:colOff>266700</xdr:colOff>
      <xdr:row>33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86550" y="6315075"/>
          <a:ext cx="1809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 Population = 29,052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200025</xdr:rowOff>
    </xdr:from>
    <xdr:to>
      <xdr:col>10</xdr:col>
      <xdr:colOff>657225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209550" y="7143750"/>
        <a:ext cx="6858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34</xdr:row>
      <xdr:rowOff>142875</xdr:rowOff>
    </xdr:from>
    <xdr:to>
      <xdr:col>14</xdr:col>
      <xdr:colOff>714375</xdr:colOff>
      <xdr:row>47</xdr:row>
      <xdr:rowOff>152400</xdr:rowOff>
    </xdr:to>
    <xdr:graphicFrame>
      <xdr:nvGraphicFramePr>
        <xdr:cNvPr id="2" name="Chart 1"/>
        <xdr:cNvGraphicFramePr/>
      </xdr:nvGraphicFramePr>
      <xdr:xfrm>
        <a:off x="3714750" y="72009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40</xdr:row>
      <xdr:rowOff>142875</xdr:rowOff>
    </xdr:from>
    <xdr:to>
      <xdr:col>14</xdr:col>
      <xdr:colOff>714375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3714750" y="840105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142875</xdr:rowOff>
    </xdr:from>
    <xdr:to>
      <xdr:col>14</xdr:col>
      <xdr:colOff>714375</xdr:colOff>
      <xdr:row>52</xdr:row>
      <xdr:rowOff>152400</xdr:rowOff>
    </xdr:to>
    <xdr:graphicFrame>
      <xdr:nvGraphicFramePr>
        <xdr:cNvPr id="2" name="Chart 1"/>
        <xdr:cNvGraphicFramePr/>
      </xdr:nvGraphicFramePr>
      <xdr:xfrm>
        <a:off x="3714750" y="8201025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40</xdr:row>
      <xdr:rowOff>142875</xdr:rowOff>
    </xdr:from>
    <xdr:to>
      <xdr:col>14</xdr:col>
      <xdr:colOff>714375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3714750" y="840105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142875</xdr:rowOff>
    </xdr:from>
    <xdr:to>
      <xdr:col>14</xdr:col>
      <xdr:colOff>714375</xdr:colOff>
      <xdr:row>52</xdr:row>
      <xdr:rowOff>152400</xdr:rowOff>
    </xdr:to>
    <xdr:graphicFrame>
      <xdr:nvGraphicFramePr>
        <xdr:cNvPr id="2" name="Chart 1"/>
        <xdr:cNvGraphicFramePr/>
      </xdr:nvGraphicFramePr>
      <xdr:xfrm>
        <a:off x="3714750" y="8201025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38100</xdr:rowOff>
    </xdr:from>
    <xdr:to>
      <xdr:col>11</xdr:col>
      <xdr:colOff>666750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2857500" y="666750"/>
        <a:ext cx="5438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35"/>
  <sheetViews>
    <sheetView zoomScalePageLayoutView="0" workbookViewId="0" topLeftCell="A7">
      <selection activeCell="F32" sqref="F32"/>
    </sheetView>
  </sheetViews>
  <sheetFormatPr defaultColWidth="9.00390625" defaultRowHeight="15.75"/>
  <sheetData>
    <row r="5" spans="2:19" ht="15.75">
      <c r="B5" s="5" t="s">
        <v>14</v>
      </c>
      <c r="C5" s="4" t="s">
        <v>16</v>
      </c>
      <c r="D5" s="4" t="s">
        <v>17</v>
      </c>
      <c r="E5" s="4">
        <v>16</v>
      </c>
      <c r="F5" s="4">
        <v>18</v>
      </c>
      <c r="G5" s="4">
        <v>19</v>
      </c>
      <c r="H5" s="4">
        <v>20</v>
      </c>
      <c r="I5" s="4">
        <v>21</v>
      </c>
      <c r="J5" s="4">
        <v>22</v>
      </c>
      <c r="K5" s="4">
        <v>23</v>
      </c>
      <c r="L5" s="4">
        <v>24</v>
      </c>
      <c r="M5" s="4">
        <v>25</v>
      </c>
      <c r="N5" s="4">
        <v>26</v>
      </c>
      <c r="O5" s="4">
        <v>27</v>
      </c>
      <c r="P5" s="4">
        <v>28</v>
      </c>
      <c r="Q5" s="4">
        <v>29</v>
      </c>
      <c r="R5" s="4">
        <v>30</v>
      </c>
      <c r="S5" s="4">
        <v>31</v>
      </c>
    </row>
    <row r="6" spans="2:19" ht="15.75">
      <c r="B6" s="6" t="s">
        <v>15</v>
      </c>
      <c r="C6" s="7">
        <v>18616</v>
      </c>
      <c r="D6" s="7">
        <v>8</v>
      </c>
      <c r="E6" s="7">
        <v>2000</v>
      </c>
      <c r="F6" s="7">
        <v>532</v>
      </c>
      <c r="G6" s="7">
        <v>0</v>
      </c>
      <c r="H6" s="7">
        <v>130</v>
      </c>
      <c r="I6" s="7">
        <v>3948</v>
      </c>
      <c r="J6" s="7">
        <v>127</v>
      </c>
      <c r="K6" s="7">
        <v>545</v>
      </c>
      <c r="L6" s="7">
        <v>1123</v>
      </c>
      <c r="M6" s="7">
        <v>738</v>
      </c>
      <c r="N6" s="7">
        <v>298</v>
      </c>
      <c r="O6" s="7">
        <v>621</v>
      </c>
      <c r="P6" s="7">
        <v>167</v>
      </c>
      <c r="Q6" s="7">
        <v>80</v>
      </c>
      <c r="R6" s="7">
        <v>119</v>
      </c>
      <c r="S6" s="7">
        <v>0</v>
      </c>
    </row>
    <row r="9" spans="2:19" ht="15.75">
      <c r="B9" s="3" t="s">
        <v>12</v>
      </c>
      <c r="C9" s="8">
        <v>12</v>
      </c>
      <c r="D9" s="8">
        <v>13</v>
      </c>
      <c r="E9" s="4">
        <v>16</v>
      </c>
      <c r="F9" s="4">
        <v>18</v>
      </c>
      <c r="G9" s="4">
        <v>19</v>
      </c>
      <c r="H9" s="4">
        <v>20</v>
      </c>
      <c r="I9" s="4">
        <v>21</v>
      </c>
      <c r="J9" s="4">
        <v>22</v>
      </c>
      <c r="K9" s="4">
        <v>23</v>
      </c>
      <c r="L9" s="4">
        <v>24</v>
      </c>
      <c r="M9" s="4">
        <v>25</v>
      </c>
      <c r="N9" s="4">
        <v>26</v>
      </c>
      <c r="O9" s="4">
        <v>27</v>
      </c>
      <c r="P9" s="4">
        <v>28</v>
      </c>
      <c r="Q9" s="4">
        <v>29</v>
      </c>
      <c r="R9" s="4">
        <v>30</v>
      </c>
      <c r="S9" s="4">
        <v>31</v>
      </c>
    </row>
    <row r="10" spans="2:19" ht="15.75">
      <c r="B10" t="s">
        <v>15</v>
      </c>
      <c r="C10" s="7">
        <v>18616</v>
      </c>
      <c r="D10" s="7">
        <v>8</v>
      </c>
      <c r="E10" s="7">
        <v>2000</v>
      </c>
      <c r="F10" s="7">
        <v>532</v>
      </c>
      <c r="G10" s="7">
        <v>0</v>
      </c>
      <c r="H10" s="7">
        <v>130</v>
      </c>
      <c r="I10" s="7">
        <v>3948</v>
      </c>
      <c r="J10" s="7">
        <v>127</v>
      </c>
      <c r="K10" s="7">
        <v>545</v>
      </c>
      <c r="L10" s="7">
        <v>1123</v>
      </c>
      <c r="M10" s="7">
        <v>738</v>
      </c>
      <c r="N10" s="7">
        <v>298</v>
      </c>
      <c r="O10" s="7">
        <v>621</v>
      </c>
      <c r="P10" s="7">
        <v>167</v>
      </c>
      <c r="Q10" s="7">
        <v>80</v>
      </c>
      <c r="R10" s="7">
        <v>119</v>
      </c>
      <c r="S10" s="7">
        <v>0</v>
      </c>
    </row>
    <row r="30" spans="2:3" ht="16.5">
      <c r="B30" s="2" t="s">
        <v>13</v>
      </c>
      <c r="C30" s="2" t="s">
        <v>10</v>
      </c>
    </row>
    <row r="31" spans="2:3" ht="15.75">
      <c r="B31" s="1" t="s">
        <v>7</v>
      </c>
      <c r="C31" s="1">
        <v>25594</v>
      </c>
    </row>
    <row r="32" spans="2:3" ht="15.75">
      <c r="B32" s="1" t="s">
        <v>5</v>
      </c>
      <c r="C32" s="1">
        <v>2654</v>
      </c>
    </row>
    <row r="33" spans="2:3" ht="15.75">
      <c r="B33" s="1" t="s">
        <v>4</v>
      </c>
      <c r="C33" s="1">
        <v>488</v>
      </c>
    </row>
    <row r="34" spans="2:3" ht="15.75">
      <c r="B34" s="1" t="s">
        <v>6</v>
      </c>
      <c r="C34" s="1">
        <v>316</v>
      </c>
    </row>
    <row r="35" spans="2:3" ht="15.75">
      <c r="B35" s="1" t="s">
        <v>3</v>
      </c>
      <c r="C35" s="1">
        <v>29052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L54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9.75390625" style="0" customWidth="1"/>
    <col min="5" max="5" width="9.875" style="0" customWidth="1"/>
    <col min="6" max="7" width="9.125" style="0" bestFit="1" customWidth="1"/>
    <col min="8" max="8" width="8.125" style="0" customWidth="1"/>
    <col min="9" max="9" width="9.125" style="0" bestFit="1" customWidth="1"/>
    <col min="10" max="10" width="8.00390625" style="0" customWidth="1"/>
    <col min="11" max="11" width="10.125" style="0" bestFit="1" customWidth="1"/>
    <col min="12" max="12" width="10.375" style="8" bestFit="1" customWidth="1"/>
    <col min="13" max="13" width="10.25390625" style="0" customWidth="1"/>
    <col min="17" max="17" width="9.50390625" style="0" bestFit="1" customWidth="1"/>
  </cols>
  <sheetData>
    <row r="2" spans="2:12" ht="18"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6.5" thickBot="1"/>
    <row r="4" spans="2:12" ht="19.5" customHeight="1">
      <c r="B4" s="93" t="s">
        <v>18</v>
      </c>
      <c r="C4" s="94"/>
      <c r="D4" s="42" t="s">
        <v>0</v>
      </c>
      <c r="E4" s="42" t="s">
        <v>11</v>
      </c>
      <c r="F4" s="42" t="s">
        <v>8</v>
      </c>
      <c r="G4" s="95" t="s">
        <v>9</v>
      </c>
      <c r="H4" s="96"/>
      <c r="I4" s="42" t="s">
        <v>1</v>
      </c>
      <c r="J4" s="95" t="s">
        <v>2</v>
      </c>
      <c r="K4" s="96"/>
      <c r="L4" s="97" t="s">
        <v>3</v>
      </c>
    </row>
    <row r="5" spans="2:12" ht="16.5" thickBot="1">
      <c r="B5" s="99" t="s">
        <v>13</v>
      </c>
      <c r="C5" s="100"/>
      <c r="D5" s="39" t="s">
        <v>4</v>
      </c>
      <c r="E5" s="39" t="s">
        <v>7</v>
      </c>
      <c r="F5" s="39" t="s">
        <v>5</v>
      </c>
      <c r="G5" s="40" t="s">
        <v>6</v>
      </c>
      <c r="H5" s="41" t="s">
        <v>7</v>
      </c>
      <c r="I5" s="39" t="s">
        <v>7</v>
      </c>
      <c r="J5" s="40" t="s">
        <v>5</v>
      </c>
      <c r="K5" s="41" t="s">
        <v>7</v>
      </c>
      <c r="L5" s="98"/>
    </row>
    <row r="6" spans="2:12" ht="15.75" customHeight="1">
      <c r="B6" s="86" t="s">
        <v>19</v>
      </c>
      <c r="C6" s="35">
        <v>12</v>
      </c>
      <c r="D6" s="36">
        <v>350</v>
      </c>
      <c r="E6" s="36"/>
      <c r="F6" s="36">
        <v>327</v>
      </c>
      <c r="G6" s="37">
        <v>316</v>
      </c>
      <c r="H6" s="38">
        <v>0</v>
      </c>
      <c r="I6" s="36">
        <v>499</v>
      </c>
      <c r="J6" s="37">
        <v>2304</v>
      </c>
      <c r="K6" s="38">
        <v>14820</v>
      </c>
      <c r="L6" s="36">
        <f aca="true" t="shared" si="0" ref="L6:L20">SUM(D6:K6)</f>
        <v>18616</v>
      </c>
    </row>
    <row r="7" spans="2:12" ht="15.75">
      <c r="B7" s="86"/>
      <c r="C7" s="30">
        <v>13</v>
      </c>
      <c r="D7" s="25">
        <v>8</v>
      </c>
      <c r="E7" s="25">
        <v>0</v>
      </c>
      <c r="F7" s="25">
        <v>0</v>
      </c>
      <c r="G7" s="21">
        <v>0</v>
      </c>
      <c r="H7" s="22">
        <v>0</v>
      </c>
      <c r="I7" s="25">
        <v>0</v>
      </c>
      <c r="J7" s="21">
        <v>0</v>
      </c>
      <c r="K7" s="22">
        <v>0</v>
      </c>
      <c r="L7" s="25">
        <f t="shared" si="0"/>
        <v>8</v>
      </c>
    </row>
    <row r="8" spans="2:12" ht="15.75">
      <c r="B8" s="86"/>
      <c r="C8" s="30">
        <v>16</v>
      </c>
      <c r="D8" s="26">
        <v>0</v>
      </c>
      <c r="E8" s="26">
        <v>0</v>
      </c>
      <c r="F8" s="26">
        <v>0</v>
      </c>
      <c r="G8" s="23">
        <v>0</v>
      </c>
      <c r="H8" s="22">
        <v>0</v>
      </c>
      <c r="I8" s="26">
        <v>0</v>
      </c>
      <c r="J8" s="23">
        <v>0</v>
      </c>
      <c r="K8" s="28">
        <v>2000</v>
      </c>
      <c r="L8" s="25">
        <f t="shared" si="0"/>
        <v>2000</v>
      </c>
    </row>
    <row r="9" spans="2:12" ht="15.75">
      <c r="B9" s="86"/>
      <c r="C9" s="30">
        <v>18</v>
      </c>
      <c r="D9" s="25">
        <v>0</v>
      </c>
      <c r="E9" s="25">
        <v>532</v>
      </c>
      <c r="F9" s="25">
        <v>0</v>
      </c>
      <c r="G9" s="21">
        <v>0</v>
      </c>
      <c r="H9" s="22">
        <v>0</v>
      </c>
      <c r="I9" s="25">
        <v>0</v>
      </c>
      <c r="J9" s="21">
        <v>0</v>
      </c>
      <c r="K9" s="22">
        <v>0</v>
      </c>
      <c r="L9" s="25">
        <f t="shared" si="0"/>
        <v>532</v>
      </c>
    </row>
    <row r="10" spans="2:12" ht="15.75">
      <c r="B10" s="86"/>
      <c r="C10" s="30">
        <v>20</v>
      </c>
      <c r="D10" s="25">
        <v>130</v>
      </c>
      <c r="E10" s="25">
        <v>0</v>
      </c>
      <c r="F10" s="25">
        <v>0</v>
      </c>
      <c r="G10" s="21">
        <v>0</v>
      </c>
      <c r="H10" s="22">
        <v>0</v>
      </c>
      <c r="I10" s="25">
        <v>0</v>
      </c>
      <c r="J10" s="21">
        <v>0</v>
      </c>
      <c r="K10" s="22">
        <v>0</v>
      </c>
      <c r="L10" s="25">
        <f t="shared" si="0"/>
        <v>130</v>
      </c>
    </row>
    <row r="11" spans="2:12" ht="15.75">
      <c r="B11" s="86"/>
      <c r="C11" s="30">
        <v>21</v>
      </c>
      <c r="D11" s="25">
        <v>0</v>
      </c>
      <c r="E11" s="25">
        <v>3231</v>
      </c>
      <c r="F11" s="25">
        <v>0</v>
      </c>
      <c r="G11" s="21">
        <v>0</v>
      </c>
      <c r="H11" s="22">
        <v>58</v>
      </c>
      <c r="I11" s="25">
        <v>0</v>
      </c>
      <c r="J11" s="21">
        <v>0</v>
      </c>
      <c r="K11" s="22">
        <v>659</v>
      </c>
      <c r="L11" s="25">
        <f t="shared" si="0"/>
        <v>3948</v>
      </c>
    </row>
    <row r="12" spans="2:12" ht="15.75">
      <c r="B12" s="86"/>
      <c r="C12" s="30">
        <v>22</v>
      </c>
      <c r="D12" s="25">
        <v>0</v>
      </c>
      <c r="E12" s="25">
        <v>0</v>
      </c>
      <c r="F12" s="25">
        <v>0</v>
      </c>
      <c r="G12" s="21">
        <v>0</v>
      </c>
      <c r="H12" s="22">
        <v>127</v>
      </c>
      <c r="I12" s="25">
        <v>0</v>
      </c>
      <c r="J12" s="21">
        <v>0</v>
      </c>
      <c r="K12" s="22">
        <v>0</v>
      </c>
      <c r="L12" s="25">
        <f t="shared" si="0"/>
        <v>127</v>
      </c>
    </row>
    <row r="13" spans="2:12" ht="15.75">
      <c r="B13" s="86"/>
      <c r="C13" s="30">
        <v>23</v>
      </c>
      <c r="D13" s="25">
        <v>0</v>
      </c>
      <c r="E13" s="25">
        <v>0</v>
      </c>
      <c r="F13" s="25">
        <v>0</v>
      </c>
      <c r="G13" s="21">
        <v>0</v>
      </c>
      <c r="H13" s="22">
        <v>0</v>
      </c>
      <c r="I13" s="25">
        <v>0</v>
      </c>
      <c r="J13" s="21">
        <v>0</v>
      </c>
      <c r="K13" s="22">
        <v>545</v>
      </c>
      <c r="L13" s="25">
        <f t="shared" si="0"/>
        <v>545</v>
      </c>
    </row>
    <row r="14" spans="2:12" ht="15.75">
      <c r="B14" s="86"/>
      <c r="C14" s="30">
        <v>24</v>
      </c>
      <c r="D14" s="25">
        <v>0</v>
      </c>
      <c r="E14" s="25">
        <v>0</v>
      </c>
      <c r="F14" s="25">
        <v>0</v>
      </c>
      <c r="G14" s="21">
        <v>0</v>
      </c>
      <c r="H14" s="22">
        <v>0</v>
      </c>
      <c r="I14" s="25">
        <v>0</v>
      </c>
      <c r="J14" s="21">
        <v>0</v>
      </c>
      <c r="K14" s="22">
        <v>1123</v>
      </c>
      <c r="L14" s="25">
        <f t="shared" si="0"/>
        <v>1123</v>
      </c>
    </row>
    <row r="15" spans="2:12" ht="15.75">
      <c r="B15" s="86"/>
      <c r="C15" s="30">
        <v>25</v>
      </c>
      <c r="D15" s="25">
        <v>0</v>
      </c>
      <c r="E15" s="25">
        <v>25</v>
      </c>
      <c r="F15" s="25">
        <v>0</v>
      </c>
      <c r="G15" s="21">
        <v>0</v>
      </c>
      <c r="H15" s="22">
        <v>0</v>
      </c>
      <c r="I15" s="25">
        <v>0</v>
      </c>
      <c r="J15" s="21">
        <v>0</v>
      </c>
      <c r="K15" s="22">
        <v>713</v>
      </c>
      <c r="L15" s="25">
        <f t="shared" si="0"/>
        <v>738</v>
      </c>
    </row>
    <row r="16" spans="2:12" ht="15.75">
      <c r="B16" s="86"/>
      <c r="C16" s="30">
        <v>26</v>
      </c>
      <c r="D16" s="25">
        <v>0</v>
      </c>
      <c r="E16" s="25">
        <v>0</v>
      </c>
      <c r="F16" s="25">
        <v>0</v>
      </c>
      <c r="G16" s="21">
        <v>0</v>
      </c>
      <c r="H16" s="22">
        <v>202</v>
      </c>
      <c r="I16" s="25">
        <v>0</v>
      </c>
      <c r="J16" s="21">
        <v>0</v>
      </c>
      <c r="K16" s="22">
        <v>96</v>
      </c>
      <c r="L16" s="25">
        <f t="shared" si="0"/>
        <v>298</v>
      </c>
    </row>
    <row r="17" spans="2:12" ht="15.75">
      <c r="B17" s="86"/>
      <c r="C17" s="30">
        <v>27</v>
      </c>
      <c r="D17" s="25">
        <v>0</v>
      </c>
      <c r="E17" s="25">
        <v>0</v>
      </c>
      <c r="F17" s="25">
        <v>0</v>
      </c>
      <c r="G17" s="21">
        <v>0</v>
      </c>
      <c r="H17" s="22">
        <v>0</v>
      </c>
      <c r="I17" s="25">
        <v>0</v>
      </c>
      <c r="J17" s="21">
        <v>0</v>
      </c>
      <c r="K17" s="22">
        <v>621</v>
      </c>
      <c r="L17" s="25">
        <f t="shared" si="0"/>
        <v>621</v>
      </c>
    </row>
    <row r="18" spans="2:12" ht="15.75">
      <c r="B18" s="86"/>
      <c r="C18" s="30">
        <v>28</v>
      </c>
      <c r="D18" s="25">
        <v>0</v>
      </c>
      <c r="E18" s="25">
        <v>0</v>
      </c>
      <c r="F18" s="25">
        <v>0</v>
      </c>
      <c r="G18" s="24">
        <v>0</v>
      </c>
      <c r="H18" s="22">
        <v>0</v>
      </c>
      <c r="I18" s="25">
        <v>0</v>
      </c>
      <c r="J18" s="21">
        <v>23</v>
      </c>
      <c r="K18" s="22">
        <v>144</v>
      </c>
      <c r="L18" s="25">
        <f t="shared" si="0"/>
        <v>167</v>
      </c>
    </row>
    <row r="19" spans="2:12" ht="15.75">
      <c r="B19" s="86"/>
      <c r="C19" s="30">
        <v>29</v>
      </c>
      <c r="D19" s="25">
        <v>0</v>
      </c>
      <c r="E19" s="25">
        <v>0</v>
      </c>
      <c r="F19" s="25">
        <v>0</v>
      </c>
      <c r="G19" s="21">
        <v>0</v>
      </c>
      <c r="H19" s="22">
        <v>0</v>
      </c>
      <c r="I19" s="25">
        <v>0</v>
      </c>
      <c r="J19" s="21">
        <v>0</v>
      </c>
      <c r="K19" s="22">
        <v>80</v>
      </c>
      <c r="L19" s="25">
        <f t="shared" si="0"/>
        <v>80</v>
      </c>
    </row>
    <row r="20" spans="2:12" ht="16.5" thickBot="1">
      <c r="B20" s="86"/>
      <c r="C20" s="30">
        <v>30</v>
      </c>
      <c r="D20" s="25">
        <v>0</v>
      </c>
      <c r="E20" s="25">
        <v>0</v>
      </c>
      <c r="F20" s="25">
        <v>0</v>
      </c>
      <c r="G20" s="21">
        <v>0</v>
      </c>
      <c r="H20" s="22">
        <v>0</v>
      </c>
      <c r="I20" s="25">
        <v>0</v>
      </c>
      <c r="J20" s="21">
        <v>0</v>
      </c>
      <c r="K20" s="22">
        <v>119</v>
      </c>
      <c r="L20" s="25">
        <f t="shared" si="0"/>
        <v>119</v>
      </c>
    </row>
    <row r="21" spans="2:12" ht="25.5" customHeight="1">
      <c r="B21" s="87" t="s">
        <v>25</v>
      </c>
      <c r="C21" s="88"/>
      <c r="D21" s="31">
        <f aca="true" t="shared" si="1" ref="D21:L21">SUM(D6:D20)</f>
        <v>488</v>
      </c>
      <c r="E21" s="31">
        <f t="shared" si="1"/>
        <v>3788</v>
      </c>
      <c r="F21" s="31">
        <f t="shared" si="1"/>
        <v>327</v>
      </c>
      <c r="G21" s="32">
        <f t="shared" si="1"/>
        <v>316</v>
      </c>
      <c r="H21" s="33">
        <f t="shared" si="1"/>
        <v>387</v>
      </c>
      <c r="I21" s="31">
        <f t="shared" si="1"/>
        <v>499</v>
      </c>
      <c r="J21" s="32">
        <f t="shared" si="1"/>
        <v>2327</v>
      </c>
      <c r="K21" s="33">
        <f t="shared" si="1"/>
        <v>20920</v>
      </c>
      <c r="L21" s="34">
        <f t="shared" si="1"/>
        <v>29052</v>
      </c>
    </row>
    <row r="22" spans="2:12" ht="18.75" customHeight="1" thickBot="1">
      <c r="B22" s="89" t="s">
        <v>42</v>
      </c>
      <c r="C22" s="90"/>
      <c r="D22" s="27">
        <f>D21</f>
        <v>488</v>
      </c>
      <c r="E22" s="27">
        <f>E21</f>
        <v>3788</v>
      </c>
      <c r="F22" s="27">
        <f>F21</f>
        <v>327</v>
      </c>
      <c r="G22" s="91">
        <f>G21+H21</f>
        <v>703</v>
      </c>
      <c r="H22" s="92"/>
      <c r="I22" s="27">
        <f>I21</f>
        <v>499</v>
      </c>
      <c r="J22" s="91">
        <f>J21+K21</f>
        <v>23247</v>
      </c>
      <c r="K22" s="92"/>
      <c r="L22" s="29"/>
    </row>
    <row r="24" spans="3:5" ht="15.75">
      <c r="C24" s="12" t="s">
        <v>13</v>
      </c>
      <c r="D24" s="13" t="s">
        <v>10</v>
      </c>
      <c r="E24" s="14" t="s">
        <v>21</v>
      </c>
    </row>
    <row r="25" spans="3:5" ht="15.75">
      <c r="C25" s="9" t="s">
        <v>4</v>
      </c>
      <c r="D25" s="10">
        <f>D21</f>
        <v>488</v>
      </c>
      <c r="E25" s="11">
        <f>D25/$D$29</f>
        <v>0.016797466611593006</v>
      </c>
    </row>
    <row r="26" spans="3:5" ht="15.75">
      <c r="C26" s="9" t="s">
        <v>7</v>
      </c>
      <c r="D26" s="10">
        <f>E21+H21+I21+K21</f>
        <v>25594</v>
      </c>
      <c r="E26" s="11">
        <f>D26/$D$29</f>
        <v>0.8809720501170315</v>
      </c>
    </row>
    <row r="27" spans="3:5" ht="15.75">
      <c r="C27" s="9" t="s">
        <v>5</v>
      </c>
      <c r="D27" s="10">
        <f>F21+J21</f>
        <v>2654</v>
      </c>
      <c r="E27" s="11">
        <f>D27/$D$29</f>
        <v>0.09135343521960622</v>
      </c>
    </row>
    <row r="28" spans="3:5" ht="15.75">
      <c r="C28" s="9" t="s">
        <v>6</v>
      </c>
      <c r="D28" s="10">
        <f>G21</f>
        <v>316</v>
      </c>
      <c r="E28" s="11">
        <f>D28/$D$29</f>
        <v>0.010877048051769242</v>
      </c>
    </row>
    <row r="29" spans="3:5" ht="16.5" thickBot="1">
      <c r="C29" s="15" t="s">
        <v>3</v>
      </c>
      <c r="D29" s="16">
        <f>SUM(D25:D28)</f>
        <v>29052</v>
      </c>
      <c r="E29" s="17">
        <f>D29/$D$29</f>
        <v>1</v>
      </c>
    </row>
    <row r="30" ht="16.5" thickTop="1"/>
    <row r="32" spans="2:12" ht="18">
      <c r="B32" s="84" t="s">
        <v>28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 ht="18">
      <c r="B33" s="84" t="s">
        <v>30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54" spans="2:4" ht="19.5" thickBot="1">
      <c r="B54" s="85" t="s">
        <v>29</v>
      </c>
      <c r="C54" s="85"/>
      <c r="D54" s="18">
        <f>L21</f>
        <v>29052</v>
      </c>
    </row>
    <row r="55" ht="16.5" thickTop="1"/>
  </sheetData>
  <sheetProtection/>
  <mergeCells count="14">
    <mergeCell ref="B2:L2"/>
    <mergeCell ref="B4:C4"/>
    <mergeCell ref="G4:H4"/>
    <mergeCell ref="J4:K4"/>
    <mergeCell ref="L4:L5"/>
    <mergeCell ref="B5:C5"/>
    <mergeCell ref="B32:L32"/>
    <mergeCell ref="B54:C54"/>
    <mergeCell ref="B6:B20"/>
    <mergeCell ref="B21:C21"/>
    <mergeCell ref="B33:L33"/>
    <mergeCell ref="B22:C22"/>
    <mergeCell ref="G22:H22"/>
    <mergeCell ref="J22:K22"/>
  </mergeCells>
  <printOptions/>
  <pageMargins left="0.7" right="0.7" top="0.75" bottom="0.75" header="0.3" footer="0.3"/>
  <pageSetup horizontalDpi="600" verticalDpi="600" orientation="landscape" r:id="rId2"/>
  <ignoredErrors>
    <ignoredError sqref="L6:L9 L10:L20" formulaRange="1"/>
    <ignoredError sqref="L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65"/>
  <sheetViews>
    <sheetView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32" sqref="P32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32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47" t="s">
        <v>11</v>
      </c>
      <c r="F4" s="42" t="s">
        <v>8</v>
      </c>
      <c r="G4" s="95" t="s">
        <v>9</v>
      </c>
      <c r="H4" s="106"/>
      <c r="I4" s="96"/>
      <c r="J4" s="47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20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1">
        <v>131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131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2">
        <v>473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0">SUM(D7:N7)</f>
        <v>473</v>
      </c>
      <c r="AA7" s="8"/>
    </row>
    <row r="8" spans="2:27" ht="15.75">
      <c r="B8" s="86"/>
      <c r="C8" s="56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1278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1278</v>
      </c>
      <c r="AA8" s="8"/>
    </row>
    <row r="9" spans="2:27" ht="15.75">
      <c r="B9" s="86"/>
      <c r="C9" s="56">
        <v>5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1542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1542</v>
      </c>
      <c r="AA9" s="8"/>
    </row>
    <row r="10" spans="2:27" ht="15.75" customHeight="1">
      <c r="B10" s="86"/>
      <c r="C10" s="56">
        <v>6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22">
        <v>435</v>
      </c>
      <c r="M10" s="21">
        <v>0</v>
      </c>
      <c r="N10" s="49">
        <v>0</v>
      </c>
      <c r="O10" s="70">
        <f t="shared" si="0"/>
        <v>435</v>
      </c>
      <c r="AA10" s="8"/>
    </row>
    <row r="11" spans="2:27" ht="15.75">
      <c r="B11" s="86"/>
      <c r="C11" s="57">
        <v>7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3124</v>
      </c>
      <c r="J11" s="43">
        <v>0</v>
      </c>
      <c r="K11" s="21">
        <v>0</v>
      </c>
      <c r="L11" s="22">
        <v>521</v>
      </c>
      <c r="M11" s="21">
        <v>0</v>
      </c>
      <c r="N11" s="49">
        <v>0</v>
      </c>
      <c r="O11" s="69">
        <f t="shared" si="0"/>
        <v>3645</v>
      </c>
      <c r="AA11" s="8"/>
    </row>
    <row r="12" spans="2:27" ht="15.75">
      <c r="B12" s="86"/>
      <c r="C12" s="56">
        <v>8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1821</v>
      </c>
      <c r="J12" s="43">
        <v>0</v>
      </c>
      <c r="K12" s="21">
        <v>0</v>
      </c>
      <c r="L12" s="22">
        <v>427</v>
      </c>
      <c r="M12" s="21">
        <v>0</v>
      </c>
      <c r="N12" s="49">
        <v>0</v>
      </c>
      <c r="O12" s="70">
        <f t="shared" si="0"/>
        <v>2248</v>
      </c>
      <c r="AA12" s="8"/>
    </row>
    <row r="13" spans="2:27" ht="15.75">
      <c r="B13" s="86"/>
      <c r="C13" s="56">
        <v>10</v>
      </c>
      <c r="D13" s="25">
        <v>0</v>
      </c>
      <c r="E13" s="43">
        <v>0</v>
      </c>
      <c r="F13" s="25">
        <v>0</v>
      </c>
      <c r="G13" s="21">
        <v>5</v>
      </c>
      <c r="H13" s="65">
        <v>0</v>
      </c>
      <c r="I13" s="22">
        <v>3501</v>
      </c>
      <c r="J13" s="43">
        <v>0</v>
      </c>
      <c r="K13" s="21">
        <v>0</v>
      </c>
      <c r="L13" s="22">
        <v>0</v>
      </c>
      <c r="M13" s="21">
        <v>0</v>
      </c>
      <c r="N13" s="49">
        <v>0</v>
      </c>
      <c r="O13" s="69">
        <f t="shared" si="0"/>
        <v>3506</v>
      </c>
      <c r="AA13" s="8"/>
    </row>
    <row r="14" spans="2:27" ht="15.75">
      <c r="B14" s="86"/>
      <c r="C14" s="57">
        <v>11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22">
        <v>0</v>
      </c>
      <c r="J14" s="43">
        <v>0</v>
      </c>
      <c r="K14" s="21">
        <v>0</v>
      </c>
      <c r="L14" s="22">
        <v>0</v>
      </c>
      <c r="M14" s="21">
        <v>0</v>
      </c>
      <c r="N14" s="49">
        <v>142</v>
      </c>
      <c r="O14" s="69">
        <f t="shared" si="0"/>
        <v>142</v>
      </c>
      <c r="AA14" s="8"/>
    </row>
    <row r="15" spans="2:27" ht="15.75">
      <c r="B15" s="86"/>
      <c r="C15" s="56">
        <v>12</v>
      </c>
      <c r="D15" s="25">
        <v>0</v>
      </c>
      <c r="E15" s="43">
        <v>0</v>
      </c>
      <c r="F15" s="25">
        <v>0</v>
      </c>
      <c r="G15" s="21">
        <v>0</v>
      </c>
      <c r="H15" s="43">
        <f>-I24970</f>
        <v>0</v>
      </c>
      <c r="I15" s="22">
        <v>932</v>
      </c>
      <c r="J15" s="43">
        <v>0</v>
      </c>
      <c r="K15" s="21">
        <v>0</v>
      </c>
      <c r="L15" s="22">
        <v>0</v>
      </c>
      <c r="M15" s="21">
        <v>63</v>
      </c>
      <c r="N15" s="49">
        <v>5</v>
      </c>
      <c r="O15" s="69">
        <f t="shared" si="0"/>
        <v>1000</v>
      </c>
      <c r="AA15" s="8"/>
    </row>
    <row r="16" spans="2:27" ht="15.75">
      <c r="B16" s="86"/>
      <c r="C16" s="56">
        <v>13</v>
      </c>
      <c r="D16" s="25">
        <v>0</v>
      </c>
      <c r="E16" s="43">
        <v>0</v>
      </c>
      <c r="F16" s="25">
        <v>0</v>
      </c>
      <c r="G16" s="21">
        <v>0</v>
      </c>
      <c r="H16" s="43">
        <f aca="true" t="shared" si="1" ref="H16:H30">-I24971</f>
        <v>0</v>
      </c>
      <c r="I16" s="22">
        <v>0</v>
      </c>
      <c r="J16" s="43">
        <v>0</v>
      </c>
      <c r="K16" s="21">
        <v>0</v>
      </c>
      <c r="L16" s="22">
        <v>0</v>
      </c>
      <c r="M16" s="21">
        <v>18</v>
      </c>
      <c r="N16" s="49">
        <v>0</v>
      </c>
      <c r="O16" s="69">
        <f t="shared" si="0"/>
        <v>18</v>
      </c>
      <c r="AA16" s="8"/>
    </row>
    <row r="17" spans="2:27" ht="15.75">
      <c r="B17" s="86"/>
      <c r="C17" s="57">
        <v>14</v>
      </c>
      <c r="D17" s="25">
        <v>0</v>
      </c>
      <c r="E17" s="43">
        <v>1173</v>
      </c>
      <c r="F17" s="25">
        <v>0</v>
      </c>
      <c r="G17" s="21">
        <v>0</v>
      </c>
      <c r="H17" s="43">
        <f t="shared" si="1"/>
        <v>0</v>
      </c>
      <c r="I17" s="22">
        <v>0</v>
      </c>
      <c r="J17" s="43">
        <v>0</v>
      </c>
      <c r="K17" s="21">
        <v>0</v>
      </c>
      <c r="L17" s="22">
        <v>0</v>
      </c>
      <c r="M17" s="21">
        <v>8</v>
      </c>
      <c r="N17" s="49">
        <v>70</v>
      </c>
      <c r="O17" s="69">
        <f t="shared" si="0"/>
        <v>1251</v>
      </c>
      <c r="AA17" s="8"/>
    </row>
    <row r="18" spans="2:27" ht="15.75">
      <c r="B18" s="86"/>
      <c r="C18" s="56">
        <v>15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22">
        <v>1150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1150</v>
      </c>
      <c r="AA18" s="8"/>
    </row>
    <row r="19" spans="2:27" ht="15.75">
      <c r="B19" s="86"/>
      <c r="C19" s="56">
        <v>17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22">
        <v>1947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1947</v>
      </c>
      <c r="AA19" s="8"/>
    </row>
    <row r="20" spans="2:27" ht="15.75">
      <c r="B20" s="86"/>
      <c r="C20" s="57">
        <v>18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22">
        <v>1242</v>
      </c>
      <c r="J20" s="43">
        <v>0</v>
      </c>
      <c r="K20" s="21">
        <v>0</v>
      </c>
      <c r="L20" s="22">
        <v>0</v>
      </c>
      <c r="M20" s="21">
        <v>29</v>
      </c>
      <c r="N20" s="49">
        <v>4</v>
      </c>
      <c r="O20" s="69">
        <f t="shared" si="0"/>
        <v>1275</v>
      </c>
      <c r="AA20" s="8"/>
    </row>
    <row r="21" spans="2:27" ht="15.75">
      <c r="B21" s="86"/>
      <c r="C21" s="56">
        <v>19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22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57">
        <v>20</v>
      </c>
      <c r="D22" s="25">
        <v>42</v>
      </c>
      <c r="E22" s="43">
        <v>0</v>
      </c>
      <c r="F22" s="25">
        <v>0</v>
      </c>
      <c r="G22" s="21">
        <v>0</v>
      </c>
      <c r="H22" s="43">
        <f t="shared" si="1"/>
        <v>0</v>
      </c>
      <c r="I22" s="22">
        <v>1579</v>
      </c>
      <c r="J22" s="43">
        <v>0</v>
      </c>
      <c r="K22" s="21">
        <v>0</v>
      </c>
      <c r="L22" s="22">
        <v>0</v>
      </c>
      <c r="M22" s="21">
        <v>28</v>
      </c>
      <c r="N22" s="49">
        <v>0</v>
      </c>
      <c r="O22" s="69">
        <f t="shared" si="0"/>
        <v>1649</v>
      </c>
      <c r="AA22" s="8"/>
    </row>
    <row r="23" spans="2:27" ht="15.75">
      <c r="B23" s="86"/>
      <c r="C23" s="56">
        <v>21</v>
      </c>
      <c r="D23" s="25">
        <v>0</v>
      </c>
      <c r="E23" s="43">
        <v>0</v>
      </c>
      <c r="F23" s="25">
        <v>0</v>
      </c>
      <c r="G23" s="21">
        <v>0</v>
      </c>
      <c r="H23" s="43">
        <v>42</v>
      </c>
      <c r="I23" s="22"/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42</v>
      </c>
      <c r="AA23" s="8"/>
    </row>
    <row r="24" spans="2:27" ht="15.75">
      <c r="B24" s="86"/>
      <c r="C24" s="57">
        <v>22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22">
        <v>971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971</v>
      </c>
      <c r="AA24" s="8"/>
    </row>
    <row r="25" spans="2:27" ht="15.75">
      <c r="B25" s="86"/>
      <c r="C25" s="56">
        <v>23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 t="s">
        <v>66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57">
        <v>24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>
        <v>1540</v>
      </c>
      <c r="J26" s="43">
        <v>0</v>
      </c>
      <c r="K26" s="21">
        <v>0</v>
      </c>
      <c r="L26" s="22">
        <v>85</v>
      </c>
      <c r="M26" s="21">
        <v>0</v>
      </c>
      <c r="N26" s="49">
        <v>0</v>
      </c>
      <c r="O26" s="70">
        <f t="shared" si="0"/>
        <v>1625</v>
      </c>
      <c r="Q26" s="85" t="s">
        <v>29</v>
      </c>
      <c r="R26" s="85"/>
      <c r="S26" s="20">
        <f>O31</f>
        <v>31351</v>
      </c>
      <c r="AA26" s="8"/>
    </row>
    <row r="27" spans="2:15" ht="16.5" thickTop="1">
      <c r="B27" s="86"/>
      <c r="C27" s="56">
        <v>25</v>
      </c>
      <c r="D27" s="25">
        <v>0</v>
      </c>
      <c r="E27" s="43">
        <v>0</v>
      </c>
      <c r="F27" s="25">
        <v>0</v>
      </c>
      <c r="G27" s="21">
        <v>0</v>
      </c>
      <c r="H27" s="43">
        <v>27</v>
      </c>
      <c r="I27" s="22">
        <v>1394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1421</v>
      </c>
    </row>
    <row r="28" spans="2:15" ht="15.75">
      <c r="B28" s="86"/>
      <c r="C28" s="57">
        <v>26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1588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1588</v>
      </c>
    </row>
    <row r="29" spans="2:15" ht="15.75">
      <c r="B29" s="86"/>
      <c r="C29" s="56">
        <v>27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1837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1837</v>
      </c>
    </row>
    <row r="30" spans="2:15" ht="16.5" thickBot="1">
      <c r="B30" s="116"/>
      <c r="C30" s="58">
        <v>28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2177</v>
      </c>
      <c r="J30" s="43">
        <v>0</v>
      </c>
      <c r="K30" s="21">
        <v>0</v>
      </c>
      <c r="L30" s="22">
        <v>0</v>
      </c>
      <c r="M30" s="21">
        <v>0</v>
      </c>
      <c r="N30" s="74">
        <v>0</v>
      </c>
      <c r="O30" s="71">
        <f t="shared" si="0"/>
        <v>2177</v>
      </c>
    </row>
    <row r="31" spans="2:15" ht="16.5" thickBot="1">
      <c r="B31" s="111" t="s">
        <v>26</v>
      </c>
      <c r="C31" s="112"/>
      <c r="D31" s="45">
        <f aca="true" t="shared" si="2" ref="D31:O31">SUM(D6:D30)</f>
        <v>42</v>
      </c>
      <c r="E31" s="45">
        <f t="shared" si="2"/>
        <v>1173</v>
      </c>
      <c r="F31" s="45">
        <f t="shared" si="2"/>
        <v>0</v>
      </c>
      <c r="G31" s="46">
        <f t="shared" si="2"/>
        <v>5</v>
      </c>
      <c r="H31" s="80">
        <f t="shared" si="2"/>
        <v>69</v>
      </c>
      <c r="I31" s="50">
        <f t="shared" si="2"/>
        <v>28227</v>
      </c>
      <c r="J31" s="45">
        <f t="shared" si="2"/>
        <v>0</v>
      </c>
      <c r="K31" s="46">
        <f t="shared" si="2"/>
        <v>0</v>
      </c>
      <c r="L31" s="50">
        <f t="shared" si="2"/>
        <v>1468</v>
      </c>
      <c r="M31" s="46">
        <f t="shared" si="2"/>
        <v>146</v>
      </c>
      <c r="N31" s="50">
        <f t="shared" si="2"/>
        <v>221</v>
      </c>
      <c r="O31" s="45">
        <f t="shared" si="2"/>
        <v>31351</v>
      </c>
    </row>
    <row r="32" spans="2:15" ht="32.25" customHeight="1" thickBot="1">
      <c r="B32" s="113" t="s">
        <v>24</v>
      </c>
      <c r="C32" s="114"/>
      <c r="D32" s="76">
        <f>'January Arrival Numbers'!D21+'February Arrival Numbers'!D31</f>
        <v>530</v>
      </c>
      <c r="E32" s="76">
        <f>'January Arrival Numbers'!E21+'February Arrival Numbers'!E31</f>
        <v>4961</v>
      </c>
      <c r="F32" s="76">
        <f>'January Arrival Numbers'!F21+'February Arrival Numbers'!F31</f>
        <v>327</v>
      </c>
      <c r="G32" s="77">
        <f>'January Arrival Numbers'!G21+'February Arrival Numbers'!G31</f>
        <v>321</v>
      </c>
      <c r="H32" s="78">
        <f>H31</f>
        <v>69</v>
      </c>
      <c r="I32" s="79">
        <f>'January Arrival Numbers'!H21+'February Arrival Numbers'!I31</f>
        <v>28614</v>
      </c>
      <c r="J32" s="76">
        <f>'January Arrival Numbers'!I21+'February Arrival Numbers'!J31</f>
        <v>499</v>
      </c>
      <c r="K32" s="77">
        <f>'January Arrival Numbers'!J21+'February Arrival Numbers'!K31</f>
        <v>2327</v>
      </c>
      <c r="L32" s="79">
        <f>'January Arrival Numbers'!K21+'February Arrival Numbers'!L31</f>
        <v>22388</v>
      </c>
      <c r="M32" s="77">
        <f>M31</f>
        <v>146</v>
      </c>
      <c r="N32" s="79">
        <f>N31</f>
        <v>221</v>
      </c>
      <c r="O32" s="76">
        <f>'January Arrival Numbers'!L21+'February Arrival Numbers'!O31</f>
        <v>60403</v>
      </c>
    </row>
    <row r="34" ht="15.75">
      <c r="B34" s="59" t="s">
        <v>64</v>
      </c>
    </row>
    <row r="39" spans="3:4" ht="15.75">
      <c r="C39" s="109" t="s">
        <v>59</v>
      </c>
      <c r="D39" s="109"/>
    </row>
    <row r="40" ht="6.75" customHeight="1"/>
    <row r="41" spans="3:5" ht="15.75">
      <c r="C41" s="12" t="s">
        <v>13</v>
      </c>
      <c r="D41" s="13" t="s">
        <v>10</v>
      </c>
      <c r="E41" s="14" t="s">
        <v>21</v>
      </c>
    </row>
    <row r="42" spans="3:5" ht="15.75">
      <c r="C42" s="9" t="s">
        <v>4</v>
      </c>
      <c r="D42" s="10">
        <f>'January Arrival Numbers'!D25+'February Arrival Numbers'!D31</f>
        <v>530</v>
      </c>
      <c r="E42" s="11">
        <f>D42/$D$46</f>
        <v>0.00877439862258497</v>
      </c>
    </row>
    <row r="43" spans="3:5" ht="15.75">
      <c r="C43" s="9" t="s">
        <v>7</v>
      </c>
      <c r="D43" s="10">
        <f>'January Arrival Numbers'!D26+'February Arrival Numbers'!E31+'February Arrival Numbers'!I31+'February Arrival Numbers'!J31+'February Arrival Numbers'!L31+'February Arrival Numbers'!M31</f>
        <v>56608</v>
      </c>
      <c r="E43" s="11">
        <f>D43/$D$46</f>
        <v>0.9371719947684718</v>
      </c>
    </row>
    <row r="44" spans="3:5" ht="15.75">
      <c r="C44" s="9" t="s">
        <v>5</v>
      </c>
      <c r="D44" s="10">
        <f>'January Arrival Numbers'!D27+'February Arrival Numbers'!F31+'February Arrival Numbers'!H31+'February Arrival Numbers'!K31+'February Arrival Numbers'!N31</f>
        <v>2944</v>
      </c>
      <c r="E44" s="11">
        <f>D44/$D$46</f>
        <v>0.04873930102809463</v>
      </c>
    </row>
    <row r="45" spans="3:5" ht="15.75">
      <c r="C45" s="9" t="s">
        <v>6</v>
      </c>
      <c r="D45" s="10">
        <f>'January Arrival Numbers'!D28+'February Arrival Numbers'!G31</f>
        <v>321</v>
      </c>
      <c r="E45" s="11">
        <f>D45/$D$46</f>
        <v>0.005314305580848633</v>
      </c>
    </row>
    <row r="46" spans="3:6" ht="19.5" thickBot="1">
      <c r="C46" s="15" t="s">
        <v>3</v>
      </c>
      <c r="D46" s="16">
        <f>SUM(D42:D45)</f>
        <v>60403</v>
      </c>
      <c r="E46" s="17">
        <f>D46/$D$46</f>
        <v>1</v>
      </c>
      <c r="F46" s="19"/>
    </row>
    <row r="47" ht="16.5" thickTop="1"/>
    <row r="49" ht="15.75" customHeight="1">
      <c r="I49" s="64" t="s">
        <v>58</v>
      </c>
    </row>
    <row r="50" spans="3:5" ht="15.75">
      <c r="C50" s="110" t="s">
        <v>60</v>
      </c>
      <c r="D50" s="110"/>
      <c r="E50" s="110"/>
    </row>
    <row r="51" ht="6.75" customHeight="1"/>
    <row r="52" spans="3:5" ht="15.75">
      <c r="C52" s="12" t="s">
        <v>61</v>
      </c>
      <c r="D52" s="13" t="s">
        <v>10</v>
      </c>
      <c r="E52" s="14" t="s">
        <v>21</v>
      </c>
    </row>
    <row r="53" spans="3:5" ht="15.75">
      <c r="C53" s="9" t="s">
        <v>0</v>
      </c>
      <c r="D53" s="10">
        <f>D32</f>
        <v>530</v>
      </c>
      <c r="E53" s="11">
        <f>D53/$D$46</f>
        <v>0.00877439862258497</v>
      </c>
    </row>
    <row r="54" spans="3:5" ht="15.75">
      <c r="C54" s="9" t="s">
        <v>11</v>
      </c>
      <c r="D54" s="10">
        <f>E32</f>
        <v>4961</v>
      </c>
      <c r="E54" s="11">
        <f aca="true" t="shared" si="3" ref="E54:E59">D54/$D$46</f>
        <v>0.08213168220121517</v>
      </c>
    </row>
    <row r="55" spans="3:5" ht="15.75">
      <c r="C55" s="9" t="s">
        <v>8</v>
      </c>
      <c r="D55" s="10">
        <f>F32</f>
        <v>327</v>
      </c>
      <c r="E55" s="11">
        <f t="shared" si="3"/>
        <v>0.005413638395443935</v>
      </c>
    </row>
    <row r="56" spans="3:5" ht="15.75">
      <c r="C56" s="9" t="s">
        <v>9</v>
      </c>
      <c r="D56" s="10">
        <f>G32+H32+I32</f>
        <v>29004</v>
      </c>
      <c r="E56" s="11">
        <f t="shared" si="3"/>
        <v>0.48017482575368775</v>
      </c>
    </row>
    <row r="57" spans="3:5" ht="15.75">
      <c r="C57" s="9" t="s">
        <v>1</v>
      </c>
      <c r="D57" s="10">
        <f>J32</f>
        <v>499</v>
      </c>
      <c r="E57" s="11">
        <f t="shared" si="3"/>
        <v>0.008261179080509246</v>
      </c>
    </row>
    <row r="58" spans="3:5" ht="15.75">
      <c r="C58" s="9" t="s">
        <v>2</v>
      </c>
      <c r="D58" s="10">
        <f>K32+L32</f>
        <v>24715</v>
      </c>
      <c r="E58" s="11">
        <f t="shared" si="3"/>
        <v>0.4091684187871463</v>
      </c>
    </row>
    <row r="59" spans="3:7" ht="15.75">
      <c r="C59" s="9" t="s">
        <v>62</v>
      </c>
      <c r="D59" s="10">
        <f>M32+N32</f>
        <v>367</v>
      </c>
      <c r="E59" s="11">
        <f t="shared" si="3"/>
        <v>0.006075857159412612</v>
      </c>
      <c r="G59" t="s">
        <v>65</v>
      </c>
    </row>
    <row r="60" spans="3:5" ht="16.5" thickBot="1">
      <c r="C60" s="15" t="s">
        <v>3</v>
      </c>
      <c r="D60" s="16">
        <f>SUM(D53:D59)</f>
        <v>60403</v>
      </c>
      <c r="E60" s="17">
        <f>D60/$D$46</f>
        <v>1</v>
      </c>
    </row>
    <row r="61" ht="16.5" thickTop="1"/>
    <row r="62" spans="3:5" ht="18.75">
      <c r="C62" s="108" t="s">
        <v>31</v>
      </c>
      <c r="D62" s="108"/>
      <c r="E62" s="108"/>
    </row>
    <row r="63" spans="3:5" ht="20.25">
      <c r="C63" s="107">
        <f>O32</f>
        <v>60403</v>
      </c>
      <c r="D63" s="107"/>
      <c r="E63" s="107"/>
    </row>
    <row r="65" ht="15.75">
      <c r="A65" t="s">
        <v>63</v>
      </c>
    </row>
  </sheetData>
  <sheetProtection/>
  <mergeCells count="15">
    <mergeCell ref="C63:E63"/>
    <mergeCell ref="C62:E62"/>
    <mergeCell ref="Q26:R26"/>
    <mergeCell ref="C39:D39"/>
    <mergeCell ref="C50:E50"/>
    <mergeCell ref="B31:C31"/>
    <mergeCell ref="B32:C32"/>
    <mergeCell ref="B6:B30"/>
    <mergeCell ref="B5:C5"/>
    <mergeCell ref="M4:N4"/>
    <mergeCell ref="Q2:Z2"/>
    <mergeCell ref="B2:O2"/>
    <mergeCell ref="B4:C4"/>
    <mergeCell ref="G4:I4"/>
    <mergeCell ref="K4:L4"/>
  </mergeCells>
  <printOptions/>
  <pageMargins left="0.7" right="0.7" top="0.75" bottom="0.75" header="0.3" footer="0.3"/>
  <pageSetup horizontalDpi="600" verticalDpi="600" orientation="landscape" r:id="rId2"/>
  <ignoredErrors>
    <ignoredError sqref="O6:O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A6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34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35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954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954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517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29">SUM(D7:N7)</f>
        <v>517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783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783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29">-I24976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O37</f>
        <v>2254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aca="true" t="shared" si="2" ref="H30:H36">-I24991</f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aca="true" t="shared" si="3" ref="O30:O36">SUM(D30:N30)</f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2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3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2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3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2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3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2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3"/>
        <v>0</v>
      </c>
    </row>
    <row r="35" spans="2:15" ht="15.75">
      <c r="B35" s="86"/>
      <c r="C35" s="56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2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3"/>
        <v>0</v>
      </c>
    </row>
    <row r="36" spans="2:15" ht="16.5" thickBot="1">
      <c r="B36" s="116"/>
      <c r="C36" s="60">
        <v>31</v>
      </c>
      <c r="D36" s="25">
        <v>0</v>
      </c>
      <c r="E36" s="43">
        <v>0</v>
      </c>
      <c r="F36" s="25">
        <v>0</v>
      </c>
      <c r="G36" s="21">
        <v>0</v>
      </c>
      <c r="H36" s="43">
        <f t="shared" si="2"/>
        <v>0</v>
      </c>
      <c r="I36" s="22">
        <v>0</v>
      </c>
      <c r="J36" s="43">
        <v>0</v>
      </c>
      <c r="K36" s="21">
        <v>0</v>
      </c>
      <c r="L36" s="22">
        <v>0</v>
      </c>
      <c r="M36" s="21">
        <v>0</v>
      </c>
      <c r="N36" s="49">
        <v>0</v>
      </c>
      <c r="O36" s="70">
        <f t="shared" si="3"/>
        <v>0</v>
      </c>
    </row>
    <row r="37" spans="2:15" ht="16.5" thickBot="1">
      <c r="B37" s="111" t="s">
        <v>33</v>
      </c>
      <c r="C37" s="112"/>
      <c r="D37" s="45">
        <f aca="true" t="shared" si="4" ref="D37:O37">SUM(D6:D36)</f>
        <v>0</v>
      </c>
      <c r="E37" s="45">
        <f t="shared" si="4"/>
        <v>0</v>
      </c>
      <c r="F37" s="45">
        <f t="shared" si="4"/>
        <v>0</v>
      </c>
      <c r="G37" s="46">
        <f t="shared" si="4"/>
        <v>0</v>
      </c>
      <c r="H37" s="80">
        <f t="shared" si="4"/>
        <v>0</v>
      </c>
      <c r="I37" s="50">
        <f t="shared" si="4"/>
        <v>2254</v>
      </c>
      <c r="J37" s="45">
        <f t="shared" si="4"/>
        <v>0</v>
      </c>
      <c r="K37" s="46">
        <f t="shared" si="4"/>
        <v>0</v>
      </c>
      <c r="L37" s="50">
        <f t="shared" si="4"/>
        <v>0</v>
      </c>
      <c r="M37" s="46">
        <f t="shared" si="4"/>
        <v>0</v>
      </c>
      <c r="N37" s="50">
        <f t="shared" si="4"/>
        <v>0</v>
      </c>
      <c r="O37" s="45">
        <f t="shared" si="4"/>
        <v>2254</v>
      </c>
    </row>
    <row r="38" spans="2:15" ht="32.25" customHeight="1" thickBot="1">
      <c r="B38" s="113" t="s">
        <v>24</v>
      </c>
      <c r="C38" s="114"/>
      <c r="D38" s="76">
        <f>'February Arrival Numbers'!D32+'March Arrival Numbers'!D37</f>
        <v>530</v>
      </c>
      <c r="E38" s="76">
        <f>'February Arrival Numbers'!E32+'March Arrival Numbers'!E37</f>
        <v>4961</v>
      </c>
      <c r="F38" s="76">
        <f>'February Arrival Numbers'!F32+'March Arrival Numbers'!F37</f>
        <v>327</v>
      </c>
      <c r="G38" s="77">
        <f>'February Arrival Numbers'!G32+'March Arrival Numbers'!G37</f>
        <v>321</v>
      </c>
      <c r="H38" s="82">
        <f>'February Arrival Numbers'!H32+'March Arrival Numbers'!H37</f>
        <v>69</v>
      </c>
      <c r="I38" s="81">
        <f>'February Arrival Numbers'!I32+'March Arrival Numbers'!I37</f>
        <v>30868</v>
      </c>
      <c r="J38" s="76">
        <f>'February Arrival Numbers'!J32+'March Arrival Numbers'!J37</f>
        <v>499</v>
      </c>
      <c r="K38" s="77">
        <f>'February Arrival Numbers'!K32+'March Arrival Numbers'!K37</f>
        <v>2327</v>
      </c>
      <c r="L38" s="81">
        <f>'February Arrival Numbers'!L32+'March Arrival Numbers'!L37</f>
        <v>22388</v>
      </c>
      <c r="M38" s="77">
        <f>'February Arrival Numbers'!M32+'March Arrival Numbers'!M37</f>
        <v>146</v>
      </c>
      <c r="N38" s="81">
        <f>'February Arrival Numbers'!N32+'March Arrival Numbers'!N37</f>
        <v>221</v>
      </c>
      <c r="O38" s="76">
        <f>'February Arrival Numbers'!O32+'March Arrival Numbers'!O37</f>
        <v>62657</v>
      </c>
    </row>
    <row r="40" ht="15.75">
      <c r="B40" s="59" t="s">
        <v>64</v>
      </c>
    </row>
    <row r="45" spans="3:4" ht="15.75">
      <c r="C45" s="109" t="s">
        <v>59</v>
      </c>
      <c r="D45" s="109"/>
    </row>
    <row r="46" ht="6.75" customHeight="1"/>
    <row r="47" spans="3:5" ht="15.75">
      <c r="C47" s="12" t="s">
        <v>13</v>
      </c>
      <c r="D47" s="13" t="s">
        <v>10</v>
      </c>
      <c r="E47" s="14" t="s">
        <v>21</v>
      </c>
    </row>
    <row r="48" spans="3:5" ht="15.75">
      <c r="C48" s="9" t="s">
        <v>4</v>
      </c>
      <c r="D48" s="10">
        <f>'February Arrival Numbers'!D42+'March Arrival Numbers'!D37</f>
        <v>530</v>
      </c>
      <c r="E48" s="11">
        <f>D48/$D$52</f>
        <v>0.008458751615940757</v>
      </c>
    </row>
    <row r="49" spans="3:5" ht="15.75">
      <c r="C49" s="9" t="s">
        <v>7</v>
      </c>
      <c r="D49" s="10">
        <f>'February Arrival Numbers'!D43+'March Arrival Numbers'!E37+'March Arrival Numbers'!I37+'March Arrival Numbers'!J37+'March Arrival Numbers'!L37+'March Arrival Numbers'!M37</f>
        <v>58862</v>
      </c>
      <c r="E49" s="11">
        <f>D49/$D$52</f>
        <v>0.9394321464481223</v>
      </c>
    </row>
    <row r="50" spans="3:5" ht="15.75">
      <c r="C50" s="9" t="s">
        <v>5</v>
      </c>
      <c r="D50" s="10">
        <f>'February Arrival Numbers'!D44+'March Arrival Numbers'!F37+'March Arrival Numbers'!H37+'March Arrival Numbers'!K37+'March Arrival Numbers'!N37</f>
        <v>2944</v>
      </c>
      <c r="E50" s="11">
        <f>D50/$D$52</f>
        <v>0.046985971240244506</v>
      </c>
    </row>
    <row r="51" spans="3:5" ht="15.75">
      <c r="C51" s="9" t="s">
        <v>6</v>
      </c>
      <c r="D51" s="10">
        <f>'February Arrival Numbers'!D45+'March Arrival Numbers'!G37</f>
        <v>321</v>
      </c>
      <c r="E51" s="11">
        <f>D51/$D$52</f>
        <v>0.00512313069569242</v>
      </c>
    </row>
    <row r="52" spans="3:6" ht="19.5" thickBot="1">
      <c r="C52" s="15" t="s">
        <v>3</v>
      </c>
      <c r="D52" s="16">
        <f>SUM(D48:D51)</f>
        <v>62657</v>
      </c>
      <c r="E52" s="17">
        <f>D52/$D$52</f>
        <v>1</v>
      </c>
      <c r="F52" s="19"/>
    </row>
    <row r="53" ht="16.5" thickTop="1"/>
    <row r="55" ht="15.75" customHeight="1">
      <c r="I55" s="64" t="s">
        <v>58</v>
      </c>
    </row>
    <row r="56" spans="3:5" ht="15.75">
      <c r="C56" s="110" t="s">
        <v>60</v>
      </c>
      <c r="D56" s="110"/>
      <c r="E56" s="110"/>
    </row>
    <row r="57" ht="6.75" customHeight="1"/>
    <row r="58" spans="3:5" ht="15.75">
      <c r="C58" s="12" t="s">
        <v>61</v>
      </c>
      <c r="D58" s="13" t="s">
        <v>10</v>
      </c>
      <c r="E58" s="14" t="s">
        <v>21</v>
      </c>
    </row>
    <row r="59" spans="3:5" ht="15.75">
      <c r="C59" s="9" t="s">
        <v>0</v>
      </c>
      <c r="D59" s="10">
        <f>D38</f>
        <v>530</v>
      </c>
      <c r="E59" s="11">
        <f>D59/$D$52</f>
        <v>0.008458751615940757</v>
      </c>
    </row>
    <row r="60" spans="3:5" ht="15.75">
      <c r="C60" s="9" t="s">
        <v>11</v>
      </c>
      <c r="D60" s="10">
        <f>E38</f>
        <v>4961</v>
      </c>
      <c r="E60" s="11">
        <f aca="true" t="shared" si="5" ref="E60:E65">D60/$D$52</f>
        <v>0.07917710710694735</v>
      </c>
    </row>
    <row r="61" spans="3:5" ht="15.75">
      <c r="C61" s="9" t="s">
        <v>8</v>
      </c>
      <c r="D61" s="10">
        <f>F38</f>
        <v>327</v>
      </c>
      <c r="E61" s="11">
        <f t="shared" si="5"/>
        <v>0.0052188901479483536</v>
      </c>
    </row>
    <row r="62" spans="3:5" ht="15.75">
      <c r="C62" s="9" t="s">
        <v>9</v>
      </c>
      <c r="D62" s="10">
        <f>G38+H38+I38</f>
        <v>31258</v>
      </c>
      <c r="E62" s="11">
        <f t="shared" si="5"/>
        <v>0.4988748264359928</v>
      </c>
    </row>
    <row r="63" spans="3:5" ht="15.75">
      <c r="C63" s="9" t="s">
        <v>1</v>
      </c>
      <c r="D63" s="10">
        <f>J38</f>
        <v>499</v>
      </c>
      <c r="E63" s="11">
        <f t="shared" si="5"/>
        <v>0.007963994445951769</v>
      </c>
    </row>
    <row r="64" spans="3:5" ht="15.75">
      <c r="C64" s="9" t="s">
        <v>2</v>
      </c>
      <c r="D64" s="10">
        <f>K38+L38</f>
        <v>24715</v>
      </c>
      <c r="E64" s="11">
        <f t="shared" si="5"/>
        <v>0.39444914375089773</v>
      </c>
    </row>
    <row r="65" spans="3:7" ht="15.75">
      <c r="C65" s="9" t="s">
        <v>62</v>
      </c>
      <c r="D65" s="10">
        <f>M38+N38</f>
        <v>367</v>
      </c>
      <c r="E65" s="11">
        <f t="shared" si="5"/>
        <v>0.005857286496321241</v>
      </c>
      <c r="G65" t="s">
        <v>65</v>
      </c>
    </row>
    <row r="66" spans="3:5" ht="16.5" thickBot="1">
      <c r="C66" s="15" t="s">
        <v>3</v>
      </c>
      <c r="D66" s="16">
        <f>SUM(D59:D65)</f>
        <v>62657</v>
      </c>
      <c r="E66" s="17">
        <f>D66/$D$52</f>
        <v>1</v>
      </c>
    </row>
    <row r="67" ht="16.5" thickTop="1"/>
    <row r="68" spans="3:5" ht="18.75">
      <c r="C68" s="108" t="s">
        <v>31</v>
      </c>
      <c r="D68" s="108"/>
      <c r="E68" s="108"/>
    </row>
    <row r="69" spans="3:5" ht="20.25">
      <c r="C69" s="107">
        <f>O38</f>
        <v>62657</v>
      </c>
      <c r="D69" s="107"/>
      <c r="E69" s="107"/>
    </row>
  </sheetData>
  <sheetProtection/>
  <mergeCells count="15">
    <mergeCell ref="Q26:R26"/>
    <mergeCell ref="B37:C37"/>
    <mergeCell ref="B38:C38"/>
    <mergeCell ref="C45:D45"/>
    <mergeCell ref="B2:O2"/>
    <mergeCell ref="Q2:Z2"/>
    <mergeCell ref="B4:C4"/>
    <mergeCell ref="G4:I4"/>
    <mergeCell ref="K4:L4"/>
    <mergeCell ref="M4:N4"/>
    <mergeCell ref="C56:E56"/>
    <mergeCell ref="C68:E68"/>
    <mergeCell ref="C69:E69"/>
    <mergeCell ref="B5:C5"/>
    <mergeCell ref="B6:B36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0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9" sqref="Q39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68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37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5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-I24975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O36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6.5" thickBot="1">
      <c r="B35" s="86"/>
      <c r="C35" s="56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0"/>
        <v>0</v>
      </c>
    </row>
    <row r="36" spans="2:15" ht="16.5" thickBot="1">
      <c r="B36" s="111" t="s">
        <v>36</v>
      </c>
      <c r="C36" s="112"/>
      <c r="D36" s="45">
        <f aca="true" t="shared" si="2" ref="D36:O36">SUM(D6:D35)</f>
        <v>0</v>
      </c>
      <c r="E36" s="45">
        <f t="shared" si="2"/>
        <v>0</v>
      </c>
      <c r="F36" s="45">
        <f t="shared" si="2"/>
        <v>0</v>
      </c>
      <c r="G36" s="46">
        <f t="shared" si="2"/>
        <v>0</v>
      </c>
      <c r="H36" s="80">
        <f t="shared" si="2"/>
        <v>0</v>
      </c>
      <c r="I36" s="50">
        <f t="shared" si="2"/>
        <v>0</v>
      </c>
      <c r="J36" s="45">
        <f t="shared" si="2"/>
        <v>0</v>
      </c>
      <c r="K36" s="46">
        <f t="shared" si="2"/>
        <v>0</v>
      </c>
      <c r="L36" s="50">
        <f t="shared" si="2"/>
        <v>0</v>
      </c>
      <c r="M36" s="46">
        <f t="shared" si="2"/>
        <v>0</v>
      </c>
      <c r="N36" s="50">
        <f t="shared" si="2"/>
        <v>0</v>
      </c>
      <c r="O36" s="45">
        <f t="shared" si="2"/>
        <v>0</v>
      </c>
    </row>
    <row r="37" spans="2:15" ht="32.25" customHeight="1" thickBot="1">
      <c r="B37" s="113" t="s">
        <v>24</v>
      </c>
      <c r="C37" s="114"/>
      <c r="D37" s="76">
        <f>'March Arrival Numbers'!D38+'April Arrival Numbers'!D36</f>
        <v>530</v>
      </c>
      <c r="E37" s="76">
        <f>'March Arrival Numbers'!E38+'April Arrival Numbers'!E36</f>
        <v>4961</v>
      </c>
      <c r="F37" s="76">
        <f>'March Arrival Numbers'!F38+'April Arrival Numbers'!F36</f>
        <v>327</v>
      </c>
      <c r="G37" s="77">
        <f>'March Arrival Numbers'!G38+'April Arrival Numbers'!G36</f>
        <v>321</v>
      </c>
      <c r="H37" s="83">
        <f>'March Arrival Numbers'!H38+'April Arrival Numbers'!H36</f>
        <v>69</v>
      </c>
      <c r="I37" s="81">
        <f>'March Arrival Numbers'!I38+'April Arrival Numbers'!I36</f>
        <v>30868</v>
      </c>
      <c r="J37" s="76">
        <f>'March Arrival Numbers'!J38+'April Arrival Numbers'!J36</f>
        <v>499</v>
      </c>
      <c r="K37" s="77">
        <f>'March Arrival Numbers'!K38+'April Arrival Numbers'!K36</f>
        <v>2327</v>
      </c>
      <c r="L37" s="81">
        <f>'March Arrival Numbers'!L38+'April Arrival Numbers'!L36</f>
        <v>22388</v>
      </c>
      <c r="M37" s="77">
        <f>'March Arrival Numbers'!M38+'April Arrival Numbers'!M36</f>
        <v>146</v>
      </c>
      <c r="N37" s="81">
        <f>'March Arrival Numbers'!N38+'April Arrival Numbers'!N36</f>
        <v>221</v>
      </c>
      <c r="O37" s="76">
        <f>'March Arrival Numbers'!O38+'April Arrival Numbers'!O36</f>
        <v>62657</v>
      </c>
    </row>
    <row r="39" ht="15.75">
      <c r="B39" s="59" t="s">
        <v>64</v>
      </c>
    </row>
    <row r="44" spans="3:4" ht="15.75">
      <c r="C44" s="109" t="s">
        <v>59</v>
      </c>
      <c r="D44" s="109"/>
    </row>
    <row r="45" ht="6.75" customHeight="1"/>
    <row r="46" spans="3:5" ht="15.75">
      <c r="C46" s="12" t="s">
        <v>13</v>
      </c>
      <c r="D46" s="13" t="s">
        <v>10</v>
      </c>
      <c r="E46" s="14" t="s">
        <v>21</v>
      </c>
    </row>
    <row r="47" spans="3:5" ht="15.75">
      <c r="C47" s="9" t="s">
        <v>4</v>
      </c>
      <c r="D47" s="10">
        <f>'March Arrival Numbers'!D48+'April Arrival Numbers'!D36</f>
        <v>530</v>
      </c>
      <c r="E47" s="11">
        <f>D47/$D$51</f>
        <v>0.008458751615940757</v>
      </c>
    </row>
    <row r="48" spans="3:5" ht="15.75">
      <c r="C48" s="9" t="s">
        <v>7</v>
      </c>
      <c r="D48" s="10">
        <f>'March Arrival Numbers'!D49+'April Arrival Numbers'!E36+'April Arrival Numbers'!I36+'April Arrival Numbers'!J36+'April Arrival Numbers'!L36+'April Arrival Numbers'!M36</f>
        <v>58862</v>
      </c>
      <c r="E48" s="11">
        <f>D48/$D$51</f>
        <v>0.9394321464481223</v>
      </c>
    </row>
    <row r="49" spans="3:5" ht="15.75">
      <c r="C49" s="9" t="s">
        <v>5</v>
      </c>
      <c r="D49" s="10">
        <f>'March Arrival Numbers'!D50+'April Arrival Numbers'!F36+'April Arrival Numbers'!H36+'April Arrival Numbers'!K36+'April Arrival Numbers'!N36</f>
        <v>2944</v>
      </c>
      <c r="E49" s="11">
        <f>D49/$D$51</f>
        <v>0.046985971240244506</v>
      </c>
    </row>
    <row r="50" spans="3:5" ht="15.75">
      <c r="C50" s="9" t="s">
        <v>6</v>
      </c>
      <c r="D50" s="10">
        <f>'March Arrival Numbers'!D51+'April Arrival Numbers'!G36</f>
        <v>321</v>
      </c>
      <c r="E50" s="11">
        <f>D50/$D$51</f>
        <v>0.00512313069569242</v>
      </c>
    </row>
    <row r="51" spans="3:6" ht="19.5" thickBot="1">
      <c r="C51" s="15" t="s">
        <v>3</v>
      </c>
      <c r="D51" s="16">
        <f>SUM(D47:D50)</f>
        <v>62657</v>
      </c>
      <c r="E51" s="17">
        <f>D51/$D$51</f>
        <v>1</v>
      </c>
      <c r="F51" s="19"/>
    </row>
    <row r="52" ht="16.5" thickTop="1"/>
    <row r="54" ht="15.75" customHeight="1">
      <c r="I54" s="64" t="s">
        <v>58</v>
      </c>
    </row>
    <row r="55" spans="3:5" ht="15.75">
      <c r="C55" s="110" t="s">
        <v>60</v>
      </c>
      <c r="D55" s="110"/>
      <c r="E55" s="110"/>
    </row>
    <row r="56" ht="6.75" customHeight="1"/>
    <row r="57" spans="3:5" ht="15.75">
      <c r="C57" s="12" t="s">
        <v>61</v>
      </c>
      <c r="D57" s="13" t="s">
        <v>10</v>
      </c>
      <c r="E57" s="14" t="s">
        <v>21</v>
      </c>
    </row>
    <row r="58" spans="3:5" ht="15.75">
      <c r="C58" s="9" t="s">
        <v>0</v>
      </c>
      <c r="D58" s="10">
        <f>D37</f>
        <v>530</v>
      </c>
      <c r="E58" s="11">
        <f>D58/$D$51</f>
        <v>0.008458751615940757</v>
      </c>
    </row>
    <row r="59" spans="3:5" ht="15.75">
      <c r="C59" s="9" t="s">
        <v>11</v>
      </c>
      <c r="D59" s="10">
        <f>E37</f>
        <v>4961</v>
      </c>
      <c r="E59" s="11">
        <f aca="true" t="shared" si="3" ref="E59:E64">D59/$D$51</f>
        <v>0.07917710710694735</v>
      </c>
    </row>
    <row r="60" spans="3:5" ht="15.75">
      <c r="C60" s="9" t="s">
        <v>8</v>
      </c>
      <c r="D60" s="10">
        <f>F37</f>
        <v>327</v>
      </c>
      <c r="E60" s="11">
        <f t="shared" si="3"/>
        <v>0.0052188901479483536</v>
      </c>
    </row>
    <row r="61" spans="3:5" ht="15.75">
      <c r="C61" s="9" t="s">
        <v>9</v>
      </c>
      <c r="D61" s="10">
        <f>G37+H37+I37</f>
        <v>31258</v>
      </c>
      <c r="E61" s="11">
        <f t="shared" si="3"/>
        <v>0.4988748264359928</v>
      </c>
    </row>
    <row r="62" spans="3:5" ht="15.75">
      <c r="C62" s="9" t="s">
        <v>1</v>
      </c>
      <c r="D62" s="10">
        <f>J37</f>
        <v>499</v>
      </c>
      <c r="E62" s="11">
        <f t="shared" si="3"/>
        <v>0.007963994445951769</v>
      </c>
    </row>
    <row r="63" spans="3:5" ht="15.75">
      <c r="C63" s="9" t="s">
        <v>2</v>
      </c>
      <c r="D63" s="10">
        <f>K37+L37</f>
        <v>24715</v>
      </c>
      <c r="E63" s="11">
        <f t="shared" si="3"/>
        <v>0.39444914375089773</v>
      </c>
    </row>
    <row r="64" spans="3:7" ht="15.75">
      <c r="C64" s="9" t="s">
        <v>62</v>
      </c>
      <c r="D64" s="10">
        <f>M37+N37</f>
        <v>367</v>
      </c>
      <c r="E64" s="11">
        <f t="shared" si="3"/>
        <v>0.005857286496321241</v>
      </c>
      <c r="G64" t="s">
        <v>65</v>
      </c>
    </row>
    <row r="65" spans="3:5" ht="16.5" thickBot="1">
      <c r="C65" s="15" t="s">
        <v>3</v>
      </c>
      <c r="D65" s="16">
        <f>SUM(D58:D64)</f>
        <v>62657</v>
      </c>
      <c r="E65" s="17">
        <f>D65/$D$51</f>
        <v>1</v>
      </c>
    </row>
    <row r="66" ht="16.5" thickTop="1"/>
    <row r="67" spans="3:5" ht="18.75">
      <c r="C67" s="108" t="s">
        <v>31</v>
      </c>
      <c r="D67" s="108"/>
      <c r="E67" s="108"/>
    </row>
    <row r="68" spans="3:5" ht="20.25">
      <c r="C68" s="107">
        <f>O37</f>
        <v>62657</v>
      </c>
      <c r="D68" s="107"/>
      <c r="E68" s="107"/>
    </row>
    <row r="70" ht="15.75">
      <c r="A70" t="s">
        <v>63</v>
      </c>
    </row>
  </sheetData>
  <sheetProtection/>
  <mergeCells count="15">
    <mergeCell ref="Q26:R26"/>
    <mergeCell ref="B36:C36"/>
    <mergeCell ref="B37:C37"/>
    <mergeCell ref="C44:D44"/>
    <mergeCell ref="B2:O2"/>
    <mergeCell ref="Q2:Z2"/>
    <mergeCell ref="B4:C4"/>
    <mergeCell ref="G4:I4"/>
    <mergeCell ref="K4:L4"/>
    <mergeCell ref="M4:N4"/>
    <mergeCell ref="C55:E55"/>
    <mergeCell ref="C67:E67"/>
    <mergeCell ref="C68:E68"/>
    <mergeCell ref="B5:C5"/>
    <mergeCell ref="B6:B35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44" sqref="Q44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69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70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38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6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-I24976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O37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5.75">
      <c r="B35" s="86"/>
      <c r="C35" s="60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>SUM(D35:N35)</f>
        <v>0</v>
      </c>
    </row>
    <row r="36" spans="2:15" ht="16.5" thickBot="1">
      <c r="B36" s="86"/>
      <c r="C36" s="56">
        <v>31</v>
      </c>
      <c r="D36" s="25">
        <v>0</v>
      </c>
      <c r="E36" s="43">
        <v>0</v>
      </c>
      <c r="F36" s="25">
        <v>0</v>
      </c>
      <c r="G36" s="21">
        <v>0</v>
      </c>
      <c r="H36" s="43">
        <f>-I24996</f>
        <v>0</v>
      </c>
      <c r="I36" s="22">
        <v>0</v>
      </c>
      <c r="J36" s="43">
        <v>0</v>
      </c>
      <c r="K36" s="21">
        <v>0</v>
      </c>
      <c r="L36" s="22">
        <v>0</v>
      </c>
      <c r="M36" s="21">
        <v>0</v>
      </c>
      <c r="N36" s="49">
        <v>0</v>
      </c>
      <c r="O36" s="70">
        <f t="shared" si="0"/>
        <v>0</v>
      </c>
    </row>
    <row r="37" spans="2:15" ht="16.5" thickBot="1">
      <c r="B37" s="111" t="s">
        <v>39</v>
      </c>
      <c r="C37" s="112"/>
      <c r="D37" s="45">
        <f aca="true" t="shared" si="2" ref="D37:O37">SUM(D6:D36)</f>
        <v>0</v>
      </c>
      <c r="E37" s="45">
        <f t="shared" si="2"/>
        <v>0</v>
      </c>
      <c r="F37" s="45">
        <f t="shared" si="2"/>
        <v>0</v>
      </c>
      <c r="G37" s="46">
        <f t="shared" si="2"/>
        <v>0</v>
      </c>
      <c r="H37" s="80">
        <f t="shared" si="2"/>
        <v>0</v>
      </c>
      <c r="I37" s="50">
        <f t="shared" si="2"/>
        <v>0</v>
      </c>
      <c r="J37" s="45">
        <f t="shared" si="2"/>
        <v>0</v>
      </c>
      <c r="K37" s="46">
        <f t="shared" si="2"/>
        <v>0</v>
      </c>
      <c r="L37" s="50">
        <f t="shared" si="2"/>
        <v>0</v>
      </c>
      <c r="M37" s="46">
        <f t="shared" si="2"/>
        <v>0</v>
      </c>
      <c r="N37" s="50">
        <f t="shared" si="2"/>
        <v>0</v>
      </c>
      <c r="O37" s="45">
        <f t="shared" si="2"/>
        <v>0</v>
      </c>
    </row>
    <row r="38" spans="2:15" ht="32.25" customHeight="1" thickBot="1">
      <c r="B38" s="113" t="s">
        <v>24</v>
      </c>
      <c r="C38" s="114"/>
      <c r="D38" s="76">
        <f>'April Arrival Numbers'!D37+'May Arrival Numbers'!D37</f>
        <v>530</v>
      </c>
      <c r="E38" s="76">
        <f>'April Arrival Numbers'!E37+'May Arrival Numbers'!E37</f>
        <v>4961</v>
      </c>
      <c r="F38" s="76">
        <f>'April Arrival Numbers'!F37+'May Arrival Numbers'!F37</f>
        <v>327</v>
      </c>
      <c r="G38" s="77">
        <f>'April Arrival Numbers'!G37+'May Arrival Numbers'!G37</f>
        <v>321</v>
      </c>
      <c r="H38" s="83">
        <f>'April Arrival Numbers'!H37+'May Arrival Numbers'!H37</f>
        <v>69</v>
      </c>
      <c r="I38" s="81">
        <f>'April Arrival Numbers'!I37+'May Arrival Numbers'!I37</f>
        <v>30868</v>
      </c>
      <c r="J38" s="76">
        <f>'April Arrival Numbers'!J37+'May Arrival Numbers'!J37</f>
        <v>499</v>
      </c>
      <c r="K38" s="77">
        <f>'April Arrival Numbers'!K37+'May Arrival Numbers'!K37</f>
        <v>2327</v>
      </c>
      <c r="L38" s="81">
        <f>'April Arrival Numbers'!L37+'May Arrival Numbers'!L37</f>
        <v>22388</v>
      </c>
      <c r="M38" s="77">
        <f>'April Arrival Numbers'!M37+'May Arrival Numbers'!M37</f>
        <v>146</v>
      </c>
      <c r="N38" s="81">
        <f>'April Arrival Numbers'!N37+'May Arrival Numbers'!N37</f>
        <v>221</v>
      </c>
      <c r="O38" s="76">
        <f>'April Arrival Numbers'!O37+'May Arrival Numbers'!O37</f>
        <v>62657</v>
      </c>
    </row>
    <row r="40" ht="15.75">
      <c r="B40" s="59" t="s">
        <v>64</v>
      </c>
    </row>
    <row r="45" spans="3:4" ht="15.75">
      <c r="C45" s="109" t="s">
        <v>59</v>
      </c>
      <c r="D45" s="109"/>
    </row>
    <row r="46" ht="6.75" customHeight="1"/>
    <row r="47" spans="3:5" ht="15.75">
      <c r="C47" s="12" t="s">
        <v>13</v>
      </c>
      <c r="D47" s="13" t="s">
        <v>10</v>
      </c>
      <c r="E47" s="14" t="s">
        <v>21</v>
      </c>
    </row>
    <row r="48" spans="3:5" ht="15.75">
      <c r="C48" s="9" t="s">
        <v>4</v>
      </c>
      <c r="D48" s="10">
        <f>'April Arrival Numbers'!D47+'May Arrival Numbers'!D37</f>
        <v>530</v>
      </c>
      <c r="E48" s="11">
        <f>D48/$D$52</f>
        <v>0.008458751615940757</v>
      </c>
    </row>
    <row r="49" spans="3:5" ht="15.75">
      <c r="C49" s="9" t="s">
        <v>7</v>
      </c>
      <c r="D49" s="10">
        <f>'April Arrival Numbers'!D48+'May Arrival Numbers'!E37+'May Arrival Numbers'!I37+'May Arrival Numbers'!J37+'May Arrival Numbers'!L37+'May Arrival Numbers'!M37</f>
        <v>58862</v>
      </c>
      <c r="E49" s="11">
        <f>D49/$D$52</f>
        <v>0.9394321464481223</v>
      </c>
    </row>
    <row r="50" spans="3:5" ht="15.75">
      <c r="C50" s="9" t="s">
        <v>5</v>
      </c>
      <c r="D50" s="10">
        <f>'April Arrival Numbers'!D49+'May Arrival Numbers'!F37+'May Arrival Numbers'!H37+'May Arrival Numbers'!K37+'May Arrival Numbers'!N37</f>
        <v>2944</v>
      </c>
      <c r="E50" s="11">
        <f>D50/$D$52</f>
        <v>0.046985971240244506</v>
      </c>
    </row>
    <row r="51" spans="3:5" ht="15.75">
      <c r="C51" s="9" t="s">
        <v>6</v>
      </c>
      <c r="D51" s="10">
        <f>'April Arrival Numbers'!D50+'May Arrival Numbers'!G37</f>
        <v>321</v>
      </c>
      <c r="E51" s="11">
        <f>D51/$D$52</f>
        <v>0.00512313069569242</v>
      </c>
    </row>
    <row r="52" spans="3:6" ht="19.5" thickBot="1">
      <c r="C52" s="15" t="s">
        <v>3</v>
      </c>
      <c r="D52" s="16">
        <f>SUM(D48:D51)</f>
        <v>62657</v>
      </c>
      <c r="E52" s="17">
        <f>D52/$D$52</f>
        <v>1</v>
      </c>
      <c r="F52" s="19"/>
    </row>
    <row r="53" ht="16.5" thickTop="1"/>
    <row r="55" ht="15.75" customHeight="1">
      <c r="I55" s="64" t="s">
        <v>58</v>
      </c>
    </row>
    <row r="56" spans="3:5" ht="15.75">
      <c r="C56" s="110" t="s">
        <v>60</v>
      </c>
      <c r="D56" s="110"/>
      <c r="E56" s="110"/>
    </row>
    <row r="57" ht="6.75" customHeight="1"/>
    <row r="58" spans="3:5" ht="15.75">
      <c r="C58" s="12" t="s">
        <v>61</v>
      </c>
      <c r="D58" s="13" t="s">
        <v>10</v>
      </c>
      <c r="E58" s="14" t="s">
        <v>21</v>
      </c>
    </row>
    <row r="59" spans="3:5" ht="15.75">
      <c r="C59" s="9" t="s">
        <v>0</v>
      </c>
      <c r="D59" s="10">
        <f>D38</f>
        <v>530</v>
      </c>
      <c r="E59" s="11">
        <f>D59/$D$52</f>
        <v>0.008458751615940757</v>
      </c>
    </row>
    <row r="60" spans="3:5" ht="15.75">
      <c r="C60" s="9" t="s">
        <v>11</v>
      </c>
      <c r="D60" s="10">
        <f>E38</f>
        <v>4961</v>
      </c>
      <c r="E60" s="11">
        <f aca="true" t="shared" si="3" ref="E60:E65">D60/$D$52</f>
        <v>0.07917710710694735</v>
      </c>
    </row>
    <row r="61" spans="3:5" ht="15.75">
      <c r="C61" s="9" t="s">
        <v>8</v>
      </c>
      <c r="D61" s="10">
        <f>F38</f>
        <v>327</v>
      </c>
      <c r="E61" s="11">
        <f t="shared" si="3"/>
        <v>0.0052188901479483536</v>
      </c>
    </row>
    <row r="62" spans="3:5" ht="15.75">
      <c r="C62" s="9" t="s">
        <v>9</v>
      </c>
      <c r="D62" s="10">
        <f>G38+H38+I38</f>
        <v>31258</v>
      </c>
      <c r="E62" s="11">
        <f t="shared" si="3"/>
        <v>0.4988748264359928</v>
      </c>
    </row>
    <row r="63" spans="3:5" ht="15.75">
      <c r="C63" s="9" t="s">
        <v>1</v>
      </c>
      <c r="D63" s="10">
        <f>J38</f>
        <v>499</v>
      </c>
      <c r="E63" s="11">
        <f t="shared" si="3"/>
        <v>0.007963994445951769</v>
      </c>
    </row>
    <row r="64" spans="3:5" ht="15.75">
      <c r="C64" s="9" t="s">
        <v>2</v>
      </c>
      <c r="D64" s="10">
        <f>K38+L38</f>
        <v>24715</v>
      </c>
      <c r="E64" s="11">
        <f t="shared" si="3"/>
        <v>0.39444914375089773</v>
      </c>
    </row>
    <row r="65" spans="3:7" ht="15.75">
      <c r="C65" s="9" t="s">
        <v>62</v>
      </c>
      <c r="D65" s="10">
        <f>M38+N38</f>
        <v>367</v>
      </c>
      <c r="E65" s="11">
        <f t="shared" si="3"/>
        <v>0.005857286496321241</v>
      </c>
      <c r="G65" t="s">
        <v>65</v>
      </c>
    </row>
    <row r="66" spans="3:5" ht="16.5" thickBot="1">
      <c r="C66" s="15" t="s">
        <v>3</v>
      </c>
      <c r="D66" s="16">
        <f>SUM(D59:D65)</f>
        <v>62657</v>
      </c>
      <c r="E66" s="17">
        <f>D66/$D$52</f>
        <v>1</v>
      </c>
    </row>
    <row r="67" ht="16.5" thickTop="1"/>
    <row r="68" spans="3:5" ht="18.75">
      <c r="C68" s="108" t="s">
        <v>31</v>
      </c>
      <c r="D68" s="108"/>
      <c r="E68" s="108"/>
    </row>
    <row r="69" spans="3:5" ht="20.25">
      <c r="C69" s="107">
        <f>O38</f>
        <v>62657</v>
      </c>
      <c r="D69" s="107"/>
      <c r="E69" s="107"/>
    </row>
    <row r="71" ht="15.75">
      <c r="A71" t="s">
        <v>63</v>
      </c>
    </row>
  </sheetData>
  <sheetProtection/>
  <mergeCells count="15">
    <mergeCell ref="Q26:R26"/>
    <mergeCell ref="B37:C37"/>
    <mergeCell ref="B38:C38"/>
    <mergeCell ref="C45:D45"/>
    <mergeCell ref="B2:O2"/>
    <mergeCell ref="Q2:Z2"/>
    <mergeCell ref="B4:C4"/>
    <mergeCell ref="G4:I4"/>
    <mergeCell ref="K4:L4"/>
    <mergeCell ref="M4:N4"/>
    <mergeCell ref="C56:E56"/>
    <mergeCell ref="C68:E68"/>
    <mergeCell ref="C69:E69"/>
    <mergeCell ref="B5:C5"/>
    <mergeCell ref="B6:B36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7" sqref="L17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72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40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5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-I24975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O36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6.5" thickBot="1">
      <c r="B35" s="86"/>
      <c r="C35" s="60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0"/>
        <v>0</v>
      </c>
    </row>
    <row r="36" spans="2:15" ht="16.5" thickBot="1">
      <c r="B36" s="111" t="s">
        <v>41</v>
      </c>
      <c r="C36" s="112"/>
      <c r="D36" s="45">
        <f aca="true" t="shared" si="2" ref="D36:O36">SUM(D6:D35)</f>
        <v>0</v>
      </c>
      <c r="E36" s="45">
        <f t="shared" si="2"/>
        <v>0</v>
      </c>
      <c r="F36" s="45">
        <f t="shared" si="2"/>
        <v>0</v>
      </c>
      <c r="G36" s="46">
        <f t="shared" si="2"/>
        <v>0</v>
      </c>
      <c r="H36" s="80">
        <f t="shared" si="2"/>
        <v>0</v>
      </c>
      <c r="I36" s="50">
        <f t="shared" si="2"/>
        <v>0</v>
      </c>
      <c r="J36" s="45">
        <f t="shared" si="2"/>
        <v>0</v>
      </c>
      <c r="K36" s="46">
        <f t="shared" si="2"/>
        <v>0</v>
      </c>
      <c r="L36" s="50">
        <f t="shared" si="2"/>
        <v>0</v>
      </c>
      <c r="M36" s="46">
        <f t="shared" si="2"/>
        <v>0</v>
      </c>
      <c r="N36" s="50">
        <f t="shared" si="2"/>
        <v>0</v>
      </c>
      <c r="O36" s="45">
        <f t="shared" si="2"/>
        <v>0</v>
      </c>
    </row>
    <row r="37" spans="2:15" ht="32.25" customHeight="1" thickBot="1">
      <c r="B37" s="113" t="s">
        <v>24</v>
      </c>
      <c r="C37" s="114"/>
      <c r="D37" s="76">
        <f>'May Arrival Numbers'!D38+'June Arrival Numbers'!D36</f>
        <v>530</v>
      </c>
      <c r="E37" s="76">
        <f>'May Arrival Numbers'!E38+'June Arrival Numbers'!E36</f>
        <v>4961</v>
      </c>
      <c r="F37" s="76">
        <f>'May Arrival Numbers'!F38+'June Arrival Numbers'!F36</f>
        <v>327</v>
      </c>
      <c r="G37" s="77">
        <f>'May Arrival Numbers'!G38+'June Arrival Numbers'!G36</f>
        <v>321</v>
      </c>
      <c r="H37" s="83">
        <f>'May Arrival Numbers'!H38+'June Arrival Numbers'!H36</f>
        <v>69</v>
      </c>
      <c r="I37" s="81">
        <f>'May Arrival Numbers'!I38+'June Arrival Numbers'!I36</f>
        <v>30868</v>
      </c>
      <c r="J37" s="76">
        <f>'May Arrival Numbers'!J38+'June Arrival Numbers'!J36</f>
        <v>499</v>
      </c>
      <c r="K37" s="77">
        <f>'May Arrival Numbers'!K38+'June Arrival Numbers'!K36</f>
        <v>2327</v>
      </c>
      <c r="L37" s="81">
        <f>'May Arrival Numbers'!L38+'June Arrival Numbers'!L36</f>
        <v>22388</v>
      </c>
      <c r="M37" s="77">
        <f>'May Arrival Numbers'!M38+'June Arrival Numbers'!M36</f>
        <v>146</v>
      </c>
      <c r="N37" s="81">
        <f>'May Arrival Numbers'!N38+'June Arrival Numbers'!N36</f>
        <v>221</v>
      </c>
      <c r="O37" s="76">
        <f>'May Arrival Numbers'!O38+'June Arrival Numbers'!O36</f>
        <v>62657</v>
      </c>
    </row>
    <row r="39" ht="15.75">
      <c r="B39" s="59" t="s">
        <v>64</v>
      </c>
    </row>
    <row r="44" spans="3:4" ht="15.75">
      <c r="C44" s="109" t="s">
        <v>59</v>
      </c>
      <c r="D44" s="109"/>
    </row>
    <row r="45" ht="6.75" customHeight="1"/>
    <row r="46" spans="3:5" ht="15.75">
      <c r="C46" s="12" t="s">
        <v>13</v>
      </c>
      <c r="D46" s="13" t="s">
        <v>10</v>
      </c>
      <c r="E46" s="14" t="s">
        <v>21</v>
      </c>
    </row>
    <row r="47" spans="3:5" ht="15.75">
      <c r="C47" s="9" t="s">
        <v>4</v>
      </c>
      <c r="D47" s="10">
        <f>'May Arrival Numbers'!D48+'June Arrival Numbers'!D36</f>
        <v>530</v>
      </c>
      <c r="E47" s="11">
        <f>D47/$D$51</f>
        <v>0.008458751615940757</v>
      </c>
    </row>
    <row r="48" spans="3:5" ht="15.75">
      <c r="C48" s="9" t="s">
        <v>7</v>
      </c>
      <c r="D48" s="10">
        <f>'May Arrival Numbers'!D49+'June Arrival Numbers'!E36+'June Arrival Numbers'!I36+'June Arrival Numbers'!J36+'June Arrival Numbers'!L36+'June Arrival Numbers'!M36</f>
        <v>58862</v>
      </c>
      <c r="E48" s="11">
        <f>D48/$D$51</f>
        <v>0.9394321464481223</v>
      </c>
    </row>
    <row r="49" spans="3:5" ht="15.75">
      <c r="C49" s="9" t="s">
        <v>5</v>
      </c>
      <c r="D49" s="10">
        <f>'May Arrival Numbers'!D50+'June Arrival Numbers'!F36+'June Arrival Numbers'!H36+'June Arrival Numbers'!K36+'June Arrival Numbers'!N36</f>
        <v>2944</v>
      </c>
      <c r="E49" s="11">
        <f>D49/$D$51</f>
        <v>0.046985971240244506</v>
      </c>
    </row>
    <row r="50" spans="3:5" ht="15.75">
      <c r="C50" s="9" t="s">
        <v>6</v>
      </c>
      <c r="D50" s="10">
        <f>'May Arrival Numbers'!D51+'June Arrival Numbers'!G36</f>
        <v>321</v>
      </c>
      <c r="E50" s="11">
        <f>D50/$D$51</f>
        <v>0.00512313069569242</v>
      </c>
    </row>
    <row r="51" spans="3:6" ht="19.5" thickBot="1">
      <c r="C51" s="15" t="s">
        <v>3</v>
      </c>
      <c r="D51" s="16">
        <f>SUM(D47:D50)</f>
        <v>62657</v>
      </c>
      <c r="E51" s="17">
        <f>D51/$D$51</f>
        <v>1</v>
      </c>
      <c r="F51" s="19"/>
    </row>
    <row r="52" ht="16.5" thickTop="1"/>
    <row r="54" ht="15.75" customHeight="1">
      <c r="I54" s="64" t="s">
        <v>58</v>
      </c>
    </row>
    <row r="55" spans="3:5" ht="15.75">
      <c r="C55" s="110" t="s">
        <v>60</v>
      </c>
      <c r="D55" s="110"/>
      <c r="E55" s="110"/>
    </row>
    <row r="56" ht="6.75" customHeight="1"/>
    <row r="57" spans="3:5" ht="15.75">
      <c r="C57" s="12" t="s">
        <v>61</v>
      </c>
      <c r="D57" s="13" t="s">
        <v>10</v>
      </c>
      <c r="E57" s="14" t="s">
        <v>21</v>
      </c>
    </row>
    <row r="58" spans="3:5" ht="15.75">
      <c r="C58" s="9" t="s">
        <v>0</v>
      </c>
      <c r="D58" s="10">
        <f>D37</f>
        <v>530</v>
      </c>
      <c r="E58" s="11">
        <f>D58/$D$51</f>
        <v>0.008458751615940757</v>
      </c>
    </row>
    <row r="59" spans="3:5" ht="15.75">
      <c r="C59" s="9" t="s">
        <v>11</v>
      </c>
      <c r="D59" s="10">
        <f>E37</f>
        <v>4961</v>
      </c>
      <c r="E59" s="11">
        <f aca="true" t="shared" si="3" ref="E59:E64">D59/$D$51</f>
        <v>0.07917710710694735</v>
      </c>
    </row>
    <row r="60" spans="3:5" ht="15.75">
      <c r="C60" s="9" t="s">
        <v>8</v>
      </c>
      <c r="D60" s="10">
        <f>F37</f>
        <v>327</v>
      </c>
      <c r="E60" s="11">
        <f t="shared" si="3"/>
        <v>0.0052188901479483536</v>
      </c>
    </row>
    <row r="61" spans="3:5" ht="15.75">
      <c r="C61" s="9" t="s">
        <v>9</v>
      </c>
      <c r="D61" s="10">
        <f>G37+H37+I37</f>
        <v>31258</v>
      </c>
      <c r="E61" s="11">
        <f t="shared" si="3"/>
        <v>0.4988748264359928</v>
      </c>
    </row>
    <row r="62" spans="3:5" ht="15.75">
      <c r="C62" s="9" t="s">
        <v>1</v>
      </c>
      <c r="D62" s="10">
        <f>J37</f>
        <v>499</v>
      </c>
      <c r="E62" s="11">
        <f t="shared" si="3"/>
        <v>0.007963994445951769</v>
      </c>
    </row>
    <row r="63" spans="3:5" ht="15.75">
      <c r="C63" s="9" t="s">
        <v>2</v>
      </c>
      <c r="D63" s="10">
        <f>K37+L37</f>
        <v>24715</v>
      </c>
      <c r="E63" s="11">
        <f t="shared" si="3"/>
        <v>0.39444914375089773</v>
      </c>
    </row>
    <row r="64" spans="3:7" ht="15.75">
      <c r="C64" s="9" t="s">
        <v>62</v>
      </c>
      <c r="D64" s="10">
        <f>M37+N37</f>
        <v>367</v>
      </c>
      <c r="E64" s="11">
        <f t="shared" si="3"/>
        <v>0.005857286496321241</v>
      </c>
      <c r="G64" t="s">
        <v>65</v>
      </c>
    </row>
    <row r="65" spans="3:5" ht="16.5" thickBot="1">
      <c r="C65" s="15" t="s">
        <v>3</v>
      </c>
      <c r="D65" s="16">
        <f>SUM(D58:D64)</f>
        <v>62657</v>
      </c>
      <c r="E65" s="17">
        <f>D65/$D$51</f>
        <v>1</v>
      </c>
    </row>
    <row r="66" ht="16.5" thickTop="1"/>
    <row r="67" spans="3:5" ht="18.75">
      <c r="C67" s="108" t="s">
        <v>31</v>
      </c>
      <c r="D67" s="108"/>
      <c r="E67" s="108"/>
    </row>
    <row r="68" spans="3:5" ht="20.25">
      <c r="C68" s="107">
        <f>O37</f>
        <v>62657</v>
      </c>
      <c r="D68" s="107"/>
      <c r="E68" s="107"/>
    </row>
    <row r="70" ht="15.75">
      <c r="A70" t="s">
        <v>63</v>
      </c>
    </row>
  </sheetData>
  <sheetProtection/>
  <mergeCells count="15">
    <mergeCell ref="Q26:R26"/>
    <mergeCell ref="B36:C36"/>
    <mergeCell ref="B37:C37"/>
    <mergeCell ref="C44:D44"/>
    <mergeCell ref="B2:O2"/>
    <mergeCell ref="Q2:Z2"/>
    <mergeCell ref="B4:C4"/>
    <mergeCell ref="G4:I4"/>
    <mergeCell ref="K4:L4"/>
    <mergeCell ref="M4:N4"/>
    <mergeCell ref="C55:E55"/>
    <mergeCell ref="C67:E67"/>
    <mergeCell ref="C68:E68"/>
    <mergeCell ref="B5:C5"/>
    <mergeCell ref="B6:B35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L22"/>
  <sheetViews>
    <sheetView zoomScalePageLayoutView="0" workbookViewId="0" topLeftCell="A1">
      <selection activeCell="O15" sqref="O15"/>
    </sheetView>
  </sheetViews>
  <sheetFormatPr defaultColWidth="9.00390625" defaultRowHeight="15.75"/>
  <cols>
    <col min="3" max="3" width="10.125" style="0" bestFit="1" customWidth="1"/>
  </cols>
  <sheetData>
    <row r="2" spans="2:12" ht="18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9" spans="2:3" ht="15.75">
      <c r="B9" s="52" t="s">
        <v>55</v>
      </c>
      <c r="C9" s="53" t="s">
        <v>56</v>
      </c>
    </row>
    <row r="10" spans="2:3" ht="15.75">
      <c r="B10" s="1" t="s">
        <v>44</v>
      </c>
      <c r="C10" s="51">
        <f>'January Arrival Numbers'!L21</f>
        <v>29052</v>
      </c>
    </row>
    <row r="11" spans="2:3" ht="15.75">
      <c r="B11" s="1" t="s">
        <v>45</v>
      </c>
      <c r="C11" s="51">
        <f>'February Arrival Numbers'!O31</f>
        <v>31351</v>
      </c>
    </row>
    <row r="12" spans="2:3" ht="15.75">
      <c r="B12" s="1" t="s">
        <v>46</v>
      </c>
      <c r="C12" s="51">
        <f>'March Arrival Numbers'!O37</f>
        <v>2254</v>
      </c>
    </row>
    <row r="13" spans="2:3" ht="15.75">
      <c r="B13" s="1" t="s">
        <v>47</v>
      </c>
      <c r="C13" s="51">
        <f>'April Arrival Numbers'!O36</f>
        <v>0</v>
      </c>
    </row>
    <row r="14" spans="2:3" ht="15.75">
      <c r="B14" s="1" t="s">
        <v>43</v>
      </c>
      <c r="C14" s="51">
        <f>'May Arrival Numbers'!O37</f>
        <v>0</v>
      </c>
    </row>
    <row r="15" spans="2:3" ht="15.75">
      <c r="B15" s="1" t="s">
        <v>48</v>
      </c>
      <c r="C15" s="51">
        <f>'June Arrival Numbers'!O36</f>
        <v>0</v>
      </c>
    </row>
    <row r="16" spans="2:3" ht="15.75">
      <c r="B16" s="1" t="s">
        <v>49</v>
      </c>
      <c r="C16" s="51">
        <v>0</v>
      </c>
    </row>
    <row r="17" spans="2:3" ht="15.75">
      <c r="B17" s="1" t="s">
        <v>50</v>
      </c>
      <c r="C17" s="51">
        <v>0</v>
      </c>
    </row>
    <row r="18" spans="2:3" ht="15.75">
      <c r="B18" s="1" t="s">
        <v>51</v>
      </c>
      <c r="C18" s="51">
        <v>0</v>
      </c>
    </row>
    <row r="19" spans="2:3" ht="15.75">
      <c r="B19" s="1" t="s">
        <v>52</v>
      </c>
      <c r="C19" s="51">
        <v>0</v>
      </c>
    </row>
    <row r="20" spans="2:3" ht="15.75">
      <c r="B20" s="1" t="s">
        <v>53</v>
      </c>
      <c r="C20" s="51">
        <v>0</v>
      </c>
    </row>
    <row r="21" spans="2:3" ht="15.75">
      <c r="B21" s="1" t="s">
        <v>54</v>
      </c>
      <c r="C21" s="51">
        <v>0</v>
      </c>
    </row>
    <row r="22" spans="2:3" ht="16.5" thickBot="1">
      <c r="B22" s="54" t="s">
        <v>3</v>
      </c>
      <c r="C22" s="55">
        <f>SUM(C10:C21)</f>
        <v>62657</v>
      </c>
    </row>
    <row r="23" ht="16.5" thickTop="1"/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</dc:creator>
  <cp:keywords/>
  <dc:description/>
  <cp:lastModifiedBy>kim</cp:lastModifiedBy>
  <cp:lastPrinted>2014-02-12T13:31:11Z</cp:lastPrinted>
  <dcterms:created xsi:type="dcterms:W3CDTF">2014-01-08T15:43:30Z</dcterms:created>
  <dcterms:modified xsi:type="dcterms:W3CDTF">2014-03-03T19:04:15Z</dcterms:modified>
  <cp:category/>
  <cp:version/>
  <cp:contentType/>
  <cp:contentStatus/>
</cp:coreProperties>
</file>