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<sst xmlns="http://schemas.openxmlformats.org/spreadsheetml/2006/main" count="507" uniqueCount="114">
  <si>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</si>
  <si>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</si>
  <si>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</si>
  <si>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</si>
  <si>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</si>
  <si>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</si>
  <si>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</si>
  <si>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</si>
  <si>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</si>
  <si>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</si>
  <si>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</si>
  <si>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</si>
  <si>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</si>
  <si>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</si>
  <si>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</si>
  <si>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</si>
  <si>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</si>
  <si>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</si>
  <si>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</si>
  <si>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</si>
  <si>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</si>
  <si>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</si>
  <si>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</si>
  <si>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</si>
  <si>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</si>
  <si>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</si>
  <si>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</si>
  <si>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</si>
  <si>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</si>
  <si>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</si>
  <si>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</si>
  <si>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</si>
  <si>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</si>
  <si>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</si>
  <si>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</si>
  <si>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</si>
  <si>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</si>
  <si>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</si>
  <si>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</si>
  <si>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</si>
  <si>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</si>
  <si>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</si>
  <si>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</si>
  <si>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</si>
  <si>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</si>
  <si>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</si>
  <si>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</si>
  <si>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</si>
  <si>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</si>
  <si>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</si>
  <si>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</si>
  <si>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</si>
  <si>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</si>
  <si>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</si>
  <si>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</si>
  <si>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</si>
  <si>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</si>
  <si>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</si>
  <si>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</si>
  <si>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</si>
  <si>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</si>
  <si>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</si>
  <si>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</si>
  <si>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</si>
  <si>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</si>
  <si>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</si>
  <si>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</si>
  <si>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</si>
  <si>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</si>
  <si>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</si>
  <si>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</si>
  <si>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</si>
  <si>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</si>
  <si>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</si>
  <si>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</si>
  <si>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</si>
  <si>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</si>
  <si>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</si>
  <si>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</si>
  <si>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</si>
  <si>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</si>
  <si>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</si>
  <si>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</si>
  <si>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</si>
  <si>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</si>
  <si>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</si>
  <si>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</si>
  <si>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</si>
  <si>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</si>
  <si>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</si>
  <si>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</si>
  <si>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</si>
  <si>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</si>
  <si>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</si>
  <si>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</si>
  <si>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</si>
  <si>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</si>
  <si>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</si>
  <si>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</si>
  <si>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</si>
  <si>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</si>
  <si>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</si>
  <si>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</si>
  <si>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</si>
  <si>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</si>
  <si>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</si>
  <si>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</si>
  <si>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</si>
  <si>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</si>
  <si>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 xml:space="preserve">    As of 30 Apr 2012</t>
  </si>
  <si>
    <t>Population Change in the Month of  30 Apr 2012</t>
  </si>
  <si>
    <t xml:space="preserve"> As of 30 Apr 2012</t>
  </si>
  <si>
    <t>or   1.20%</t>
  </si>
  <si>
    <t>Nigerian, Zimbabwe,Tanzanian, etc…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</si>
</sst>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172" fontId="3" fillId="0" borderId="38" xfId="42" applyNumberFormat="1" applyFont="1" applyFill="1" applyBorder="1" applyAlignment="1">
      <alignment horizontal="center"/>
    </xf>
    <xf numFmtId="172" fontId="3" fillId="0" borderId="38" xfId="42" applyNumberFormat="1" applyFont="1" applyFill="1" applyBorder="1" applyAlignment="1">
      <alignment/>
    </xf>
    <xf numFmtId="3" fontId="3" fillId="0" borderId="38" xfId="42" applyNumberFormat="1" applyFont="1" applyFill="1" applyBorder="1" applyAlignment="1">
      <alignment horizontal="right"/>
    </xf>
    <xf numFmtId="172" fontId="15" fillId="0" borderId="38" xfId="42" applyNumberFormat="1" applyFont="1" applyFill="1" applyBorder="1" applyAlignment="1">
      <alignment/>
    </xf>
    <xf numFmtId="172" fontId="3" fillId="0" borderId="39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0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/>
    </xf>
    <xf numFmtId="172" fontId="3" fillId="0" borderId="42" xfId="42" applyNumberFormat="1" applyFont="1" applyFill="1" applyBorder="1" applyAlignment="1">
      <alignment/>
    </xf>
    <xf numFmtId="0" fontId="44" fillId="0" borderId="43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44" xfId="0" applyFont="1" applyFill="1" applyBorder="1" applyAlignment="1">
      <alignment horizontal="left" wrapText="1"/>
    </xf>
    <xf numFmtId="0" fontId="38" fillId="0" borderId="44" xfId="0" applyFont="1" applyFill="1" applyBorder="1" applyAlignment="1">
      <alignment horizontal="left"/>
    </xf>
    <xf numFmtId="10" fontId="38" fillId="0" borderId="45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6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7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8" xfId="0" applyNumberFormat="1" applyFont="1" applyFill="1" applyBorder="1" applyAlignment="1">
      <alignment horizontal="center" vertical="center"/>
    </xf>
    <xf numFmtId="172" fontId="5" fillId="0" borderId="42" xfId="42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0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72" fontId="28" fillId="0" borderId="41" xfId="42" applyNumberFormat="1" applyFont="1" applyFill="1" applyBorder="1" applyAlignment="1">
      <alignment horizontal="right"/>
    </xf>
    <xf numFmtId="172" fontId="28" fillId="0" borderId="41" xfId="42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0" fillId="0" borderId="38" xfId="42" applyNumberFormat="1" applyFont="1" applyFill="1" applyBorder="1" applyAlignment="1">
      <alignment horizontal="center"/>
    </xf>
    <xf numFmtId="172" fontId="0" fillId="0" borderId="38" xfId="42" applyNumberFormat="1" applyFont="1" applyFill="1" applyBorder="1" applyAlignment="1">
      <alignment/>
    </xf>
    <xf numFmtId="3" fontId="0" fillId="0" borderId="38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 horizontal="center"/>
    </xf>
    <xf numFmtId="172" fontId="3" fillId="0" borderId="50" xfId="42" applyNumberFormat="1" applyFont="1" applyFill="1" applyBorder="1" applyAlignment="1">
      <alignment/>
    </xf>
    <xf numFmtId="3" fontId="3" fillId="0" borderId="50" xfId="42" applyNumberFormat="1" applyFont="1" applyFill="1" applyBorder="1" applyAlignment="1">
      <alignment horizontal="right"/>
    </xf>
    <xf numFmtId="172" fontId="15" fillId="0" borderId="50" xfId="42" applyNumberFormat="1" applyFont="1" applyFill="1" applyBorder="1" applyAlignment="1">
      <alignment/>
    </xf>
    <xf numFmtId="172" fontId="3" fillId="0" borderId="51" xfId="42" applyNumberFormat="1" applyFont="1" applyFill="1" applyBorder="1" applyAlignment="1">
      <alignment/>
    </xf>
    <xf numFmtId="0" fontId="44" fillId="0" borderId="52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/>
    </xf>
    <xf numFmtId="0" fontId="38" fillId="0" borderId="53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54" xfId="0" applyFont="1" applyFill="1" applyBorder="1" applyAlignment="1">
      <alignment/>
    </xf>
    <xf numFmtId="3" fontId="42" fillId="0" borderId="55" xfId="0" applyNumberFormat="1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54" xfId="0" applyFont="1" applyFill="1" applyBorder="1" applyAlignment="1">
      <alignment wrapText="1"/>
    </xf>
    <xf numFmtId="3" fontId="42" fillId="0" borderId="55" xfId="0" applyNumberFormat="1" applyFont="1" applyFill="1" applyBorder="1" applyAlignment="1">
      <alignment horizontal="center"/>
    </xf>
    <xf numFmtId="172" fontId="48" fillId="0" borderId="40" xfId="42" applyNumberFormat="1" applyFont="1" applyFill="1" applyBorder="1" applyAlignment="1">
      <alignment horizontal="left" wrapText="1"/>
    </xf>
    <xf numFmtId="0" fontId="73" fillId="36" borderId="55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50" xfId="42" applyNumberFormat="1" applyFont="1" applyFill="1" applyBorder="1" applyAlignment="1">
      <alignment horizontal="right"/>
    </xf>
    <xf numFmtId="172" fontId="9" fillId="0" borderId="56" xfId="42" applyNumberFormat="1" applyFont="1" applyFill="1" applyBorder="1" applyAlignment="1">
      <alignment horizontal="right"/>
    </xf>
    <xf numFmtId="172" fontId="3" fillId="0" borderId="57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8" xfId="0" applyFill="1" applyBorder="1" applyAlignment="1">
      <alignment/>
    </xf>
    <xf numFmtId="0" fontId="35" fillId="37" borderId="60" xfId="0" applyFont="1" applyFill="1" applyBorder="1" applyAlignment="1">
      <alignment horizontal="left" vertical="top" wrapText="1" readingOrder="1"/>
    </xf>
    <xf numFmtId="3" fontId="36" fillId="39" borderId="59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60" xfId="0" applyNumberFormat="1" applyFont="1" applyFill="1" applyBorder="1" applyAlignment="1">
      <alignment horizontal="right" vertical="top" wrapText="1" readingOrder="1"/>
    </xf>
    <xf numFmtId="0" fontId="35" fillId="39" borderId="61" xfId="0" applyFont="1" applyFill="1" applyBorder="1" applyAlignment="1">
      <alignment horizontal="left" vertical="top" wrapText="1" readingOrder="1"/>
    </xf>
    <xf numFmtId="0" fontId="35" fillId="39" borderId="62" xfId="0" applyFont="1" applyFill="1" applyBorder="1" applyAlignment="1">
      <alignment horizontal="left" vertical="top" wrapText="1" readingOrder="1"/>
    </xf>
    <xf numFmtId="0" fontId="35" fillId="39" borderId="63" xfId="0" applyFont="1" applyFill="1" applyBorder="1" applyAlignment="1">
      <alignment horizontal="left" vertical="top" wrapText="1" readingOrder="1"/>
    </xf>
    <xf numFmtId="10" fontId="51" fillId="39" borderId="64" xfId="0" applyNumberFormat="1" applyFont="1" applyFill="1" applyBorder="1" applyAlignment="1">
      <alignment horizontal="center" vertical="top"/>
    </xf>
    <xf numFmtId="10" fontId="51" fillId="39" borderId="65" xfId="0" applyNumberFormat="1" applyFont="1" applyFill="1" applyBorder="1" applyAlignment="1">
      <alignment horizontal="center" vertical="top"/>
    </xf>
    <xf numFmtId="10" fontId="51" fillId="39" borderId="66" xfId="0" applyNumberFormat="1" applyFont="1" applyFill="1" applyBorder="1" applyAlignment="1">
      <alignment horizontal="center" vertical="top"/>
    </xf>
    <xf numFmtId="10" fontId="51" fillId="37" borderId="60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9" fontId="3" fillId="0" borderId="6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172" fontId="7" fillId="0" borderId="69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70" xfId="0" applyFont="1" applyFill="1" applyBorder="1" applyAlignment="1">
      <alignment horizontal="right"/>
    </xf>
    <xf numFmtId="0" fontId="24" fillId="0" borderId="70" xfId="0" applyFont="1" applyFill="1" applyBorder="1" applyAlignment="1">
      <alignment horizontal="right"/>
    </xf>
    <xf numFmtId="0" fontId="3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172" fontId="28" fillId="0" borderId="10" xfId="42" applyNumberFormat="1" applyFont="1" applyFill="1" applyBorder="1" applyAlignment="1">
      <alignment horizontal="right"/>
    </xf>
    <xf numFmtId="0" fontId="7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10" fontId="49" fillId="0" borderId="76" xfId="0" applyNumberFormat="1" applyFont="1" applyFill="1" applyBorder="1" applyAlignment="1">
      <alignment/>
    </xf>
    <xf numFmtId="10" fontId="49" fillId="0" borderId="76" xfId="59" applyNumberFormat="1" applyFont="1" applyFill="1" applyBorder="1" applyAlignment="1">
      <alignment/>
    </xf>
    <xf numFmtId="10" fontId="49" fillId="0" borderId="77" xfId="59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70" fillId="0" borderId="75" xfId="0" applyFont="1" applyFill="1" applyBorder="1" applyAlignment="1">
      <alignment wrapText="1"/>
    </xf>
    <xf numFmtId="10" fontId="49" fillId="0" borderId="79" xfId="59" applyNumberFormat="1" applyFont="1" applyFill="1" applyBorder="1" applyAlignment="1">
      <alignment/>
    </xf>
    <xf numFmtId="0" fontId="70" fillId="0" borderId="68" xfId="0" applyFont="1" applyFill="1" applyBorder="1" applyAlignment="1">
      <alignment wrapText="1"/>
    </xf>
    <xf numFmtId="172" fontId="28" fillId="0" borderId="10" xfId="42" applyNumberFormat="1" applyFont="1" applyFill="1" applyBorder="1" applyAlignment="1">
      <alignment/>
    </xf>
    <xf numFmtId="10" fontId="49" fillId="0" borderId="69" xfId="5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72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8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80" xfId="0" applyFont="1" applyFill="1" applyBorder="1" applyAlignment="1">
      <alignment/>
    </xf>
    <xf numFmtId="0" fontId="119" fillId="40" borderId="81" xfId="0" applyFont="1" applyFill="1" applyBorder="1" applyAlignment="1">
      <alignment horizontal="left"/>
    </xf>
    <xf numFmtId="0" fontId="119" fillId="40" borderId="81" xfId="0" applyFont="1" applyFill="1" applyBorder="1" applyAlignment="1">
      <alignment horizontal="right"/>
    </xf>
    <xf numFmtId="0" fontId="119" fillId="40" borderId="71" xfId="0" applyFont="1" applyFill="1" applyBorder="1" applyAlignment="1">
      <alignment horizontal="right"/>
    </xf>
    <xf numFmtId="0" fontId="3" fillId="41" borderId="80" xfId="0" applyFont="1" applyFill="1" applyBorder="1" applyAlignment="1">
      <alignment/>
    </xf>
    <xf numFmtId="0" fontId="3" fillId="41" borderId="81" xfId="0" applyFont="1" applyFill="1" applyBorder="1" applyAlignment="1">
      <alignment/>
    </xf>
    <xf numFmtId="0" fontId="3" fillId="41" borderId="71" xfId="0" applyFont="1" applyFill="1" applyBorder="1" applyAlignment="1">
      <alignment/>
    </xf>
    <xf numFmtId="0" fontId="20" fillId="41" borderId="68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9" xfId="0" applyFont="1" applyFill="1" applyBorder="1" applyAlignment="1">
      <alignment/>
    </xf>
    <xf numFmtId="172" fontId="3" fillId="0" borderId="81" xfId="42" applyNumberFormat="1" applyFont="1" applyFill="1" applyBorder="1" applyAlignment="1">
      <alignment horizontal="right"/>
    </xf>
    <xf numFmtId="9" fontId="3" fillId="0" borderId="81" xfId="0" applyNumberFormat="1" applyFont="1" applyFill="1" applyBorder="1" applyAlignment="1">
      <alignment/>
    </xf>
    <xf numFmtId="0" fontId="12" fillId="36" borderId="73" xfId="0" applyFont="1" applyFill="1" applyBorder="1" applyAlignment="1">
      <alignment horizontal="right"/>
    </xf>
    <xf numFmtId="172" fontId="13" fillId="36" borderId="70" xfId="0" applyNumberFormat="1" applyFont="1" applyFill="1" applyBorder="1" applyAlignment="1">
      <alignment/>
    </xf>
    <xf numFmtId="10" fontId="23" fillId="36" borderId="7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70" xfId="0" applyFont="1" applyFill="1" applyBorder="1" applyAlignment="1">
      <alignment/>
    </xf>
    <xf numFmtId="0" fontId="3" fillId="40" borderId="70" xfId="0" applyFont="1" applyFill="1" applyBorder="1" applyAlignment="1">
      <alignment/>
    </xf>
    <xf numFmtId="0" fontId="3" fillId="40" borderId="74" xfId="0" applyFont="1" applyFill="1" applyBorder="1" applyAlignment="1">
      <alignment/>
    </xf>
    <xf numFmtId="0" fontId="28" fillId="40" borderId="73" xfId="0" applyFont="1" applyFill="1" applyBorder="1" applyAlignment="1">
      <alignment horizontal="right"/>
    </xf>
    <xf numFmtId="10" fontId="30" fillId="40" borderId="70" xfId="0" applyNumberFormat="1" applyFont="1" applyFill="1" applyBorder="1" applyAlignment="1">
      <alignment horizontal="center"/>
    </xf>
    <xf numFmtId="0" fontId="12" fillId="7" borderId="68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9" xfId="59" applyFont="1" applyFill="1" applyBorder="1" applyAlignment="1">
      <alignment/>
    </xf>
    <xf numFmtId="0" fontId="5" fillId="7" borderId="68" xfId="0" applyFont="1" applyFill="1" applyBorder="1" applyAlignment="1">
      <alignment horizontal="right" vertical="center"/>
    </xf>
    <xf numFmtId="172" fontId="5" fillId="7" borderId="70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9" xfId="0" applyNumberFormat="1" applyFont="1" applyFill="1" applyBorder="1" applyAlignment="1">
      <alignment/>
    </xf>
    <xf numFmtId="0" fontId="28" fillId="7" borderId="68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9" xfId="0" applyFont="1" applyFill="1" applyBorder="1" applyAlignment="1">
      <alignment/>
    </xf>
    <xf numFmtId="0" fontId="5" fillId="7" borderId="73" xfId="0" applyFont="1" applyFill="1" applyBorder="1" applyAlignment="1">
      <alignment/>
    </xf>
    <xf numFmtId="172" fontId="5" fillId="7" borderId="81" xfId="42" applyNumberFormat="1" applyFont="1" applyFill="1" applyBorder="1" applyAlignment="1">
      <alignment horizontal="right"/>
    </xf>
    <xf numFmtId="9" fontId="5" fillId="7" borderId="81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7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70" xfId="0" applyFont="1" applyFill="1" applyBorder="1" applyAlignment="1">
      <alignment horizontal="left"/>
    </xf>
    <xf numFmtId="0" fontId="30" fillId="36" borderId="74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70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2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7" xfId="0" applyFont="1" applyFill="1" applyBorder="1" applyAlignment="1">
      <alignment horizontal="left"/>
    </xf>
    <xf numFmtId="0" fontId="33" fillId="0" borderId="8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72" fontId="9" fillId="0" borderId="86" xfId="42" applyNumberFormat="1" applyFont="1" applyFill="1" applyBorder="1" applyAlignment="1">
      <alignment horizontal="center" vertical="center"/>
    </xf>
    <xf numFmtId="172" fontId="9" fillId="0" borderId="87" xfId="42" applyNumberFormat="1" applyFont="1" applyFill="1" applyBorder="1" applyAlignment="1">
      <alignment horizontal="center" vertical="center"/>
    </xf>
    <xf numFmtId="172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 quotePrefix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93" xfId="42" applyNumberFormat="1" applyFont="1" applyFill="1" applyBorder="1" applyAlignment="1">
      <alignment horizontal="center"/>
    </xf>
    <xf numFmtId="172" fontId="9" fillId="0" borderId="94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5" xfId="0" applyFont="1" applyFill="1" applyBorder="1" applyAlignment="1">
      <alignment horizontal="center" vertical="center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6" fillId="34" borderId="101" xfId="0" applyFont="1" applyFill="1" applyBorder="1" applyAlignment="1">
      <alignment horizontal="center" vertical="center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9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5167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auto val="0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693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K80" sqref="K80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37" t="s">
        <v>109</v>
      </c>
      <c r="E6" s="337"/>
      <c r="F6" s="337"/>
      <c r="G6" s="337"/>
      <c r="H6" s="33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81" t="s">
        <v>12</v>
      </c>
      <c r="C10" s="282" t="s">
        <v>0</v>
      </c>
      <c r="D10" s="283" t="s">
        <v>1</v>
      </c>
      <c r="E10" s="284" t="s">
        <v>4</v>
      </c>
      <c r="F10" s="18"/>
      <c r="G10" s="9"/>
    </row>
    <row r="11" spans="2:18" ht="12.75">
      <c r="B11" s="265" t="s">
        <v>2</v>
      </c>
      <c r="C11" s="141">
        <v>2037</v>
      </c>
      <c r="D11" s="142">
        <v>3894</v>
      </c>
      <c r="E11" s="266">
        <f aca="true" t="shared" si="0" ref="E11:E30">D11/$D$31</f>
        <v>0.012239355783677087</v>
      </c>
      <c r="F11" s="18"/>
      <c r="G11" s="9"/>
      <c r="P11" s="14"/>
      <c r="Q11" s="14"/>
      <c r="R11" s="14"/>
    </row>
    <row r="12" spans="2:18" ht="12.75">
      <c r="B12" s="265" t="s">
        <v>71</v>
      </c>
      <c r="C12" s="141">
        <v>16526</v>
      </c>
      <c r="D12" s="142">
        <v>19492</v>
      </c>
      <c r="E12" s="267">
        <f t="shared" si="0"/>
        <v>0.061265927821118074</v>
      </c>
      <c r="F12" s="18"/>
      <c r="G12" s="9"/>
      <c r="P12" s="14"/>
      <c r="Q12" s="14"/>
      <c r="R12" s="14"/>
    </row>
    <row r="13" spans="2:16" ht="11.25" customHeight="1">
      <c r="B13" s="265" t="s">
        <v>70</v>
      </c>
      <c r="C13" s="176">
        <v>11651</v>
      </c>
      <c r="D13" s="177">
        <v>14553</v>
      </c>
      <c r="E13" s="268">
        <f t="shared" si="0"/>
        <v>0.04574199915764064</v>
      </c>
      <c r="F13" s="19"/>
      <c r="G13" s="9"/>
      <c r="P13" s="14"/>
    </row>
    <row r="14" spans="2:7" ht="12.75">
      <c r="B14" s="269" t="s">
        <v>18</v>
      </c>
      <c r="C14" s="174">
        <v>4356</v>
      </c>
      <c r="D14" s="175">
        <v>8078</v>
      </c>
      <c r="E14" s="267">
        <f t="shared" si="0"/>
        <v>0.025390219830648052</v>
      </c>
      <c r="F14" s="19"/>
      <c r="G14" s="9"/>
    </row>
    <row r="15" spans="1:17" s="91" customFormat="1" ht="12.75">
      <c r="A15" s="89"/>
      <c r="B15" s="265" t="s">
        <v>21</v>
      </c>
      <c r="C15" s="176">
        <v>4984</v>
      </c>
      <c r="D15" s="177">
        <v>15297</v>
      </c>
      <c r="E15" s="267">
        <f t="shared" si="0"/>
        <v>0.04808048932278079</v>
      </c>
      <c r="F15" s="90"/>
      <c r="Q15" s="92"/>
    </row>
    <row r="16" spans="2:17" ht="12.75">
      <c r="B16" s="265" t="s">
        <v>11</v>
      </c>
      <c r="C16" s="176">
        <v>5712</v>
      </c>
      <c r="D16" s="177">
        <v>26528</v>
      </c>
      <c r="E16" s="267">
        <f t="shared" si="0"/>
        <v>0.08338100416779295</v>
      </c>
      <c r="F16" s="19"/>
      <c r="G16" s="9"/>
      <c r="Q16" s="69"/>
    </row>
    <row r="17" spans="2:7" ht="12.75">
      <c r="B17" s="269" t="s">
        <v>13</v>
      </c>
      <c r="C17" s="174">
        <v>4010</v>
      </c>
      <c r="D17" s="175">
        <v>9515</v>
      </c>
      <c r="E17" s="268">
        <f t="shared" si="0"/>
        <v>0.029906900431866328</v>
      </c>
      <c r="F17" s="19"/>
      <c r="G17" s="9"/>
    </row>
    <row r="18" spans="2:7" ht="12.75">
      <c r="B18" s="269" t="s">
        <v>94</v>
      </c>
      <c r="C18" s="174">
        <v>4360</v>
      </c>
      <c r="D18" s="175">
        <v>12463</v>
      </c>
      <c r="E18" s="268">
        <f t="shared" si="0"/>
        <v>0.03917285339803994</v>
      </c>
      <c r="F18" s="19"/>
      <c r="G18" s="9"/>
    </row>
    <row r="19" spans="2:7" ht="12.75">
      <c r="B19" s="269" t="s">
        <v>95</v>
      </c>
      <c r="C19" s="174">
        <v>3615</v>
      </c>
      <c r="D19" s="175">
        <v>11966</v>
      </c>
      <c r="E19" s="268">
        <f t="shared" si="0"/>
        <v>0.03761071682267078</v>
      </c>
      <c r="F19" s="19"/>
      <c r="G19" s="9"/>
    </row>
    <row r="20" spans="2:18" ht="12.75">
      <c r="B20" s="265" t="s">
        <v>20</v>
      </c>
      <c r="C20" s="176">
        <v>632</v>
      </c>
      <c r="D20" s="177">
        <v>2780</v>
      </c>
      <c r="E20" s="267">
        <f t="shared" si="0"/>
        <v>0.008737906799851643</v>
      </c>
      <c r="F20" s="88"/>
      <c r="G20" s="9"/>
      <c r="P20" s="14"/>
      <c r="R20" s="14"/>
    </row>
    <row r="21" spans="2:7" ht="12.75">
      <c r="B21" s="265" t="s">
        <v>31</v>
      </c>
      <c r="C21" s="174">
        <v>2291</v>
      </c>
      <c r="D21" s="175">
        <v>13509</v>
      </c>
      <c r="E21" s="268">
        <f t="shared" si="0"/>
        <v>0.042460569409782684</v>
      </c>
      <c r="F21" s="18"/>
      <c r="G21" s="9"/>
    </row>
    <row r="22" spans="2:17" ht="12.75">
      <c r="B22" s="265" t="s">
        <v>16</v>
      </c>
      <c r="C22" s="176">
        <v>2207</v>
      </c>
      <c r="D22" s="177">
        <v>16305</v>
      </c>
      <c r="E22" s="267">
        <f t="shared" si="0"/>
        <v>0.05124876632071261</v>
      </c>
      <c r="F22" s="19"/>
      <c r="G22" s="9"/>
      <c r="P22" s="14"/>
      <c r="Q22" s="14"/>
    </row>
    <row r="23" spans="2:20" ht="12.75">
      <c r="B23" s="269" t="s">
        <v>24</v>
      </c>
      <c r="C23" s="176">
        <v>2610</v>
      </c>
      <c r="D23" s="177">
        <v>11497</v>
      </c>
      <c r="E23" s="267">
        <f t="shared" si="0"/>
        <v>0.036136587941688614</v>
      </c>
      <c r="F23" s="19"/>
      <c r="G23" s="9"/>
      <c r="Q23" s="69"/>
      <c r="R23" s="14"/>
      <c r="T23" s="14"/>
    </row>
    <row r="24" spans="1:18" s="91" customFormat="1" ht="12.75">
      <c r="A24" s="89"/>
      <c r="B24" s="265" t="s">
        <v>58</v>
      </c>
      <c r="C24" s="141">
        <v>9815</v>
      </c>
      <c r="D24" s="142">
        <v>39196</v>
      </c>
      <c r="E24" s="268">
        <f t="shared" si="0"/>
        <v>0.1231981996140234</v>
      </c>
      <c r="F24" s="90"/>
      <c r="P24" s="9"/>
      <c r="Q24" s="69"/>
      <c r="R24" s="14"/>
    </row>
    <row r="25" spans="2:7" ht="12.75">
      <c r="B25" s="265" t="s">
        <v>66</v>
      </c>
      <c r="C25" s="176">
        <v>9276</v>
      </c>
      <c r="D25" s="177">
        <v>40560</v>
      </c>
      <c r="E25" s="267">
        <f t="shared" si="0"/>
        <v>0.12748543158344702</v>
      </c>
      <c r="F25" s="19"/>
      <c r="G25" s="9"/>
    </row>
    <row r="26" spans="2:7" ht="12.75">
      <c r="B26" s="265" t="s">
        <v>89</v>
      </c>
      <c r="C26" s="176">
        <v>6362</v>
      </c>
      <c r="D26" s="177">
        <v>26699</v>
      </c>
      <c r="E26" s="267">
        <f t="shared" si="0"/>
        <v>0.0839184797299421</v>
      </c>
      <c r="F26" s="19"/>
      <c r="G26" s="9"/>
    </row>
    <row r="27" spans="2:7" ht="12.75">
      <c r="B27" s="265" t="s">
        <v>91</v>
      </c>
      <c r="C27" s="176">
        <v>6413</v>
      </c>
      <c r="D27" s="177">
        <v>26410</v>
      </c>
      <c r="E27" s="268">
        <f t="shared" si="0"/>
        <v>0.08301011459859062</v>
      </c>
      <c r="F27" s="19"/>
      <c r="G27" s="9"/>
    </row>
    <row r="28" spans="2:7" ht="12.75">
      <c r="B28" s="265" t="s">
        <v>100</v>
      </c>
      <c r="C28" s="176">
        <v>4476</v>
      </c>
      <c r="D28" s="177">
        <v>17735</v>
      </c>
      <c r="E28" s="268">
        <f t="shared" si="0"/>
        <v>0.05574344499833414</v>
      </c>
      <c r="F28" s="19"/>
      <c r="G28" s="9"/>
    </row>
    <row r="29" spans="2:16" ht="22.5" customHeight="1">
      <c r="B29" s="270" t="s">
        <v>90</v>
      </c>
      <c r="C29" s="176">
        <v>138</v>
      </c>
      <c r="D29" s="177">
        <v>323</v>
      </c>
      <c r="E29" s="271">
        <f t="shared" si="0"/>
        <v>0.001015231617392835</v>
      </c>
      <c r="F29" s="19"/>
      <c r="G29" s="9"/>
      <c r="P29" s="14"/>
    </row>
    <row r="30" spans="2:16" ht="15" customHeight="1" thickBot="1">
      <c r="B30" s="272" t="s">
        <v>92</v>
      </c>
      <c r="C30" s="262">
        <v>648</v>
      </c>
      <c r="D30" s="273">
        <v>1354</v>
      </c>
      <c r="E30" s="274">
        <f t="shared" si="0"/>
        <v>0.004255800649999686</v>
      </c>
      <c r="F30" s="19"/>
      <c r="G30" s="9"/>
      <c r="P30" s="14"/>
    </row>
    <row r="31" spans="2:17" ht="13.5" thickBot="1">
      <c r="B31" s="305" t="s">
        <v>3</v>
      </c>
      <c r="C31" s="306">
        <f>SUM(C11:C30)</f>
        <v>102119</v>
      </c>
      <c r="D31" s="307">
        <f>SUM(D11:D30)</f>
        <v>318154</v>
      </c>
      <c r="E31" s="308">
        <f>SUM(E11:E30)</f>
        <v>1.0000000000000002</v>
      </c>
      <c r="F31" s="19"/>
      <c r="G31" s="9"/>
      <c r="P31" s="14"/>
      <c r="Q31" s="69"/>
    </row>
    <row r="32" spans="1:17" ht="15.75" customHeight="1">
      <c r="A32" s="242"/>
      <c r="B32" s="238" t="s">
        <v>28</v>
      </c>
      <c r="C32" s="239">
        <f>C45/D31</f>
        <v>0.6116974798368086</v>
      </c>
      <c r="D32" s="341" t="s">
        <v>22</v>
      </c>
      <c r="E32" s="342"/>
      <c r="Q32" s="14"/>
    </row>
    <row r="33" spans="1:18" ht="11.25" customHeight="1" thickBot="1">
      <c r="A33" s="242"/>
      <c r="B33" s="250"/>
      <c r="C33" s="254" t="s">
        <v>1</v>
      </c>
      <c r="D33" s="24" t="s">
        <v>4</v>
      </c>
      <c r="E33" s="251"/>
      <c r="F33" s="20"/>
      <c r="G33" s="9"/>
      <c r="R33" s="69"/>
    </row>
    <row r="34" spans="1:7" ht="12" customHeight="1">
      <c r="A34" s="242"/>
      <c r="B34" s="26" t="s">
        <v>2</v>
      </c>
      <c r="C34" s="25">
        <v>1026</v>
      </c>
      <c r="D34" s="65">
        <f>C34/$C$45</f>
        <v>0.0052719742670105955</v>
      </c>
      <c r="E34" s="243"/>
      <c r="F34" s="19"/>
      <c r="G34" s="9"/>
    </row>
    <row r="35" spans="1:17" ht="11.25" customHeight="1">
      <c r="A35" s="242"/>
      <c r="B35" s="26" t="s">
        <v>32</v>
      </c>
      <c r="C35" s="25">
        <f>D21</f>
        <v>13509</v>
      </c>
      <c r="D35" s="65">
        <f>C35/C45</f>
        <v>0.06941432784897283</v>
      </c>
      <c r="E35" s="243"/>
      <c r="F35" s="19"/>
      <c r="G35" s="9"/>
      <c r="Q35" s="14"/>
    </row>
    <row r="36" spans="1:7" ht="10.5" customHeight="1">
      <c r="A36" s="242"/>
      <c r="B36" s="31" t="s">
        <v>30</v>
      </c>
      <c r="C36" s="25">
        <f>D23</f>
        <v>11497</v>
      </c>
      <c r="D36" s="65">
        <f>C36/C45</f>
        <v>0.05907591437409436</v>
      </c>
      <c r="E36" s="243"/>
      <c r="F36" s="19"/>
      <c r="G36" s="9"/>
    </row>
    <row r="37" spans="1:17" ht="12" customHeight="1">
      <c r="A37" s="242"/>
      <c r="B37" s="31" t="s">
        <v>15</v>
      </c>
      <c r="C37" s="25">
        <f>D22</f>
        <v>16305</v>
      </c>
      <c r="D37" s="65">
        <f aca="true" t="shared" si="1" ref="D37:D44">C37/$C$45</f>
        <v>0.08378122848304849</v>
      </c>
      <c r="E37" s="243"/>
      <c r="F37" s="19"/>
      <c r="G37" s="9"/>
      <c r="Q37" s="69"/>
    </row>
    <row r="38" spans="1:18" ht="12" customHeight="1">
      <c r="A38" s="242"/>
      <c r="B38" s="26" t="s">
        <v>59</v>
      </c>
      <c r="C38" s="25">
        <f aca="true" t="shared" si="2" ref="C38:C44">D24</f>
        <v>39196</v>
      </c>
      <c r="D38" s="65">
        <f t="shared" si="1"/>
        <v>0.20140380445394473</v>
      </c>
      <c r="E38" s="243"/>
      <c r="F38" s="19"/>
      <c r="G38" s="9"/>
      <c r="Q38" s="129"/>
      <c r="R38" s="69"/>
    </row>
    <row r="39" spans="1:17" ht="12" customHeight="1">
      <c r="A39" s="242"/>
      <c r="B39" s="26" t="s">
        <v>101</v>
      </c>
      <c r="C39" s="25">
        <f t="shared" si="2"/>
        <v>40560</v>
      </c>
      <c r="D39" s="65">
        <f t="shared" si="1"/>
        <v>0.20841254997071126</v>
      </c>
      <c r="E39" s="243"/>
      <c r="F39" s="19"/>
      <c r="G39" s="9"/>
      <c r="Q39" s="129"/>
    </row>
    <row r="40" spans="1:17" ht="12" customHeight="1">
      <c r="A40" s="242"/>
      <c r="B40" s="26" t="s">
        <v>102</v>
      </c>
      <c r="C40" s="25">
        <f t="shared" si="2"/>
        <v>26699</v>
      </c>
      <c r="D40" s="65">
        <f t="shared" si="1"/>
        <v>0.13718951360128254</v>
      </c>
      <c r="E40" s="243"/>
      <c r="F40" s="19"/>
      <c r="G40" s="9"/>
      <c r="Q40" s="129"/>
    </row>
    <row r="41" spans="1:17" ht="12" customHeight="1">
      <c r="A41" s="242"/>
      <c r="B41" s="26" t="s">
        <v>103</v>
      </c>
      <c r="C41" s="25">
        <f t="shared" si="2"/>
        <v>26410</v>
      </c>
      <c r="D41" s="65">
        <f t="shared" si="1"/>
        <v>0.13570452279897643</v>
      </c>
      <c r="E41" s="243"/>
      <c r="F41" s="19"/>
      <c r="G41" s="9"/>
      <c r="Q41" s="129"/>
    </row>
    <row r="42" spans="1:17" ht="12" customHeight="1">
      <c r="A42" s="242"/>
      <c r="B42" s="26" t="s">
        <v>104</v>
      </c>
      <c r="C42" s="25">
        <f t="shared" si="2"/>
        <v>17735</v>
      </c>
      <c r="D42" s="65">
        <f t="shared" si="1"/>
        <v>0.0911291068474005</v>
      </c>
      <c r="E42" s="243"/>
      <c r="F42" s="19"/>
      <c r="G42" s="9"/>
      <c r="Q42" s="129"/>
    </row>
    <row r="43" spans="1:7" ht="12" customHeight="1">
      <c r="A43" s="242"/>
      <c r="B43" s="31" t="s">
        <v>67</v>
      </c>
      <c r="C43" s="25">
        <f t="shared" si="2"/>
        <v>323</v>
      </c>
      <c r="D43" s="65">
        <f t="shared" si="1"/>
        <v>0.0016596956025774097</v>
      </c>
      <c r="E43" s="243"/>
      <c r="F43" s="19"/>
      <c r="G43" s="9"/>
    </row>
    <row r="44" spans="1:7" ht="12" customHeight="1" thickBot="1">
      <c r="A44" s="242"/>
      <c r="B44" s="252" t="s">
        <v>92</v>
      </c>
      <c r="C44" s="25">
        <f t="shared" si="2"/>
        <v>1354</v>
      </c>
      <c r="D44" s="241">
        <f t="shared" si="1"/>
        <v>0.006957361751980844</v>
      </c>
      <c r="E44" s="253"/>
      <c r="F44" s="19"/>
      <c r="G44" s="9"/>
    </row>
    <row r="45" spans="1:20" ht="11.25" customHeight="1" thickBot="1">
      <c r="A45" s="242"/>
      <c r="B45" s="309" t="s">
        <v>3</v>
      </c>
      <c r="C45" s="310">
        <f>SUM(C34:C44)</f>
        <v>194614</v>
      </c>
      <c r="D45" s="311">
        <f>SUM(D34:D44)</f>
        <v>0.9999999999999999</v>
      </c>
      <c r="E45" s="312"/>
      <c r="F45" s="21"/>
      <c r="G45" s="9"/>
      <c r="R45" s="136"/>
      <c r="T45" s="136"/>
    </row>
    <row r="46" spans="1:20" ht="11.25" customHeight="1" thickBot="1">
      <c r="A46" s="242"/>
      <c r="B46" s="245"/>
      <c r="C46" s="246"/>
      <c r="D46" s="247"/>
      <c r="E46" s="244"/>
      <c r="F46" s="21"/>
      <c r="G46" s="9"/>
      <c r="R46" s="136"/>
      <c r="T46" s="136"/>
    </row>
    <row r="47" spans="1:17" ht="15.75" customHeight="1" thickBot="1">
      <c r="A47" s="242"/>
      <c r="B47" s="248" t="s">
        <v>27</v>
      </c>
      <c r="C47" s="249">
        <f>C54/D31</f>
        <v>0.18673975496143377</v>
      </c>
      <c r="D47" s="339" t="s">
        <v>22</v>
      </c>
      <c r="E47" s="340"/>
      <c r="F47" s="333"/>
      <c r="G47" s="333"/>
      <c r="H47" s="333"/>
      <c r="I47" s="333"/>
      <c r="J47" s="333"/>
      <c r="K47" s="333"/>
      <c r="Q47" s="129"/>
    </row>
    <row r="48" spans="2:18" ht="10.5" customHeight="1" thickBot="1">
      <c r="B48" s="263"/>
      <c r="C48" s="255" t="s">
        <v>1</v>
      </c>
      <c r="D48" s="256" t="s">
        <v>4</v>
      </c>
      <c r="E48" s="264"/>
      <c r="F48" s="20"/>
      <c r="G48" s="9"/>
      <c r="R48" s="136"/>
    </row>
    <row r="49" spans="2:17" ht="12.75">
      <c r="B49" s="258" t="s">
        <v>2</v>
      </c>
      <c r="C49" s="259">
        <v>1992</v>
      </c>
      <c r="D49" s="260">
        <f>C49/$C$54</f>
        <v>0.033528580084831346</v>
      </c>
      <c r="E49" s="242"/>
      <c r="F49" s="19"/>
      <c r="G49" s="9"/>
      <c r="Q49" s="69"/>
    </row>
    <row r="50" spans="2:7" ht="12.75">
      <c r="B50" s="258" t="s">
        <v>71</v>
      </c>
      <c r="C50" s="259">
        <f>D12</f>
        <v>19492</v>
      </c>
      <c r="D50" s="260">
        <f>C50/$C$54</f>
        <v>0.3280818689826971</v>
      </c>
      <c r="E50" s="242"/>
      <c r="F50" s="19"/>
      <c r="G50" s="9"/>
    </row>
    <row r="51" spans="2:17" ht="10.5" customHeight="1">
      <c r="B51" s="258" t="s">
        <v>107</v>
      </c>
      <c r="C51" s="259">
        <f>D13</f>
        <v>14553</v>
      </c>
      <c r="D51" s="260">
        <f>C51/$C$54</f>
        <v>0.24495051504746515</v>
      </c>
      <c r="E51" s="242"/>
      <c r="F51" s="30"/>
      <c r="G51" s="9"/>
      <c r="Q51" s="14"/>
    </row>
    <row r="52" spans="2:7" ht="12.75">
      <c r="B52" s="258" t="s">
        <v>21</v>
      </c>
      <c r="C52" s="259">
        <v>15297</v>
      </c>
      <c r="D52" s="260">
        <f>C52/$C$54</f>
        <v>0.25747323772975156</v>
      </c>
      <c r="E52" s="242"/>
      <c r="F52" s="30"/>
      <c r="G52" s="9"/>
    </row>
    <row r="53" spans="2:7" ht="13.5" thickBot="1">
      <c r="B53" s="250" t="s">
        <v>17</v>
      </c>
      <c r="C53" s="240">
        <f>D14</f>
        <v>8078</v>
      </c>
      <c r="D53" s="241">
        <f>C53/$C$54</f>
        <v>0.13596579815525484</v>
      </c>
      <c r="E53" s="261"/>
      <c r="F53" s="30"/>
      <c r="G53" s="9"/>
    </row>
    <row r="54" spans="2:18" ht="13.5" thickBot="1">
      <c r="B54" s="313" t="s">
        <v>3</v>
      </c>
      <c r="C54" s="314">
        <f>SUM(C49:C53)</f>
        <v>59412</v>
      </c>
      <c r="D54" s="315">
        <f>SUM(D49:D53)</f>
        <v>1</v>
      </c>
      <c r="E54" s="316"/>
      <c r="F54" s="21"/>
      <c r="G54" s="9"/>
      <c r="P54" s="15"/>
      <c r="R54" s="14"/>
    </row>
    <row r="55" spans="2:18" ht="13.5" thickBot="1">
      <c r="B55" s="23"/>
      <c r="C55" s="178"/>
      <c r="D55" s="197"/>
      <c r="F55" s="21"/>
      <c r="G55" s="9"/>
      <c r="P55" s="15"/>
      <c r="R55" s="14"/>
    </row>
    <row r="56" spans="2:18" ht="14.25" customHeight="1" thickBot="1">
      <c r="B56" s="303" t="s">
        <v>26</v>
      </c>
      <c r="C56" s="304">
        <f>C63/D31</f>
        <v>0.1895654305776448</v>
      </c>
      <c r="D56" s="338" t="s">
        <v>22</v>
      </c>
      <c r="E56" s="338"/>
      <c r="F56" s="300"/>
      <c r="G56" s="301"/>
      <c r="H56" s="302"/>
      <c r="Q56" s="129"/>
      <c r="R56" s="14"/>
    </row>
    <row r="57" spans="2:8" ht="13.5" thickBot="1">
      <c r="B57" s="250"/>
      <c r="C57" s="254" t="s">
        <v>1</v>
      </c>
      <c r="D57" s="24" t="s">
        <v>4</v>
      </c>
      <c r="E57" s="297"/>
      <c r="F57" s="299"/>
      <c r="G57" s="280"/>
      <c r="H57" s="261"/>
    </row>
    <row r="58" spans="2:8" ht="12.75">
      <c r="B58" s="276" t="s">
        <v>2</v>
      </c>
      <c r="C58" s="277">
        <v>174</v>
      </c>
      <c r="D58" s="278">
        <f>C58/$C$63</f>
        <v>0.0028850458456997894</v>
      </c>
      <c r="E58" s="275"/>
      <c r="F58" s="19"/>
      <c r="H58" s="242"/>
    </row>
    <row r="59" spans="2:13" ht="12" customHeight="1">
      <c r="B59" s="258" t="s">
        <v>61</v>
      </c>
      <c r="C59" s="277">
        <v>26525</v>
      </c>
      <c r="D59" s="278">
        <f>C59/$C$63</f>
        <v>0.4398036842367064</v>
      </c>
      <c r="E59" s="275"/>
      <c r="F59" s="30"/>
      <c r="H59" s="242"/>
      <c r="M59" s="221"/>
    </row>
    <row r="60" spans="2:13" ht="12.75">
      <c r="B60" s="258" t="s">
        <v>60</v>
      </c>
      <c r="C60" s="78">
        <v>9183</v>
      </c>
      <c r="D60" s="260">
        <f>C60/$C$63</f>
        <v>0.15226078161529405</v>
      </c>
      <c r="E60" s="275"/>
      <c r="F60" s="30"/>
      <c r="H60" s="242"/>
      <c r="M60" s="129"/>
    </row>
    <row r="61" spans="2:10" ht="12.75">
      <c r="B61" s="258" t="s">
        <v>96</v>
      </c>
      <c r="C61" s="78">
        <f>D18</f>
        <v>12463</v>
      </c>
      <c r="D61" s="260">
        <f>C61/$C$63</f>
        <v>0.2066455538790602</v>
      </c>
      <c r="E61" s="275"/>
      <c r="F61" s="30"/>
      <c r="H61" s="242"/>
      <c r="J61" s="129"/>
    </row>
    <row r="62" spans="2:13" ht="13.5" thickBot="1">
      <c r="B62" s="258" t="s">
        <v>95</v>
      </c>
      <c r="C62" s="78">
        <f>D19</f>
        <v>11966</v>
      </c>
      <c r="D62" s="260">
        <f>C62/$C$63</f>
        <v>0.19840493442323953</v>
      </c>
      <c r="E62" s="297"/>
      <c r="F62" s="298"/>
      <c r="G62" s="280"/>
      <c r="H62" s="261"/>
      <c r="M62" s="14"/>
    </row>
    <row r="63" spans="2:13" ht="15.75" customHeight="1" thickBot="1">
      <c r="B63" s="317" t="s">
        <v>3</v>
      </c>
      <c r="C63" s="318">
        <f>SUM(C58:C62)</f>
        <v>60311</v>
      </c>
      <c r="D63" s="319">
        <f>D58+D59+D60+D61+D62</f>
        <v>0.9999999999999998</v>
      </c>
      <c r="E63" s="320"/>
      <c r="F63" s="321"/>
      <c r="G63" s="320"/>
      <c r="H63" s="322"/>
      <c r="M63" s="129"/>
    </row>
    <row r="64" spans="2:8" ht="8.25" customHeight="1" hidden="1">
      <c r="B64" s="279"/>
      <c r="C64" s="292"/>
      <c r="D64" s="292"/>
      <c r="E64" s="292"/>
      <c r="F64" s="293"/>
      <c r="G64" s="293"/>
      <c r="H64" s="257"/>
    </row>
    <row r="65" spans="2:10" ht="15" thickBot="1">
      <c r="B65" s="294" t="s">
        <v>25</v>
      </c>
      <c r="C65" s="295">
        <f>D31-C63-C54-C45</f>
        <v>3817</v>
      </c>
      <c r="D65" s="296" t="s">
        <v>112</v>
      </c>
      <c r="E65" s="335" t="s">
        <v>29</v>
      </c>
      <c r="F65" s="335"/>
      <c r="G65" s="335"/>
      <c r="H65" s="336"/>
      <c r="I65" s="14"/>
      <c r="J65" s="14"/>
    </row>
    <row r="66" spans="2:11" ht="9" customHeight="1">
      <c r="B66" s="285"/>
      <c r="C66" s="286"/>
      <c r="D66" s="286"/>
      <c r="E66" s="286"/>
      <c r="F66" s="286"/>
      <c r="G66" s="286"/>
      <c r="H66" s="287"/>
      <c r="I66" s="14"/>
      <c r="K66" s="129"/>
    </row>
    <row r="67" spans="2:16" ht="15.75" thickBot="1">
      <c r="B67" s="288" t="s">
        <v>23</v>
      </c>
      <c r="C67" s="289">
        <f>C45+C54+C63+C65</f>
        <v>318154</v>
      </c>
      <c r="D67" s="334">
        <f>D31/C67</f>
        <v>1</v>
      </c>
      <c r="E67" s="334"/>
      <c r="F67" s="290"/>
      <c r="G67" s="290"/>
      <c r="H67" s="291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43" t="s">
        <v>110</v>
      </c>
      <c r="D1" s="344"/>
      <c r="E1" s="344"/>
      <c r="F1" s="344"/>
      <c r="G1" s="344"/>
      <c r="H1" s="344"/>
      <c r="I1" s="344"/>
      <c r="J1" s="34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44" t="s">
        <v>2</v>
      </c>
      <c r="C3" s="145">
        <v>2688</v>
      </c>
      <c r="D3" s="146">
        <v>4</v>
      </c>
      <c r="E3" s="146">
        <v>0</v>
      </c>
      <c r="F3" s="146">
        <v>1205</v>
      </c>
      <c r="G3" s="147">
        <v>0</v>
      </c>
      <c r="H3" s="147">
        <v>2</v>
      </c>
      <c r="I3" s="147">
        <v>1</v>
      </c>
      <c r="J3" s="147">
        <v>0</v>
      </c>
      <c r="K3" s="147">
        <f>D3+E3+F3-G3-H3-I3-J3</f>
        <v>1206</v>
      </c>
      <c r="L3" s="191">
        <f aca="true" t="shared" si="0" ref="L3:L13">C3+K3</f>
        <v>3894</v>
      </c>
      <c r="M3" s="148">
        <f aca="true" t="shared" si="1" ref="M3:M15">K3/C3</f>
        <v>0.4486607142857143</v>
      </c>
      <c r="N3" s="60"/>
      <c r="O3" s="61"/>
    </row>
    <row r="4" spans="1:16" s="62" customFormat="1" ht="19.5" customHeight="1">
      <c r="A4" s="59"/>
      <c r="B4" s="188" t="s">
        <v>70</v>
      </c>
      <c r="C4" s="145">
        <v>14521</v>
      </c>
      <c r="D4" s="189">
        <v>11</v>
      </c>
      <c r="E4" s="189">
        <v>114</v>
      </c>
      <c r="F4" s="189">
        <v>5</v>
      </c>
      <c r="G4" s="190">
        <v>0</v>
      </c>
      <c r="H4" s="190">
        <v>0</v>
      </c>
      <c r="I4" s="190">
        <v>0</v>
      </c>
      <c r="J4" s="190">
        <v>98</v>
      </c>
      <c r="K4" s="190">
        <f aca="true" t="shared" si="2" ref="K4:K21">D4+E4+F4-G4-H4-I4-J4</f>
        <v>32</v>
      </c>
      <c r="L4" s="191">
        <f t="shared" si="0"/>
        <v>14553</v>
      </c>
      <c r="M4" s="151">
        <f t="shared" si="1"/>
        <v>0.0022037049789959367</v>
      </c>
      <c r="N4" s="60"/>
      <c r="O4" s="61"/>
      <c r="P4" s="153"/>
    </row>
    <row r="5" spans="1:15" s="62" customFormat="1" ht="19.5" customHeight="1">
      <c r="A5" s="59"/>
      <c r="B5" s="192" t="s">
        <v>18</v>
      </c>
      <c r="C5" s="145">
        <v>8103</v>
      </c>
      <c r="D5" s="189">
        <v>29</v>
      </c>
      <c r="E5" s="189">
        <v>8</v>
      </c>
      <c r="F5" s="189">
        <v>56</v>
      </c>
      <c r="G5" s="190">
        <v>0</v>
      </c>
      <c r="H5" s="190">
        <v>57</v>
      </c>
      <c r="I5" s="190">
        <v>1</v>
      </c>
      <c r="J5" s="190">
        <v>60</v>
      </c>
      <c r="K5" s="190">
        <f t="shared" si="2"/>
        <v>-25</v>
      </c>
      <c r="L5" s="84">
        <f t="shared" si="0"/>
        <v>8078</v>
      </c>
      <c r="M5" s="151">
        <f t="shared" si="1"/>
        <v>-0.0030852770578797977</v>
      </c>
      <c r="N5" s="60"/>
      <c r="O5" s="152"/>
    </row>
    <row r="6" spans="1:17" s="62" customFormat="1" ht="19.5" customHeight="1">
      <c r="A6" s="59"/>
      <c r="B6" s="188" t="s">
        <v>21</v>
      </c>
      <c r="C6" s="145">
        <v>15297</v>
      </c>
      <c r="D6" s="189">
        <v>0</v>
      </c>
      <c r="E6" s="189">
        <v>0</v>
      </c>
      <c r="F6" s="189">
        <v>0</v>
      </c>
      <c r="G6" s="190">
        <v>0</v>
      </c>
      <c r="H6" s="190">
        <v>0</v>
      </c>
      <c r="I6" s="190">
        <v>0</v>
      </c>
      <c r="J6" s="190">
        <v>0</v>
      </c>
      <c r="K6" s="190">
        <f t="shared" si="2"/>
        <v>0</v>
      </c>
      <c r="L6" s="191">
        <f t="shared" si="0"/>
        <v>15297</v>
      </c>
      <c r="M6" s="151">
        <f t="shared" si="1"/>
        <v>0</v>
      </c>
      <c r="N6" s="60"/>
      <c r="O6" s="61"/>
      <c r="P6" s="153"/>
      <c r="Q6" s="62" t="s">
        <v>69</v>
      </c>
    </row>
    <row r="7" spans="1:17" s="62" customFormat="1" ht="19.5" customHeight="1">
      <c r="A7" s="59"/>
      <c r="B7" s="188" t="s">
        <v>71</v>
      </c>
      <c r="C7" s="145">
        <v>18797</v>
      </c>
      <c r="D7" s="189">
        <v>15</v>
      </c>
      <c r="E7" s="189">
        <v>776</v>
      </c>
      <c r="F7" s="189">
        <v>1</v>
      </c>
      <c r="G7" s="190">
        <v>0</v>
      </c>
      <c r="H7" s="190">
        <v>0</v>
      </c>
      <c r="I7" s="190">
        <v>0</v>
      </c>
      <c r="J7" s="190">
        <v>97</v>
      </c>
      <c r="K7" s="190">
        <f t="shared" si="2"/>
        <v>695</v>
      </c>
      <c r="L7" s="191">
        <f t="shared" si="0"/>
        <v>19492</v>
      </c>
      <c r="M7" s="151">
        <f t="shared" si="1"/>
        <v>0.036973985210405916</v>
      </c>
      <c r="N7" s="60"/>
      <c r="O7" s="152"/>
      <c r="P7" s="153"/>
      <c r="Q7" s="62" t="s">
        <v>69</v>
      </c>
    </row>
    <row r="8" spans="1:17" s="62" customFormat="1" ht="19.5" customHeight="1">
      <c r="A8" s="59"/>
      <c r="B8" s="188" t="s">
        <v>11</v>
      </c>
      <c r="C8" s="145">
        <v>24931</v>
      </c>
      <c r="D8" s="189">
        <v>66</v>
      </c>
      <c r="E8" s="189">
        <v>1532</v>
      </c>
      <c r="F8" s="189">
        <v>0</v>
      </c>
      <c r="G8" s="190">
        <v>0</v>
      </c>
      <c r="H8" s="190">
        <v>0</v>
      </c>
      <c r="I8" s="190">
        <v>1</v>
      </c>
      <c r="J8" s="190">
        <v>0</v>
      </c>
      <c r="K8" s="190">
        <f t="shared" si="2"/>
        <v>1597</v>
      </c>
      <c r="L8" s="84">
        <f t="shared" si="0"/>
        <v>26528</v>
      </c>
      <c r="M8" s="151">
        <f t="shared" si="1"/>
        <v>0.064056796759055</v>
      </c>
      <c r="N8" s="60"/>
      <c r="O8" s="152"/>
      <c r="P8" s="153"/>
      <c r="Q8" s="62" t="s">
        <v>69</v>
      </c>
    </row>
    <row r="9" spans="1:17" s="62" customFormat="1" ht="19.5" customHeight="1">
      <c r="A9" s="59"/>
      <c r="B9" s="192" t="s">
        <v>13</v>
      </c>
      <c r="C9" s="145">
        <v>9469</v>
      </c>
      <c r="D9" s="189">
        <v>46</v>
      </c>
      <c r="E9" s="189">
        <v>0</v>
      </c>
      <c r="F9" s="189">
        <v>0</v>
      </c>
      <c r="G9" s="190">
        <v>0</v>
      </c>
      <c r="H9" s="190">
        <v>0</v>
      </c>
      <c r="I9" s="190">
        <v>0</v>
      </c>
      <c r="J9" s="190">
        <v>0</v>
      </c>
      <c r="K9" s="190">
        <f t="shared" si="2"/>
        <v>46</v>
      </c>
      <c r="L9" s="84">
        <f t="shared" si="0"/>
        <v>9515</v>
      </c>
      <c r="M9" s="151">
        <f t="shared" si="1"/>
        <v>0.004857957545675362</v>
      </c>
      <c r="N9" s="60"/>
      <c r="O9" s="152"/>
      <c r="P9" s="153"/>
      <c r="Q9" s="153"/>
    </row>
    <row r="10" spans="1:17" s="62" customFormat="1" ht="19.5" customHeight="1">
      <c r="A10" s="59"/>
      <c r="B10" s="192" t="s">
        <v>94</v>
      </c>
      <c r="C10" s="145">
        <v>12416</v>
      </c>
      <c r="D10" s="189">
        <v>47</v>
      </c>
      <c r="E10" s="189">
        <v>0</v>
      </c>
      <c r="F10" s="189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f t="shared" si="2"/>
        <v>47</v>
      </c>
      <c r="L10" s="84">
        <f t="shared" si="0"/>
        <v>12463</v>
      </c>
      <c r="M10" s="151">
        <f t="shared" si="1"/>
        <v>0.003785438144329897</v>
      </c>
      <c r="N10" s="60"/>
      <c r="O10" s="152"/>
      <c r="P10" s="153"/>
      <c r="Q10" s="153"/>
    </row>
    <row r="11" spans="1:17" s="62" customFormat="1" ht="19.5" customHeight="1">
      <c r="A11" s="59"/>
      <c r="B11" s="192" t="s">
        <v>95</v>
      </c>
      <c r="C11" s="145">
        <v>9034</v>
      </c>
      <c r="D11" s="189">
        <v>0</v>
      </c>
      <c r="E11" s="189">
        <v>2932</v>
      </c>
      <c r="F11" s="189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f t="shared" si="2"/>
        <v>2932</v>
      </c>
      <c r="L11" s="84">
        <f t="shared" si="0"/>
        <v>11966</v>
      </c>
      <c r="M11" s="151">
        <f t="shared" si="1"/>
        <v>0.3245516936019482</v>
      </c>
      <c r="N11" s="60"/>
      <c r="O11" s="152"/>
      <c r="P11" s="153"/>
      <c r="Q11" s="153"/>
    </row>
    <row r="12" spans="1:15" s="62" customFormat="1" ht="19.5" customHeight="1">
      <c r="A12" s="59"/>
      <c r="B12" s="188" t="s">
        <v>20</v>
      </c>
      <c r="C12" s="145">
        <v>2780</v>
      </c>
      <c r="D12" s="189">
        <v>0</v>
      </c>
      <c r="E12" s="189">
        <v>0</v>
      </c>
      <c r="F12" s="189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f t="shared" si="2"/>
        <v>0</v>
      </c>
      <c r="L12" s="191">
        <f t="shared" si="0"/>
        <v>2780</v>
      </c>
      <c r="M12" s="151">
        <f t="shared" si="1"/>
        <v>0</v>
      </c>
      <c r="N12" s="60"/>
      <c r="O12" s="61"/>
    </row>
    <row r="13" spans="1:15" s="62" customFormat="1" ht="19.5" customHeight="1">
      <c r="A13" s="59"/>
      <c r="B13" s="188" t="s">
        <v>34</v>
      </c>
      <c r="C13" s="145">
        <v>13285</v>
      </c>
      <c r="D13" s="189">
        <v>33</v>
      </c>
      <c r="E13" s="189">
        <v>261</v>
      </c>
      <c r="F13" s="189">
        <v>23</v>
      </c>
      <c r="G13" s="190">
        <v>0</v>
      </c>
      <c r="H13" s="190">
        <v>13</v>
      </c>
      <c r="I13" s="190">
        <v>0</v>
      </c>
      <c r="J13" s="190">
        <v>80</v>
      </c>
      <c r="K13" s="190">
        <f>D13+E13+F13-G13-H13-I13-J13</f>
        <v>224</v>
      </c>
      <c r="L13" s="191">
        <f t="shared" si="0"/>
        <v>13509</v>
      </c>
      <c r="M13" s="151">
        <f t="shared" si="1"/>
        <v>0.016861121565675576</v>
      </c>
      <c r="N13" s="60"/>
      <c r="O13" s="61"/>
    </row>
    <row r="14" spans="1:17" s="62" customFormat="1" ht="19.5" customHeight="1">
      <c r="A14" s="59"/>
      <c r="B14" s="188" t="s">
        <v>16</v>
      </c>
      <c r="C14" s="145">
        <v>16340</v>
      </c>
      <c r="D14" s="189">
        <v>34</v>
      </c>
      <c r="E14" s="189">
        <v>0</v>
      </c>
      <c r="F14" s="189">
        <v>12</v>
      </c>
      <c r="G14" s="190">
        <v>0</v>
      </c>
      <c r="H14" s="190">
        <v>79</v>
      </c>
      <c r="I14" s="190">
        <v>2</v>
      </c>
      <c r="J14" s="190">
        <v>0</v>
      </c>
      <c r="K14" s="190">
        <f>D14+E14+F14-G14-H14-I14-J14</f>
        <v>-35</v>
      </c>
      <c r="L14" s="84">
        <f>C14+K14</f>
        <v>16305</v>
      </c>
      <c r="M14" s="151">
        <f t="shared" si="1"/>
        <v>-0.0021419828641370867</v>
      </c>
      <c r="N14" s="60"/>
      <c r="O14" s="152"/>
      <c r="P14" s="153"/>
      <c r="Q14" s="62" t="s">
        <v>69</v>
      </c>
    </row>
    <row r="15" spans="1:17" s="62" customFormat="1" ht="19.5" customHeight="1">
      <c r="A15" s="59"/>
      <c r="B15" s="192" t="s">
        <v>24</v>
      </c>
      <c r="C15" s="145">
        <v>11407</v>
      </c>
      <c r="D15" s="189">
        <v>33</v>
      </c>
      <c r="E15" s="189">
        <v>49</v>
      </c>
      <c r="F15" s="189">
        <v>16</v>
      </c>
      <c r="G15" s="190">
        <v>0</v>
      </c>
      <c r="H15" s="190">
        <v>0</v>
      </c>
      <c r="I15" s="190">
        <v>3</v>
      </c>
      <c r="J15" s="190">
        <v>5</v>
      </c>
      <c r="K15" s="190">
        <f>D15+E15+F15-G15-H15-I15-J15</f>
        <v>90</v>
      </c>
      <c r="L15" s="84">
        <f>C15+K15</f>
        <v>11497</v>
      </c>
      <c r="M15" s="151">
        <f t="shared" si="1"/>
        <v>0.007889892171473657</v>
      </c>
      <c r="N15" s="60"/>
      <c r="O15" s="152"/>
      <c r="P15" s="153"/>
      <c r="Q15" s="153"/>
    </row>
    <row r="16" spans="1:16" s="62" customFormat="1" ht="19.5" customHeight="1">
      <c r="A16" s="59"/>
      <c r="B16" s="188" t="s">
        <v>58</v>
      </c>
      <c r="C16" s="84">
        <v>39034</v>
      </c>
      <c r="D16" s="189">
        <v>70</v>
      </c>
      <c r="E16" s="189">
        <v>0</v>
      </c>
      <c r="F16" s="189">
        <v>102</v>
      </c>
      <c r="G16" s="190">
        <v>0</v>
      </c>
      <c r="H16" s="190">
        <v>0</v>
      </c>
      <c r="I16" s="190">
        <v>0</v>
      </c>
      <c r="J16" s="190">
        <v>10</v>
      </c>
      <c r="K16" s="190">
        <f t="shared" si="2"/>
        <v>162</v>
      </c>
      <c r="L16" s="84">
        <f>SUM(K16,C16)</f>
        <v>39196</v>
      </c>
      <c r="M16" s="151">
        <f aca="true" t="shared" si="3" ref="M16:M22">K16/C16</f>
        <v>0.004150228006353436</v>
      </c>
      <c r="N16" s="60"/>
      <c r="O16" s="152"/>
      <c r="P16" s="153"/>
    </row>
    <row r="17" spans="1:16" s="62" customFormat="1" ht="19.5" customHeight="1">
      <c r="A17" s="59"/>
      <c r="B17" s="188" t="s">
        <v>66</v>
      </c>
      <c r="C17" s="84">
        <v>40351</v>
      </c>
      <c r="D17" s="189">
        <v>100</v>
      </c>
      <c r="E17" s="189">
        <v>0</v>
      </c>
      <c r="F17" s="189">
        <v>150</v>
      </c>
      <c r="G17" s="190">
        <v>0</v>
      </c>
      <c r="H17" s="190">
        <v>0</v>
      </c>
      <c r="I17" s="190">
        <v>0</v>
      </c>
      <c r="J17" s="190">
        <v>41</v>
      </c>
      <c r="K17" s="190">
        <f t="shared" si="2"/>
        <v>209</v>
      </c>
      <c r="L17" s="84">
        <f>SUM(K17,C17)</f>
        <v>40560</v>
      </c>
      <c r="M17" s="151">
        <f t="shared" si="3"/>
        <v>0.005179549453545141</v>
      </c>
      <c r="N17" s="60"/>
      <c r="O17" s="61"/>
      <c r="P17" s="153"/>
    </row>
    <row r="18" spans="1:16" s="62" customFormat="1" ht="19.5" customHeight="1">
      <c r="A18" s="59"/>
      <c r="B18" s="206" t="s">
        <v>89</v>
      </c>
      <c r="C18" s="207">
        <v>26459</v>
      </c>
      <c r="D18" s="208">
        <v>35</v>
      </c>
      <c r="E18" s="208">
        <v>0</v>
      </c>
      <c r="F18" s="189">
        <v>205</v>
      </c>
      <c r="G18" s="190">
        <v>0</v>
      </c>
      <c r="H18" s="190">
        <v>0</v>
      </c>
      <c r="I18" s="190">
        <v>0</v>
      </c>
      <c r="J18" s="190">
        <v>0</v>
      </c>
      <c r="K18" s="190">
        <f t="shared" si="2"/>
        <v>240</v>
      </c>
      <c r="L18" s="84">
        <f>SUM(K18,C18)</f>
        <v>26699</v>
      </c>
      <c r="M18" s="151">
        <f t="shared" si="3"/>
        <v>0.009070637590233946</v>
      </c>
      <c r="N18" s="60"/>
      <c r="O18" s="61"/>
      <c r="P18" s="153"/>
    </row>
    <row r="19" spans="1:16" s="62" customFormat="1" ht="19.5" customHeight="1">
      <c r="A19" s="59"/>
      <c r="B19" s="206" t="s">
        <v>91</v>
      </c>
      <c r="C19" s="207">
        <v>26098</v>
      </c>
      <c r="D19" s="208">
        <v>0</v>
      </c>
      <c r="E19" s="208">
        <v>0</v>
      </c>
      <c r="F19" s="209">
        <v>312</v>
      </c>
      <c r="G19" s="190">
        <v>0</v>
      </c>
      <c r="H19" s="190">
        <v>0</v>
      </c>
      <c r="I19" s="190">
        <v>0</v>
      </c>
      <c r="J19" s="190">
        <v>0</v>
      </c>
      <c r="K19" s="190">
        <f t="shared" si="2"/>
        <v>312</v>
      </c>
      <c r="L19" s="84">
        <f>SUM(K19,C19)</f>
        <v>26410</v>
      </c>
      <c r="M19" s="151">
        <f t="shared" si="3"/>
        <v>0.011954939075791248</v>
      </c>
      <c r="N19" s="60"/>
      <c r="O19" s="61"/>
      <c r="P19" s="153"/>
    </row>
    <row r="20" spans="1:16" s="62" customFormat="1" ht="19.5" customHeight="1">
      <c r="A20" s="59"/>
      <c r="B20" s="206" t="s">
        <v>100</v>
      </c>
      <c r="C20" s="207">
        <v>15723</v>
      </c>
      <c r="D20" s="208">
        <v>34</v>
      </c>
      <c r="E20" s="208">
        <v>2003</v>
      </c>
      <c r="F20" s="209">
        <v>4</v>
      </c>
      <c r="G20" s="190">
        <v>0</v>
      </c>
      <c r="H20" s="190">
        <v>0</v>
      </c>
      <c r="I20" s="190">
        <v>0</v>
      </c>
      <c r="J20" s="190">
        <v>29</v>
      </c>
      <c r="K20" s="190">
        <f t="shared" si="2"/>
        <v>2012</v>
      </c>
      <c r="L20" s="84">
        <f>SUM(K20,C20)</f>
        <v>17735</v>
      </c>
      <c r="M20" s="151">
        <f t="shared" si="3"/>
        <v>0.12796540100489728</v>
      </c>
      <c r="N20" s="60"/>
      <c r="O20" s="61"/>
      <c r="P20" s="153"/>
    </row>
    <row r="21" spans="1:15" s="62" customFormat="1" ht="24" customHeight="1">
      <c r="A21" s="59"/>
      <c r="B21" s="210" t="s">
        <v>90</v>
      </c>
      <c r="C21" s="211">
        <v>901</v>
      </c>
      <c r="D21" s="213">
        <v>0</v>
      </c>
      <c r="E21" s="213">
        <v>0</v>
      </c>
      <c r="F21" s="214">
        <v>-238</v>
      </c>
      <c r="G21" s="215">
        <v>0</v>
      </c>
      <c r="H21" s="215">
        <v>0</v>
      </c>
      <c r="I21" s="215">
        <v>0</v>
      </c>
      <c r="J21" s="215">
        <v>0</v>
      </c>
      <c r="K21" s="215">
        <f t="shared" si="2"/>
        <v>-238</v>
      </c>
      <c r="L21" s="84">
        <v>323</v>
      </c>
      <c r="M21" s="151">
        <f t="shared" si="3"/>
        <v>-0.2641509433962264</v>
      </c>
      <c r="N21" s="205"/>
      <c r="O21" s="61"/>
    </row>
    <row r="22" spans="1:15" s="62" customFormat="1" ht="24" customHeight="1" thickBot="1">
      <c r="A22" s="59"/>
      <c r="B22" s="154" t="s">
        <v>92</v>
      </c>
      <c r="C22" s="198">
        <v>1354</v>
      </c>
      <c r="D22" s="193">
        <v>0</v>
      </c>
      <c r="E22" s="193">
        <v>0</v>
      </c>
      <c r="F22" s="194">
        <v>0</v>
      </c>
      <c r="G22" s="193">
        <v>0</v>
      </c>
      <c r="H22" s="193">
        <v>0</v>
      </c>
      <c r="I22" s="193">
        <v>0</v>
      </c>
      <c r="J22" s="193">
        <v>0</v>
      </c>
      <c r="K22" s="190">
        <v>0</v>
      </c>
      <c r="L22" s="155">
        <v>1354</v>
      </c>
      <c r="M22" s="156">
        <f t="shared" si="3"/>
        <v>0</v>
      </c>
      <c r="N22" s="204"/>
      <c r="O22" s="152"/>
    </row>
    <row r="23" spans="1:17" ht="18" customHeight="1" thickBot="1">
      <c r="A23" s="53"/>
      <c r="B23" s="85" t="s">
        <v>3</v>
      </c>
      <c r="C23" s="86">
        <f>SUM(C3:C22)</f>
        <v>308988</v>
      </c>
      <c r="D23" s="96">
        <f>SUM(D3:D22)</f>
        <v>557</v>
      </c>
      <c r="E23" s="96">
        <f aca="true" t="shared" si="4" ref="E23:K23">SUM(E3:E22)</f>
        <v>7675</v>
      </c>
      <c r="F23" s="96">
        <f t="shared" si="4"/>
        <v>1853</v>
      </c>
      <c r="G23" s="96">
        <f t="shared" si="4"/>
        <v>0</v>
      </c>
      <c r="H23" s="96">
        <f t="shared" si="4"/>
        <v>151</v>
      </c>
      <c r="I23" s="96">
        <f t="shared" si="4"/>
        <v>8</v>
      </c>
      <c r="J23" s="96">
        <f t="shared" si="4"/>
        <v>420</v>
      </c>
      <c r="K23" s="96">
        <f t="shared" si="4"/>
        <v>9506</v>
      </c>
      <c r="L23" s="86">
        <f>SUM(L3:L22)</f>
        <v>318154</v>
      </c>
      <c r="M23" s="87">
        <f>K23/C23</f>
        <v>0.03076494880060067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0">
      <selection activeCell="X36" sqref="X36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46" t="s">
        <v>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8"/>
    </row>
    <row r="2" spans="1:23" ht="15" customHeight="1">
      <c r="A2" s="349" t="s">
        <v>111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23"/>
      <c r="D19" s="223"/>
      <c r="E19" s="223"/>
    </row>
    <row r="20" spans="2:6" ht="24.75" customHeight="1" thickBot="1">
      <c r="B20" s="222"/>
      <c r="C20" s="224" t="s">
        <v>43</v>
      </c>
      <c r="D20" s="224" t="s">
        <v>1</v>
      </c>
      <c r="E20" s="224" t="s">
        <v>41</v>
      </c>
      <c r="F20" s="49"/>
    </row>
    <row r="21" spans="2:6" ht="24.75" customHeight="1">
      <c r="B21" s="222"/>
      <c r="C21" s="231" t="s">
        <v>38</v>
      </c>
      <c r="D21" s="225">
        <f>'Population Summary'!C45</f>
        <v>194614</v>
      </c>
      <c r="E21" s="234">
        <f>(D21/D32)</f>
        <v>0.6116974798368086</v>
      </c>
      <c r="F21" s="49"/>
    </row>
    <row r="22" spans="1:23" ht="24.75" customHeight="1">
      <c r="A22" s="62"/>
      <c r="B22" s="226"/>
      <c r="C22" s="232" t="s">
        <v>37</v>
      </c>
      <c r="D22" s="130">
        <f>'Population Summary'!C54</f>
        <v>59412</v>
      </c>
      <c r="E22" s="235">
        <f>(D22/D32)</f>
        <v>0.18673975496143377</v>
      </c>
      <c r="F22" s="49"/>
      <c r="W22" s="71"/>
    </row>
    <row r="23" spans="1:6" ht="24.75" customHeight="1">
      <c r="A23" s="62"/>
      <c r="B23" s="226"/>
      <c r="C23" s="232" t="s">
        <v>39</v>
      </c>
      <c r="D23" s="130">
        <f>'Population Summary'!C63</f>
        <v>60311</v>
      </c>
      <c r="E23" s="235">
        <f>(D23/D32)</f>
        <v>0.1895654305776448</v>
      </c>
      <c r="F23" s="49"/>
    </row>
    <row r="24" spans="1:6" ht="24.75" customHeight="1">
      <c r="A24" s="62"/>
      <c r="B24" s="226"/>
      <c r="C24" s="232" t="s">
        <v>57</v>
      </c>
      <c r="D24" s="130">
        <v>2782</v>
      </c>
      <c r="E24" s="235">
        <f>(D24/D32)</f>
        <v>0.00874419306373643</v>
      </c>
      <c r="F24" s="49"/>
    </row>
    <row r="25" spans="1:21" ht="24.75" customHeight="1">
      <c r="A25" s="62"/>
      <c r="B25" s="226"/>
      <c r="C25" s="232" t="s">
        <v>45</v>
      </c>
      <c r="D25" s="130">
        <v>663</v>
      </c>
      <c r="E25" s="235">
        <f>(D25/D32)</f>
        <v>0.0020838964778063453</v>
      </c>
      <c r="F25" s="49"/>
      <c r="U25" s="71"/>
    </row>
    <row r="26" spans="1:21" ht="24.75" customHeight="1">
      <c r="A26" s="62"/>
      <c r="B26" s="226"/>
      <c r="C26" s="232" t="s">
        <v>108</v>
      </c>
      <c r="D26" s="130">
        <v>141</v>
      </c>
      <c r="E26" s="235">
        <f>D26/D32</f>
        <v>0.00044318160387736756</v>
      </c>
      <c r="F26" s="49"/>
      <c r="U26" s="71"/>
    </row>
    <row r="27" spans="1:21" ht="24.75" customHeight="1">
      <c r="A27" s="62"/>
      <c r="B27" s="226"/>
      <c r="C27" s="232" t="s">
        <v>35</v>
      </c>
      <c r="D27" s="130">
        <v>84</v>
      </c>
      <c r="E27" s="235">
        <f>(D27/D32)</f>
        <v>0.00026402308316098494</v>
      </c>
      <c r="F27" s="49"/>
      <c r="U27" s="71"/>
    </row>
    <row r="28" spans="1:6" ht="24.75" customHeight="1">
      <c r="A28" s="62"/>
      <c r="B28" s="226"/>
      <c r="C28" s="232" t="s">
        <v>36</v>
      </c>
      <c r="D28" s="130">
        <v>73</v>
      </c>
      <c r="E28" s="235">
        <f>(D28/D32)</f>
        <v>0.00022944863179466548</v>
      </c>
      <c r="F28" s="49"/>
    </row>
    <row r="29" spans="1:25" ht="24.75" customHeight="1">
      <c r="A29" s="62"/>
      <c r="B29" s="226"/>
      <c r="C29" s="232" t="s">
        <v>46</v>
      </c>
      <c r="D29" s="130">
        <v>20</v>
      </c>
      <c r="E29" s="235">
        <f>(D29/D32)</f>
        <v>6.286263884785356E-05</v>
      </c>
      <c r="F29" s="49"/>
      <c r="U29" s="71"/>
      <c r="X29" s="137"/>
      <c r="Y29" s="137"/>
    </row>
    <row r="30" spans="1:24" ht="24.75" customHeight="1">
      <c r="A30" s="62"/>
      <c r="B30" s="226"/>
      <c r="C30" s="232" t="s">
        <v>40</v>
      </c>
      <c r="D30" s="130">
        <v>29</v>
      </c>
      <c r="E30" s="235">
        <f>(D30/D32)</f>
        <v>9.115082632938765E-05</v>
      </c>
      <c r="F30" s="49"/>
      <c r="U30" s="71"/>
      <c r="W30" s="71"/>
      <c r="X30" s="137"/>
    </row>
    <row r="31" spans="1:6" ht="24.75" customHeight="1" thickBot="1">
      <c r="A31" s="62"/>
      <c r="B31" s="226"/>
      <c r="C31" s="233" t="s">
        <v>33</v>
      </c>
      <c r="D31" s="228">
        <v>25</v>
      </c>
      <c r="E31" s="236">
        <f>(D31/D32)</f>
        <v>7.857829855981694E-05</v>
      </c>
      <c r="F31" s="49"/>
    </row>
    <row r="32" spans="1:24" ht="24.75" customHeight="1" thickBot="1">
      <c r="A32" s="62"/>
      <c r="B32" s="226"/>
      <c r="C32" s="227" t="s">
        <v>3</v>
      </c>
      <c r="D32" s="230">
        <f>SUM(D21:D31)</f>
        <v>318154</v>
      </c>
      <c r="E32" s="237">
        <f>(D32/D32)</f>
        <v>1</v>
      </c>
      <c r="F32" s="49"/>
      <c r="X32" s="137"/>
    </row>
    <row r="33" spans="1:24" ht="12.75">
      <c r="A33" s="62"/>
      <c r="B33" s="62"/>
      <c r="C33" s="48"/>
      <c r="D33" s="229"/>
      <c r="E33" s="229"/>
      <c r="X33" s="137"/>
    </row>
    <row r="34" spans="3:5" ht="12.75">
      <c r="C34" s="50" t="s">
        <v>42</v>
      </c>
      <c r="D34" s="74" t="s">
        <v>113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6">
      <selection activeCell="I29" sqref="D29:I29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3" t="s">
        <v>111</v>
      </c>
      <c r="J4" s="363"/>
      <c r="K4" s="363"/>
      <c r="L4" s="363"/>
      <c r="M4" s="363"/>
      <c r="N4" s="1"/>
      <c r="O4" s="1"/>
      <c r="P4" s="1"/>
      <c r="Q4" s="216"/>
    </row>
    <row r="5" spans="2:17" ht="15.75" thickBot="1">
      <c r="B5" s="32"/>
      <c r="C5" s="32"/>
      <c r="D5" s="358" t="s">
        <v>10</v>
      </c>
      <c r="E5" s="359"/>
      <c r="F5" s="359"/>
      <c r="G5" s="359"/>
      <c r="H5" s="360"/>
      <c r="I5" s="360"/>
      <c r="J5" s="360"/>
      <c r="K5" s="360"/>
      <c r="L5" s="360"/>
      <c r="M5" s="361"/>
      <c r="N5" s="33"/>
      <c r="O5" s="323"/>
      <c r="P5" s="17"/>
      <c r="Q5" s="216"/>
    </row>
    <row r="6" spans="2:17" ht="13.5" thickBot="1">
      <c r="B6" s="351" t="s">
        <v>12</v>
      </c>
      <c r="C6" s="34"/>
      <c r="D6" s="353" t="s">
        <v>7</v>
      </c>
      <c r="E6" s="353"/>
      <c r="F6" s="354" t="s">
        <v>63</v>
      </c>
      <c r="G6" s="354"/>
      <c r="H6" s="354" t="s">
        <v>64</v>
      </c>
      <c r="I6" s="355"/>
      <c r="J6" s="353" t="s">
        <v>8</v>
      </c>
      <c r="K6" s="353"/>
      <c r="L6" s="353" t="s">
        <v>9</v>
      </c>
      <c r="M6" s="362"/>
      <c r="N6" s="364" t="s">
        <v>19</v>
      </c>
      <c r="O6" s="365"/>
      <c r="P6" s="356" t="s">
        <v>3</v>
      </c>
      <c r="Q6" s="216"/>
    </row>
    <row r="7" spans="2:17" ht="13.5" thickBot="1">
      <c r="B7" s="352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217" t="s">
        <v>5</v>
      </c>
      <c r="O7" s="218" t="s">
        <v>6</v>
      </c>
      <c r="P7" s="357"/>
      <c r="Q7" s="216"/>
    </row>
    <row r="8" spans="2:45" s="58" customFormat="1" ht="12.75">
      <c r="B8" s="139" t="s">
        <v>2</v>
      </c>
      <c r="C8" s="143"/>
      <c r="D8" s="131">
        <v>170</v>
      </c>
      <c r="E8" s="132">
        <v>181</v>
      </c>
      <c r="F8" s="133">
        <v>260</v>
      </c>
      <c r="G8" s="133">
        <v>311</v>
      </c>
      <c r="H8" s="132">
        <v>204</v>
      </c>
      <c r="I8" s="132">
        <v>206</v>
      </c>
      <c r="J8" s="132">
        <v>943</v>
      </c>
      <c r="K8" s="132">
        <v>1478</v>
      </c>
      <c r="L8" s="132">
        <v>40</v>
      </c>
      <c r="M8" s="132">
        <v>101</v>
      </c>
      <c r="N8" s="134">
        <f>D8+F8+H8+J8+L8</f>
        <v>1617</v>
      </c>
      <c r="O8" s="134">
        <f>E8+G8+I8+K8+M8</f>
        <v>2277</v>
      </c>
      <c r="P8" s="219">
        <f aca="true" t="shared" si="0" ref="P8:P25">SUM(D8:M8)</f>
        <v>3894</v>
      </c>
      <c r="Q8" s="97"/>
      <c r="R8" s="98"/>
      <c r="S8" s="70"/>
      <c r="T8" s="17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2:45" s="159" customFormat="1" ht="12.75" customHeight="1">
      <c r="B9" s="139" t="s">
        <v>70</v>
      </c>
      <c r="C9" s="157"/>
      <c r="D9" s="179">
        <v>467</v>
      </c>
      <c r="E9" s="180">
        <v>546</v>
      </c>
      <c r="F9" s="181">
        <v>391</v>
      </c>
      <c r="G9" s="181">
        <v>390</v>
      </c>
      <c r="H9" s="180">
        <v>476</v>
      </c>
      <c r="I9" s="180">
        <v>1535</v>
      </c>
      <c r="J9" s="180">
        <v>3496</v>
      </c>
      <c r="K9" s="180">
        <v>7159</v>
      </c>
      <c r="L9" s="180">
        <v>38</v>
      </c>
      <c r="M9" s="180">
        <v>55</v>
      </c>
      <c r="N9" s="134">
        <f aca="true" t="shared" si="1" ref="N9:O18">D9+F9+H9+J9+L9</f>
        <v>4868</v>
      </c>
      <c r="O9" s="134">
        <f t="shared" si="1"/>
        <v>9685</v>
      </c>
      <c r="P9" s="135">
        <f t="shared" si="0"/>
        <v>14553</v>
      </c>
      <c r="Q9" s="158"/>
      <c r="S9" s="160"/>
      <c r="T9" s="171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2:45" s="159" customFormat="1" ht="12.75" customHeight="1">
      <c r="B10" s="139" t="s">
        <v>71</v>
      </c>
      <c r="C10" s="157"/>
      <c r="D10" s="179">
        <v>371</v>
      </c>
      <c r="E10" s="180">
        <v>393</v>
      </c>
      <c r="F10" s="181">
        <v>618</v>
      </c>
      <c r="G10" s="181">
        <v>658</v>
      </c>
      <c r="H10" s="180">
        <v>249</v>
      </c>
      <c r="I10" s="180">
        <v>291</v>
      </c>
      <c r="J10" s="180">
        <v>3161</v>
      </c>
      <c r="K10" s="180">
        <v>13651</v>
      </c>
      <c r="L10" s="180">
        <v>21</v>
      </c>
      <c r="M10" s="180">
        <v>79</v>
      </c>
      <c r="N10" s="134">
        <f>D10+F10+H10+J10+L10</f>
        <v>4420</v>
      </c>
      <c r="O10" s="134">
        <f>E10+G10+I10+K10+M10</f>
        <v>15072</v>
      </c>
      <c r="P10" s="135">
        <f>SUM(D10:M10)</f>
        <v>19492</v>
      </c>
      <c r="Q10" s="158"/>
      <c r="S10" s="160"/>
      <c r="T10" s="158"/>
      <c r="U10" s="158"/>
      <c r="V10" s="158"/>
      <c r="W10" s="172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2:45" s="58" customFormat="1" ht="12.75" customHeight="1">
      <c r="B11" s="139" t="s">
        <v>18</v>
      </c>
      <c r="C11" s="157"/>
      <c r="D11" s="131">
        <v>522</v>
      </c>
      <c r="E11" s="132">
        <v>551</v>
      </c>
      <c r="F11" s="133">
        <v>525</v>
      </c>
      <c r="G11" s="133">
        <v>508</v>
      </c>
      <c r="H11" s="132">
        <v>381</v>
      </c>
      <c r="I11" s="132">
        <v>428</v>
      </c>
      <c r="J11" s="132">
        <v>1462</v>
      </c>
      <c r="K11" s="132">
        <v>3294</v>
      </c>
      <c r="L11" s="132">
        <v>201</v>
      </c>
      <c r="M11" s="132">
        <v>206</v>
      </c>
      <c r="N11" s="134">
        <f t="shared" si="1"/>
        <v>3091</v>
      </c>
      <c r="O11" s="134">
        <f t="shared" si="1"/>
        <v>4987</v>
      </c>
      <c r="P11" s="135">
        <f t="shared" si="0"/>
        <v>8078</v>
      </c>
      <c r="Q11" s="97"/>
      <c r="R11" s="98"/>
      <c r="S11" s="1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2:45" s="165" customFormat="1" ht="12.75" customHeight="1">
      <c r="B12" s="139" t="s">
        <v>21</v>
      </c>
      <c r="C12" s="157"/>
      <c r="D12" s="131">
        <v>1124</v>
      </c>
      <c r="E12" s="132">
        <v>1265</v>
      </c>
      <c r="F12" s="133">
        <v>1822</v>
      </c>
      <c r="G12" s="133">
        <v>2060</v>
      </c>
      <c r="H12" s="132">
        <v>823</v>
      </c>
      <c r="I12" s="132">
        <v>1056</v>
      </c>
      <c r="J12" s="132">
        <v>3088</v>
      </c>
      <c r="K12" s="132">
        <v>3606</v>
      </c>
      <c r="L12" s="132">
        <v>156</v>
      </c>
      <c r="M12" s="132">
        <v>297</v>
      </c>
      <c r="N12" s="134">
        <f t="shared" si="1"/>
        <v>7013</v>
      </c>
      <c r="O12" s="134">
        <f t="shared" si="1"/>
        <v>8284</v>
      </c>
      <c r="P12" s="135">
        <f t="shared" si="0"/>
        <v>15297</v>
      </c>
      <c r="Q12" s="162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</row>
    <row r="13" spans="2:45" s="167" customFormat="1" ht="12.75" customHeight="1">
      <c r="B13" s="139" t="s">
        <v>11</v>
      </c>
      <c r="C13" s="157"/>
      <c r="D13" s="131">
        <v>3196</v>
      </c>
      <c r="E13" s="132">
        <v>3138</v>
      </c>
      <c r="F13" s="133">
        <v>3470</v>
      </c>
      <c r="G13" s="133">
        <v>3766</v>
      </c>
      <c r="H13" s="132">
        <v>2541</v>
      </c>
      <c r="I13" s="132">
        <v>2180</v>
      </c>
      <c r="J13" s="132">
        <v>5291</v>
      </c>
      <c r="K13" s="132">
        <v>2697</v>
      </c>
      <c r="L13" s="132">
        <v>193</v>
      </c>
      <c r="M13" s="132">
        <v>56</v>
      </c>
      <c r="N13" s="134">
        <f t="shared" si="1"/>
        <v>14691</v>
      </c>
      <c r="O13" s="134">
        <f t="shared" si="1"/>
        <v>11837</v>
      </c>
      <c r="P13" s="135">
        <f t="shared" si="0"/>
        <v>26528</v>
      </c>
      <c r="Q13" s="166"/>
      <c r="S13" s="168"/>
      <c r="T13" s="166"/>
      <c r="U13" s="173"/>
      <c r="V13" s="173"/>
      <c r="W13" s="173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2:45" s="58" customFormat="1" ht="12.75">
      <c r="B14" s="139" t="s">
        <v>13</v>
      </c>
      <c r="C14" s="157"/>
      <c r="D14" s="179">
        <v>842</v>
      </c>
      <c r="E14" s="180">
        <v>930</v>
      </c>
      <c r="F14" s="181">
        <v>957</v>
      </c>
      <c r="G14" s="181">
        <v>1009</v>
      </c>
      <c r="H14" s="180">
        <v>481</v>
      </c>
      <c r="I14" s="180">
        <v>680</v>
      </c>
      <c r="J14" s="180">
        <v>1624</v>
      </c>
      <c r="K14" s="180">
        <v>2867</v>
      </c>
      <c r="L14" s="180">
        <v>50</v>
      </c>
      <c r="M14" s="180">
        <v>75</v>
      </c>
      <c r="N14" s="134">
        <f t="shared" si="1"/>
        <v>3954</v>
      </c>
      <c r="O14" s="134">
        <f t="shared" si="1"/>
        <v>5561</v>
      </c>
      <c r="P14" s="135">
        <f t="shared" si="0"/>
        <v>9515</v>
      </c>
      <c r="Q14" s="162"/>
      <c r="R14" s="163"/>
      <c r="S14" s="1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2:45" s="58" customFormat="1" ht="12.75">
      <c r="B15" s="139" t="s">
        <v>94</v>
      </c>
      <c r="C15" s="157"/>
      <c r="D15" s="179">
        <v>1141</v>
      </c>
      <c r="E15" s="180">
        <v>1259</v>
      </c>
      <c r="F15" s="181">
        <v>1366</v>
      </c>
      <c r="G15" s="181">
        <v>1389</v>
      </c>
      <c r="H15" s="180">
        <v>596</v>
      </c>
      <c r="I15" s="180">
        <v>746</v>
      </c>
      <c r="J15" s="180">
        <v>2288</v>
      </c>
      <c r="K15" s="180">
        <v>3309</v>
      </c>
      <c r="L15" s="180">
        <v>187</v>
      </c>
      <c r="M15" s="180">
        <v>182</v>
      </c>
      <c r="N15" s="134">
        <f t="shared" si="1"/>
        <v>5578</v>
      </c>
      <c r="O15" s="134">
        <f t="shared" si="1"/>
        <v>6885</v>
      </c>
      <c r="P15" s="135">
        <f t="shared" si="0"/>
        <v>12463</v>
      </c>
      <c r="Q15" s="162"/>
      <c r="R15" s="163"/>
      <c r="S15" s="1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2:45" s="58" customFormat="1" ht="12.75">
      <c r="B16" s="139" t="s">
        <v>95</v>
      </c>
      <c r="C16" s="157"/>
      <c r="D16" s="179">
        <v>1314</v>
      </c>
      <c r="E16" s="180">
        <v>1320</v>
      </c>
      <c r="F16" s="181">
        <v>1304</v>
      </c>
      <c r="G16" s="181">
        <v>1328</v>
      </c>
      <c r="H16" s="180">
        <v>637</v>
      </c>
      <c r="I16" s="180">
        <v>725</v>
      </c>
      <c r="J16" s="180">
        <v>2505</v>
      </c>
      <c r="K16" s="180">
        <v>2347</v>
      </c>
      <c r="L16" s="180">
        <v>234</v>
      </c>
      <c r="M16" s="180">
        <v>252</v>
      </c>
      <c r="N16" s="134">
        <f t="shared" si="1"/>
        <v>5994</v>
      </c>
      <c r="O16" s="134">
        <f t="shared" si="1"/>
        <v>5972</v>
      </c>
      <c r="P16" s="135">
        <f t="shared" si="0"/>
        <v>11966</v>
      </c>
      <c r="Q16" s="162"/>
      <c r="R16" s="163"/>
      <c r="S16" s="1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2:45" s="58" customFormat="1" ht="12.75">
      <c r="B17" s="139" t="s">
        <v>20</v>
      </c>
      <c r="C17" s="157"/>
      <c r="D17" s="131">
        <v>270</v>
      </c>
      <c r="E17" s="132">
        <v>279</v>
      </c>
      <c r="F17" s="133">
        <v>339</v>
      </c>
      <c r="G17" s="133">
        <v>357</v>
      </c>
      <c r="H17" s="132">
        <v>225</v>
      </c>
      <c r="I17" s="132">
        <v>160</v>
      </c>
      <c r="J17" s="132">
        <v>556</v>
      </c>
      <c r="K17" s="132">
        <v>405</v>
      </c>
      <c r="L17" s="132">
        <v>98</v>
      </c>
      <c r="M17" s="132">
        <v>91</v>
      </c>
      <c r="N17" s="134">
        <f t="shared" si="1"/>
        <v>1488</v>
      </c>
      <c r="O17" s="134">
        <f t="shared" si="1"/>
        <v>1292</v>
      </c>
      <c r="P17" s="135">
        <f t="shared" si="0"/>
        <v>2780</v>
      </c>
      <c r="Q17" s="162"/>
      <c r="R17" s="16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2:45" s="167" customFormat="1" ht="12.75">
      <c r="B18" s="139" t="s">
        <v>31</v>
      </c>
      <c r="C18" s="157"/>
      <c r="D18" s="131">
        <v>832</v>
      </c>
      <c r="E18" s="132">
        <v>868</v>
      </c>
      <c r="F18" s="133">
        <v>1992</v>
      </c>
      <c r="G18" s="133">
        <v>1940</v>
      </c>
      <c r="H18" s="133">
        <v>1180</v>
      </c>
      <c r="I18" s="132">
        <v>1282</v>
      </c>
      <c r="J18" s="132">
        <v>3032</v>
      </c>
      <c r="K18" s="132">
        <v>2094</v>
      </c>
      <c r="L18" s="132">
        <v>187</v>
      </c>
      <c r="M18" s="132">
        <v>102</v>
      </c>
      <c r="N18" s="134">
        <f t="shared" si="1"/>
        <v>7223</v>
      </c>
      <c r="O18" s="134">
        <f t="shared" si="1"/>
        <v>6286</v>
      </c>
      <c r="P18" s="135">
        <f t="shared" si="0"/>
        <v>13509</v>
      </c>
      <c r="Q18" s="166"/>
      <c r="S18" s="220"/>
      <c r="T18" s="97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</row>
    <row r="19" spans="2:45" s="167" customFormat="1" ht="12.75">
      <c r="B19" s="139" t="s">
        <v>16</v>
      </c>
      <c r="C19" s="157"/>
      <c r="D19" s="131">
        <v>1202</v>
      </c>
      <c r="E19" s="132">
        <v>1207</v>
      </c>
      <c r="F19" s="133">
        <v>2278</v>
      </c>
      <c r="G19" s="133">
        <v>2298</v>
      </c>
      <c r="H19" s="132">
        <v>1097</v>
      </c>
      <c r="I19" s="132">
        <v>1143</v>
      </c>
      <c r="J19" s="132">
        <v>3507</v>
      </c>
      <c r="K19" s="132">
        <v>3097</v>
      </c>
      <c r="L19" s="132">
        <v>207</v>
      </c>
      <c r="M19" s="132">
        <v>269</v>
      </c>
      <c r="N19" s="134">
        <f aca="true" t="shared" si="2" ref="N19:O21">D19+F19+H19+J19+L19</f>
        <v>8291</v>
      </c>
      <c r="O19" s="134">
        <f t="shared" si="2"/>
        <v>8014</v>
      </c>
      <c r="P19" s="135">
        <f>SUM(D19:M19)</f>
        <v>16305</v>
      </c>
      <c r="Q19" s="166"/>
      <c r="S19" s="16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</row>
    <row r="20" spans="2:45" s="58" customFormat="1" ht="12.75">
      <c r="B20" s="139" t="s">
        <v>24</v>
      </c>
      <c r="C20" s="157"/>
      <c r="D20" s="179">
        <v>924</v>
      </c>
      <c r="E20" s="180">
        <v>974</v>
      </c>
      <c r="F20" s="181">
        <v>1486</v>
      </c>
      <c r="G20" s="181">
        <v>1632</v>
      </c>
      <c r="H20" s="180">
        <v>890</v>
      </c>
      <c r="I20" s="180">
        <v>1009</v>
      </c>
      <c r="J20" s="180">
        <v>2624</v>
      </c>
      <c r="K20" s="180">
        <v>1745</v>
      </c>
      <c r="L20" s="180">
        <v>142</v>
      </c>
      <c r="M20" s="180">
        <v>71</v>
      </c>
      <c r="N20" s="134">
        <f t="shared" si="2"/>
        <v>6066</v>
      </c>
      <c r="O20" s="134">
        <f t="shared" si="2"/>
        <v>5431</v>
      </c>
      <c r="P20" s="135">
        <f t="shared" si="0"/>
        <v>11497</v>
      </c>
      <c r="Q20" s="162"/>
      <c r="R20" s="163"/>
      <c r="S20" s="1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2:45" s="58" customFormat="1" ht="12.75">
      <c r="B21" s="139" t="s">
        <v>58</v>
      </c>
      <c r="C21" s="157"/>
      <c r="D21" s="179">
        <v>3763</v>
      </c>
      <c r="E21" s="180">
        <v>3687</v>
      </c>
      <c r="F21" s="181">
        <v>6581</v>
      </c>
      <c r="G21" s="181">
        <v>6820</v>
      </c>
      <c r="H21" s="180">
        <v>2423</v>
      </c>
      <c r="I21" s="180">
        <v>2903</v>
      </c>
      <c r="J21" s="180">
        <v>7679</v>
      </c>
      <c r="K21" s="180">
        <v>4488</v>
      </c>
      <c r="L21" s="180">
        <v>408</v>
      </c>
      <c r="M21" s="180">
        <v>444</v>
      </c>
      <c r="N21" s="134">
        <f t="shared" si="2"/>
        <v>20854</v>
      </c>
      <c r="O21" s="134">
        <f t="shared" si="2"/>
        <v>18342</v>
      </c>
      <c r="P21" s="135">
        <f t="shared" si="0"/>
        <v>39196</v>
      </c>
      <c r="Q21" s="162"/>
      <c r="R21" s="163"/>
      <c r="S21" s="1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s="58" customFormat="1" ht="12.75">
      <c r="B22" s="212" t="s">
        <v>72</v>
      </c>
      <c r="C22" s="157"/>
      <c r="D22" s="179">
        <v>3856</v>
      </c>
      <c r="E22" s="180">
        <v>4111</v>
      </c>
      <c r="F22" s="181">
        <v>7178</v>
      </c>
      <c r="G22" s="181">
        <v>7350</v>
      </c>
      <c r="H22" s="180">
        <v>2710</v>
      </c>
      <c r="I22" s="180">
        <v>2899</v>
      </c>
      <c r="J22" s="180">
        <v>7750</v>
      </c>
      <c r="K22" s="180">
        <v>3859</v>
      </c>
      <c r="L22" s="180">
        <v>410</v>
      </c>
      <c r="M22" s="180">
        <v>437</v>
      </c>
      <c r="N22" s="134">
        <f>D22+F22+H22+J22+L22</f>
        <v>21904</v>
      </c>
      <c r="O22" s="134">
        <f aca="true" t="shared" si="3" ref="N22:O27">E22+G22+I22+K22+M22</f>
        <v>18656</v>
      </c>
      <c r="P22" s="135">
        <f t="shared" si="0"/>
        <v>40560</v>
      </c>
      <c r="Q22" s="162"/>
      <c r="R22" s="163"/>
      <c r="S22" s="1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2:45" s="58" customFormat="1" ht="12.75">
      <c r="B23" s="212" t="s">
        <v>89</v>
      </c>
      <c r="C23" s="157"/>
      <c r="D23" s="179">
        <v>2703</v>
      </c>
      <c r="E23" s="180">
        <v>2805</v>
      </c>
      <c r="F23" s="181">
        <v>4172</v>
      </c>
      <c r="G23" s="181">
        <v>4529</v>
      </c>
      <c r="H23" s="180">
        <v>1392</v>
      </c>
      <c r="I23" s="180">
        <v>1688</v>
      </c>
      <c r="J23" s="180">
        <v>4989</v>
      </c>
      <c r="K23" s="180">
        <v>3574</v>
      </c>
      <c r="L23" s="180">
        <v>392</v>
      </c>
      <c r="M23" s="180">
        <v>455</v>
      </c>
      <c r="N23" s="134">
        <f t="shared" si="3"/>
        <v>13648</v>
      </c>
      <c r="O23" s="134">
        <f t="shared" si="3"/>
        <v>13051</v>
      </c>
      <c r="P23" s="135">
        <f t="shared" si="0"/>
        <v>26699</v>
      </c>
      <c r="Q23" s="162"/>
      <c r="R23" s="163"/>
      <c r="S23" s="1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2:45" s="58" customFormat="1" ht="12.75">
      <c r="B24" s="212" t="s">
        <v>91</v>
      </c>
      <c r="C24" s="157"/>
      <c r="D24" s="179">
        <v>2789</v>
      </c>
      <c r="E24" s="180">
        <v>2836</v>
      </c>
      <c r="F24" s="181">
        <v>4423</v>
      </c>
      <c r="G24" s="181">
        <v>4509</v>
      </c>
      <c r="H24" s="180">
        <v>1459</v>
      </c>
      <c r="I24" s="180">
        <v>1636</v>
      </c>
      <c r="J24" s="180">
        <v>5012</v>
      </c>
      <c r="K24" s="180">
        <v>3116</v>
      </c>
      <c r="L24" s="180">
        <v>293</v>
      </c>
      <c r="M24" s="180">
        <v>337</v>
      </c>
      <c r="N24" s="134">
        <f>D24+F24+H24+J24+L24</f>
        <v>13976</v>
      </c>
      <c r="O24" s="134">
        <f t="shared" si="3"/>
        <v>12434</v>
      </c>
      <c r="P24" s="135">
        <f t="shared" si="0"/>
        <v>26410</v>
      </c>
      <c r="Q24" s="162"/>
      <c r="R24" s="163"/>
      <c r="S24" s="1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2:45" s="58" customFormat="1" ht="12.75">
      <c r="B25" s="212" t="s">
        <v>100</v>
      </c>
      <c r="C25" s="157"/>
      <c r="D25" s="179">
        <v>2053</v>
      </c>
      <c r="E25" s="180">
        <v>2114</v>
      </c>
      <c r="F25" s="181">
        <v>2805</v>
      </c>
      <c r="G25" s="181">
        <v>2919</v>
      </c>
      <c r="H25" s="180">
        <v>962</v>
      </c>
      <c r="I25" s="180">
        <v>1018</v>
      </c>
      <c r="J25" s="180">
        <v>3298</v>
      </c>
      <c r="K25" s="180">
        <v>2161</v>
      </c>
      <c r="L25" s="180">
        <v>214</v>
      </c>
      <c r="M25" s="180">
        <v>191</v>
      </c>
      <c r="N25" s="134">
        <f>D25+F25+H25+J25+L25</f>
        <v>9332</v>
      </c>
      <c r="O25" s="134">
        <f t="shared" si="3"/>
        <v>8403</v>
      </c>
      <c r="P25" s="135">
        <f t="shared" si="0"/>
        <v>17735</v>
      </c>
      <c r="Q25" s="162"/>
      <c r="R25" s="163"/>
      <c r="S25" s="1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2:45" s="58" customFormat="1" ht="21.75">
      <c r="B26" s="169" t="s">
        <v>90</v>
      </c>
      <c r="C26" s="157"/>
      <c r="D26" s="131">
        <v>36</v>
      </c>
      <c r="E26" s="132">
        <v>37</v>
      </c>
      <c r="F26" s="133">
        <v>41</v>
      </c>
      <c r="G26" s="133">
        <v>31</v>
      </c>
      <c r="H26" s="132">
        <v>16</v>
      </c>
      <c r="I26" s="132">
        <v>36</v>
      </c>
      <c r="J26" s="132">
        <v>48</v>
      </c>
      <c r="K26" s="132">
        <v>69</v>
      </c>
      <c r="L26" s="132">
        <v>5</v>
      </c>
      <c r="M26" s="132">
        <v>4</v>
      </c>
      <c r="N26" s="134">
        <f>D26+F26+H26+J26+L26</f>
        <v>146</v>
      </c>
      <c r="O26" s="134">
        <f>E26+G26+I26+K26+M26</f>
        <v>177</v>
      </c>
      <c r="P26" s="135">
        <f>SUM(D26:M26)</f>
        <v>323</v>
      </c>
      <c r="Q26" s="162"/>
      <c r="R26" s="163"/>
      <c r="S26" s="1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69" t="s">
        <v>93</v>
      </c>
      <c r="C27" s="182"/>
      <c r="D27" s="183">
        <v>176</v>
      </c>
      <c r="E27" s="184">
        <v>185</v>
      </c>
      <c r="F27" s="185">
        <v>151</v>
      </c>
      <c r="G27" s="185">
        <v>122</v>
      </c>
      <c r="H27" s="184">
        <v>41</v>
      </c>
      <c r="I27" s="184">
        <v>6</v>
      </c>
      <c r="J27" s="184">
        <v>520</v>
      </c>
      <c r="K27" s="184">
        <v>63</v>
      </c>
      <c r="L27" s="184">
        <v>78</v>
      </c>
      <c r="M27" s="184">
        <v>12</v>
      </c>
      <c r="N27" s="186">
        <f>D27+F27+H27+J27+L27</f>
        <v>966</v>
      </c>
      <c r="O27" s="186">
        <f t="shared" si="3"/>
        <v>388</v>
      </c>
      <c r="P27" s="187">
        <f>SUM(N27:O27)</f>
        <v>1354</v>
      </c>
      <c r="Q27" s="162"/>
      <c r="R27" s="163"/>
      <c r="S27" s="1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4" ref="D28:M28">SUM(D8:D27)</f>
        <v>27751</v>
      </c>
      <c r="E28" s="40">
        <f t="shared" si="4"/>
        <v>28686</v>
      </c>
      <c r="F28" s="40">
        <f t="shared" si="4"/>
        <v>42159</v>
      </c>
      <c r="G28" s="68">
        <f t="shared" si="4"/>
        <v>43926</v>
      </c>
      <c r="H28" s="40">
        <f t="shared" si="4"/>
        <v>18783</v>
      </c>
      <c r="I28" s="40">
        <f t="shared" si="4"/>
        <v>21627</v>
      </c>
      <c r="J28" s="40">
        <f t="shared" si="4"/>
        <v>62873</v>
      </c>
      <c r="K28" s="40">
        <f t="shared" si="4"/>
        <v>65079</v>
      </c>
      <c r="L28" s="40">
        <f t="shared" si="4"/>
        <v>3554</v>
      </c>
      <c r="M28" s="40">
        <f t="shared" si="4"/>
        <v>3716</v>
      </c>
      <c r="N28" s="41">
        <f>D28+F28+H28+J28+L28</f>
        <v>155120</v>
      </c>
      <c r="O28" s="41">
        <f>E28+G28+I28+K28+M28</f>
        <v>163034</v>
      </c>
      <c r="P28" s="42">
        <f>SUM(P8:P27)</f>
        <v>318154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0.0872250545333392</v>
      </c>
      <c r="E29" s="45">
        <f aca="true" t="shared" si="5" ref="E29:M29">E28/$P$28</f>
        <v>0.09016388289947636</v>
      </c>
      <c r="F29" s="45">
        <f t="shared" si="5"/>
        <v>0.1325112995593329</v>
      </c>
      <c r="G29" s="45">
        <f t="shared" si="5"/>
        <v>0.13806521370154076</v>
      </c>
      <c r="H29" s="45">
        <f t="shared" si="5"/>
        <v>0.059037447273961666</v>
      </c>
      <c r="I29" s="45">
        <f t="shared" si="5"/>
        <v>0.06797651451812645</v>
      </c>
      <c r="J29" s="45">
        <f t="shared" si="5"/>
        <v>0.19761813461405484</v>
      </c>
      <c r="K29" s="45">
        <f t="shared" si="5"/>
        <v>0.20455188367897306</v>
      </c>
      <c r="L29" s="45">
        <f t="shared" si="5"/>
        <v>0.011170690923263577</v>
      </c>
      <c r="M29" s="45">
        <f t="shared" si="5"/>
        <v>0.011679878297931191</v>
      </c>
      <c r="N29" s="66">
        <f>N28/$P$28</f>
        <v>0.4875626269039522</v>
      </c>
      <c r="O29" s="66">
        <f>O28/$P$28</f>
        <v>0.5124373730960479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50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7" sqref="P1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66" t="s">
        <v>106</v>
      </c>
      <c r="L1" s="366"/>
      <c r="M1" s="366"/>
      <c r="N1" s="366"/>
      <c r="O1" s="366"/>
      <c r="P1" s="366"/>
      <c r="Q1" s="366"/>
      <c r="R1" s="366"/>
    </row>
    <row r="2" spans="2:20" ht="18" customHeight="1">
      <c r="B2" s="324"/>
      <c r="C2" s="324"/>
      <c r="D2" s="324"/>
      <c r="E2" s="324"/>
      <c r="F2" s="324"/>
      <c r="G2" s="324"/>
      <c r="H2" s="324"/>
      <c r="I2" s="324"/>
      <c r="J2" s="324"/>
      <c r="S2" s="100"/>
      <c r="T2" s="100"/>
    </row>
    <row r="3" spans="2:22" ht="17.25" customHeight="1">
      <c r="B3" s="324"/>
      <c r="C3" s="199"/>
      <c r="D3" s="200"/>
      <c r="E3" s="200"/>
      <c r="F3" s="201" t="str">
        <f>AgeSexBreakdown!B8</f>
        <v>Addis Ababa</v>
      </c>
      <c r="G3" s="200"/>
      <c r="H3" s="200" t="b">
        <v>1</v>
      </c>
      <c r="I3" s="202" t="str">
        <f>AgeSexBreakdown!B8</f>
        <v>Addis Ababa</v>
      </c>
      <c r="J3" s="324"/>
      <c r="L3" s="327"/>
      <c r="M3" s="367" t="s">
        <v>73</v>
      </c>
      <c r="N3" s="367"/>
      <c r="O3" s="367"/>
      <c r="P3" s="367"/>
      <c r="Q3" s="368" t="s">
        <v>3</v>
      </c>
      <c r="R3" s="368"/>
      <c r="V3" t="str">
        <f>IF(H3=TRUE,I3," ")</f>
        <v>Addis Ababa</v>
      </c>
    </row>
    <row r="4" spans="2:22" ht="24" customHeight="1">
      <c r="B4" s="324"/>
      <c r="C4" s="199"/>
      <c r="D4" s="200"/>
      <c r="E4" s="200"/>
      <c r="F4" s="201" t="str">
        <f>AgeSexBreakdown!B9</f>
        <v>Mai-Aini</v>
      </c>
      <c r="G4" s="200"/>
      <c r="H4" s="200" t="b">
        <v>0</v>
      </c>
      <c r="I4" s="202" t="str">
        <f>AgeSexBreakdown!B9</f>
        <v>Mai-Aini</v>
      </c>
      <c r="J4" s="324"/>
      <c r="L4" s="328" t="s">
        <v>74</v>
      </c>
      <c r="M4" s="329" t="s">
        <v>75</v>
      </c>
      <c r="N4" s="330" t="s">
        <v>76</v>
      </c>
      <c r="O4" s="329" t="s">
        <v>77</v>
      </c>
      <c r="P4" s="330" t="s">
        <v>76</v>
      </c>
      <c r="Q4" s="331" t="s">
        <v>3</v>
      </c>
      <c r="R4" s="332" t="s">
        <v>76</v>
      </c>
      <c r="S4" s="100"/>
      <c r="V4" t="str">
        <f aca="true" t="shared" si="0" ref="V4:V24">IF(H4=TRUE,I4," ")</f>
        <v> </v>
      </c>
    </row>
    <row r="5" spans="2:23" ht="19.5" customHeight="1">
      <c r="B5" s="324"/>
      <c r="C5" s="199"/>
      <c r="D5" s="200"/>
      <c r="E5" s="200"/>
      <c r="F5" s="201" t="str">
        <f>AgeSexBreakdown!B10</f>
        <v>Adi Harush</v>
      </c>
      <c r="G5" s="200"/>
      <c r="H5" s="200" t="b">
        <v>0</v>
      </c>
      <c r="I5" s="202" t="str">
        <f>AgeSexBreakdown!B10</f>
        <v>Adi Harush</v>
      </c>
      <c r="J5" s="324"/>
      <c r="L5" s="101" t="s">
        <v>78</v>
      </c>
      <c r="M5" s="102">
        <f>M26+M36+M46+M56+M66+M76+M86+M96+M106+M116+M126+M136+M146+M156+M166+M176+M186+M196+M206+M216</f>
        <v>181</v>
      </c>
      <c r="N5" s="103">
        <f aca="true" t="shared" si="1" ref="N5:N10">M5/$Q$10</f>
        <v>0.04648176682074987</v>
      </c>
      <c r="O5" s="102">
        <f>O26+O36+O46+O66+O76+O86+O96+O106+O116+O126+O136+O56+O146+O156+O166+O176+O186+O196+O206+O216</f>
        <v>170</v>
      </c>
      <c r="P5" s="103">
        <f aca="true" t="shared" si="2" ref="P5:P10">O5/$Q$10</f>
        <v>0.04365690806368772</v>
      </c>
      <c r="Q5" s="104">
        <f>M5+O5</f>
        <v>351</v>
      </c>
      <c r="R5" s="105">
        <f aca="true" t="shared" si="3" ref="R5:R10">Q5/$Q$10</f>
        <v>0.0901386748844376</v>
      </c>
      <c r="S5" s="106"/>
      <c r="V5" t="str">
        <f t="shared" si="0"/>
        <v> </v>
      </c>
      <c r="W5" t="str">
        <f>IF(H3=TRUE,"Urban"," ")</f>
        <v>Urban</v>
      </c>
    </row>
    <row r="6" spans="2:23" ht="19.5" customHeight="1">
      <c r="B6" s="324"/>
      <c r="C6" s="199"/>
      <c r="D6" s="200"/>
      <c r="E6" s="200"/>
      <c r="F6" s="201" t="str">
        <f>AgeSexBreakdown!B11</f>
        <v>Shimelba</v>
      </c>
      <c r="G6" s="200"/>
      <c r="H6" s="200" t="b">
        <v>0</v>
      </c>
      <c r="I6" s="202" t="str">
        <f>AgeSexBreakdown!B11</f>
        <v>Shimelba</v>
      </c>
      <c r="J6" s="324"/>
      <c r="L6" s="107" t="s">
        <v>79</v>
      </c>
      <c r="M6" s="102">
        <f>M27+M37+M47+M57+M67+M77+M87+M97+M107+M117+M127+M137+M147+M157+M167+M177+M187+M197+M207+M217</f>
        <v>311</v>
      </c>
      <c r="N6" s="103">
        <f t="shared" si="1"/>
        <v>0.07986646122239342</v>
      </c>
      <c r="O6" s="102">
        <f>O27+O37+O47+O67+O77+O87+O97+O107+O117+O127+O137+O57+O147+O157+O167+O177+O187+O197+O207+O217</f>
        <v>260</v>
      </c>
      <c r="P6" s="103">
        <f t="shared" si="2"/>
        <v>0.0667693888032871</v>
      </c>
      <c r="Q6" s="104">
        <f>M6+O6</f>
        <v>571</v>
      </c>
      <c r="R6" s="105">
        <f t="shared" si="3"/>
        <v>0.14663585002568053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324"/>
      <c r="C7" s="199"/>
      <c r="D7" s="200"/>
      <c r="E7" s="200"/>
      <c r="F7" s="201" t="str">
        <f>AgeSexBreakdown!B12</f>
        <v>ERT-Afar</v>
      </c>
      <c r="G7" s="200"/>
      <c r="H7" s="200" t="b">
        <v>0</v>
      </c>
      <c r="I7" s="202" t="str">
        <f>AgeSexBreakdown!B12</f>
        <v>ERT-Afar</v>
      </c>
      <c r="J7" s="324"/>
      <c r="L7" s="109" t="s">
        <v>80</v>
      </c>
      <c r="M7" s="102">
        <f>M28+M38+M48+M58+M68+M78+M88+M98+M108+M118+M128+M138+M148+M158+M168+M178+M188+M198+M208+M218</f>
        <v>206</v>
      </c>
      <c r="N7" s="103">
        <f t="shared" si="1"/>
        <v>0.05290190035952748</v>
      </c>
      <c r="O7" s="102">
        <f>O28+O38+O48+O68+O78+O88+O98+O108+O118+O128+O138+O58+O148+O158+O168+O178+O188+O198+O208+O218</f>
        <v>204</v>
      </c>
      <c r="P7" s="103">
        <f t="shared" si="2"/>
        <v>0.05238828967642527</v>
      </c>
      <c r="Q7" s="104">
        <f>M7+O7</f>
        <v>410</v>
      </c>
      <c r="R7" s="105">
        <f t="shared" si="3"/>
        <v>0.10529019003595275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324"/>
      <c r="C8" s="199"/>
      <c r="D8" s="200"/>
      <c r="E8" s="200"/>
      <c r="F8" s="201" t="str">
        <f>AgeSexBreakdown!B13</f>
        <v>Fugnido</v>
      </c>
      <c r="G8" s="200"/>
      <c r="H8" s="200" t="b">
        <v>0</v>
      </c>
      <c r="I8" s="202" t="str">
        <f>AgeSexBreakdown!B13</f>
        <v>Fugnido</v>
      </c>
      <c r="J8" s="324"/>
      <c r="L8" s="101" t="s">
        <v>81</v>
      </c>
      <c r="M8" s="102">
        <f>M29+M39+M49+M59+M69+M79+M89+M99+M109+M119+M129+M139+M149+M159+M169+M179+M189+M199+M209+M219</f>
        <v>1478</v>
      </c>
      <c r="N8" s="103">
        <f t="shared" si="1"/>
        <v>0.3795582948125321</v>
      </c>
      <c r="O8" s="102">
        <f>O29+O39+O49+O69+O79+O89+O99+O109+O119+O129+O59+O139+O149+O159+O169+O179+O189+O199+O209+O219</f>
        <v>943</v>
      </c>
      <c r="P8" s="103">
        <f t="shared" si="2"/>
        <v>0.2421674370826913</v>
      </c>
      <c r="Q8" s="104">
        <f>M8+O8</f>
        <v>2421</v>
      </c>
      <c r="R8" s="105">
        <f t="shared" si="3"/>
        <v>0.6217257318952234</v>
      </c>
      <c r="S8" s="108"/>
      <c r="V8" t="str">
        <f t="shared" si="0"/>
        <v> </v>
      </c>
      <c r="W8" t="str">
        <f>IF(H6=TRUE,"Somali"," ")</f>
        <v> </v>
      </c>
    </row>
    <row r="9" spans="2:23" ht="19.5" customHeight="1">
      <c r="B9" s="324"/>
      <c r="C9" s="199"/>
      <c r="D9" s="200"/>
      <c r="E9" s="200"/>
      <c r="F9" s="201" t="str">
        <f>AgeSexBreakdown!B14</f>
        <v>Sherkole</v>
      </c>
      <c r="G9" s="200"/>
      <c r="H9" s="200" t="b">
        <v>0</v>
      </c>
      <c r="I9" s="202" t="str">
        <f>AgeSexBreakdown!B14</f>
        <v>Sherkole</v>
      </c>
      <c r="J9" s="324"/>
      <c r="L9" s="101" t="s">
        <v>82</v>
      </c>
      <c r="M9" s="102">
        <f>M30+M40+M50+M60+M70+M80+M90+M100+M110+M120+M130+M140+M150+M160+M170+M180+M190+M200+M210+M220</f>
        <v>101</v>
      </c>
      <c r="N9" s="103">
        <f t="shared" si="1"/>
        <v>0.02593733949666153</v>
      </c>
      <c r="O9" s="102">
        <f>O30+O40+O50+O70+O80+O90+O100+O110+O120+O130+O140+O60+O150+O160+O170+O180+O190+O200+O210+O220</f>
        <v>40</v>
      </c>
      <c r="P9" s="103">
        <f t="shared" si="2"/>
        <v>0.01027221366204417</v>
      </c>
      <c r="Q9" s="104">
        <f>M9+O9</f>
        <v>141</v>
      </c>
      <c r="R9" s="105">
        <f t="shared" si="3"/>
        <v>0.0362095531587057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324"/>
      <c r="C10" s="199"/>
      <c r="D10" s="200"/>
      <c r="E10" s="200"/>
      <c r="F10" s="201" t="str">
        <f>AgeSexBreakdown!B15</f>
        <v>Tongo</v>
      </c>
      <c r="G10" s="200"/>
      <c r="H10" s="200" t="b">
        <v>0</v>
      </c>
      <c r="I10" s="202" t="str">
        <f>AgeSexBreakdown!B15</f>
        <v>Tongo</v>
      </c>
      <c r="J10" s="324"/>
      <c r="L10" s="110" t="s">
        <v>3</v>
      </c>
      <c r="M10" s="111">
        <f>SUM(M5:M9)</f>
        <v>2277</v>
      </c>
      <c r="N10" s="112">
        <f t="shared" si="1"/>
        <v>0.5847457627118644</v>
      </c>
      <c r="O10" s="111">
        <f>SUM(O5:O9)</f>
        <v>1617</v>
      </c>
      <c r="P10" s="112">
        <f t="shared" si="2"/>
        <v>0.4152542372881356</v>
      </c>
      <c r="Q10" s="111">
        <f>SUM(Q5:Q9)</f>
        <v>3894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 </v>
      </c>
    </row>
    <row r="11" spans="2:23" ht="19.5" customHeight="1">
      <c r="B11" s="324"/>
      <c r="C11" s="199"/>
      <c r="D11" s="200"/>
      <c r="E11" s="200"/>
      <c r="F11" s="201" t="str">
        <f>AgeSexBreakdown!B16</f>
        <v>Ad-Damazin TC</v>
      </c>
      <c r="G11" s="200"/>
      <c r="H11" s="200" t="b">
        <v>0</v>
      </c>
      <c r="I11" s="202" t="str">
        <f>AgeSexBreakdown!B16</f>
        <v>Ad-Damazin TC</v>
      </c>
      <c r="J11" s="324"/>
      <c r="L11" s="375" t="s">
        <v>83</v>
      </c>
      <c r="M11" s="369" t="str">
        <f>CONCATENATE(V5," ",V6," ",V7," ",V8," ",V9," ",V10," ",V11," ",V12," ",V13," ",V14,V15,V16,V17,V18,V19,V20,V21,V22,V23,V24,V25)</f>
        <v>                              </v>
      </c>
      <c r="N11" s="369"/>
      <c r="O11" s="369"/>
      <c r="P11" s="369"/>
      <c r="Q11" s="369"/>
      <c r="R11" s="370"/>
      <c r="S11" s="113"/>
      <c r="V11" t="str">
        <f t="shared" si="0"/>
        <v> </v>
      </c>
      <c r="W11" t="s">
        <v>98</v>
      </c>
    </row>
    <row r="12" spans="2:23" ht="16.5" customHeight="1">
      <c r="B12" s="324"/>
      <c r="C12" s="199"/>
      <c r="D12" s="200"/>
      <c r="E12" s="200"/>
      <c r="F12" s="201" t="str">
        <f>AgeSexBreakdown!B17</f>
        <v>KEN-Borena</v>
      </c>
      <c r="G12" s="200"/>
      <c r="H12" s="200" t="b">
        <v>0</v>
      </c>
      <c r="I12" s="202" t="str">
        <f>AgeSexBreakdown!B17</f>
        <v>KEN-Borena</v>
      </c>
      <c r="J12" s="324"/>
      <c r="L12" s="376"/>
      <c r="M12" s="371"/>
      <c r="N12" s="371"/>
      <c r="O12" s="371"/>
      <c r="P12" s="371"/>
      <c r="Q12" s="371"/>
      <c r="R12" s="372"/>
      <c r="V12" t="str">
        <f t="shared" si="0"/>
        <v> </v>
      </c>
      <c r="W12" t="s">
        <v>98</v>
      </c>
    </row>
    <row r="13" spans="2:23" ht="19.5" customHeight="1" thickBot="1">
      <c r="B13" s="324"/>
      <c r="C13" s="199"/>
      <c r="D13" s="200"/>
      <c r="E13" s="200"/>
      <c r="F13" s="201" t="str">
        <f>AgeSexBreakdown!B18</f>
        <v>Aw-barre</v>
      </c>
      <c r="G13" s="200"/>
      <c r="H13" s="200" t="b">
        <v>0</v>
      </c>
      <c r="I13" s="202" t="str">
        <f>AgeSexBreakdown!B18</f>
        <v>Aw-barre</v>
      </c>
      <c r="J13" s="324"/>
      <c r="L13" s="377"/>
      <c r="M13" s="373"/>
      <c r="N13" s="373"/>
      <c r="O13" s="373"/>
      <c r="P13" s="373"/>
      <c r="Q13" s="373"/>
      <c r="R13" s="37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324"/>
      <c r="C14" s="199"/>
      <c r="D14" s="200"/>
      <c r="E14" s="200"/>
      <c r="F14" s="201" t="str">
        <f>AgeSexBreakdown!B19</f>
        <v>Kebribeyah</v>
      </c>
      <c r="G14" s="200"/>
      <c r="H14" s="200" t="b">
        <v>0</v>
      </c>
      <c r="I14" s="202" t="str">
        <f>AgeSexBreakdown!B19</f>
        <v>Kebribeyah</v>
      </c>
      <c r="J14" s="324"/>
      <c r="V14" t="str">
        <f t="shared" si="0"/>
        <v> </v>
      </c>
      <c r="W14" t="str">
        <f>IF(H12=TRUE,"Sudanese"," ")</f>
        <v> </v>
      </c>
    </row>
    <row r="15" spans="2:22" ht="21" customHeight="1">
      <c r="B15" s="324"/>
      <c r="C15" s="199"/>
      <c r="D15" s="200"/>
      <c r="E15" s="200"/>
      <c r="F15" s="201" t="str">
        <f>AgeSexBreakdown!B20</f>
        <v>Sheder</v>
      </c>
      <c r="G15" s="200"/>
      <c r="H15" s="200" t="b">
        <v>0</v>
      </c>
      <c r="I15" s="202" t="str">
        <f>AgeSexBreakdown!B20</f>
        <v>Sheder</v>
      </c>
      <c r="J15" s="324"/>
      <c r="S15" s="100"/>
      <c r="V15" t="str">
        <f t="shared" si="0"/>
        <v> </v>
      </c>
    </row>
    <row r="16" spans="2:24" ht="19.5" customHeight="1">
      <c r="B16" s="324"/>
      <c r="C16" s="199"/>
      <c r="D16" s="200"/>
      <c r="E16" s="200"/>
      <c r="F16" s="200" t="str">
        <f>AgeSexBreakdown!B21</f>
        <v>Bokolmanyo</v>
      </c>
      <c r="G16" s="200"/>
      <c r="H16" s="200" t="b">
        <v>0</v>
      </c>
      <c r="I16" s="202" t="str">
        <f>AgeSexBreakdown!B21</f>
        <v>Bokolmanyo</v>
      </c>
      <c r="J16" s="324"/>
      <c r="S16" s="106"/>
      <c r="T16" s="106"/>
      <c r="V16" t="str">
        <f t="shared" si="0"/>
        <v> </v>
      </c>
      <c r="X16" s="140"/>
    </row>
    <row r="17" spans="2:22" ht="19.5" customHeight="1">
      <c r="B17" s="324"/>
      <c r="C17" s="199"/>
      <c r="D17" s="200"/>
      <c r="E17" s="200"/>
      <c r="F17" s="200" t="str">
        <f>AgeSexBreakdown!B22</f>
        <v>Melkadida   </v>
      </c>
      <c r="G17" s="200"/>
      <c r="H17" s="200" t="b">
        <v>0</v>
      </c>
      <c r="I17" s="202" t="str">
        <f>AgeSexBreakdown!B22</f>
        <v>Melkadida   </v>
      </c>
      <c r="J17" s="324"/>
      <c r="S17" s="108"/>
      <c r="T17" s="108"/>
      <c r="V17" t="str">
        <f t="shared" si="0"/>
        <v> </v>
      </c>
    </row>
    <row r="18" spans="2:23" ht="18" customHeight="1">
      <c r="B18" s="324"/>
      <c r="C18" s="199"/>
      <c r="D18" s="200"/>
      <c r="E18" s="200"/>
      <c r="F18" s="203" t="str">
        <f>AgeSexBreakdown!B23</f>
        <v>Kobe</v>
      </c>
      <c r="G18" s="200"/>
      <c r="H18" s="200" t="b">
        <v>0</v>
      </c>
      <c r="I18" s="202" t="str">
        <f>AgeSexBreakdown!B23</f>
        <v>Kobe</v>
      </c>
      <c r="J18" s="324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325"/>
      <c r="C19" s="199"/>
      <c r="D19" s="200"/>
      <c r="E19" s="200"/>
      <c r="F19" s="203" t="str">
        <f>AgeSexBreakdown!B24</f>
        <v>Hilaweyn</v>
      </c>
      <c r="G19" s="200"/>
      <c r="H19" s="200" t="b">
        <v>0</v>
      </c>
      <c r="I19" s="202" t="str">
        <f>AgeSexBreakdown!B24</f>
        <v>Hilaweyn</v>
      </c>
      <c r="J19" s="325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324"/>
      <c r="C20" s="199"/>
      <c r="D20" s="200"/>
      <c r="E20" s="200"/>
      <c r="F20" s="203" t="str">
        <f>AgeSexBreakdown!B25</f>
        <v>Buramino</v>
      </c>
      <c r="G20" s="200"/>
      <c r="H20" s="200" t="b">
        <v>0</v>
      </c>
      <c r="I20" s="202" t="str">
        <f>AgeSexBreakdown!B25</f>
        <v>Buramino</v>
      </c>
      <c r="J20" s="324"/>
      <c r="S20" s="108"/>
      <c r="T20" s="108"/>
      <c r="V20" t="str">
        <f t="shared" si="0"/>
        <v> </v>
      </c>
    </row>
    <row r="21" spans="2:23" s="113" customFormat="1" ht="18" customHeight="1" hidden="1">
      <c r="B21" s="325"/>
      <c r="C21" s="199"/>
      <c r="D21" s="200"/>
      <c r="E21" s="200"/>
      <c r="F21" s="203" t="str">
        <f>AgeSexBreakdown!B26</f>
        <v>Dolo Ado transit and reception  centre</v>
      </c>
      <c r="G21" s="200"/>
      <c r="H21" s="200" t="b">
        <v>0</v>
      </c>
      <c r="I21" s="202" t="str">
        <f>AgeSexBreakdown!B26</f>
        <v>Dolo Ado transit and reception  centre</v>
      </c>
      <c r="J21" s="325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324"/>
      <c r="C22" s="199"/>
      <c r="D22" s="200"/>
      <c r="E22" s="200"/>
      <c r="F22" s="203" t="str">
        <f>AgeSexBreakdown!B27</f>
        <v>Gode(Dod-Dehar)</v>
      </c>
      <c r="G22" s="200"/>
      <c r="H22" s="200" t="b">
        <v>0</v>
      </c>
      <c r="I22" s="202" t="str">
        <f>AgeSexBreakdown!B27</f>
        <v>Gode(Dod-Dehar)</v>
      </c>
      <c r="J22" s="324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324"/>
      <c r="C23" s="325"/>
      <c r="D23" s="325"/>
      <c r="E23" s="325"/>
      <c r="F23" s="326"/>
      <c r="G23" s="325"/>
      <c r="H23" s="195"/>
      <c r="I23" s="196"/>
      <c r="J23" s="324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>
        <f>IF($H$3=TRUE,AgeSexBreakdown!E8)</f>
        <v>181</v>
      </c>
      <c r="N26" s="120">
        <f aca="true" t="shared" si="4" ref="N26:N31">M26/$Q$31</f>
        <v>0.04648176682074987</v>
      </c>
      <c r="O26" s="119">
        <f>IF($H$3=TRUE,AgeSexBreakdown!D8)</f>
        <v>170</v>
      </c>
      <c r="P26" s="120">
        <f aca="true" t="shared" si="5" ref="P26:P31">O26/$Q$31</f>
        <v>0.04365690806368772</v>
      </c>
      <c r="Q26" s="119">
        <f>M26+O26</f>
        <v>351</v>
      </c>
      <c r="R26" s="120">
        <f>Q26/$Q$31</f>
        <v>0.0901386748844376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>
        <f>IF($H$3=TRUE,AgeSexBreakdown!G8)</f>
        <v>311</v>
      </c>
      <c r="N27" s="120">
        <f t="shared" si="4"/>
        <v>0.07986646122239342</v>
      </c>
      <c r="O27" s="119">
        <f>IF($H$3=TRUE,AgeSexBreakdown!F8)</f>
        <v>260</v>
      </c>
      <c r="P27" s="120">
        <f t="shared" si="5"/>
        <v>0.0667693888032871</v>
      </c>
      <c r="Q27" s="119">
        <f>M27+O27</f>
        <v>571</v>
      </c>
      <c r="R27" s="120">
        <f>Q27/$Q$31</f>
        <v>0.14663585002568053</v>
      </c>
      <c r="S27" s="108"/>
      <c r="T27" s="108"/>
    </row>
    <row r="28" spans="12:20" ht="24" customHeight="1" hidden="1">
      <c r="L28" s="109" t="s">
        <v>80</v>
      </c>
      <c r="M28" s="119">
        <f>IF($H$3=TRUE,AgeSexBreakdown!I8)</f>
        <v>206</v>
      </c>
      <c r="N28" s="120">
        <f t="shared" si="4"/>
        <v>0.05290190035952748</v>
      </c>
      <c r="O28" s="119">
        <f>IF($H$3=TRUE,AgeSexBreakdown!H8)</f>
        <v>204</v>
      </c>
      <c r="P28" s="120">
        <f t="shared" si="5"/>
        <v>0.05238828967642527</v>
      </c>
      <c r="Q28" s="119">
        <f>M28+O28</f>
        <v>410</v>
      </c>
      <c r="R28" s="120">
        <f>Q28/$Q$31</f>
        <v>0.10529019003595275</v>
      </c>
      <c r="S28" s="100"/>
      <c r="T28" s="100"/>
    </row>
    <row r="29" spans="12:18" ht="15.75" customHeight="1" hidden="1">
      <c r="L29" s="101" t="s">
        <v>81</v>
      </c>
      <c r="M29" s="119">
        <f>IF($H$3=TRUE,AgeSexBreakdown!K8)</f>
        <v>1478</v>
      </c>
      <c r="N29" s="120">
        <f t="shared" si="4"/>
        <v>0.3795582948125321</v>
      </c>
      <c r="O29" s="119">
        <f>IF($H$3=TRUE,AgeSexBreakdown!J8)</f>
        <v>943</v>
      </c>
      <c r="P29" s="120">
        <f t="shared" si="5"/>
        <v>0.2421674370826913</v>
      </c>
      <c r="Q29" s="119">
        <f>M29+O29</f>
        <v>2421</v>
      </c>
      <c r="R29" s="120">
        <f>Q29/$Q$31</f>
        <v>0.6217257318952234</v>
      </c>
    </row>
    <row r="30" spans="12:18" ht="15.75" customHeight="1" hidden="1">
      <c r="L30" s="101" t="s">
        <v>82</v>
      </c>
      <c r="M30" s="119">
        <f>IF($H$3=TRUE,AgeSexBreakdown!M8)</f>
        <v>101</v>
      </c>
      <c r="N30" s="120">
        <f t="shared" si="4"/>
        <v>0.02593733949666153</v>
      </c>
      <c r="O30" s="119">
        <f>IF($H$3=TRUE,AgeSexBreakdown!L8)</f>
        <v>40</v>
      </c>
      <c r="P30" s="120">
        <f t="shared" si="5"/>
        <v>0.01027221366204417</v>
      </c>
      <c r="Q30" s="119">
        <f>M30+O30</f>
        <v>141</v>
      </c>
      <c r="R30" s="120"/>
    </row>
    <row r="31" spans="12:18" ht="15.75" customHeight="1" hidden="1">
      <c r="L31" s="101" t="s">
        <v>3</v>
      </c>
      <c r="M31" s="119">
        <f>SUM(M26:M30)</f>
        <v>2277</v>
      </c>
      <c r="N31" s="120">
        <f t="shared" si="4"/>
        <v>0.5847457627118644</v>
      </c>
      <c r="O31" s="119">
        <f>SUM(O26:O30)</f>
        <v>1617</v>
      </c>
      <c r="P31" s="120">
        <f t="shared" si="5"/>
        <v>0.4152542372881356</v>
      </c>
      <c r="Q31" s="119">
        <f>SUM(Q26:Q30)</f>
        <v>3894</v>
      </c>
      <c r="R31" s="120">
        <f>Q31/$Q$31</f>
        <v>1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 t="b">
        <f>IF(H8=TRUE,AgeSexBreakdown!E13)</f>
        <v>0</v>
      </c>
      <c r="N76" s="120" t="e">
        <f aca="true" t="shared" si="18" ref="N76:N81">M76/$Q$81</f>
        <v>#DIV/0!</v>
      </c>
      <c r="O76" s="119" t="b">
        <f>IF($H$8=TRUE,AgeSexBreakdown!D13)</f>
        <v>0</v>
      </c>
      <c r="P76" s="120" t="e">
        <f aca="true" t="shared" si="19" ref="P76:P81">O76/$Q$81</f>
        <v>#DIV/0!</v>
      </c>
      <c r="Q76" s="119">
        <f>M76+O76</f>
        <v>0</v>
      </c>
      <c r="R76" s="120" t="e">
        <f aca="true" t="shared" si="20" ref="R76:R81">Q76/$Q$81</f>
        <v>#DIV/0!</v>
      </c>
      <c r="S76" s="125"/>
      <c r="T76" s="125"/>
    </row>
    <row r="77" spans="12:20" ht="14.25" customHeight="1" hidden="1">
      <c r="L77" s="107" t="s">
        <v>86</v>
      </c>
      <c r="M77" s="119" t="b">
        <f>IF($H$8=TRUE,AgeSexBreakdown!G13)</f>
        <v>0</v>
      </c>
      <c r="N77" s="120" t="e">
        <f t="shared" si="18"/>
        <v>#DIV/0!</v>
      </c>
      <c r="O77" s="119" t="b">
        <f>IF($H$8=TRUE,AgeSexBreakdown!F13)</f>
        <v>0</v>
      </c>
      <c r="P77" s="120" t="e">
        <f t="shared" si="19"/>
        <v>#DIV/0!</v>
      </c>
      <c r="Q77" s="119">
        <f>M77+O77</f>
        <v>0</v>
      </c>
      <c r="R77" s="120" t="e">
        <f t="shared" si="20"/>
        <v>#DIV/0!</v>
      </c>
      <c r="S77" s="106"/>
      <c r="T77" s="106"/>
    </row>
    <row r="78" spans="12:20" ht="6.75" customHeight="1" hidden="1">
      <c r="L78" s="109" t="s">
        <v>80</v>
      </c>
      <c r="M78" s="119" t="b">
        <f>IF($H$8=TRUE,AgeSexBreakdown!I13)</f>
        <v>0</v>
      </c>
      <c r="N78" s="120" t="e">
        <f t="shared" si="18"/>
        <v>#DIV/0!</v>
      </c>
      <c r="O78" s="119" t="b">
        <f>IF($H$8=TRUE,AgeSexBreakdown!H13)</f>
        <v>0</v>
      </c>
      <c r="P78" s="120" t="e">
        <f t="shared" si="19"/>
        <v>#DIV/0!</v>
      </c>
      <c r="Q78" s="119">
        <f>M78+O78</f>
        <v>0</v>
      </c>
      <c r="R78" s="120" t="e">
        <f t="shared" si="20"/>
        <v>#DIV/0!</v>
      </c>
      <c r="S78" s="108"/>
      <c r="T78" s="108"/>
    </row>
    <row r="79" spans="12:20" ht="15.75" hidden="1">
      <c r="L79" s="101" t="s">
        <v>81</v>
      </c>
      <c r="M79" s="119" t="b">
        <f>IF($H$8=TRUE,AgeSexBreakdown!K13)</f>
        <v>0</v>
      </c>
      <c r="N79" s="120" t="e">
        <f t="shared" si="18"/>
        <v>#DIV/0!</v>
      </c>
      <c r="O79" s="119" t="b">
        <f>IF($H$8=TRUE,AgeSexBreakdown!J13)</f>
        <v>0</v>
      </c>
      <c r="P79" s="120" t="e">
        <f t="shared" si="19"/>
        <v>#DIV/0!</v>
      </c>
      <c r="Q79" s="119">
        <f>M79+O79</f>
        <v>0</v>
      </c>
      <c r="R79" s="120" t="e">
        <f t="shared" si="20"/>
        <v>#DIV/0!</v>
      </c>
      <c r="S79" s="108"/>
      <c r="T79" s="108"/>
    </row>
    <row r="80" spans="12:20" ht="15.75" hidden="1">
      <c r="L80" s="101" t="s">
        <v>82</v>
      </c>
      <c r="M80" s="119" t="b">
        <f>IF($H$8=TRUE,AgeSexBreakdown!M13)</f>
        <v>0</v>
      </c>
      <c r="N80" s="120" t="e">
        <f t="shared" si="18"/>
        <v>#DIV/0!</v>
      </c>
      <c r="O80" s="119" t="b">
        <f>IF($H$8=TRUE,AgeSexBreakdown!L13)</f>
        <v>0</v>
      </c>
      <c r="P80" s="120" t="e">
        <f t="shared" si="19"/>
        <v>#DIV/0!</v>
      </c>
      <c r="Q80" s="119">
        <f>M80+O80</f>
        <v>0</v>
      </c>
      <c r="R80" s="120" t="e">
        <f t="shared" si="20"/>
        <v>#DIV/0!</v>
      </c>
      <c r="S80" s="108"/>
      <c r="T80" s="108"/>
    </row>
    <row r="81" spans="12:20" ht="15.75" hidden="1">
      <c r="L81" s="101" t="s">
        <v>3</v>
      </c>
      <c r="M81" s="119">
        <f>SUM(M76:M80)</f>
        <v>0</v>
      </c>
      <c r="N81" s="120" t="e">
        <f t="shared" si="18"/>
        <v>#DIV/0!</v>
      </c>
      <c r="O81" s="119">
        <f>SUM(O76:O80)</f>
        <v>0</v>
      </c>
      <c r="P81" s="120" t="e">
        <f t="shared" si="19"/>
        <v>#DIV/0!</v>
      </c>
      <c r="Q81" s="119">
        <f>SUM(Q76:Q80)</f>
        <v>0</v>
      </c>
      <c r="R81" s="120" t="e">
        <f t="shared" si="20"/>
        <v>#DIV/0!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8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8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8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8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8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8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8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8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8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9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8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8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8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9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8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8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8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9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8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8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8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9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8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8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8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9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2012-05-03T11:36:59Z</dcterms:modified>
  <cp:category/>
  <cp:version/>
  <cp:contentType/>
  <cp:contentStatus/>
</cp:coreProperties>
</file>