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GeneralMeetingHandout" sheetId="1" r:id="rId1"/>
    <sheet name="MEB adjusted" sheetId="2" state="hidden" r:id="rId2"/>
    <sheet name="MEB_breakdown" sheetId="3" state="hidden" r:id="rId3"/>
    <sheet name="MEB" sheetId="4" state="hidden" r:id="rId4"/>
    <sheet name="Prices_Kos " sheetId="5" state="hidden" r:id="rId5"/>
    <sheet name="MEBwinter" sheetId="6" state="hidden" r:id="rId6"/>
    <sheet name="MPGMEB month1_FINAL" sheetId="7" r:id="rId7"/>
    <sheet name="FoodMEB" sheetId="8" r:id="rId8"/>
  </sheets>
  <externalReferences>
    <externalReference r:id="rId11"/>
    <externalReference r:id="rId12"/>
  </externalReferences>
  <definedNames>
    <definedName name="_xlnm.Print_Area" localSheetId="0">'GeneralMeetingHandout'!$A$1:$H$12</definedName>
    <definedName name="_xlnm.Print_Area" localSheetId="3">'MEB'!$A$1:$R$38</definedName>
    <definedName name="_xlnm.Print_Area" localSheetId="1">'MEB adjusted'!$A$1:$M$28</definedName>
    <definedName name="_xlnm.Print_Area" localSheetId="6">'MPGMEB month1_FINAL'!$A$2:$K$32</definedName>
  </definedNames>
  <calcPr fullCalcOnLoad="1"/>
</workbook>
</file>

<file path=xl/sharedStrings.xml><?xml version="1.0" encoding="utf-8"?>
<sst xmlns="http://schemas.openxmlformats.org/spreadsheetml/2006/main" count="514" uniqueCount="268">
  <si>
    <t>Item</t>
  </si>
  <si>
    <t>Unit</t>
  </si>
  <si>
    <t>Price per unit</t>
  </si>
  <si>
    <t>Total price per month</t>
  </si>
  <si>
    <t>Bread</t>
  </si>
  <si>
    <t>Salt</t>
  </si>
  <si>
    <t>TOTAL</t>
  </si>
  <si>
    <t xml:space="preserve">Food </t>
  </si>
  <si>
    <t>Shelter &amp; NFIs</t>
  </si>
  <si>
    <t xml:space="preserve">Other </t>
  </si>
  <si>
    <t>Blankets</t>
  </si>
  <si>
    <t>NFI Calculations</t>
  </si>
  <si>
    <t xml:space="preserve">FX: </t>
  </si>
  <si>
    <t>Items</t>
  </si>
  <si>
    <t>Approx Cost</t>
  </si>
  <si>
    <t>Kit x 4 people</t>
  </si>
  <si>
    <t>Blanket (Thick)</t>
  </si>
  <si>
    <t>Sleeping Mat (Reflective)</t>
  </si>
  <si>
    <t>Jacket</t>
  </si>
  <si>
    <t>Boots</t>
  </si>
  <si>
    <t>Hat</t>
  </si>
  <si>
    <t>Jumper</t>
  </si>
  <si>
    <t>Total</t>
  </si>
  <si>
    <t>$100 per person</t>
  </si>
  <si>
    <t>$250 kit for 4 people</t>
  </si>
  <si>
    <t>Based on MEB for Winterisation Assistance (2015)</t>
  </si>
  <si>
    <t xml:space="preserve">Euros </t>
  </si>
  <si>
    <t>GBP</t>
  </si>
  <si>
    <t>Torch and batteries</t>
  </si>
  <si>
    <t xml:space="preserve">Phone cards/ Phone credit  </t>
  </si>
  <si>
    <t>Electric heater if over spill-camp built</t>
  </si>
  <si>
    <t>removing sheater, costs $50 USD to winterize a person</t>
  </si>
  <si>
    <t xml:space="preserve">Quantity per HH 5 per month </t>
  </si>
  <si>
    <t xml:space="preserve">Eggs </t>
  </si>
  <si>
    <t xml:space="preserve">Nan bread </t>
  </si>
  <si>
    <t xml:space="preserve">Yogurt </t>
  </si>
  <si>
    <t>Potatoes</t>
  </si>
  <si>
    <t xml:space="preserve">Cucumber </t>
  </si>
  <si>
    <t>Tinned tuna</t>
  </si>
  <si>
    <t xml:space="preserve">Tinned chicken </t>
  </si>
  <si>
    <t>Oil</t>
  </si>
  <si>
    <t>Milk (UHT)</t>
  </si>
  <si>
    <t>Watermelon</t>
  </si>
  <si>
    <t>Apples</t>
  </si>
  <si>
    <t xml:space="preserve">Tomatoes </t>
  </si>
  <si>
    <t>Bottled water</t>
  </si>
  <si>
    <t>Biscuits</t>
  </si>
  <si>
    <t>Sun block/aftersun</t>
  </si>
  <si>
    <t>Nappy rash cream</t>
  </si>
  <si>
    <t>Babywipes</t>
  </si>
  <si>
    <t>Soap</t>
  </si>
  <si>
    <t>Sanitary pads</t>
  </si>
  <si>
    <t xml:space="preserve"> Shampoo</t>
  </si>
  <si>
    <t>Summer tents (pop-up tents)</t>
  </si>
  <si>
    <t>Sleepin bag</t>
  </si>
  <si>
    <t xml:space="preserve">Mattress </t>
  </si>
  <si>
    <t xml:space="preserve">Kerose stove </t>
  </si>
  <si>
    <t xml:space="preserve">Plates and cutlery </t>
  </si>
  <si>
    <t xml:space="preserve">Marmalde </t>
  </si>
  <si>
    <t xml:space="preserve">Sugar </t>
  </si>
  <si>
    <t>Bananas</t>
  </si>
  <si>
    <t xml:space="preserve">Onion </t>
  </si>
  <si>
    <t xml:space="preserve">Toohbrush </t>
  </si>
  <si>
    <t xml:space="preserve">Toothpaste </t>
  </si>
  <si>
    <t xml:space="preserve">Condensed milk </t>
  </si>
  <si>
    <t>kcal</t>
  </si>
  <si>
    <t>protein</t>
  </si>
  <si>
    <t>fat</t>
  </si>
  <si>
    <t>grams</t>
  </si>
  <si>
    <t>tin</t>
  </si>
  <si>
    <t>150 ml</t>
  </si>
  <si>
    <t>25 ml</t>
  </si>
  <si>
    <t>Total Kcal:</t>
  </si>
  <si>
    <t xml:space="preserve"> </t>
  </si>
  <si>
    <t xml:space="preserve">1 pack </t>
  </si>
  <si>
    <t>Yogurt (plain)</t>
  </si>
  <si>
    <t>1 kg</t>
  </si>
  <si>
    <t xml:space="preserve">Unit </t>
  </si>
  <si>
    <t xml:space="preserve">piece </t>
  </si>
  <si>
    <t>kg</t>
  </si>
  <si>
    <t>ml</t>
  </si>
  <si>
    <t>gram</t>
  </si>
  <si>
    <t>Tinned tuna/ chicken in oil</t>
  </si>
  <si>
    <t>Box of 6</t>
  </si>
  <si>
    <t>Fresh loaf/Square sliced loaf</t>
  </si>
  <si>
    <t>680g sliced loaf</t>
  </si>
  <si>
    <t>1.00/2.00</t>
  </si>
  <si>
    <t>Pack of 6</t>
  </si>
  <si>
    <t>Not available</t>
  </si>
  <si>
    <t>0.70 / 1 euro</t>
  </si>
  <si>
    <t>per piece</t>
  </si>
  <si>
    <t>200g tin</t>
  </si>
  <si>
    <t>ltr</t>
  </si>
  <si>
    <t>410g</t>
  </si>
  <si>
    <t>Grapes (local)</t>
  </si>
  <si>
    <t>225g</t>
  </si>
  <si>
    <t>450g</t>
  </si>
  <si>
    <t>1kg</t>
  </si>
  <si>
    <t>1 tin (400 gr)</t>
  </si>
  <si>
    <t>397g</t>
  </si>
  <si>
    <t>6x1.5ltr</t>
  </si>
  <si>
    <t xml:space="preserve">Nannos nappies - small </t>
  </si>
  <si>
    <t>23 nappies</t>
  </si>
  <si>
    <t xml:space="preserve">Nannos nappies - medium </t>
  </si>
  <si>
    <t xml:space="preserve">26 nappies </t>
  </si>
  <si>
    <t xml:space="preserve">Nannos nappies -  large </t>
  </si>
  <si>
    <t xml:space="preserve">18 pieces </t>
  </si>
  <si>
    <t>200ml</t>
  </si>
  <si>
    <t>tube</t>
  </si>
  <si>
    <t>per pack</t>
  </si>
  <si>
    <t xml:space="preserve">per pack </t>
  </si>
  <si>
    <t>bar</t>
  </si>
  <si>
    <t>20 pads</t>
  </si>
  <si>
    <t>14 pads</t>
  </si>
  <si>
    <t>500 mil</t>
  </si>
  <si>
    <t xml:space="preserve">Toothbrush </t>
  </si>
  <si>
    <t>2 items</t>
  </si>
  <si>
    <t>75ml</t>
  </si>
  <si>
    <t xml:space="preserve">KOS </t>
  </si>
  <si>
    <t>Arvanitaki supermarket 
Small Trader</t>
  </si>
  <si>
    <t xml:space="preserve">Carrefour - Kos </t>
  </si>
  <si>
    <t>Price (Euro)</t>
  </si>
  <si>
    <t>Price (Euro)2</t>
  </si>
  <si>
    <t>Unit2</t>
  </si>
  <si>
    <t>pack</t>
  </si>
  <si>
    <t>Unit p/person</t>
  </si>
  <si>
    <t>Summer tents (pop-up tents for 2 )</t>
  </si>
  <si>
    <t>Shampoo</t>
  </si>
  <si>
    <t>30 ml sachets</t>
  </si>
  <si>
    <t>50 ml</t>
  </si>
  <si>
    <t>Sanitary pads - Disposable (quality brand)</t>
  </si>
  <si>
    <t xml:space="preserve">Torch </t>
  </si>
  <si>
    <t>Batteries - replacement batteries for above</t>
  </si>
  <si>
    <t>Disposable nappies (smallest age)</t>
  </si>
  <si>
    <t>Disposable nappies (medium size/weight)</t>
  </si>
  <si>
    <t>Disposable nappies (Larger size/weight)</t>
  </si>
  <si>
    <t>Quantity p/ HHs per day 
(NFIs one-off)</t>
  </si>
  <si>
    <t xml:space="preserve">20 pieces per pack </t>
  </si>
  <si>
    <t xml:space="preserve">10 pieces per pack </t>
  </si>
  <si>
    <t>Tea bags</t>
  </si>
  <si>
    <t>200 grams</t>
  </si>
  <si>
    <t xml:space="preserve">Sub total: </t>
  </si>
  <si>
    <t>Sub-total</t>
  </si>
  <si>
    <t>Price per HHs p/day
 [5 people]</t>
  </si>
  <si>
    <t xml:space="preserve">Price per HHs p/day
 [5 people]
Euros </t>
  </si>
  <si>
    <t xml:space="preserve">Total price p/ person p/ day </t>
  </si>
  <si>
    <t xml:space="preserve">Total price per
 HHs p/ week
Euros </t>
  </si>
  <si>
    <t xml:space="preserve">Total price per
 HHs p/  month
Euros </t>
  </si>
  <si>
    <t xml:space="preserve"> Survival Minimum Expenditure Basket 
(Family kit)</t>
  </si>
  <si>
    <t xml:space="preserve">Total price p/ person p/ day 
Euros </t>
  </si>
  <si>
    <t xml:space="preserve"> Survival Minimum Expenditure Basket 
(Single person - Male)</t>
  </si>
  <si>
    <t>Light camping sleeping mat</t>
  </si>
  <si>
    <t xml:space="preserve"> Survival Minimum Expenditure Basket 
(Single person -Female)</t>
  </si>
  <si>
    <t>Shelter &amp; NFIs (one-off)</t>
  </si>
  <si>
    <t xml:space="preserve">Protein </t>
  </si>
  <si>
    <t>Carbs</t>
  </si>
  <si>
    <t xml:space="preserve">Nan bread / bread </t>
  </si>
  <si>
    <t>Veg/fruit</t>
  </si>
  <si>
    <t xml:space="preserve">Fat </t>
  </si>
  <si>
    <t>Other</t>
  </si>
  <si>
    <t>Add 10% to the overall value of the basket for communication, trasnport and other costs</t>
  </si>
  <si>
    <t>Per person</t>
  </si>
  <si>
    <t>Set</t>
  </si>
  <si>
    <t xml:space="preserve"> Minimum Expenditure Basket  (MEB)</t>
  </si>
  <si>
    <t xml:space="preserve"> Survival Minimum Expenditure Basket 
(Child 0 - 5 years)</t>
  </si>
  <si>
    <t>Price per person per day adult (male)</t>
  </si>
  <si>
    <t>Price per person per day adult (female)</t>
  </si>
  <si>
    <t>Price per person per day adult 
(0-5 years)</t>
  </si>
  <si>
    <t>Price per person per day adult (5-18 years)</t>
  </si>
  <si>
    <t>200 g (tin)</t>
  </si>
  <si>
    <t>820g (10 nan bread)</t>
  </si>
  <si>
    <t>5-6 apples to 1 kilo</t>
  </si>
  <si>
    <t>6-7 bananas to  1 kilo</t>
  </si>
  <si>
    <t>200g</t>
  </si>
  <si>
    <t xml:space="preserve">AB Cream crakers - (42 calories per 9.5 g) </t>
  </si>
  <si>
    <t>Price per Unit</t>
  </si>
  <si>
    <t>1 (women only)</t>
  </si>
  <si>
    <t>Units per family of 5 per day</t>
  </si>
  <si>
    <t>Price per person per day infant (0-5 yrs)</t>
  </si>
  <si>
    <t>Approx. 10% to the overall value of the basket for communication, transport and other costs</t>
  </si>
  <si>
    <t>`</t>
  </si>
  <si>
    <t xml:space="preserve"> Survival Minimum Expenditure Basket  (SMEB)</t>
  </si>
  <si>
    <t>SIM Card (with pre-paid credit)</t>
  </si>
  <si>
    <t>Communication</t>
  </si>
  <si>
    <t>Pair</t>
  </si>
  <si>
    <t>Underwear (boys / girls, various ages)</t>
  </si>
  <si>
    <t>Health</t>
  </si>
  <si>
    <t>School supply</t>
  </si>
  <si>
    <t>Toilet paper</t>
  </si>
  <si>
    <t>Laundry soap/detergent</t>
  </si>
  <si>
    <t>Liquid dish detergent</t>
  </si>
  <si>
    <t>Children's  NFIs</t>
  </si>
  <si>
    <t xml:space="preserve">Transportation costs </t>
  </si>
  <si>
    <t>1lt</t>
  </si>
  <si>
    <t>900gr</t>
  </si>
  <si>
    <t>FMEB</t>
  </si>
  <si>
    <t>Minimum Food Expenditure Basket</t>
  </si>
  <si>
    <t>Commodities similar to ones selected by WFP in Lebanon in June 2014 for Syrian refugee according to their preference</t>
  </si>
  <si>
    <t>Basket is mostly above standards for calories and nutritional value (except for riboflavin)</t>
  </si>
  <si>
    <t>gr/pers</t>
  </si>
  <si>
    <t>% of minimum food basket</t>
  </si>
  <si>
    <t>price/unit</t>
  </si>
  <si>
    <t>price/ration/day</t>
  </si>
  <si>
    <t>Medium grain rice</t>
  </si>
  <si>
    <t>Bulgur</t>
  </si>
  <si>
    <t>Pasta</t>
  </si>
  <si>
    <t>pulses</t>
  </si>
  <si>
    <t>Sugar</t>
  </si>
  <si>
    <t>Sunflower oil</t>
  </si>
  <si>
    <t>iodized salt</t>
  </si>
  <si>
    <t>Canned meat</t>
  </si>
  <si>
    <t>Milk</t>
  </si>
  <si>
    <t>egg</t>
  </si>
  <si>
    <t>bread</t>
  </si>
  <si>
    <t>Lemon</t>
  </si>
  <si>
    <t>leaves</t>
  </si>
  <si>
    <t xml:space="preserve">Source: </t>
  </si>
  <si>
    <t>https://data.unhcr.org/syrianrefugees/download.php?id=7231</t>
  </si>
  <si>
    <t>roll</t>
  </si>
  <si>
    <t xml:space="preserve">One-off unpredictable predictable </t>
  </si>
  <si>
    <t>One-off predictable (cost of a "UNICEF school in the box kit/80)</t>
  </si>
  <si>
    <t>confirmed in FGD</t>
  </si>
  <si>
    <t>30 euros pass adult/month, 15 euros pass kid/month</t>
  </si>
  <si>
    <t xml:space="preserve">20% of total amount to cover gaps in food provision at tent sites </t>
  </si>
  <si>
    <t xml:space="preserve">Socks (pack of 3) for adults </t>
  </si>
  <si>
    <t xml:space="preserve">Underwear </t>
  </si>
  <si>
    <t>50% of communcation</t>
  </si>
  <si>
    <t>50% of Children NFIs</t>
  </si>
  <si>
    <t>50% of total</t>
  </si>
  <si>
    <t>Removed or %</t>
  </si>
  <si>
    <t>Comments</t>
  </si>
  <si>
    <t>Amount transfer</t>
  </si>
  <si>
    <t>NFI</t>
  </si>
  <si>
    <t xml:space="preserve">Indivdual </t>
  </si>
  <si>
    <t>Family up to 5</t>
  </si>
  <si>
    <t xml:space="preserve">250ml </t>
  </si>
  <si>
    <t>100ml</t>
  </si>
  <si>
    <t>Equivalent of UNICEF's School in a box</t>
  </si>
  <si>
    <t>40% of total</t>
  </si>
  <si>
    <t>100% of total</t>
  </si>
  <si>
    <t>Transport</t>
  </si>
  <si>
    <t>MEB (Month 1)</t>
  </si>
  <si>
    <t xml:space="preserve">Health related expenses (medicine/bandaids) First-Aid </t>
  </si>
  <si>
    <t>Family up to 7</t>
  </si>
  <si>
    <t xml:space="preserve">Socks (pack of 3) for children </t>
  </si>
  <si>
    <t>Transfer Amounts</t>
  </si>
  <si>
    <t>items</t>
  </si>
  <si>
    <t>Total Amount Needed- Nothing Being Provided</t>
  </si>
  <si>
    <t>Total Amount Needed at Sites (Already Receiving Some)</t>
  </si>
  <si>
    <t>food</t>
  </si>
  <si>
    <t>nfi</t>
  </si>
  <si>
    <t>health</t>
  </si>
  <si>
    <t>communication</t>
  </si>
  <si>
    <t>transportation</t>
  </si>
  <si>
    <t>Individual</t>
  </si>
  <si>
    <t xml:space="preserve">NFI Not being received </t>
  </si>
  <si>
    <t xml:space="preserve">School Supplies </t>
  </si>
  <si>
    <t>Phone Credit</t>
  </si>
  <si>
    <t>Transportation</t>
  </si>
  <si>
    <t xml:space="preserve">Greece Monthly Minimal Expenditure Basket </t>
  </si>
  <si>
    <t xml:space="preserve">Transfer Amounts </t>
  </si>
  <si>
    <t>Beneficiaries Not Receiving Additional Assistance</t>
  </si>
  <si>
    <t xml:space="preserve">Beneficiaries Receiving Additional Assistance </t>
  </si>
  <si>
    <t>Removed %</t>
  </si>
  <si>
    <t xml:space="preserve"> Amount Received</t>
  </si>
  <si>
    <t>EUR 140.00</t>
  </si>
  <si>
    <t>EUR 450.00</t>
  </si>
  <si>
    <t>EUR 540.00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</si>
</sst>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[$EUR]\ #,##0"/>
    <numFmt numFmtId="167" formatCode="0.0000"/>
    <numFmt numFmtId="168" formatCode="[$EUR]\ #,##0.00"/>
    <numFmt numFmtId="169" formatCode="#,##0\ [$€-1];[Red]\-#,##0\ [$€-1]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i/>
      <sz val="12"/>
      <color indexed="9"/>
      <name val="Calibri"/>
      <family val="2"/>
    </font>
    <font>
      <i/>
      <sz val="12"/>
      <color indexed="9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i/>
      <sz val="10"/>
      <color rgb="FF000000"/>
      <name val="Calibri"/>
      <family val="2"/>
    </font>
    <font>
      <b/>
      <i/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2"/>
      <color theme="0"/>
      <name val="Calibri"/>
      <family val="2"/>
    </font>
    <font>
      <i/>
      <sz val="12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rgb="FF00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5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0.0999699980020523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hair">
        <color theme="7" tint="0.5999600291252136"/>
      </left>
      <right style="hair">
        <color theme="7" tint="0.5999600291252136"/>
      </right>
      <top style="thin"/>
      <bottom style="hair">
        <color theme="7" tint="0.5999600291252136"/>
      </bottom>
    </border>
    <border>
      <left style="hair">
        <color theme="7" tint="0.5999600291252136"/>
      </left>
      <right style="thin"/>
      <top style="thin"/>
      <bottom style="hair">
        <color theme="7" tint="0.5999600291252136"/>
      </bottom>
    </border>
    <border>
      <left style="hair">
        <color theme="7" tint="0.5999600291252136"/>
      </left>
      <right style="hair">
        <color theme="7" tint="0.5999600291252136"/>
      </right>
      <top style="hair">
        <color theme="7" tint="0.5999600291252136"/>
      </top>
      <bottom style="hair">
        <color theme="7" tint="0.5999600291252136"/>
      </bottom>
    </border>
    <border>
      <left style="hair">
        <color theme="7" tint="0.5999600291252136"/>
      </left>
      <right style="thin"/>
      <top style="hair">
        <color theme="7" tint="0.5999600291252136"/>
      </top>
      <bottom style="hair">
        <color theme="7" tint="0.5999600291252136"/>
      </bottom>
    </border>
    <border>
      <left style="thin"/>
      <right style="hair">
        <color theme="7" tint="0.5999600291252136"/>
      </right>
      <top style="hair">
        <color theme="7" tint="0.5999600291252136"/>
      </top>
      <bottom style="hair">
        <color theme="7" tint="0.5999600291252136"/>
      </bottom>
    </border>
    <border>
      <left style="hair">
        <color theme="7" tint="0.5999600291252136"/>
      </left>
      <right style="hair">
        <color theme="7" tint="0.5999600291252136"/>
      </right>
      <top style="hair">
        <color theme="7" tint="0.5999600291252136"/>
      </top>
      <bottom style="thin"/>
    </border>
    <border>
      <left style="thin"/>
      <right style="hair">
        <color theme="7" tint="0.5999600291252136"/>
      </right>
      <top style="hair">
        <color theme="7" tint="0.5999600291252136"/>
      </top>
      <bottom style="thin"/>
    </border>
    <border>
      <left style="hair">
        <color theme="7" tint="0.5999600291252136"/>
      </left>
      <right style="thin"/>
      <top style="hair">
        <color theme="7" tint="0.5999600291252136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medium"/>
      <right style="hair">
        <color theme="7" tint="0.5999600291252136"/>
      </right>
      <top style="medium"/>
      <bottom style="medium"/>
    </border>
    <border>
      <left style="hair">
        <color theme="7" tint="0.5999600291252136"/>
      </left>
      <right style="hair">
        <color theme="7" tint="0.5999600291252136"/>
      </right>
      <top style="medium"/>
      <bottom style="medium"/>
    </border>
    <border>
      <left style="medium"/>
      <right style="medium"/>
      <top style="medium"/>
      <bottom style="medium"/>
    </border>
    <border>
      <left style="hair">
        <color theme="7" tint="0.5999600291252136"/>
      </left>
      <right style="hair">
        <color theme="7" tint="0.5999600291252136"/>
      </right>
      <top/>
      <bottom style="hair">
        <color theme="7" tint="0.5999600291252136"/>
      </bottom>
    </border>
    <border>
      <left style="medium"/>
      <right style="thin"/>
      <top style="medium"/>
      <bottom/>
    </border>
    <border>
      <left style="thin"/>
      <right style="medium"/>
      <top/>
      <bottom style="hair">
        <color theme="7" tint="0.5999600291252136"/>
      </bottom>
    </border>
    <border>
      <left style="medium"/>
      <right style="thin"/>
      <top/>
      <bottom/>
    </border>
    <border>
      <left style="thin"/>
      <right style="medium"/>
      <top style="hair">
        <color theme="7" tint="0.5999600291252136"/>
      </top>
      <bottom style="hair">
        <color theme="7" tint="0.5999600291252136"/>
      </bottom>
    </border>
    <border>
      <left style="hair">
        <color theme="7" tint="0.5999600291252136"/>
      </left>
      <right style="hair">
        <color theme="7" tint="0.5999600291252136"/>
      </right>
      <top style="thin">
        <color theme="7" tint="0.39998000860214233"/>
      </top>
      <bottom style="hair">
        <color theme="7" tint="0.5999600291252136"/>
      </bottom>
    </border>
    <border>
      <left style="thin"/>
      <right style="medium"/>
      <top style="hair">
        <color theme="7" tint="0.5999600291252136"/>
      </top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hair">
        <color theme="7" tint="0.5999600291252136"/>
      </right>
      <top style="hair">
        <color theme="7" tint="0.5999600291252136"/>
      </top>
      <bottom style="hair">
        <color theme="7" tint="0.5999600291252136"/>
      </bottom>
    </border>
    <border>
      <left/>
      <right/>
      <top/>
      <bottom style="thin"/>
    </border>
    <border>
      <left style="thin"/>
      <right style="hair">
        <color theme="7" tint="0.5999600291252136"/>
      </right>
      <top style="thin"/>
      <bottom style="hair">
        <color theme="7" tint="0.5999600291252136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hair">
        <color theme="7" tint="0.5999600291252136"/>
      </right>
      <top style="hair">
        <color theme="7" tint="0.5999600291252136"/>
      </top>
      <bottom/>
    </border>
    <border>
      <left/>
      <right style="hair">
        <color theme="7" tint="0.5999600291252136"/>
      </right>
      <top/>
      <bottom style="hair">
        <color theme="7" tint="0.5999600291252136"/>
      </bottom>
    </border>
    <border>
      <left/>
      <right style="hair">
        <color theme="7" tint="0.5999600291252136"/>
      </right>
      <top/>
      <bottom/>
    </border>
    <border>
      <left style="medium"/>
      <right style="medium"/>
      <top style="thin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37">
    <xf numFmtId="0" fontId="0" fillId="0" borderId="0" xfId="0" applyFont="1" applyAlignment="1">
      <alignment/>
    </xf>
    <xf numFmtId="0" fontId="57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vertical="top"/>
    </xf>
    <xf numFmtId="0" fontId="58" fillId="33" borderId="0" xfId="0" applyFont="1" applyFill="1" applyBorder="1" applyAlignment="1">
      <alignment vertical="top"/>
    </xf>
    <xf numFmtId="0" fontId="59" fillId="33" borderId="0" xfId="0" applyFont="1" applyFill="1" applyBorder="1" applyAlignment="1">
      <alignment/>
    </xf>
    <xf numFmtId="1" fontId="59" fillId="33" borderId="0" xfId="0" applyNumberFormat="1" applyFont="1" applyFill="1" applyBorder="1" applyAlignment="1">
      <alignment/>
    </xf>
    <xf numFmtId="1" fontId="58" fillId="33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57" fillId="0" borderId="0" xfId="0" applyFont="1" applyBorder="1" applyAlignment="1">
      <alignment horizontal="center"/>
    </xf>
    <xf numFmtId="3" fontId="57" fillId="0" borderId="0" xfId="0" applyNumberFormat="1" applyFont="1" applyBorder="1" applyAlignment="1">
      <alignment horizontal="center"/>
    </xf>
    <xf numFmtId="1" fontId="57" fillId="0" borderId="0" xfId="0" applyNumberFormat="1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vertical="top"/>
    </xf>
    <xf numFmtId="0" fontId="57" fillId="0" borderId="0" xfId="0" applyFont="1" applyBorder="1" applyAlignment="1">
      <alignment vertical="top" wrapText="1"/>
    </xf>
    <xf numFmtId="0" fontId="55" fillId="0" borderId="0" xfId="0" applyFont="1" applyAlignment="1">
      <alignment/>
    </xf>
    <xf numFmtId="0" fontId="60" fillId="11" borderId="0" xfId="0" applyFont="1" applyFill="1" applyAlignment="1">
      <alignment horizontal="center" vertical="center"/>
    </xf>
    <xf numFmtId="0" fontId="55" fillId="0" borderId="0" xfId="0" applyFont="1" applyAlignment="1">
      <alignment horizontal="left" wrapText="1"/>
    </xf>
    <xf numFmtId="0" fontId="61" fillId="0" borderId="0" xfId="0" applyFont="1" applyBorder="1" applyAlignment="1">
      <alignment vertical="top"/>
    </xf>
    <xf numFmtId="0" fontId="60" fillId="11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60" fillId="0" borderId="0" xfId="0" applyFont="1" applyAlignment="1">
      <alignment/>
    </xf>
    <xf numFmtId="0" fontId="57" fillId="0" borderId="0" xfId="0" applyFont="1" applyAlignment="1">
      <alignment horizontal="left" wrapText="1"/>
    </xf>
    <xf numFmtId="0" fontId="60" fillId="24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/>
    </xf>
    <xf numFmtId="0" fontId="60" fillId="34" borderId="0" xfId="0" applyFont="1" applyFill="1" applyAlignment="1">
      <alignment horizontal="center" vertical="center"/>
    </xf>
    <xf numFmtId="0" fontId="60" fillId="5" borderId="0" xfId="0" applyFont="1" applyFill="1" applyAlignment="1">
      <alignment horizontal="center" vertical="center"/>
    </xf>
    <xf numFmtId="0" fontId="60" fillId="5" borderId="0" xfId="0" applyFont="1" applyFill="1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top"/>
    </xf>
    <xf numFmtId="0" fontId="57" fillId="0" borderId="12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1" xfId="0" applyFont="1" applyBorder="1" applyAlignment="1">
      <alignment horizontal="center" vertical="top"/>
    </xf>
    <xf numFmtId="2" fontId="61" fillId="0" borderId="11" xfId="0" applyNumberFormat="1" applyFont="1" applyBorder="1" applyAlignment="1">
      <alignment horizontal="center" vertical="top"/>
    </xf>
    <xf numFmtId="2" fontId="57" fillId="0" borderId="11" xfId="0" applyNumberFormat="1" applyFont="1" applyBorder="1" applyAlignment="1">
      <alignment horizontal="center" vertical="top"/>
    </xf>
    <xf numFmtId="2" fontId="57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57" fillId="0" borderId="11" xfId="0" applyNumberFormat="1" applyFont="1" applyBorder="1" applyAlignment="1">
      <alignment horizontal="center" vertical="top"/>
    </xf>
    <xf numFmtId="0" fontId="57" fillId="0" borderId="13" xfId="0" applyFont="1" applyBorder="1" applyAlignment="1">
      <alignment horizontal="center" vertical="top"/>
    </xf>
    <xf numFmtId="0" fontId="57" fillId="0" borderId="14" xfId="0" applyFont="1" applyBorder="1" applyAlignment="1">
      <alignment horizontal="center"/>
    </xf>
    <xf numFmtId="0" fontId="59" fillId="33" borderId="0" xfId="0" applyFont="1" applyFill="1" applyBorder="1" applyAlignment="1">
      <alignment horizontal="center" vertical="top"/>
    </xf>
    <xf numFmtId="2" fontId="57" fillId="0" borderId="0" xfId="0" applyNumberFormat="1" applyFont="1" applyBorder="1" applyAlignment="1">
      <alignment horizontal="center"/>
    </xf>
    <xf numFmtId="1" fontId="57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60" fillId="6" borderId="0" xfId="0" applyFont="1" applyFill="1" applyBorder="1" applyAlignment="1">
      <alignment vertical="top"/>
    </xf>
    <xf numFmtId="0" fontId="60" fillId="6" borderId="0" xfId="0" applyFont="1" applyFill="1" applyBorder="1" applyAlignment="1">
      <alignment horizontal="center" vertical="top"/>
    </xf>
    <xf numFmtId="3" fontId="60" fillId="6" borderId="0" xfId="0" applyNumberFormat="1" applyFont="1" applyFill="1" applyBorder="1" applyAlignment="1">
      <alignment horizontal="center"/>
    </xf>
    <xf numFmtId="0" fontId="60" fillId="6" borderId="0" xfId="0" applyFont="1" applyFill="1" applyBorder="1" applyAlignment="1">
      <alignment horizontal="center"/>
    </xf>
    <xf numFmtId="1" fontId="60" fillId="6" borderId="0" xfId="0" applyNumberFormat="1" applyFont="1" applyFill="1" applyBorder="1" applyAlignment="1">
      <alignment horizontal="center"/>
    </xf>
    <xf numFmtId="1" fontId="57" fillId="6" borderId="0" xfId="0" applyNumberFormat="1" applyFont="1" applyFill="1" applyBorder="1" applyAlignment="1">
      <alignment horizontal="center"/>
    </xf>
    <xf numFmtId="0" fontId="60" fillId="6" borderId="0" xfId="0" applyFont="1" applyFill="1" applyBorder="1" applyAlignment="1">
      <alignment horizontal="center" vertical="center" wrapText="1"/>
    </xf>
    <xf numFmtId="0" fontId="62" fillId="13" borderId="0" xfId="0" applyFont="1" applyFill="1" applyBorder="1" applyAlignment="1">
      <alignment vertical="top"/>
    </xf>
    <xf numFmtId="1" fontId="63" fillId="13" borderId="0" xfId="0" applyNumberFormat="1" applyFont="1" applyFill="1" applyBorder="1" applyAlignment="1">
      <alignment horizontal="center"/>
    </xf>
    <xf numFmtId="0" fontId="64" fillId="33" borderId="0" xfId="0" applyFont="1" applyFill="1" applyBorder="1" applyAlignment="1">
      <alignment vertical="top"/>
    </xf>
    <xf numFmtId="0" fontId="64" fillId="33" borderId="0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 wrapText="1"/>
    </xf>
    <xf numFmtId="3" fontId="57" fillId="0" borderId="0" xfId="0" applyNumberFormat="1" applyFont="1" applyBorder="1" applyAlignment="1">
      <alignment horizontal="center" vertical="center"/>
    </xf>
    <xf numFmtId="1" fontId="5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35" borderId="0" xfId="0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 wrapText="1"/>
    </xf>
    <xf numFmtId="0" fontId="65" fillId="7" borderId="0" xfId="0" applyFont="1" applyFill="1" applyBorder="1" applyAlignment="1">
      <alignment horizontal="center" vertical="center"/>
    </xf>
    <xf numFmtId="0" fontId="66" fillId="25" borderId="0" xfId="0" applyFont="1" applyFill="1" applyBorder="1" applyAlignment="1">
      <alignment horizontal="center" vertical="center" wrapText="1"/>
    </xf>
    <xf numFmtId="0" fontId="64" fillId="36" borderId="0" xfId="0" applyFont="1" applyFill="1" applyBorder="1" applyAlignment="1">
      <alignment horizontal="center" vertical="center"/>
    </xf>
    <xf numFmtId="0" fontId="65" fillId="10" borderId="0" xfId="0" applyFont="1" applyFill="1" applyBorder="1" applyAlignment="1">
      <alignment horizontal="center" vertical="center"/>
    </xf>
    <xf numFmtId="3" fontId="60" fillId="10" borderId="0" xfId="0" applyNumberFormat="1" applyFont="1" applyFill="1" applyBorder="1" applyAlignment="1">
      <alignment horizontal="center" vertical="center"/>
    </xf>
    <xf numFmtId="1" fontId="60" fillId="10" borderId="0" xfId="0" applyNumberFormat="1" applyFont="1" applyFill="1" applyBorder="1" applyAlignment="1">
      <alignment horizontal="center" vertical="center"/>
    </xf>
    <xf numFmtId="0" fontId="66" fillId="37" borderId="0" xfId="0" applyFont="1" applyFill="1" applyBorder="1" applyAlignment="1">
      <alignment horizontal="center" vertical="center" wrapText="1"/>
    </xf>
    <xf numFmtId="0" fontId="64" fillId="38" borderId="0" xfId="0" applyFont="1" applyFill="1" applyBorder="1" applyAlignment="1">
      <alignment horizontal="center" vertical="center"/>
    </xf>
    <xf numFmtId="0" fontId="14" fillId="39" borderId="0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0" fontId="60" fillId="34" borderId="0" xfId="0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5" fillId="3" borderId="0" xfId="0" applyFont="1" applyFill="1" applyAlignment="1">
      <alignment horizontal="center" vertical="center" wrapText="1"/>
    </xf>
    <xf numFmtId="1" fontId="57" fillId="0" borderId="0" xfId="0" applyNumberFormat="1" applyFont="1" applyBorder="1" applyAlignment="1">
      <alignment vertical="top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Alignment="1">
      <alignment wrapText="1"/>
    </xf>
    <xf numFmtId="0" fontId="60" fillId="6" borderId="0" xfId="0" applyFont="1" applyFill="1" applyBorder="1" applyAlignment="1">
      <alignment horizontal="center" vertical="center"/>
    </xf>
    <xf numFmtId="0" fontId="60" fillId="40" borderId="0" xfId="0" applyFont="1" applyFill="1" applyBorder="1" applyAlignment="1">
      <alignment horizontal="center" vertical="center"/>
    </xf>
    <xf numFmtId="0" fontId="67" fillId="40" borderId="0" xfId="0" applyFont="1" applyFill="1" applyBorder="1" applyAlignment="1">
      <alignment vertical="top"/>
    </xf>
    <xf numFmtId="1" fontId="63" fillId="40" borderId="0" xfId="0" applyNumberFormat="1" applyFont="1" applyFill="1" applyBorder="1" applyAlignment="1">
      <alignment vertical="top"/>
    </xf>
    <xf numFmtId="1" fontId="63" fillId="40" borderId="0" xfId="0" applyNumberFormat="1" applyFont="1" applyFill="1" applyBorder="1" applyAlignment="1">
      <alignment horizontal="center"/>
    </xf>
    <xf numFmtId="2" fontId="67" fillId="40" borderId="0" xfId="0" applyNumberFormat="1" applyFont="1" applyFill="1" applyBorder="1" applyAlignment="1">
      <alignment horizontal="center" vertical="top"/>
    </xf>
    <xf numFmtId="3" fontId="63" fillId="40" borderId="0" xfId="0" applyNumberFormat="1" applyFont="1" applyFill="1" applyBorder="1" applyAlignment="1">
      <alignment horizontal="center"/>
    </xf>
    <xf numFmtId="0" fontId="63" fillId="40" borderId="0" xfId="0" applyFont="1" applyFill="1" applyBorder="1" applyAlignment="1">
      <alignment horizontal="center"/>
    </xf>
    <xf numFmtId="2" fontId="67" fillId="40" borderId="0" xfId="0" applyNumberFormat="1" applyFont="1" applyFill="1" applyBorder="1" applyAlignment="1">
      <alignment horizontal="center"/>
    </xf>
    <xf numFmtId="0" fontId="63" fillId="40" borderId="0" xfId="0" applyFont="1" applyFill="1" applyBorder="1" applyAlignment="1">
      <alignment horizontal="center" vertical="center" wrapText="1"/>
    </xf>
    <xf numFmtId="0" fontId="62" fillId="11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5" fontId="16" fillId="0" borderId="0" xfId="42" applyNumberFormat="1" applyFont="1" applyAlignment="1">
      <alignment/>
    </xf>
    <xf numFmtId="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5" fillId="0" borderId="0" xfId="0" applyFont="1" applyAlignment="1">
      <alignment horizontal="left"/>
    </xf>
    <xf numFmtId="165" fontId="55" fillId="0" borderId="0" xfId="42" applyNumberFormat="1" applyFont="1" applyAlignment="1">
      <alignment/>
    </xf>
    <xf numFmtId="1" fontId="6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164" fontId="68" fillId="33" borderId="0" xfId="0" applyNumberFormat="1" applyFont="1" applyFill="1" applyBorder="1" applyAlignment="1">
      <alignment horizontal="center" vertical="top"/>
    </xf>
    <xf numFmtId="0" fontId="69" fillId="33" borderId="0" xfId="0" applyFont="1" applyFill="1" applyBorder="1" applyAlignment="1">
      <alignment/>
    </xf>
    <xf numFmtId="1" fontId="69" fillId="33" borderId="0" xfId="0" applyNumberFormat="1" applyFont="1" applyFill="1" applyBorder="1" applyAlignment="1">
      <alignment/>
    </xf>
    <xf numFmtId="1" fontId="68" fillId="33" borderId="0" xfId="0" applyNumberFormat="1" applyFont="1" applyFill="1" applyBorder="1" applyAlignment="1">
      <alignment/>
    </xf>
    <xf numFmtId="164" fontId="57" fillId="0" borderId="0" xfId="0" applyNumberFormat="1" applyFont="1" applyBorder="1" applyAlignment="1">
      <alignment horizontal="center" vertical="center"/>
    </xf>
    <xf numFmtId="2" fontId="57" fillId="0" borderId="0" xfId="0" applyNumberFormat="1" applyFont="1" applyBorder="1" applyAlignment="1">
      <alignment horizontal="center" vertical="center"/>
    </xf>
    <xf numFmtId="1" fontId="63" fillId="13" borderId="0" xfId="0" applyNumberFormat="1" applyFont="1" applyFill="1" applyBorder="1" applyAlignment="1">
      <alignment horizontal="center" vertical="center"/>
    </xf>
    <xf numFmtId="0" fontId="67" fillId="13" borderId="0" xfId="0" applyFont="1" applyFill="1" applyBorder="1" applyAlignment="1">
      <alignment horizontal="center" vertical="center"/>
    </xf>
    <xf numFmtId="0" fontId="63" fillId="13" borderId="0" xfId="0" applyFont="1" applyFill="1" applyBorder="1" applyAlignment="1">
      <alignment horizontal="center" vertical="center"/>
    </xf>
    <xf numFmtId="2" fontId="67" fillId="13" borderId="0" xfId="0" applyNumberFormat="1" applyFont="1" applyFill="1" applyBorder="1" applyAlignment="1">
      <alignment horizontal="center" vertical="center"/>
    </xf>
    <xf numFmtId="2" fontId="57" fillId="0" borderId="0" xfId="0" applyNumberFormat="1" applyFont="1" applyBorder="1" applyAlignment="1">
      <alignment horizontal="center" vertical="top"/>
    </xf>
    <xf numFmtId="2" fontId="61" fillId="0" borderId="0" xfId="0" applyNumberFormat="1" applyFont="1" applyBorder="1" applyAlignment="1">
      <alignment horizontal="center" vertical="top"/>
    </xf>
    <xf numFmtId="164" fontId="57" fillId="0" borderId="0" xfId="0" applyNumberFormat="1" applyFont="1" applyBorder="1" applyAlignment="1">
      <alignment horizontal="center" vertical="top"/>
    </xf>
    <xf numFmtId="0" fontId="70" fillId="5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0" fillId="5" borderId="0" xfId="0" applyFont="1" applyFill="1" applyBorder="1" applyAlignment="1">
      <alignment horizontal="center" vertical="center" wrapText="1"/>
    </xf>
    <xf numFmtId="0" fontId="14" fillId="41" borderId="0" xfId="0" applyFont="1" applyFill="1" applyBorder="1" applyAlignment="1">
      <alignment horizontal="center" vertical="center" wrapText="1"/>
    </xf>
    <xf numFmtId="0" fontId="15" fillId="41" borderId="0" xfId="0" applyFont="1" applyFill="1" applyBorder="1" applyAlignment="1">
      <alignment horizontal="center" vertical="center" wrapText="1"/>
    </xf>
    <xf numFmtId="0" fontId="66" fillId="42" borderId="0" xfId="0" applyFont="1" applyFill="1" applyBorder="1" applyAlignment="1">
      <alignment horizontal="center" vertical="center" wrapText="1"/>
    </xf>
    <xf numFmtId="0" fontId="60" fillId="42" borderId="0" xfId="0" applyFont="1" applyFill="1" applyBorder="1" applyAlignment="1" quotePrefix="1">
      <alignment horizontal="center" vertical="center" wrapText="1"/>
    </xf>
    <xf numFmtId="0" fontId="64" fillId="43" borderId="0" xfId="0" applyFont="1" applyFill="1" applyBorder="1" applyAlignment="1">
      <alignment horizontal="center" vertical="center"/>
    </xf>
    <xf numFmtId="1" fontId="64" fillId="43" borderId="0" xfId="0" applyNumberFormat="1" applyFont="1" applyFill="1" applyBorder="1" applyAlignment="1">
      <alignment horizontal="center" vertical="center"/>
    </xf>
    <xf numFmtId="164" fontId="62" fillId="43" borderId="0" xfId="0" applyNumberFormat="1" applyFont="1" applyFill="1" applyBorder="1" applyAlignment="1">
      <alignment horizontal="center" vertical="top"/>
    </xf>
    <xf numFmtId="1" fontId="64" fillId="43" borderId="0" xfId="0" applyNumberFormat="1" applyFont="1" applyFill="1" applyBorder="1" applyAlignment="1">
      <alignment horizontal="center" vertical="top"/>
    </xf>
    <xf numFmtId="1" fontId="64" fillId="43" borderId="0" xfId="0" applyNumberFormat="1" applyFont="1" applyFill="1" applyBorder="1" applyAlignment="1">
      <alignment horizontal="center"/>
    </xf>
    <xf numFmtId="2" fontId="57" fillId="40" borderId="0" xfId="0" applyNumberFormat="1" applyFont="1" applyFill="1" applyBorder="1" applyAlignment="1">
      <alignment horizontal="center"/>
    </xf>
    <xf numFmtId="2" fontId="57" fillId="13" borderId="0" xfId="0" applyNumberFormat="1" applyFont="1" applyFill="1" applyBorder="1" applyAlignment="1">
      <alignment horizontal="center" vertical="center"/>
    </xf>
    <xf numFmtId="0" fontId="60" fillId="44" borderId="0" xfId="0" applyFont="1" applyFill="1" applyBorder="1" applyAlignment="1">
      <alignment horizontal="center" vertical="center" wrapText="1"/>
    </xf>
    <xf numFmtId="0" fontId="70" fillId="5" borderId="0" xfId="0" applyFont="1" applyFill="1" applyBorder="1" applyAlignment="1">
      <alignment horizontal="center" vertical="center" wrapText="1"/>
    </xf>
    <xf numFmtId="2" fontId="71" fillId="10" borderId="0" xfId="0" applyNumberFormat="1" applyFont="1" applyFill="1" applyBorder="1" applyAlignment="1">
      <alignment horizontal="center" vertical="center"/>
    </xf>
    <xf numFmtId="2" fontId="60" fillId="42" borderId="0" xfId="0" applyNumberFormat="1" applyFont="1" applyFill="1" applyBorder="1" applyAlignment="1" quotePrefix="1">
      <alignment horizontal="center" vertical="center" wrapText="1"/>
    </xf>
    <xf numFmtId="43" fontId="71" fillId="10" borderId="0" xfId="42" applyNumberFormat="1" applyFont="1" applyFill="1" applyBorder="1" applyAlignment="1">
      <alignment horizontal="center" vertical="center"/>
    </xf>
    <xf numFmtId="43" fontId="60" fillId="10" borderId="0" xfId="42" applyNumberFormat="1" applyFont="1" applyFill="1" applyBorder="1" applyAlignment="1">
      <alignment horizontal="center" vertical="center"/>
    </xf>
    <xf numFmtId="43" fontId="60" fillId="37" borderId="0" xfId="42" applyNumberFormat="1" applyFont="1" applyFill="1" applyBorder="1" applyAlignment="1" quotePrefix="1">
      <alignment horizontal="center" vertical="center" wrapText="1"/>
    </xf>
    <xf numFmtId="43" fontId="64" fillId="38" borderId="0" xfId="42" applyNumberFormat="1" applyFont="1" applyFill="1" applyBorder="1" applyAlignment="1">
      <alignment horizontal="center" vertical="center"/>
    </xf>
    <xf numFmtId="43" fontId="62" fillId="38" borderId="0" xfId="42" applyNumberFormat="1" applyFont="1" applyFill="1" applyBorder="1" applyAlignment="1">
      <alignment horizontal="center" vertical="top"/>
    </xf>
    <xf numFmtId="43" fontId="64" fillId="38" borderId="0" xfId="42" applyNumberFormat="1" applyFont="1" applyFill="1" applyBorder="1" applyAlignment="1">
      <alignment horizontal="center" vertical="top"/>
    </xf>
    <xf numFmtId="43" fontId="64" fillId="38" borderId="0" xfId="42" applyNumberFormat="1" applyFont="1" applyFill="1" applyBorder="1" applyAlignment="1">
      <alignment horizontal="center"/>
    </xf>
    <xf numFmtId="43" fontId="60" fillId="7" borderId="0" xfId="42" applyFont="1" applyFill="1" applyBorder="1" applyAlignment="1" quotePrefix="1">
      <alignment horizontal="center" vertical="center"/>
    </xf>
    <xf numFmtId="43" fontId="60" fillId="7" borderId="0" xfId="42" applyFont="1" applyFill="1" applyBorder="1" applyAlignment="1">
      <alignment horizontal="center" vertical="center"/>
    </xf>
    <xf numFmtId="43" fontId="60" fillId="25" borderId="0" xfId="42" applyFont="1" applyFill="1" applyBorder="1" applyAlignment="1" quotePrefix="1">
      <alignment horizontal="center" vertical="center" wrapText="1"/>
    </xf>
    <xf numFmtId="43" fontId="60" fillId="25" borderId="0" xfId="42" applyFont="1" applyFill="1" applyBorder="1" applyAlignment="1">
      <alignment horizontal="center" vertical="center"/>
    </xf>
    <xf numFmtId="43" fontId="64" fillId="36" borderId="0" xfId="42" applyFont="1" applyFill="1" applyBorder="1" applyAlignment="1">
      <alignment horizontal="center" vertical="center"/>
    </xf>
    <xf numFmtId="43" fontId="62" fillId="36" borderId="0" xfId="42" applyFont="1" applyFill="1" applyBorder="1" applyAlignment="1">
      <alignment horizontal="center" vertical="top"/>
    </xf>
    <xf numFmtId="43" fontId="64" fillId="36" borderId="0" xfId="42" applyFont="1" applyFill="1" applyBorder="1" applyAlignment="1">
      <alignment horizontal="center" vertical="top"/>
    </xf>
    <xf numFmtId="43" fontId="64" fillId="36" borderId="0" xfId="42" applyFont="1" applyFill="1" applyBorder="1" applyAlignment="1">
      <alignment horizontal="center"/>
    </xf>
    <xf numFmtId="0" fontId="57" fillId="33" borderId="16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44" borderId="16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55" fillId="42" borderId="18" xfId="0" applyFont="1" applyFill="1" applyBorder="1" applyAlignment="1">
      <alignment horizontal="center" vertical="center"/>
    </xf>
    <xf numFmtId="0" fontId="57" fillId="0" borderId="18" xfId="0" applyFont="1" applyBorder="1" applyAlignment="1">
      <alignment vertical="center"/>
    </xf>
    <xf numFmtId="1" fontId="57" fillId="0" borderId="18" xfId="0" applyNumberFormat="1" applyFont="1" applyBorder="1" applyAlignment="1">
      <alignment vertical="center"/>
    </xf>
    <xf numFmtId="1" fontId="57" fillId="0" borderId="18" xfId="0" applyNumberFormat="1" applyFont="1" applyBorder="1" applyAlignment="1">
      <alignment horizontal="center" vertical="center"/>
    </xf>
    <xf numFmtId="2" fontId="57" fillId="0" borderId="18" xfId="0" applyNumberFormat="1" applyFont="1" applyBorder="1" applyAlignment="1">
      <alignment horizontal="center" vertical="center"/>
    </xf>
    <xf numFmtId="2" fontId="61" fillId="0" borderId="18" xfId="0" applyNumberFormat="1" applyFont="1" applyBorder="1" applyAlignment="1">
      <alignment horizontal="center" vertical="center"/>
    </xf>
    <xf numFmtId="3" fontId="57" fillId="0" borderId="18" xfId="0" applyNumberFormat="1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2" fontId="61" fillId="0" borderId="19" xfId="0" applyNumberFormat="1" applyFont="1" applyBorder="1" applyAlignment="1">
      <alignment horizontal="center"/>
    </xf>
    <xf numFmtId="0" fontId="60" fillId="40" borderId="18" xfId="0" applyFont="1" applyFill="1" applyBorder="1" applyAlignment="1">
      <alignment horizontal="center" vertical="center"/>
    </xf>
    <xf numFmtId="0" fontId="67" fillId="40" borderId="18" xfId="0" applyFont="1" applyFill="1" applyBorder="1" applyAlignment="1">
      <alignment vertical="top"/>
    </xf>
    <xf numFmtId="1" fontId="63" fillId="40" borderId="18" xfId="0" applyNumberFormat="1" applyFont="1" applyFill="1" applyBorder="1" applyAlignment="1">
      <alignment vertical="top"/>
    </xf>
    <xf numFmtId="1" fontId="63" fillId="40" borderId="18" xfId="0" applyNumberFormat="1" applyFont="1" applyFill="1" applyBorder="1" applyAlignment="1">
      <alignment horizontal="center"/>
    </xf>
    <xf numFmtId="2" fontId="67" fillId="40" borderId="18" xfId="0" applyNumberFormat="1" applyFont="1" applyFill="1" applyBorder="1" applyAlignment="1">
      <alignment horizontal="center" vertical="top"/>
    </xf>
    <xf numFmtId="3" fontId="63" fillId="40" borderId="18" xfId="0" applyNumberFormat="1" applyFont="1" applyFill="1" applyBorder="1" applyAlignment="1">
      <alignment horizontal="center"/>
    </xf>
    <xf numFmtId="2" fontId="67" fillId="40" borderId="18" xfId="0" applyNumberFormat="1" applyFont="1" applyFill="1" applyBorder="1" applyAlignment="1">
      <alignment horizontal="center"/>
    </xf>
    <xf numFmtId="2" fontId="61" fillId="40" borderId="19" xfId="0" applyNumberFormat="1" applyFont="1" applyFill="1" applyBorder="1" applyAlignment="1">
      <alignment horizontal="center"/>
    </xf>
    <xf numFmtId="0" fontId="60" fillId="6" borderId="18" xfId="0" applyFont="1" applyFill="1" applyBorder="1" applyAlignment="1">
      <alignment horizontal="center" vertical="center"/>
    </xf>
    <xf numFmtId="0" fontId="60" fillId="6" borderId="18" xfId="0" applyFont="1" applyFill="1" applyBorder="1" applyAlignment="1">
      <alignment vertical="top"/>
    </xf>
    <xf numFmtId="0" fontId="60" fillId="6" borderId="18" xfId="0" applyFont="1" applyFill="1" applyBorder="1" applyAlignment="1">
      <alignment horizontal="center" vertical="top"/>
    </xf>
    <xf numFmtId="3" fontId="60" fillId="6" borderId="18" xfId="0" applyNumberFormat="1" applyFont="1" applyFill="1" applyBorder="1" applyAlignment="1">
      <alignment horizontal="center"/>
    </xf>
    <xf numFmtId="1" fontId="57" fillId="6" borderId="18" xfId="0" applyNumberFormat="1" applyFont="1" applyFill="1" applyBorder="1" applyAlignment="1">
      <alignment horizontal="center"/>
    </xf>
    <xf numFmtId="1" fontId="61" fillId="6" borderId="19" xfId="0" applyNumberFormat="1" applyFont="1" applyFill="1" applyBorder="1" applyAlignment="1">
      <alignment horizontal="center"/>
    </xf>
    <xf numFmtId="0" fontId="60" fillId="5" borderId="18" xfId="0" applyFont="1" applyFill="1" applyBorder="1" applyAlignment="1">
      <alignment horizontal="center" vertical="center"/>
    </xf>
    <xf numFmtId="0" fontId="57" fillId="0" borderId="18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center" vertical="center" wrapText="1"/>
    </xf>
    <xf numFmtId="2" fontId="57" fillId="0" borderId="18" xfId="0" applyNumberFormat="1" applyFont="1" applyBorder="1" applyAlignment="1">
      <alignment horizontal="center" vertical="center" wrapText="1"/>
    </xf>
    <xf numFmtId="2" fontId="61" fillId="0" borderId="19" xfId="0" applyNumberFormat="1" applyFont="1" applyBorder="1" applyAlignment="1">
      <alignment horizontal="center" vertical="center" wrapText="1"/>
    </xf>
    <xf numFmtId="0" fontId="57" fillId="0" borderId="18" xfId="0" applyFont="1" applyBorder="1" applyAlignment="1">
      <alignment vertical="top"/>
    </xf>
    <xf numFmtId="0" fontId="57" fillId="0" borderId="18" xfId="0" applyFont="1" applyBorder="1" applyAlignment="1">
      <alignment horizontal="center"/>
    </xf>
    <xf numFmtId="1" fontId="57" fillId="0" borderId="18" xfId="0" applyNumberFormat="1" applyFont="1" applyBorder="1" applyAlignment="1">
      <alignment horizontal="center"/>
    </xf>
    <xf numFmtId="1" fontId="57" fillId="0" borderId="18" xfId="0" applyNumberFormat="1" applyFont="1" applyBorder="1" applyAlignment="1">
      <alignment horizontal="left" vertical="center"/>
    </xf>
    <xf numFmtId="0" fontId="57" fillId="0" borderId="18" xfId="0" applyFont="1" applyBorder="1" applyAlignment="1">
      <alignment vertical="top" wrapText="1"/>
    </xf>
    <xf numFmtId="1" fontId="57" fillId="0" borderId="18" xfId="0" applyNumberFormat="1" applyFont="1" applyBorder="1" applyAlignment="1">
      <alignment horizontal="center" vertical="top"/>
    </xf>
    <xf numFmtId="0" fontId="62" fillId="11" borderId="20" xfId="0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wrapText="1"/>
    </xf>
    <xf numFmtId="1" fontId="57" fillId="0" borderId="18" xfId="0" applyNumberFormat="1" applyFont="1" applyBorder="1" applyAlignment="1">
      <alignment vertical="top"/>
    </xf>
    <xf numFmtId="2" fontId="61" fillId="0" borderId="19" xfId="0" applyNumberFormat="1" applyFont="1" applyBorder="1" applyAlignment="1">
      <alignment horizontal="center" vertical="center"/>
    </xf>
    <xf numFmtId="0" fontId="62" fillId="13" borderId="18" xfId="0" applyFont="1" applyFill="1" applyBorder="1" applyAlignment="1">
      <alignment vertical="top"/>
    </xf>
    <xf numFmtId="1" fontId="63" fillId="13" borderId="18" xfId="0" applyNumberFormat="1" applyFont="1" applyFill="1" applyBorder="1" applyAlignment="1">
      <alignment horizontal="center"/>
    </xf>
    <xf numFmtId="1" fontId="63" fillId="13" borderId="18" xfId="0" applyNumberFormat="1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vertical="top"/>
    </xf>
    <xf numFmtId="0" fontId="67" fillId="13" borderId="20" xfId="0" applyFont="1" applyFill="1" applyBorder="1" applyAlignment="1">
      <alignment horizontal="center" vertical="top"/>
    </xf>
    <xf numFmtId="0" fontId="67" fillId="33" borderId="22" xfId="0" applyFont="1" applyFill="1" applyBorder="1" applyAlignment="1">
      <alignment horizontal="center" vertical="top"/>
    </xf>
    <xf numFmtId="166" fontId="67" fillId="13" borderId="18" xfId="0" applyNumberFormat="1" applyFont="1" applyFill="1" applyBorder="1" applyAlignment="1">
      <alignment horizontal="center" vertical="center"/>
    </xf>
    <xf numFmtId="166" fontId="63" fillId="13" borderId="18" xfId="0" applyNumberFormat="1" applyFont="1" applyFill="1" applyBorder="1" applyAlignment="1">
      <alignment horizontal="center" vertical="center"/>
    </xf>
    <xf numFmtId="166" fontId="67" fillId="13" borderId="19" xfId="0" applyNumberFormat="1" applyFont="1" applyFill="1" applyBorder="1" applyAlignment="1">
      <alignment horizontal="center" vertical="center"/>
    </xf>
    <xf numFmtId="166" fontId="68" fillId="33" borderId="21" xfId="0" applyNumberFormat="1" applyFont="1" applyFill="1" applyBorder="1" applyAlignment="1">
      <alignment horizontal="center" vertical="top"/>
    </xf>
    <xf numFmtId="166" fontId="69" fillId="33" borderId="21" xfId="0" applyNumberFormat="1" applyFont="1" applyFill="1" applyBorder="1" applyAlignment="1">
      <alignment/>
    </xf>
    <xf numFmtId="166" fontId="68" fillId="33" borderId="21" xfId="0" applyNumberFormat="1" applyFont="1" applyFill="1" applyBorder="1" applyAlignment="1">
      <alignment/>
    </xf>
    <xf numFmtId="166" fontId="68" fillId="33" borderId="23" xfId="0" applyNumberFormat="1" applyFont="1" applyFill="1" applyBorder="1" applyAlignment="1">
      <alignment horizontal="center" vertical="top"/>
    </xf>
    <xf numFmtId="1" fontId="71" fillId="0" borderId="0" xfId="0" applyNumberFormat="1" applyFont="1" applyBorder="1" applyAlignment="1">
      <alignment horizontal="center" vertical="center"/>
    </xf>
    <xf numFmtId="165" fontId="71" fillId="7" borderId="0" xfId="42" applyNumberFormat="1" applyFont="1" applyFill="1" applyBorder="1" applyAlignment="1">
      <alignment horizontal="center" vertical="center"/>
    </xf>
    <xf numFmtId="0" fontId="64" fillId="34" borderId="0" xfId="0" applyFont="1" applyFill="1" applyBorder="1" applyAlignment="1">
      <alignment horizontal="center" vertical="center"/>
    </xf>
    <xf numFmtId="1" fontId="64" fillId="34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7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4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164" fontId="0" fillId="0" borderId="15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4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166" fontId="5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60" fillId="0" borderId="3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166" fontId="55" fillId="0" borderId="13" xfId="0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168" fontId="73" fillId="0" borderId="0" xfId="0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2" fontId="55" fillId="0" borderId="0" xfId="0" applyNumberFormat="1" applyFont="1" applyFill="1" applyBorder="1" applyAlignment="1">
      <alignment horizontal="center"/>
    </xf>
    <xf numFmtId="168" fontId="0" fillId="0" borderId="0" xfId="0" applyNumberFormat="1" applyAlignment="1">
      <alignment/>
    </xf>
    <xf numFmtId="9" fontId="0" fillId="0" borderId="0" xfId="57" applyFont="1" applyAlignment="1">
      <alignment/>
    </xf>
    <xf numFmtId="0" fontId="0" fillId="0" borderId="0" xfId="0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63" fillId="0" borderId="0" xfId="0" applyFont="1" applyAlignment="1">
      <alignment/>
    </xf>
    <xf numFmtId="9" fontId="63" fillId="0" borderId="0" xfId="57" applyFont="1" applyAlignment="1">
      <alignment/>
    </xf>
    <xf numFmtId="0" fontId="63" fillId="0" borderId="12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63" fillId="0" borderId="33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63" fillId="0" borderId="33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0" fillId="0" borderId="35" xfId="0" applyFont="1" applyFill="1" applyBorder="1" applyAlignment="1">
      <alignment horizontal="center" vertical="center" wrapText="1"/>
    </xf>
    <xf numFmtId="0" fontId="63" fillId="0" borderId="36" xfId="0" applyFont="1" applyFill="1" applyBorder="1" applyAlignment="1">
      <alignment horizontal="center" vertical="center" wrapText="1"/>
    </xf>
    <xf numFmtId="166" fontId="63" fillId="0" borderId="37" xfId="0" applyNumberFormat="1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0" fontId="15" fillId="3" borderId="15" xfId="0" applyFont="1" applyFill="1" applyBorder="1" applyAlignment="1">
      <alignment horizontal="center" vertical="center" wrapText="1"/>
    </xf>
    <xf numFmtId="2" fontId="63" fillId="34" borderId="15" xfId="0" applyNumberFormat="1" applyFont="1" applyFill="1" applyBorder="1" applyAlignment="1">
      <alignment horizontal="center"/>
    </xf>
    <xf numFmtId="166" fontId="63" fillId="34" borderId="15" xfId="0" applyNumberFormat="1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55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vertical="center" wrapText="1"/>
    </xf>
    <xf numFmtId="169" fontId="0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63" fillId="34" borderId="15" xfId="0" applyFont="1" applyFill="1" applyBorder="1" applyAlignment="1">
      <alignment horizontal="center"/>
    </xf>
    <xf numFmtId="1" fontId="63" fillId="34" borderId="15" xfId="0" applyNumberFormat="1" applyFont="1" applyFill="1" applyBorder="1" applyAlignment="1">
      <alignment horizontal="center"/>
    </xf>
    <xf numFmtId="164" fontId="63" fillId="34" borderId="15" xfId="0" applyNumberFormat="1" applyFont="1" applyFill="1" applyBorder="1" applyAlignment="1">
      <alignment horizontal="center"/>
    </xf>
    <xf numFmtId="0" fontId="25" fillId="45" borderId="38" xfId="0" applyFont="1" applyFill="1" applyBorder="1" applyAlignment="1">
      <alignment/>
    </xf>
    <xf numFmtId="0" fontId="14" fillId="3" borderId="38" xfId="0" applyFont="1" applyFill="1" applyBorder="1" applyAlignment="1">
      <alignment horizontal="center" vertical="center" wrapText="1"/>
    </xf>
    <xf numFmtId="0" fontId="63" fillId="34" borderId="38" xfId="0" applyFont="1" applyFill="1" applyBorder="1" applyAlignment="1">
      <alignment horizontal="left"/>
    </xf>
    <xf numFmtId="0" fontId="15" fillId="3" borderId="27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2" fontId="63" fillId="34" borderId="27" xfId="0" applyNumberFormat="1" applyFont="1" applyFill="1" applyBorder="1" applyAlignment="1">
      <alignment horizontal="center"/>
    </xf>
    <xf numFmtId="2" fontId="63" fillId="34" borderId="28" xfId="0" applyNumberFormat="1" applyFont="1" applyFill="1" applyBorder="1" applyAlignment="1">
      <alignment horizontal="center"/>
    </xf>
    <xf numFmtId="0" fontId="63" fillId="34" borderId="28" xfId="0" applyFont="1" applyFill="1" applyBorder="1" applyAlignment="1">
      <alignment horizontal="center"/>
    </xf>
    <xf numFmtId="0" fontId="63" fillId="34" borderId="27" xfId="0" applyFont="1" applyFill="1" applyBorder="1" applyAlignment="1">
      <alignment horizontal="center"/>
    </xf>
    <xf numFmtId="1" fontId="63" fillId="34" borderId="28" xfId="0" applyNumberFormat="1" applyFont="1" applyFill="1" applyBorder="1" applyAlignment="1">
      <alignment horizontal="center"/>
    </xf>
    <xf numFmtId="164" fontId="63" fillId="34" borderId="27" xfId="0" applyNumberFormat="1" applyFont="1" applyFill="1" applyBorder="1" applyAlignment="1">
      <alignment horizontal="center"/>
    </xf>
    <xf numFmtId="164" fontId="63" fillId="34" borderId="28" xfId="0" applyNumberFormat="1" applyFont="1" applyFill="1" applyBorder="1" applyAlignment="1">
      <alignment horizontal="center"/>
    </xf>
    <xf numFmtId="0" fontId="25" fillId="45" borderId="24" xfId="0" applyFont="1" applyFill="1" applyBorder="1" applyAlignment="1">
      <alignment horizontal="center"/>
    </xf>
    <xf numFmtId="2" fontId="76" fillId="34" borderId="28" xfId="0" applyNumberFormat="1" applyFont="1" applyFill="1" applyBorder="1" applyAlignment="1">
      <alignment horizontal="center"/>
    </xf>
    <xf numFmtId="166" fontId="63" fillId="34" borderId="27" xfId="0" applyNumberFormat="1" applyFont="1" applyFill="1" applyBorder="1" applyAlignment="1">
      <alignment horizontal="center"/>
    </xf>
    <xf numFmtId="166" fontId="63" fillId="34" borderId="28" xfId="0" applyNumberFormat="1" applyFont="1" applyFill="1" applyBorder="1" applyAlignment="1">
      <alignment horizontal="center"/>
    </xf>
    <xf numFmtId="166" fontId="25" fillId="34" borderId="31" xfId="0" applyNumberFormat="1" applyFont="1" applyFill="1" applyBorder="1" applyAlignment="1">
      <alignment horizontal="center"/>
    </xf>
    <xf numFmtId="0" fontId="25" fillId="7" borderId="38" xfId="0" applyFont="1" applyFill="1" applyBorder="1" applyAlignment="1">
      <alignment horizontal="left"/>
    </xf>
    <xf numFmtId="2" fontId="25" fillId="7" borderId="29" xfId="0" applyNumberFormat="1" applyFont="1" applyFill="1" applyBorder="1" applyAlignment="1">
      <alignment horizontal="center"/>
    </xf>
    <xf numFmtId="2" fontId="25" fillId="7" borderId="30" xfId="0" applyNumberFormat="1" applyFont="1" applyFill="1" applyBorder="1" applyAlignment="1">
      <alignment horizontal="center"/>
    </xf>
    <xf numFmtId="2" fontId="25" fillId="7" borderId="31" xfId="0" applyNumberFormat="1" applyFont="1" applyFill="1" applyBorder="1" applyAlignment="1">
      <alignment horizontal="center"/>
    </xf>
    <xf numFmtId="168" fontId="25" fillId="7" borderId="29" xfId="0" applyNumberFormat="1" applyFont="1" applyFill="1" applyBorder="1" applyAlignment="1">
      <alignment horizontal="center"/>
    </xf>
    <xf numFmtId="168" fontId="25" fillId="7" borderId="30" xfId="0" applyNumberFormat="1" applyFont="1" applyFill="1" applyBorder="1" applyAlignment="1">
      <alignment horizontal="center"/>
    </xf>
    <xf numFmtId="0" fontId="0" fillId="46" borderId="0" xfId="0" applyFont="1" applyFill="1" applyAlignment="1">
      <alignment/>
    </xf>
    <xf numFmtId="0" fontId="0" fillId="0" borderId="39" xfId="0" applyFont="1" applyBorder="1" applyAlignment="1">
      <alignment/>
    </xf>
    <xf numFmtId="0" fontId="41" fillId="47" borderId="0" xfId="0" applyFont="1" applyFill="1" applyBorder="1" applyAlignment="1">
      <alignment horizontal="center"/>
    </xf>
    <xf numFmtId="0" fontId="55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vertical="center" wrapText="1"/>
    </xf>
    <xf numFmtId="0" fontId="55" fillId="0" borderId="42" xfId="0" applyFont="1" applyFill="1" applyBorder="1" applyAlignment="1">
      <alignment horizontal="center" vertical="center" wrapText="1"/>
    </xf>
    <xf numFmtId="0" fontId="55" fillId="34" borderId="42" xfId="0" applyFont="1" applyFill="1" applyBorder="1" applyAlignment="1">
      <alignment horizontal="center" vertical="center" wrapText="1"/>
    </xf>
    <xf numFmtId="1" fontId="0" fillId="0" borderId="43" xfId="0" applyNumberFormat="1" applyFont="1" applyFill="1" applyBorder="1" applyAlignment="1">
      <alignment vertical="center"/>
    </xf>
    <xf numFmtId="2" fontId="0" fillId="0" borderId="43" xfId="0" applyNumberFormat="1" applyFont="1" applyFill="1" applyBorder="1" applyAlignment="1">
      <alignment horizontal="center" vertical="center"/>
    </xf>
    <xf numFmtId="2" fontId="77" fillId="0" borderId="34" xfId="0" applyNumberFormat="1" applyFont="1" applyFill="1" applyBorder="1" applyAlignment="1">
      <alignment horizontal="center" vertical="center"/>
    </xf>
    <xf numFmtId="2" fontId="77" fillId="0" borderId="44" xfId="0" applyNumberFormat="1" applyFont="1" applyFill="1" applyBorder="1" applyAlignment="1">
      <alignment horizontal="center" vertical="center"/>
    </xf>
    <xf numFmtId="2" fontId="77" fillId="0" borderId="26" xfId="0" applyNumberFormat="1" applyFont="1" applyFill="1" applyBorder="1" applyAlignment="1">
      <alignment horizontal="center" vertical="center"/>
    </xf>
    <xf numFmtId="1" fontId="0" fillId="42" borderId="18" xfId="0" applyNumberFormat="1" applyFont="1" applyFill="1" applyBorder="1" applyAlignment="1">
      <alignment horizontal="center"/>
    </xf>
    <xf numFmtId="2" fontId="55" fillId="42" borderId="18" xfId="0" applyNumberFormat="1" applyFont="1" applyFill="1" applyBorder="1" applyAlignment="1">
      <alignment horizontal="center"/>
    </xf>
    <xf numFmtId="2" fontId="78" fillId="12" borderId="15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 vertical="center"/>
    </xf>
    <xf numFmtId="2" fontId="16" fillId="0" borderId="45" xfId="0" applyNumberFormat="1" applyFont="1" applyFill="1" applyBorder="1" applyAlignment="1">
      <alignment horizontal="center" vertical="center" wrapText="1"/>
    </xf>
    <xf numFmtId="2" fontId="16" fillId="0" borderId="46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2" fontId="16" fillId="0" borderId="47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2" fontId="0" fillId="48" borderId="4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left" vertical="center" wrapText="1"/>
    </xf>
    <xf numFmtId="1" fontId="0" fillId="34" borderId="18" xfId="0" applyNumberFormat="1" applyFont="1" applyFill="1" applyBorder="1" applyAlignment="1">
      <alignment horizontal="center"/>
    </xf>
    <xf numFmtId="2" fontId="0" fillId="34" borderId="18" xfId="0" applyNumberFormat="1" applyFont="1" applyFill="1" applyBorder="1" applyAlignment="1">
      <alignment horizontal="center" vertical="center"/>
    </xf>
    <xf numFmtId="2" fontId="0" fillId="0" borderId="47" xfId="0" applyNumberFormat="1" applyFont="1" applyFill="1" applyBorder="1" applyAlignment="1">
      <alignment horizontal="center" vertical="center" wrapText="1"/>
    </xf>
    <xf numFmtId="2" fontId="0" fillId="0" borderId="34" xfId="0" applyNumberFormat="1" applyFont="1" applyFill="1" applyBorder="1" applyAlignment="1">
      <alignment horizontal="center" vertical="center" wrapText="1"/>
    </xf>
    <xf numFmtId="1" fontId="0" fillId="3" borderId="18" xfId="0" applyNumberFormat="1" applyFont="1" applyFill="1" applyBorder="1" applyAlignment="1">
      <alignment horizontal="center" vertical="top"/>
    </xf>
    <xf numFmtId="2" fontId="0" fillId="3" borderId="18" xfId="0" applyNumberFormat="1" applyFont="1" applyFill="1" applyBorder="1" applyAlignment="1">
      <alignment horizontal="center" vertical="center"/>
    </xf>
    <xf numFmtId="2" fontId="0" fillId="0" borderId="49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2" fontId="0" fillId="0" borderId="45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167" fontId="0" fillId="0" borderId="18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top"/>
    </xf>
    <xf numFmtId="2" fontId="0" fillId="5" borderId="18" xfId="0" applyNumberFormat="1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top" wrapText="1"/>
    </xf>
    <xf numFmtId="2" fontId="0" fillId="0" borderId="50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46" xfId="0" applyNumberFormat="1" applyFont="1" applyFill="1" applyBorder="1" applyAlignment="1">
      <alignment horizontal="center" vertical="center" wrapText="1"/>
    </xf>
    <xf numFmtId="2" fontId="0" fillId="0" borderId="34" xfId="0" applyNumberFormat="1" applyFont="1" applyFill="1" applyBorder="1" applyAlignment="1">
      <alignment horizontal="center" vertical="top"/>
    </xf>
    <xf numFmtId="2" fontId="0" fillId="0" borderId="11" xfId="0" applyNumberFormat="1" applyFont="1" applyFill="1" applyBorder="1" applyAlignment="1">
      <alignment horizontal="center" vertical="top"/>
    </xf>
    <xf numFmtId="2" fontId="0" fillId="0" borderId="46" xfId="0" applyNumberFormat="1" applyFont="1" applyFill="1" applyBorder="1" applyAlignment="1">
      <alignment horizontal="center" vertical="top"/>
    </xf>
    <xf numFmtId="0" fontId="0" fillId="0" borderId="18" xfId="0" applyFont="1" applyFill="1" applyBorder="1" applyAlignment="1">
      <alignment wrapText="1"/>
    </xf>
    <xf numFmtId="2" fontId="0" fillId="0" borderId="50" xfId="0" applyNumberFormat="1" applyFont="1" applyFill="1" applyBorder="1" applyAlignment="1">
      <alignment horizontal="center" vertical="top"/>
    </xf>
    <xf numFmtId="0" fontId="55" fillId="0" borderId="51" xfId="0" applyFont="1" applyFill="1" applyBorder="1" applyAlignment="1">
      <alignment/>
    </xf>
    <xf numFmtId="0" fontId="55" fillId="0" borderId="52" xfId="0" applyFont="1" applyFill="1" applyBorder="1" applyAlignment="1">
      <alignment/>
    </xf>
    <xf numFmtId="0" fontId="55" fillId="0" borderId="52" xfId="0" applyFont="1" applyFill="1" applyBorder="1" applyAlignment="1">
      <alignment horizontal="center"/>
    </xf>
    <xf numFmtId="2" fontId="55" fillId="0" borderId="52" xfId="0" applyNumberFormat="1" applyFont="1" applyFill="1" applyBorder="1" applyAlignment="1">
      <alignment horizontal="center"/>
    </xf>
    <xf numFmtId="166" fontId="55" fillId="0" borderId="42" xfId="0" applyNumberFormat="1" applyFont="1" applyFill="1" applyBorder="1" applyAlignment="1">
      <alignment horizontal="center"/>
    </xf>
    <xf numFmtId="166" fontId="55" fillId="0" borderId="53" xfId="0" applyNumberFormat="1" applyFont="1" applyFill="1" applyBorder="1" applyAlignment="1">
      <alignment horizontal="center"/>
    </xf>
    <xf numFmtId="0" fontId="55" fillId="42" borderId="18" xfId="0" applyFont="1" applyFill="1" applyBorder="1" applyAlignment="1">
      <alignment vertical="top"/>
    </xf>
    <xf numFmtId="2" fontId="55" fillId="42" borderId="15" xfId="0" applyNumberFormat="1" applyFont="1" applyFill="1" applyBorder="1" applyAlignment="1">
      <alignment horizontal="center" vertical="top"/>
    </xf>
    <xf numFmtId="2" fontId="55" fillId="12" borderId="15" xfId="0" applyNumberFormat="1" applyFont="1" applyFill="1" applyBorder="1" applyAlignment="1">
      <alignment horizontal="center" vertical="top"/>
    </xf>
    <xf numFmtId="0" fontId="55" fillId="42" borderId="18" xfId="0" applyFont="1" applyFill="1" applyBorder="1" applyAlignment="1">
      <alignment horizontal="center" vertical="top"/>
    </xf>
    <xf numFmtId="2" fontId="55" fillId="42" borderId="18" xfId="0" applyNumberFormat="1" applyFont="1" applyFill="1" applyBorder="1" applyAlignment="1">
      <alignment horizontal="center" vertical="top"/>
    </xf>
    <xf numFmtId="0" fontId="55" fillId="40" borderId="18" xfId="0" applyFont="1" applyFill="1" applyBorder="1" applyAlignment="1">
      <alignment horizontal="center" vertical="top"/>
    </xf>
    <xf numFmtId="0" fontId="55" fillId="42" borderId="15" xfId="0" applyFont="1" applyFill="1" applyBorder="1" applyAlignment="1">
      <alignment horizontal="center" vertical="top"/>
    </xf>
    <xf numFmtId="1" fontId="55" fillId="42" borderId="18" xfId="0" applyNumberFormat="1" applyFont="1" applyFill="1" applyBorder="1" applyAlignment="1">
      <alignment horizontal="center" vertical="top"/>
    </xf>
    <xf numFmtId="164" fontId="55" fillId="42" borderId="18" xfId="0" applyNumberFormat="1" applyFont="1" applyFill="1" applyBorder="1" applyAlignment="1">
      <alignment horizontal="center" vertical="top"/>
    </xf>
    <xf numFmtId="0" fontId="0" fillId="46" borderId="0" xfId="0" applyFont="1" applyFill="1" applyAlignment="1">
      <alignment horizontal="left"/>
    </xf>
    <xf numFmtId="0" fontId="0" fillId="0" borderId="41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/>
    </xf>
    <xf numFmtId="0" fontId="55" fillId="42" borderId="18" xfId="0" applyFont="1" applyFill="1" applyBorder="1" applyAlignment="1">
      <alignment horizontal="left" vertical="top"/>
    </xf>
    <xf numFmtId="0" fontId="0" fillId="0" borderId="54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3" borderId="18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5" borderId="18" xfId="0" applyFont="1" applyFill="1" applyBorder="1" applyAlignment="1">
      <alignment horizontal="left" vertical="top" wrapText="1"/>
    </xf>
    <xf numFmtId="0" fontId="55" fillId="40" borderId="18" xfId="0" applyFont="1" applyFill="1" applyBorder="1" applyAlignment="1">
      <alignment horizontal="left" vertical="top"/>
    </xf>
    <xf numFmtId="0" fontId="55" fillId="0" borderId="52" xfId="0" applyFont="1" applyFill="1" applyBorder="1" applyAlignment="1">
      <alignment horizontal="left"/>
    </xf>
    <xf numFmtId="0" fontId="55" fillId="0" borderId="0" xfId="0" applyFont="1" applyFill="1" applyBorder="1" applyAlignment="1">
      <alignment wrapText="1"/>
    </xf>
    <xf numFmtId="43" fontId="63" fillId="0" borderId="0" xfId="42" applyFont="1" applyAlignment="1">
      <alignment/>
    </xf>
    <xf numFmtId="168" fontId="63" fillId="0" borderId="0" xfId="0" applyNumberFormat="1" applyFont="1" applyAlignment="1">
      <alignment/>
    </xf>
    <xf numFmtId="0" fontId="55" fillId="0" borderId="0" xfId="0" applyFont="1" applyFill="1" applyBorder="1" applyAlignment="1">
      <alignment horizontal="left"/>
    </xf>
    <xf numFmtId="0" fontId="75" fillId="0" borderId="55" xfId="0" applyFont="1" applyBorder="1" applyAlignment="1">
      <alignment horizontal="left"/>
    </xf>
    <xf numFmtId="0" fontId="75" fillId="0" borderId="0" xfId="0" applyFont="1" applyBorder="1" applyAlignment="1">
      <alignment horizontal="left"/>
    </xf>
    <xf numFmtId="0" fontId="25" fillId="45" borderId="25" xfId="0" applyFont="1" applyFill="1" applyBorder="1" applyAlignment="1">
      <alignment horizontal="center" wrapText="1"/>
    </xf>
    <xf numFmtId="0" fontId="25" fillId="45" borderId="26" xfId="0" applyFont="1" applyFill="1" applyBorder="1" applyAlignment="1">
      <alignment horizontal="center" wrapText="1"/>
    </xf>
    <xf numFmtId="0" fontId="25" fillId="45" borderId="24" xfId="0" applyFont="1" applyFill="1" applyBorder="1" applyAlignment="1">
      <alignment horizontal="center" wrapText="1"/>
    </xf>
    <xf numFmtId="0" fontId="62" fillId="11" borderId="20" xfId="0" applyFont="1" applyFill="1" applyBorder="1" applyAlignment="1">
      <alignment horizontal="center" vertical="center"/>
    </xf>
    <xf numFmtId="0" fontId="62" fillId="11" borderId="20" xfId="0" applyFont="1" applyFill="1" applyBorder="1" applyAlignment="1">
      <alignment horizontal="center" vertical="center" wrapText="1"/>
    </xf>
    <xf numFmtId="0" fontId="55" fillId="3" borderId="18" xfId="0" applyFont="1" applyFill="1" applyBorder="1" applyAlignment="1">
      <alignment horizontal="center" vertical="center" wrapText="1"/>
    </xf>
    <xf numFmtId="0" fontId="55" fillId="49" borderId="18" xfId="0" applyFont="1" applyFill="1" applyBorder="1" applyAlignment="1">
      <alignment horizontal="center" vertical="center" wrapText="1"/>
    </xf>
    <xf numFmtId="0" fontId="70" fillId="5" borderId="0" xfId="0" applyFont="1" applyFill="1" applyBorder="1" applyAlignment="1">
      <alignment horizontal="center" vertical="center" wrapText="1"/>
    </xf>
    <xf numFmtId="0" fontId="60" fillId="33" borderId="56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55" fillId="6" borderId="0" xfId="0" applyFont="1" applyFill="1" applyBorder="1" applyAlignment="1">
      <alignment horizontal="center" vertical="center" wrapText="1"/>
    </xf>
    <xf numFmtId="0" fontId="55" fillId="50" borderId="0" xfId="0" applyFont="1" applyFill="1" applyBorder="1" applyAlignment="1">
      <alignment horizontal="center" vertical="center" wrapText="1"/>
    </xf>
    <xf numFmtId="0" fontId="55" fillId="5" borderId="0" xfId="0" applyFont="1" applyFill="1" applyBorder="1" applyAlignment="1">
      <alignment horizontal="center" vertical="center" wrapText="1"/>
    </xf>
    <xf numFmtId="0" fontId="55" fillId="13" borderId="0" xfId="0" applyFont="1" applyFill="1" applyBorder="1" applyAlignment="1">
      <alignment horizontal="center" vertical="center" wrapText="1"/>
    </xf>
    <xf numFmtId="0" fontId="62" fillId="11" borderId="10" xfId="0" applyFont="1" applyFill="1" applyBorder="1" applyAlignment="1">
      <alignment horizontal="center" vertical="center"/>
    </xf>
    <xf numFmtId="0" fontId="62" fillId="11" borderId="57" xfId="0" applyFont="1" applyFill="1" applyBorder="1" applyAlignment="1">
      <alignment horizontal="center" vertical="center"/>
    </xf>
    <xf numFmtId="0" fontId="62" fillId="11" borderId="10" xfId="0" applyFont="1" applyFill="1" applyBorder="1" applyAlignment="1">
      <alignment horizontal="center" vertical="center" wrapText="1"/>
    </xf>
    <xf numFmtId="0" fontId="62" fillId="11" borderId="57" xfId="0" applyFont="1" applyFill="1" applyBorder="1" applyAlignment="1">
      <alignment horizontal="center" vertical="center" wrapText="1"/>
    </xf>
    <xf numFmtId="0" fontId="62" fillId="11" borderId="58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5" fillId="42" borderId="0" xfId="0" applyFont="1" applyFill="1" applyAlignment="1">
      <alignment horizontal="center" vertical="center" wrapText="1"/>
    </xf>
    <xf numFmtId="0" fontId="55" fillId="49" borderId="0" xfId="0" applyFont="1" applyFill="1" applyAlignment="1">
      <alignment horizontal="center" vertical="center" wrapText="1"/>
    </xf>
    <xf numFmtId="0" fontId="55" fillId="51" borderId="0" xfId="0" applyFont="1" applyFill="1" applyAlignment="1">
      <alignment horizontal="center" vertical="center" wrapText="1"/>
    </xf>
    <xf numFmtId="0" fontId="55" fillId="52" borderId="0" xfId="0" applyFont="1" applyFill="1" applyAlignment="1">
      <alignment horizontal="center" vertical="center" wrapText="1"/>
    </xf>
    <xf numFmtId="0" fontId="60" fillId="24" borderId="37" xfId="0" applyFont="1" applyFill="1" applyBorder="1" applyAlignment="1">
      <alignment horizontal="center" vertical="center"/>
    </xf>
    <xf numFmtId="0" fontId="60" fillId="5" borderId="59" xfId="0" applyFont="1" applyFill="1" applyBorder="1" applyAlignment="1">
      <alignment horizontal="center" wrapText="1"/>
    </xf>
    <xf numFmtId="0" fontId="60" fillId="5" borderId="35" xfId="0" applyFont="1" applyFill="1" applyBorder="1" applyAlignment="1">
      <alignment horizontal="center"/>
    </xf>
    <xf numFmtId="0" fontId="60" fillId="5" borderId="59" xfId="0" applyFont="1" applyFill="1" applyBorder="1" applyAlignment="1">
      <alignment horizontal="center"/>
    </xf>
    <xf numFmtId="0" fontId="60" fillId="11" borderId="10" xfId="0" applyFont="1" applyFill="1" applyBorder="1" applyAlignment="1">
      <alignment horizontal="center" vertical="center"/>
    </xf>
    <xf numFmtId="0" fontId="60" fillId="11" borderId="57" xfId="0" applyFont="1" applyFill="1" applyBorder="1" applyAlignment="1">
      <alignment horizontal="center" vertical="center"/>
    </xf>
    <xf numFmtId="0" fontId="60" fillId="11" borderId="0" xfId="0" applyFont="1" applyFill="1" applyBorder="1" applyAlignment="1">
      <alignment horizontal="center" vertical="center"/>
    </xf>
    <xf numFmtId="0" fontId="60" fillId="11" borderId="55" xfId="0" applyFont="1" applyFill="1" applyBorder="1" applyAlignment="1">
      <alignment horizontal="center" vertical="center"/>
    </xf>
    <xf numFmtId="0" fontId="41" fillId="46" borderId="37" xfId="0" applyFont="1" applyFill="1" applyBorder="1" applyAlignment="1">
      <alignment wrapText="1"/>
    </xf>
    <xf numFmtId="0" fontId="41" fillId="47" borderId="37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55" fillId="0" borderId="60" xfId="0" applyFont="1" applyFill="1" applyBorder="1" applyAlignment="1">
      <alignment horizontal="center" vertical="center" wrapText="1"/>
    </xf>
    <xf numFmtId="0" fontId="55" fillId="0" borderId="61" xfId="0" applyFont="1" applyFill="1" applyBorder="1" applyAlignment="1">
      <alignment horizontal="center" vertical="center" wrapText="1"/>
    </xf>
    <xf numFmtId="0" fontId="55" fillId="0" borderId="6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5" fillId="0" borderId="62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center" vertical="center" wrapText="1"/>
    </xf>
    <xf numFmtId="2" fontId="0" fillId="0" borderId="57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 vertical="center" wrapText="1"/>
    </xf>
    <xf numFmtId="2" fontId="57" fillId="0" borderId="63" xfId="0" applyNumberFormat="1" applyFont="1" applyFill="1" applyBorder="1" applyAlignment="1">
      <alignment horizontal="center" vertical="center" wrapText="1"/>
    </xf>
    <xf numFmtId="2" fontId="57" fillId="0" borderId="34" xfId="0" applyNumberFormat="1" applyFont="1" applyFill="1" applyBorder="1" applyAlignment="1">
      <alignment horizontal="center" vertical="center" wrapText="1"/>
    </xf>
    <xf numFmtId="2" fontId="57" fillId="0" borderId="12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/>
    </xf>
    <xf numFmtId="0" fontId="73" fillId="0" borderId="64" xfId="0" applyFont="1" applyFill="1" applyBorder="1" applyAlignment="1">
      <alignment horizontal="center"/>
    </xf>
    <xf numFmtId="0" fontId="55" fillId="0" borderId="0" xfId="0" applyFont="1" applyFill="1" applyBorder="1" applyAlignment="1">
      <alignment vertic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49"/>
          <c:y val="0.1865"/>
          <c:w val="0.427"/>
          <c:h val="0.773"/>
        </c:manualLayout>
      </c:layout>
      <c:pieChart>
        <c:varyColors val="1"/>
        <c:ser>
          <c:idx val="0"/>
          <c:order val="0"/>
          <c:tx>
            <c:strRef>
              <c:f>'[1]Sheet1'!$C$4:$C$5</c:f>
              <c:strCache>
                <c:ptCount val="1"/>
                <c:pt idx="0">
                  <c:v>% of minimum food basket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cat>
            <c:strRef>
              <c:f>'[1]Sheet1'!$A$6:$A$18</c:f>
              <c:strCache>
                <c:ptCount val="13"/>
                <c:pt idx="0">
                  <c:v>Medium grain rice</c:v>
                </c:pt>
                <c:pt idx="1">
                  <c:v>Bulgur</c:v>
                </c:pt>
                <c:pt idx="2">
                  <c:v>Pasta</c:v>
                </c:pt>
                <c:pt idx="3">
                  <c:v>pulses</c:v>
                </c:pt>
                <c:pt idx="4">
                  <c:v>Sugar</c:v>
                </c:pt>
                <c:pt idx="5">
                  <c:v>Sunflower oil</c:v>
                </c:pt>
                <c:pt idx="6">
                  <c:v>iodized salt</c:v>
                </c:pt>
                <c:pt idx="7">
                  <c:v>Canned meat</c:v>
                </c:pt>
                <c:pt idx="8">
                  <c:v>Milk</c:v>
                </c:pt>
                <c:pt idx="9">
                  <c:v>egg</c:v>
                </c:pt>
                <c:pt idx="10">
                  <c:v>bread</c:v>
                </c:pt>
                <c:pt idx="11">
                  <c:v>Lemon</c:v>
                </c:pt>
                <c:pt idx="12">
                  <c:v>leaves</c:v>
                </c:pt>
              </c:strCache>
            </c:strRef>
          </c:cat>
          <c:val>
            <c:numRef>
              <c:f>'[1]Sheet1'!$C$6:$C$18</c:f>
              <c:numCache>
                <c:ptCount val="13"/>
                <c:pt idx="0">
                  <c:v>14.903129657228018</c:v>
                </c:pt>
                <c:pt idx="1">
                  <c:v>19.374068554396423</c:v>
                </c:pt>
                <c:pt idx="2">
                  <c:v>7.451564828614009</c:v>
                </c:pt>
                <c:pt idx="3">
                  <c:v>8.941877794336811</c:v>
                </c:pt>
                <c:pt idx="4">
                  <c:v>7.451564828614009</c:v>
                </c:pt>
                <c:pt idx="5">
                  <c:v>4.918032786885246</c:v>
                </c:pt>
                <c:pt idx="6">
                  <c:v>0.7451564828614009</c:v>
                </c:pt>
                <c:pt idx="7">
                  <c:v>5.663189269746646</c:v>
                </c:pt>
                <c:pt idx="8">
                  <c:v>2.9806259314456036</c:v>
                </c:pt>
                <c:pt idx="9">
                  <c:v>2.9806259314456036</c:v>
                </c:pt>
                <c:pt idx="10">
                  <c:v>10.432190760059612</c:v>
                </c:pt>
                <c:pt idx="11">
                  <c:v>4.470938897168406</c:v>
                </c:pt>
                <c:pt idx="12">
                  <c:v>9.687034277198212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75"/>
          <c:y val="0.20775"/>
          <c:w val="0.253"/>
          <c:h val="0.72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</xdr:row>
      <xdr:rowOff>0</xdr:rowOff>
    </xdr:from>
    <xdr:to>
      <xdr:col>14</xdr:col>
      <xdr:colOff>314325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5448300" y="361950"/>
        <a:ext cx="45624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352425</xdr:colOff>
      <xdr:row>33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38575"/>
          <a:ext cx="57816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a%20Kyller\AppData\Local\Microsoft\Windows\INetCache\Content.Outlook\WN5AWZSL\MFB%20Greece%20baselinesyrianrefugeeLebano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 t="str">
            <v>% of minimum food basket</v>
          </cell>
        </row>
        <row r="6">
          <cell r="A6" t="str">
            <v>Medium grain rice</v>
          </cell>
          <cell r="C6">
            <v>14.903129657228018</v>
          </cell>
        </row>
        <row r="7">
          <cell r="A7" t="str">
            <v>Bulgur</v>
          </cell>
          <cell r="C7">
            <v>19.374068554396423</v>
          </cell>
        </row>
        <row r="8">
          <cell r="A8" t="str">
            <v>Pasta</v>
          </cell>
          <cell r="C8">
            <v>7.451564828614009</v>
          </cell>
        </row>
        <row r="9">
          <cell r="A9" t="str">
            <v>pulses</v>
          </cell>
          <cell r="C9">
            <v>8.941877794336811</v>
          </cell>
        </row>
        <row r="10">
          <cell r="A10" t="str">
            <v>Sugar</v>
          </cell>
          <cell r="C10">
            <v>7.451564828614009</v>
          </cell>
        </row>
        <row r="11">
          <cell r="A11" t="str">
            <v>Sunflower oil</v>
          </cell>
          <cell r="C11">
            <v>4.918032786885246</v>
          </cell>
        </row>
        <row r="12">
          <cell r="A12" t="str">
            <v>iodized salt</v>
          </cell>
          <cell r="C12">
            <v>0.7451564828614009</v>
          </cell>
        </row>
        <row r="13">
          <cell r="A13" t="str">
            <v>Canned meat</v>
          </cell>
          <cell r="C13">
            <v>5.663189269746646</v>
          </cell>
        </row>
        <row r="14">
          <cell r="A14" t="str">
            <v>Milk</v>
          </cell>
          <cell r="C14">
            <v>2.9806259314456036</v>
          </cell>
        </row>
        <row r="15">
          <cell r="A15" t="str">
            <v>egg</v>
          </cell>
          <cell r="C15">
            <v>2.9806259314456036</v>
          </cell>
        </row>
        <row r="16">
          <cell r="A16" t="str">
            <v>bread</v>
          </cell>
          <cell r="C16">
            <v>10.432190760059612</v>
          </cell>
        </row>
        <row r="17">
          <cell r="A17" t="str">
            <v>Lemon</v>
          </cell>
          <cell r="C17">
            <v>4.470938897168406</v>
          </cell>
        </row>
        <row r="18">
          <cell r="A18" t="str">
            <v>leaves</v>
          </cell>
          <cell r="C18">
            <v>9.687034277198212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ables/table1.xml><?xml version="1.0" encoding="utf-8"?>
<table xmlns="http://schemas.openxmlformats.org/spreadsheetml/2006/main" id="11" name="Table4791112" displayName="Table4791112" ref="A3:D11" comment="" totalsRowShown="0">
  <tableColumns count="4">
    <tableColumn id="1" name="Item"/>
    <tableColumn id="5" name="Indivdual "/>
    <tableColumn id="4" name="Family up to 5"/>
    <tableColumn id="2" name="Family up to 7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6" name="Table47" displayName="Table47" ref="C2:L26" comment="" totalsRowShown="0">
  <autoFilter ref="C2:L26"/>
  <tableColumns count="10">
    <tableColumn id="1" name="Item"/>
    <tableColumn id="7" name="Unit"/>
    <tableColumn id="11" name="Units per family of 5 per day"/>
    <tableColumn id="13" name="Price per Unit"/>
    <tableColumn id="6" name="Price per HHs p/day_x000A_ [5 people]"/>
    <tableColumn id="3" name="Quantity per HH 5 per month "/>
    <tableColumn id="12" name="Unit p/person"/>
    <tableColumn id="10" name="Price per person per day adult (male)"/>
    <tableColumn id="2" name="Price per person per day adult (female)"/>
    <tableColumn id="8" name="Price per person per day infant (0-5 yrs)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2" name="Table43" displayName="Table43" ref="A3:E6" comment="" totalsRowShown="0">
  <autoFilter ref="A3:E6"/>
  <tableColumns count="5">
    <tableColumn id="1" name="Item"/>
    <tableColumn id="14" name="Total price p/ person p/ day "/>
    <tableColumn id="6" name="Price per HHs p/day_x000A_ [5 people]_x000A_Euros "/>
    <tableColumn id="15" name="Total price per_x000A_ HHs p/ week_x000A_Euros "/>
    <tableColumn id="5" name="Total price per_x000A_ HHs p/  month_x000A_Euros 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3" name="Table434" displayName="Table434" ref="A9:E12" comment="" totalsRowShown="0">
  <autoFilter ref="A9:E12"/>
  <tableColumns count="5">
    <tableColumn id="1" name="Item"/>
    <tableColumn id="14" name="Total price p/ person p/ day _x000A_Euros "/>
    <tableColumn id="6" name="Price per HHs p/day_x000A_ [5 people]_x000A_Euros "/>
    <tableColumn id="15" name="Total price per_x000A_ HHs p/ week_x000A_Euros "/>
    <tableColumn id="5" name="Total price per_x000A_ HHs p/  month_x000A_Euros 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5" name="Table4347" displayName="Table4347" ref="A15:E18" comment="" totalsRowShown="0">
  <autoFilter ref="A15:E18"/>
  <tableColumns count="5">
    <tableColumn id="1" name="Item"/>
    <tableColumn id="14" name="Total price p/ person p/ day _x000A_Euros "/>
    <tableColumn id="6" name="Price per HHs p/day_x000A_ [5 people]_x000A_Euros "/>
    <tableColumn id="15" name="Total price per_x000A_ HHs p/ week_x000A_Euros "/>
    <tableColumn id="5" name="Total price per_x000A_ HHs p/  month_x000A_Euros "/>
  </tableColumns>
  <tableStyleInfo name="TableStyleMedium5" showFirstColumn="0" showLastColumn="0" showRowStripes="1" showColumnStripes="0"/>
</table>
</file>

<file path=xl/tables/table6.xml><?xml version="1.0" encoding="utf-8"?>
<table xmlns="http://schemas.openxmlformats.org/spreadsheetml/2006/main" id="7" name="Table43478" displayName="Table43478" ref="A21:E24" comment="" totalsRowShown="0">
  <autoFilter ref="A21:E24"/>
  <tableColumns count="5">
    <tableColumn id="1" name="Item"/>
    <tableColumn id="14" name="Total price p/ person p/ day _x000A_Euros "/>
    <tableColumn id="6" name="Price per HHs p/day_x000A_ [5 people]_x000A_Euros "/>
    <tableColumn id="15" name="Total price per_x000A_ HHs p/ week_x000A_Euros "/>
    <tableColumn id="5" name="Total price per_x000A_ HHs p/  month_x000A_Euros "/>
  </tableColumns>
  <tableStyleInfo name="TableStyleMedium5" showFirstColumn="0" showLastColumn="0" showRowStripes="1" showColumnStripes="0"/>
</table>
</file>

<file path=xl/tables/table7.xml><?xml version="1.0" encoding="utf-8"?>
<table xmlns="http://schemas.openxmlformats.org/spreadsheetml/2006/main" id="4" name="Table4" displayName="Table4" ref="C2:N36" comment="" totalsRowShown="0">
  <autoFilter ref="C2:N36"/>
  <tableColumns count="12">
    <tableColumn id="1" name="Item"/>
    <tableColumn id="11" name="Unit "/>
    <tableColumn id="13" name="Quantity p/ HHs per day _x000A_(NFIs one-off)"/>
    <tableColumn id="6" name="Price per HHs p/day_x000A_ [5 people]"/>
    <tableColumn id="3" name="Quantity per HH 5 per month "/>
    <tableColumn id="4" name="Price per unit"/>
    <tableColumn id="5" name="Total price per month"/>
    <tableColumn id="12" name="Unit p/person"/>
    <tableColumn id="10" name="Price per person per day adult (male)"/>
    <tableColumn id="2" name="Price per person per day adult (female)"/>
    <tableColumn id="7" name="Price per person per day adult _x000A_(0-5 years)"/>
    <tableColumn id="8" name="Price per person per day adult (5-18 years)"/>
  </tableColumns>
  <tableStyleInfo name="TableStyleMedium5" showFirstColumn="0" showLastColumn="0" showRowStripes="1" showColumnStripes="0"/>
</table>
</file>

<file path=xl/tables/table8.xml><?xml version="1.0" encoding="utf-8"?>
<table xmlns="http://schemas.openxmlformats.org/spreadsheetml/2006/main" id="1" name="Table42" displayName="Table42" ref="B3:I44" comment="" totalsRowShown="0">
  <autoFilter ref="B3:I44"/>
  <tableColumns count="8">
    <tableColumn id="1" name="Item"/>
    <tableColumn id="6" name="Price (Euro)"/>
    <tableColumn id="2" name="Unit"/>
    <tableColumn id="12" name="Price (Euro)2"/>
    <tableColumn id="13" name="Unit2"/>
    <tableColumn id="3" name="Quantity per HH 5 per month "/>
    <tableColumn id="4" name="Price per unit"/>
    <tableColumn id="5" name="Total price per month"/>
  </tableColumns>
  <tableStyleInfo name="TableStyleMedium5" showFirstColumn="0" showLastColumn="0" showRowStripes="1" showColumnStripes="0"/>
</table>
</file>

<file path=xl/tables/table9.xml><?xml version="1.0" encoding="utf-8"?>
<table xmlns="http://schemas.openxmlformats.org/spreadsheetml/2006/main" id="10" name="Table47911" displayName="Table47911" ref="B3:G31" comment="" totalsRowShown="0">
  <tableColumns count="6">
    <tableColumn id="1" name="Item"/>
    <tableColumn id="7" name="Unit"/>
    <tableColumn id="13" name="Price per Unit"/>
    <tableColumn id="5" name="Indivdual "/>
    <tableColumn id="4" name="Family up to 5"/>
    <tableColumn id="2" name="Family up to 7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Relationship Id="rId4" Type="http://schemas.openxmlformats.org/officeDocument/2006/relationships/table" Target="../tables/table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="66" zoomScaleNormal="66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5" sqref="F15"/>
    </sheetView>
  </sheetViews>
  <sheetFormatPr defaultColWidth="8.7109375" defaultRowHeight="15"/>
  <cols>
    <col min="1" max="1" width="22.140625" style="7" customWidth="1"/>
    <col min="2" max="4" width="17.140625" style="7" customWidth="1"/>
    <col min="5" max="7" width="14.57421875" style="7" customWidth="1"/>
    <col min="8" max="8" width="16.421875" style="7" customWidth="1"/>
    <col min="9" max="9" width="48.57421875" style="7" hidden="1" customWidth="1"/>
    <col min="10" max="12" width="10.421875" style="7" customWidth="1"/>
    <col min="13" max="13" width="17.57421875" style="7" customWidth="1"/>
    <col min="14" max="14" width="21.57421875" style="7" customWidth="1"/>
    <col min="15" max="17" width="10.421875" style="7" customWidth="1"/>
    <col min="18" max="16384" width="8.7109375" style="7" customWidth="1"/>
  </cols>
  <sheetData>
    <row r="1" spans="1:8" s="263" customFormat="1" ht="43.5" customHeight="1" thickBot="1">
      <c r="A1" s="381" t="s">
        <v>259</v>
      </c>
      <c r="B1" s="382"/>
      <c r="C1" s="382"/>
      <c r="D1" s="382"/>
      <c r="E1" s="382"/>
      <c r="F1" s="382"/>
      <c r="G1" s="382"/>
      <c r="H1" s="382"/>
    </row>
    <row r="2" spans="1:8" ht="34.5" customHeight="1" thickBot="1">
      <c r="A2" s="278"/>
      <c r="B2" s="383" t="s">
        <v>261</v>
      </c>
      <c r="C2" s="384"/>
      <c r="D2" s="385"/>
      <c r="E2" s="383" t="s">
        <v>262</v>
      </c>
      <c r="F2" s="384"/>
      <c r="G2" s="384"/>
      <c r="H2" s="290" t="s">
        <v>264</v>
      </c>
    </row>
    <row r="3" spans="1:9" ht="21.75" customHeight="1">
      <c r="A3" s="279" t="s">
        <v>0</v>
      </c>
      <c r="B3" s="281" t="s">
        <v>233</v>
      </c>
      <c r="C3" s="264" t="s">
        <v>234</v>
      </c>
      <c r="D3" s="282" t="s">
        <v>243</v>
      </c>
      <c r="E3" s="281" t="s">
        <v>254</v>
      </c>
      <c r="F3" s="264" t="s">
        <v>234</v>
      </c>
      <c r="G3" s="264" t="s">
        <v>243</v>
      </c>
      <c r="H3" s="282" t="s">
        <v>263</v>
      </c>
      <c r="I3" s="260" t="s">
        <v>230</v>
      </c>
    </row>
    <row r="4" spans="1:14" s="250" customFormat="1" ht="24.75" customHeight="1">
      <c r="A4" s="280" t="s">
        <v>7</v>
      </c>
      <c r="B4" s="283">
        <v>91.5</v>
      </c>
      <c r="C4" s="265">
        <v>320.25</v>
      </c>
      <c r="D4" s="284">
        <v>388.88</v>
      </c>
      <c r="E4" s="283">
        <f>SUM(B4)*0.5</f>
        <v>45.75</v>
      </c>
      <c r="F4" s="265">
        <f>SUM(C4)*0.5</f>
        <v>160.125</v>
      </c>
      <c r="G4" s="265">
        <f>SUM(D4)*0.5</f>
        <v>194.44</v>
      </c>
      <c r="H4" s="291" t="s">
        <v>228</v>
      </c>
      <c r="I4" s="261"/>
      <c r="M4" s="250" t="s">
        <v>73</v>
      </c>
      <c r="N4" s="250" t="s">
        <v>73</v>
      </c>
    </row>
    <row r="5" spans="1:13" s="250" customFormat="1" ht="24.75" customHeight="1">
      <c r="A5" s="280" t="s">
        <v>232</v>
      </c>
      <c r="B5" s="283">
        <v>16.07</v>
      </c>
      <c r="C5" s="265">
        <v>34.77</v>
      </c>
      <c r="D5" s="284">
        <v>38.96</v>
      </c>
      <c r="E5" s="283">
        <f>SUM(B5)*0.4</f>
        <v>6.428000000000001</v>
      </c>
      <c r="F5" s="265">
        <f>SUM(C5)*0.4</f>
        <v>13.908000000000001</v>
      </c>
      <c r="G5" s="265">
        <f>SUM(D5)*0.4</f>
        <v>15.584000000000001</v>
      </c>
      <c r="H5" s="284" t="s">
        <v>238</v>
      </c>
      <c r="I5" s="252"/>
      <c r="M5" s="251" t="s">
        <v>73</v>
      </c>
    </row>
    <row r="6" spans="1:13" s="250" customFormat="1" ht="24.75" customHeight="1">
      <c r="A6" s="280" t="s">
        <v>255</v>
      </c>
      <c r="B6" s="283">
        <v>4.5</v>
      </c>
      <c r="C6" s="275">
        <v>48.08</v>
      </c>
      <c r="D6" s="285">
        <v>55.34</v>
      </c>
      <c r="E6" s="283">
        <f>SUM(B6)</f>
        <v>4.5</v>
      </c>
      <c r="F6" s="265">
        <f>SUM(C6)</f>
        <v>48.08</v>
      </c>
      <c r="G6" s="265">
        <f>SUM(D6)</f>
        <v>55.34</v>
      </c>
      <c r="H6" s="284" t="s">
        <v>239</v>
      </c>
      <c r="I6" s="252"/>
      <c r="L6" s="253"/>
      <c r="M6" s="378" t="s">
        <v>73</v>
      </c>
    </row>
    <row r="7" spans="1:13" s="250" customFormat="1" ht="24.75" customHeight="1">
      <c r="A7" s="280" t="s">
        <v>186</v>
      </c>
      <c r="B7" s="286">
        <v>10</v>
      </c>
      <c r="C7" s="275">
        <v>20</v>
      </c>
      <c r="D7" s="285">
        <v>30</v>
      </c>
      <c r="E7" s="283">
        <f aca="true" t="shared" si="0" ref="E7:G10">SUM(B7)*1</f>
        <v>10</v>
      </c>
      <c r="F7" s="265">
        <f t="shared" si="0"/>
        <v>20</v>
      </c>
      <c r="G7" s="265">
        <f t="shared" si="0"/>
        <v>30</v>
      </c>
      <c r="H7" s="285" t="s">
        <v>239</v>
      </c>
      <c r="I7" s="255"/>
      <c r="K7" s="254"/>
      <c r="M7" s="379" t="s">
        <v>73</v>
      </c>
    </row>
    <row r="8" spans="1:9" s="250" customFormat="1" ht="24.75" customHeight="1">
      <c r="A8" s="280" t="s">
        <v>256</v>
      </c>
      <c r="B8" s="286">
        <v>0</v>
      </c>
      <c r="C8" s="275">
        <v>7</v>
      </c>
      <c r="D8" s="285">
        <v>14</v>
      </c>
      <c r="E8" s="283">
        <f t="shared" si="0"/>
        <v>0</v>
      </c>
      <c r="F8" s="265">
        <f t="shared" si="0"/>
        <v>7</v>
      </c>
      <c r="G8" s="265">
        <f t="shared" si="0"/>
        <v>14</v>
      </c>
      <c r="H8" s="284" t="s">
        <v>239</v>
      </c>
      <c r="I8" s="258"/>
    </row>
    <row r="9" spans="1:9" s="250" customFormat="1" ht="24.75" customHeight="1">
      <c r="A9" s="280" t="s">
        <v>257</v>
      </c>
      <c r="B9" s="286">
        <v>10</v>
      </c>
      <c r="C9" s="276">
        <v>10</v>
      </c>
      <c r="D9" s="287">
        <v>10</v>
      </c>
      <c r="E9" s="283">
        <f t="shared" si="0"/>
        <v>10</v>
      </c>
      <c r="F9" s="265">
        <f t="shared" si="0"/>
        <v>10</v>
      </c>
      <c r="G9" s="265">
        <f t="shared" si="0"/>
        <v>10</v>
      </c>
      <c r="H9" s="285" t="s">
        <v>239</v>
      </c>
      <c r="I9" s="252" t="s">
        <v>226</v>
      </c>
    </row>
    <row r="10" spans="1:9" s="250" customFormat="1" ht="24.75" customHeight="1">
      <c r="A10" s="280" t="s">
        <v>258</v>
      </c>
      <c r="B10" s="288">
        <v>9.8</v>
      </c>
      <c r="C10" s="277">
        <v>9.8</v>
      </c>
      <c r="D10" s="289">
        <v>9.8</v>
      </c>
      <c r="E10" s="283">
        <f t="shared" si="0"/>
        <v>9.8</v>
      </c>
      <c r="F10" s="265">
        <f t="shared" si="0"/>
        <v>9.8</v>
      </c>
      <c r="G10" s="265">
        <f t="shared" si="0"/>
        <v>9.8</v>
      </c>
      <c r="H10" s="284" t="s">
        <v>239</v>
      </c>
      <c r="I10" s="259"/>
    </row>
    <row r="11" spans="1:10" s="250" customFormat="1" ht="24.75" customHeight="1" thickBot="1">
      <c r="A11" s="280" t="s">
        <v>22</v>
      </c>
      <c r="B11" s="283">
        <f aca="true" t="shared" si="1" ref="B11:G11">SUM(B4:B10)</f>
        <v>141.87</v>
      </c>
      <c r="C11" s="265">
        <f t="shared" si="1"/>
        <v>449.9</v>
      </c>
      <c r="D11" s="284">
        <f t="shared" si="1"/>
        <v>546.9799999999999</v>
      </c>
      <c r="E11" s="292">
        <f t="shared" si="1"/>
        <v>86.478</v>
      </c>
      <c r="F11" s="266">
        <f t="shared" si="1"/>
        <v>268.913</v>
      </c>
      <c r="G11" s="266">
        <f t="shared" si="1"/>
        <v>329.16400000000004</v>
      </c>
      <c r="H11" s="293"/>
      <c r="I11" s="262"/>
      <c r="J11" s="256"/>
    </row>
    <row r="12" spans="1:10" s="269" customFormat="1" ht="24.75" customHeight="1" thickBot="1">
      <c r="A12" s="295" t="s">
        <v>260</v>
      </c>
      <c r="B12" s="296" t="s">
        <v>265</v>
      </c>
      <c r="C12" s="297" t="s">
        <v>266</v>
      </c>
      <c r="D12" s="298" t="s">
        <v>267</v>
      </c>
      <c r="E12" s="299">
        <v>90</v>
      </c>
      <c r="F12" s="300">
        <v>290</v>
      </c>
      <c r="G12" s="300">
        <v>330</v>
      </c>
      <c r="H12" s="294"/>
      <c r="I12" s="267"/>
      <c r="J12" s="268"/>
    </row>
    <row r="13" spans="1:10" ht="24.75" customHeight="1">
      <c r="A13" s="253"/>
      <c r="B13" s="257"/>
      <c r="C13" s="257"/>
      <c r="D13" s="257"/>
      <c r="E13" s="233"/>
      <c r="F13" s="233"/>
      <c r="G13" s="233"/>
      <c r="H13" s="233"/>
      <c r="I13" s="233"/>
      <c r="J13" s="230"/>
    </row>
    <row r="14" spans="1:10" ht="9.75" customHeight="1">
      <c r="A14" s="231"/>
      <c r="B14" s="232"/>
      <c r="C14" s="232"/>
      <c r="D14" s="232"/>
      <c r="E14" s="233"/>
      <c r="F14" s="233"/>
      <c r="G14" s="233"/>
      <c r="H14" s="233"/>
      <c r="I14" s="233"/>
      <c r="J14" s="230"/>
    </row>
    <row r="15" spans="1:10" ht="25.5" customHeight="1">
      <c r="A15" s="380"/>
      <c r="B15" s="232"/>
      <c r="C15" s="242"/>
      <c r="D15" s="242"/>
      <c r="E15" s="233"/>
      <c r="F15" s="233"/>
      <c r="G15" s="233"/>
      <c r="H15" s="233"/>
      <c r="I15" s="233"/>
      <c r="J15" s="230"/>
    </row>
    <row r="16" spans="1:10" ht="13.5" customHeight="1">
      <c r="A16" s="380"/>
      <c r="B16" s="270"/>
      <c r="C16" s="232"/>
      <c r="D16" s="232"/>
      <c r="E16" s="271"/>
      <c r="F16" s="272"/>
      <c r="G16" s="233"/>
      <c r="H16" s="233"/>
      <c r="I16" s="233"/>
      <c r="J16" s="230"/>
    </row>
    <row r="17" spans="1:7" ht="13.5" customHeight="1">
      <c r="A17" s="231"/>
      <c r="B17" s="248"/>
      <c r="C17" s="232"/>
      <c r="D17" s="232"/>
      <c r="E17" s="271"/>
      <c r="F17" s="272"/>
      <c r="G17" s="273"/>
    </row>
    <row r="18" spans="1:7" ht="13.5" customHeight="1">
      <c r="A18" s="273"/>
      <c r="B18" s="274"/>
      <c r="C18" s="273"/>
      <c r="D18" s="273"/>
      <c r="E18" s="271"/>
      <c r="F18" s="272"/>
      <c r="G18" s="273"/>
    </row>
    <row r="19" spans="1:7" ht="9.75" customHeight="1">
      <c r="A19" s="273"/>
      <c r="B19" s="274"/>
      <c r="C19" s="273"/>
      <c r="D19" s="273"/>
      <c r="E19" s="271"/>
      <c r="F19" s="272"/>
      <c r="G19" s="273"/>
    </row>
    <row r="20" spans="1:7" ht="9.75" customHeight="1">
      <c r="A20" s="273"/>
      <c r="B20" s="273"/>
      <c r="C20" s="273"/>
      <c r="D20" s="273"/>
      <c r="E20" s="271"/>
      <c r="F20" s="272"/>
      <c r="G20" s="273"/>
    </row>
    <row r="21" spans="1:7" ht="9.75" customHeight="1">
      <c r="A21" s="273"/>
      <c r="B21" s="273"/>
      <c r="C21" s="273"/>
      <c r="D21" s="273"/>
      <c r="E21" s="273"/>
      <c r="F21" s="273"/>
      <c r="G21" s="273"/>
    </row>
    <row r="22" spans="1:7" ht="9.75" customHeight="1">
      <c r="A22" s="273"/>
      <c r="B22" s="273"/>
      <c r="C22" s="273"/>
      <c r="D22" s="273"/>
      <c r="E22" s="273"/>
      <c r="F22" s="273"/>
      <c r="G22" s="273"/>
    </row>
    <row r="23" spans="1:7" ht="14.25">
      <c r="A23" s="273"/>
      <c r="B23" s="273"/>
      <c r="C23" s="273"/>
      <c r="D23" s="273"/>
      <c r="E23" s="273"/>
      <c r="F23" s="273"/>
      <c r="G23" s="273"/>
    </row>
    <row r="26" ht="14.25">
      <c r="C26" s="7" t="s">
        <v>73</v>
      </c>
    </row>
    <row r="27" ht="14.25">
      <c r="C27" s="7" t="s">
        <v>73</v>
      </c>
    </row>
  </sheetData>
  <sheetProtection/>
  <mergeCells count="4">
    <mergeCell ref="A15:A16"/>
    <mergeCell ref="A1:H1"/>
    <mergeCell ref="B2:D2"/>
    <mergeCell ref="E2:G2"/>
  </mergeCells>
  <printOptions/>
  <pageMargins left="0.7" right="0.7" top="0.75" bottom="0.75" header="0.3" footer="0.3"/>
  <pageSetup fitToHeight="1" fitToWidth="1" horizontalDpi="600" verticalDpi="600" orientation="landscape" paperSize="9" scale="9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SheetLayoutView="100" zoomScalePageLayoutView="0" workbookViewId="0" topLeftCell="A1">
      <pane ySplit="2" topLeftCell="A8" activePane="bottomLeft" state="frozen"/>
      <selection pane="topLeft" activeCell="A1" sqref="A1"/>
      <selection pane="bottomLeft" activeCell="G11" sqref="G11:G24"/>
    </sheetView>
  </sheetViews>
  <sheetFormatPr defaultColWidth="8.8515625" defaultRowHeight="15"/>
  <cols>
    <col min="1" max="1" width="12.421875" style="16" customWidth="1"/>
    <col min="2" max="2" width="12.421875" style="27" customWidth="1"/>
    <col min="3" max="3" width="35.28125" style="11" customWidth="1"/>
    <col min="4" max="4" width="21.00390625" style="11" customWidth="1"/>
    <col min="5" max="5" width="13.8515625" style="11" customWidth="1"/>
    <col min="6" max="6" width="9.421875" style="11" customWidth="1"/>
    <col min="7" max="7" width="13.421875" style="20" customWidth="1"/>
    <col min="8" max="12" width="11.421875" style="11" customWidth="1"/>
    <col min="13" max="13" width="2.57421875" style="11" customWidth="1"/>
    <col min="14" max="16384" width="8.8515625" style="11" customWidth="1"/>
  </cols>
  <sheetData>
    <row r="1" spans="1:12" ht="24.75" customHeight="1">
      <c r="A1" s="390" t="s">
        <v>181</v>
      </c>
      <c r="B1" s="390"/>
      <c r="C1" s="390"/>
      <c r="D1" s="390"/>
      <c r="E1" s="390"/>
      <c r="F1" s="390"/>
      <c r="G1" s="390"/>
      <c r="H1" s="390"/>
      <c r="I1" s="390"/>
      <c r="J1" s="390"/>
      <c r="K1" s="124"/>
      <c r="L1" s="137"/>
    </row>
    <row r="2" spans="1:12" ht="54.75">
      <c r="A2" s="391"/>
      <c r="B2" s="392"/>
      <c r="C2" s="155" t="s">
        <v>0</v>
      </c>
      <c r="D2" s="155" t="s">
        <v>1</v>
      </c>
      <c r="E2" s="155" t="s">
        <v>177</v>
      </c>
      <c r="F2" s="156" t="s">
        <v>175</v>
      </c>
      <c r="G2" s="155" t="s">
        <v>143</v>
      </c>
      <c r="H2" s="156" t="s">
        <v>32</v>
      </c>
      <c r="I2" s="156" t="s">
        <v>125</v>
      </c>
      <c r="J2" s="157" t="s">
        <v>165</v>
      </c>
      <c r="K2" s="157" t="s">
        <v>166</v>
      </c>
      <c r="L2" s="158" t="s">
        <v>178</v>
      </c>
    </row>
    <row r="3" spans="1:12" ht="24" customHeight="1">
      <c r="A3" s="386" t="s">
        <v>7</v>
      </c>
      <c r="B3" s="159" t="s">
        <v>154</v>
      </c>
      <c r="C3" s="160" t="s">
        <v>82</v>
      </c>
      <c r="D3" s="161" t="s">
        <v>169</v>
      </c>
      <c r="E3" s="162">
        <v>5</v>
      </c>
      <c r="F3" s="163">
        <v>1.86</v>
      </c>
      <c r="G3" s="164">
        <f>'MEB adjusted'!$F3*'MEB adjusted'!$E3</f>
        <v>9.3</v>
      </c>
      <c r="H3" s="165"/>
      <c r="I3" s="166">
        <f>'MEB adjusted'!$E3/5</f>
        <v>1</v>
      </c>
      <c r="J3" s="163">
        <f>'MEB adjusted'!$G3/5</f>
        <v>1.86</v>
      </c>
      <c r="K3" s="163">
        <f>'MEB adjusted'!$G3/5</f>
        <v>1.86</v>
      </c>
      <c r="L3" s="167"/>
    </row>
    <row r="4" spans="1:12" ht="15" customHeight="1">
      <c r="A4" s="386"/>
      <c r="B4" s="388" t="s">
        <v>155</v>
      </c>
      <c r="C4" s="160" t="s">
        <v>34</v>
      </c>
      <c r="D4" s="161" t="s">
        <v>170</v>
      </c>
      <c r="E4" s="162">
        <v>1</v>
      </c>
      <c r="F4" s="163">
        <v>1.63</v>
      </c>
      <c r="G4" s="164">
        <f>'MEB adjusted'!$F4*'MEB adjusted'!$E4</f>
        <v>1.63</v>
      </c>
      <c r="H4" s="165"/>
      <c r="I4" s="166">
        <f>'MEB adjusted'!$E4/5</f>
        <v>0.2</v>
      </c>
      <c r="J4" s="163">
        <f>'MEB adjusted'!$G4/5</f>
        <v>0.32599999999999996</v>
      </c>
      <c r="K4" s="163">
        <f>'MEB adjusted'!$G4/5</f>
        <v>0.32599999999999996</v>
      </c>
      <c r="L4" s="167"/>
    </row>
    <row r="5" spans="1:12" ht="12.75" customHeight="1">
      <c r="A5" s="386"/>
      <c r="B5" s="388"/>
      <c r="C5" s="160" t="s">
        <v>174</v>
      </c>
      <c r="D5" s="161" t="s">
        <v>173</v>
      </c>
      <c r="E5" s="162">
        <v>2</v>
      </c>
      <c r="F5" s="163">
        <v>0.87</v>
      </c>
      <c r="G5" s="164">
        <f>'MEB adjusted'!$F5*'MEB adjusted'!$E5</f>
        <v>1.74</v>
      </c>
      <c r="H5" s="165"/>
      <c r="I5" s="166">
        <v>1</v>
      </c>
      <c r="J5" s="163">
        <f>'MEB adjusted'!$F5</f>
        <v>0.87</v>
      </c>
      <c r="K5" s="163">
        <f>'MEB adjusted'!$F5</f>
        <v>0.87</v>
      </c>
      <c r="L5" s="167"/>
    </row>
    <row r="6" spans="1:12" ht="12.75" customHeight="1">
      <c r="A6" s="386"/>
      <c r="B6" s="389" t="s">
        <v>157</v>
      </c>
      <c r="C6" s="160" t="s">
        <v>60</v>
      </c>
      <c r="D6" s="161" t="s">
        <v>172</v>
      </c>
      <c r="E6" s="162">
        <v>5</v>
      </c>
      <c r="F6" s="163">
        <v>1.39</v>
      </c>
      <c r="G6" s="164">
        <f>'MEB adjusted'!$F6*'MEB adjusted'!$E6/6</f>
        <v>1.1583333333333332</v>
      </c>
      <c r="H6" s="165"/>
      <c r="I6" s="166">
        <f>'MEB adjusted'!$E6/5</f>
        <v>1</v>
      </c>
      <c r="J6" s="163">
        <f>'MEB adjusted'!$G6/5</f>
        <v>0.23166666666666663</v>
      </c>
      <c r="K6" s="163">
        <f>'MEB adjusted'!$G6/5</f>
        <v>0.23166666666666663</v>
      </c>
      <c r="L6" s="167"/>
    </row>
    <row r="7" spans="1:12" ht="12.75" customHeight="1">
      <c r="A7" s="386"/>
      <c r="B7" s="389"/>
      <c r="C7" s="160" t="s">
        <v>43</v>
      </c>
      <c r="D7" s="161" t="s">
        <v>171</v>
      </c>
      <c r="E7" s="162">
        <v>5</v>
      </c>
      <c r="F7" s="163">
        <v>1.59</v>
      </c>
      <c r="G7" s="164">
        <f>'MEB adjusted'!$F7*'MEB adjusted'!$E7/5</f>
        <v>1.59</v>
      </c>
      <c r="H7" s="165"/>
      <c r="I7" s="166">
        <f>'MEB adjusted'!$E7/5</f>
        <v>1</v>
      </c>
      <c r="J7" s="163">
        <f>'MEB adjusted'!$G7/5</f>
        <v>0.318</v>
      </c>
      <c r="K7" s="163">
        <f>'MEB adjusted'!$G7/5</f>
        <v>0.318</v>
      </c>
      <c r="L7" s="167"/>
    </row>
    <row r="8" spans="1:12" s="12" customFormat="1" ht="15">
      <c r="A8" s="386"/>
      <c r="B8" s="168"/>
      <c r="C8" s="169" t="s">
        <v>141</v>
      </c>
      <c r="D8" s="169"/>
      <c r="E8" s="170"/>
      <c r="F8" s="171"/>
      <c r="G8" s="172">
        <f>SUM(G3:G7)</f>
        <v>15.418333333333333</v>
      </c>
      <c r="H8" s="173"/>
      <c r="I8" s="171"/>
      <c r="J8" s="174">
        <f>SUM(J3:J7)</f>
        <v>3.6056666666666666</v>
      </c>
      <c r="K8" s="174">
        <f>SUM(K3:K7)</f>
        <v>3.6056666666666666</v>
      </c>
      <c r="L8" s="175"/>
    </row>
    <row r="9" spans="1:12" s="12" customFormat="1" ht="13.5">
      <c r="A9" s="386"/>
      <c r="B9" s="176"/>
      <c r="C9" s="177" t="s">
        <v>72</v>
      </c>
      <c r="D9" s="177"/>
      <c r="E9" s="177"/>
      <c r="F9" s="177"/>
      <c r="G9" s="178"/>
      <c r="H9" s="179"/>
      <c r="I9" s="180"/>
      <c r="J9" s="180"/>
      <c r="K9" s="180"/>
      <c r="L9" s="181"/>
    </row>
    <row r="10" spans="1:12" s="12" customFormat="1" ht="13.5">
      <c r="A10" s="387" t="s">
        <v>8</v>
      </c>
      <c r="B10" s="182"/>
      <c r="C10" s="183" t="s">
        <v>133</v>
      </c>
      <c r="D10" s="184" t="s">
        <v>137</v>
      </c>
      <c r="E10" s="163">
        <v>1</v>
      </c>
      <c r="F10" s="185">
        <v>5.5</v>
      </c>
      <c r="G10" s="185"/>
      <c r="H10" s="184" t="s">
        <v>102</v>
      </c>
      <c r="I10" s="162"/>
      <c r="J10" s="163">
        <f>'MEB adjusted'!$I10*'MEB adjusted'!$F10</f>
        <v>0</v>
      </c>
      <c r="K10" s="185">
        <f>'MEB adjusted'!$I10*'MEB adjusted'!$F10</f>
        <v>0</v>
      </c>
      <c r="L10" s="186"/>
    </row>
    <row r="11" spans="1:12" s="12" customFormat="1" ht="13.5">
      <c r="A11" s="387"/>
      <c r="B11" s="182"/>
      <c r="C11" s="183" t="s">
        <v>134</v>
      </c>
      <c r="D11" s="184" t="s">
        <v>137</v>
      </c>
      <c r="E11" s="163">
        <v>1</v>
      </c>
      <c r="F11" s="185">
        <v>5.5</v>
      </c>
      <c r="G11" s="185">
        <f>'MEB adjusted'!$E11*'MEB adjusted'!$F11</f>
        <v>5.5</v>
      </c>
      <c r="H11" s="184" t="s">
        <v>104</v>
      </c>
      <c r="I11" s="162"/>
      <c r="J11" s="163">
        <f>'MEB adjusted'!$I11*'MEB adjusted'!$F11</f>
        <v>0</v>
      </c>
      <c r="K11" s="185">
        <f>'MEB adjusted'!$I11*'MEB adjusted'!$F11</f>
        <v>0</v>
      </c>
      <c r="L11" s="186">
        <f>'MEB adjusted'!$F11</f>
        <v>5.5</v>
      </c>
    </row>
    <row r="12" spans="1:12" s="12" customFormat="1" ht="13.5">
      <c r="A12" s="387"/>
      <c r="B12" s="182"/>
      <c r="C12" s="183" t="s">
        <v>135</v>
      </c>
      <c r="D12" s="184" t="s">
        <v>137</v>
      </c>
      <c r="E12" s="163">
        <v>1</v>
      </c>
      <c r="F12" s="185">
        <v>5.5</v>
      </c>
      <c r="G12" s="185">
        <f>'MEB adjusted'!$E12*'MEB adjusted'!$F12</f>
        <v>5.5</v>
      </c>
      <c r="H12" s="184" t="s">
        <v>106</v>
      </c>
      <c r="I12" s="162"/>
      <c r="J12" s="163">
        <f>'MEB adjusted'!$I12*'MEB adjusted'!$F12</f>
        <v>0</v>
      </c>
      <c r="K12" s="185">
        <f>'MEB adjusted'!$I12*'MEB adjusted'!$F12</f>
        <v>0</v>
      </c>
      <c r="L12" s="186"/>
    </row>
    <row r="13" spans="1:12" s="12" customFormat="1" ht="13.5">
      <c r="A13" s="387"/>
      <c r="B13" s="182"/>
      <c r="C13" s="187" t="s">
        <v>47</v>
      </c>
      <c r="D13" s="188" t="s">
        <v>107</v>
      </c>
      <c r="E13" s="163">
        <v>1</v>
      </c>
      <c r="F13" s="163">
        <v>1.2</v>
      </c>
      <c r="G13" s="185">
        <f>'MEB adjusted'!$E13*'MEB adjusted'!$F13</f>
        <v>1.2</v>
      </c>
      <c r="H13" s="165"/>
      <c r="I13" s="162">
        <v>1</v>
      </c>
      <c r="J13" s="163">
        <f>'MEB adjusted'!$I13*'MEB adjusted'!$F13</f>
        <v>1.2</v>
      </c>
      <c r="K13" s="185">
        <f>'MEB adjusted'!$I13*'MEB adjusted'!$F13</f>
        <v>1.2</v>
      </c>
      <c r="L13" s="186">
        <f>'MEB adjusted'!$F13</f>
        <v>1.2</v>
      </c>
    </row>
    <row r="14" spans="1:12" s="12" customFormat="1" ht="13.5">
      <c r="A14" s="387"/>
      <c r="B14" s="182"/>
      <c r="C14" s="183" t="s">
        <v>48</v>
      </c>
      <c r="D14" s="188" t="s">
        <v>108</v>
      </c>
      <c r="E14" s="163">
        <v>1</v>
      </c>
      <c r="F14" s="163">
        <v>1.57</v>
      </c>
      <c r="G14" s="185">
        <f>'MEB adjusted'!$E14*'MEB adjusted'!$F14</f>
        <v>1.57</v>
      </c>
      <c r="H14" s="165"/>
      <c r="I14" s="162"/>
      <c r="J14" s="163">
        <f>'MEB adjusted'!$I14*'MEB adjusted'!$F14</f>
        <v>0</v>
      </c>
      <c r="K14" s="185">
        <f>'MEB adjusted'!$I14*'MEB adjusted'!$F14</f>
        <v>0</v>
      </c>
      <c r="L14" s="186">
        <f>'MEB adjusted'!$F14</f>
        <v>1.57</v>
      </c>
    </row>
    <row r="15" spans="1:12" s="12" customFormat="1" ht="13.5">
      <c r="A15" s="387"/>
      <c r="B15" s="182"/>
      <c r="C15" s="183" t="s">
        <v>49</v>
      </c>
      <c r="D15" s="189" t="s">
        <v>124</v>
      </c>
      <c r="E15" s="163">
        <v>1</v>
      </c>
      <c r="F15" s="163">
        <v>2.1</v>
      </c>
      <c r="G15" s="185">
        <f>'MEB adjusted'!$E15*'MEB adjusted'!$F15</f>
        <v>2.1</v>
      </c>
      <c r="H15" s="166" t="s">
        <v>110</v>
      </c>
      <c r="I15" s="162"/>
      <c r="J15" s="163">
        <f>'MEB adjusted'!$I15*'MEB adjusted'!$F15</f>
        <v>0</v>
      </c>
      <c r="K15" s="185">
        <f>'MEB adjusted'!$I15*'MEB adjusted'!$F15</f>
        <v>0</v>
      </c>
      <c r="L15" s="186">
        <f>'MEB adjusted'!$F15</f>
        <v>2.1</v>
      </c>
    </row>
    <row r="16" spans="1:12" s="12" customFormat="1" ht="13.5">
      <c r="A16" s="387"/>
      <c r="B16" s="182"/>
      <c r="C16" s="183" t="s">
        <v>50</v>
      </c>
      <c r="D16" s="189" t="s">
        <v>111</v>
      </c>
      <c r="E16" s="163">
        <v>5</v>
      </c>
      <c r="F16" s="163">
        <v>0.57</v>
      </c>
      <c r="G16" s="185">
        <f>'MEB adjusted'!$E16*'MEB adjusted'!$F16</f>
        <v>2.8499999999999996</v>
      </c>
      <c r="H16" s="165"/>
      <c r="I16" s="162">
        <v>1</v>
      </c>
      <c r="J16" s="163">
        <f>'MEB adjusted'!$I16*'MEB adjusted'!$F16</f>
        <v>0.57</v>
      </c>
      <c r="K16" s="185">
        <f>'MEB adjusted'!$I16*'MEB adjusted'!$F16</f>
        <v>0.57</v>
      </c>
      <c r="L16" s="186">
        <f>'MEB adjusted'!$F16</f>
        <v>0.57</v>
      </c>
    </row>
    <row r="17" spans="1:12" s="12" customFormat="1" ht="13.5">
      <c r="A17" s="387"/>
      <c r="B17" s="182"/>
      <c r="C17" s="183" t="s">
        <v>130</v>
      </c>
      <c r="D17" s="184" t="s">
        <v>138</v>
      </c>
      <c r="E17" s="163">
        <v>1</v>
      </c>
      <c r="F17" s="163">
        <v>3</v>
      </c>
      <c r="G17" s="185">
        <f>'MEB adjusted'!$E17*'MEB adjusted'!$F17</f>
        <v>3</v>
      </c>
      <c r="H17" s="166" t="s">
        <v>113</v>
      </c>
      <c r="I17" s="190" t="s">
        <v>176</v>
      </c>
      <c r="J17" s="163"/>
      <c r="K17" s="185">
        <f>'MEB adjusted'!$F17*1</f>
        <v>3</v>
      </c>
      <c r="L17" s="186"/>
    </row>
    <row r="18" spans="1:12" ht="13.5">
      <c r="A18" s="387"/>
      <c r="B18" s="182"/>
      <c r="C18" s="183" t="s">
        <v>127</v>
      </c>
      <c r="D18" s="189" t="s">
        <v>128</v>
      </c>
      <c r="E18" s="163">
        <v>30</v>
      </c>
      <c r="F18" s="163">
        <v>0.22</v>
      </c>
      <c r="G18" s="185">
        <f>'MEB adjusted'!$E18*'MEB adjusted'!$F18</f>
        <v>6.6</v>
      </c>
      <c r="H18" s="166"/>
      <c r="I18" s="162">
        <v>6</v>
      </c>
      <c r="J18" s="163">
        <f>'MEB adjusted'!$I18*'MEB adjusted'!$F18</f>
        <v>1.32</v>
      </c>
      <c r="K18" s="185">
        <f>'MEB adjusted'!$I18*'MEB adjusted'!$F18</f>
        <v>1.32</v>
      </c>
      <c r="L18" s="186"/>
    </row>
    <row r="19" spans="1:12" ht="13.5">
      <c r="A19" s="387"/>
      <c r="B19" s="182"/>
      <c r="C19" s="187" t="s">
        <v>62</v>
      </c>
      <c r="D19" s="189">
        <v>1</v>
      </c>
      <c r="E19" s="163">
        <v>5</v>
      </c>
      <c r="F19" s="163">
        <v>0.51</v>
      </c>
      <c r="G19" s="185">
        <f>'MEB adjusted'!$E19*'MEB adjusted'!$F19</f>
        <v>2.55</v>
      </c>
      <c r="H19" s="166" t="s">
        <v>116</v>
      </c>
      <c r="I19" s="162">
        <v>1</v>
      </c>
      <c r="J19" s="163">
        <f>'MEB adjusted'!$I19*'MEB adjusted'!$F19</f>
        <v>0.51</v>
      </c>
      <c r="K19" s="185">
        <f>'MEB adjusted'!$I19*'MEB adjusted'!$F19</f>
        <v>0.51</v>
      </c>
      <c r="L19" s="186"/>
    </row>
    <row r="20" spans="1:12" ht="13.5">
      <c r="A20" s="387"/>
      <c r="B20" s="182"/>
      <c r="C20" s="187" t="s">
        <v>63</v>
      </c>
      <c r="D20" s="189" t="s">
        <v>129</v>
      </c>
      <c r="E20" s="163">
        <v>5</v>
      </c>
      <c r="F20" s="163">
        <v>0.59</v>
      </c>
      <c r="G20" s="185">
        <f>'MEB adjusted'!$E20*'MEB adjusted'!$F20</f>
        <v>2.9499999999999997</v>
      </c>
      <c r="H20" s="166" t="s">
        <v>117</v>
      </c>
      <c r="I20" s="162">
        <v>1</v>
      </c>
      <c r="J20" s="163">
        <f>'MEB adjusted'!$I20*'MEB adjusted'!$F20</f>
        <v>0.59</v>
      </c>
      <c r="K20" s="185">
        <f>'MEB adjusted'!$I20*'MEB adjusted'!$F20</f>
        <v>0.59</v>
      </c>
      <c r="L20" s="186"/>
    </row>
    <row r="21" spans="1:12" ht="13.5">
      <c r="A21" s="387"/>
      <c r="B21" s="182"/>
      <c r="C21" s="187" t="s">
        <v>126</v>
      </c>
      <c r="D21" s="189" t="s">
        <v>78</v>
      </c>
      <c r="E21" s="163">
        <v>3</v>
      </c>
      <c r="F21" s="163">
        <v>15</v>
      </c>
      <c r="G21" s="185">
        <f>'MEB adjusted'!$E21*'MEB adjusted'!$F21</f>
        <v>45</v>
      </c>
      <c r="H21" s="166"/>
      <c r="I21" s="162">
        <v>1</v>
      </c>
      <c r="J21" s="163">
        <f>'MEB adjusted'!$I21*'MEB adjusted'!$F21</f>
        <v>15</v>
      </c>
      <c r="K21" s="185">
        <f>'MEB adjusted'!$I21*'MEB adjusted'!$F21</f>
        <v>15</v>
      </c>
      <c r="L21" s="186"/>
    </row>
    <row r="22" spans="1:12" ht="13.5">
      <c r="A22" s="387"/>
      <c r="B22" s="182"/>
      <c r="C22" s="187" t="s">
        <v>131</v>
      </c>
      <c r="D22" s="189" t="s">
        <v>78</v>
      </c>
      <c r="E22" s="163">
        <v>1</v>
      </c>
      <c r="F22" s="163">
        <v>4</v>
      </c>
      <c r="G22" s="185">
        <f>'MEB adjusted'!$E22*'MEB adjusted'!$F22</f>
        <v>4</v>
      </c>
      <c r="H22" s="166"/>
      <c r="I22" s="162">
        <v>1</v>
      </c>
      <c r="J22" s="163">
        <f>'MEB adjusted'!$I22*'MEB adjusted'!$F22</f>
        <v>4</v>
      </c>
      <c r="K22" s="185">
        <f>'MEB adjusted'!$I22*'MEB adjusted'!$F22</f>
        <v>4</v>
      </c>
      <c r="L22" s="186"/>
    </row>
    <row r="23" spans="1:12" ht="13.5">
      <c r="A23" s="387"/>
      <c r="B23" s="182"/>
      <c r="C23" s="191" t="s">
        <v>132</v>
      </c>
      <c r="D23" s="192" t="s">
        <v>162</v>
      </c>
      <c r="E23" s="163">
        <v>1</v>
      </c>
      <c r="F23" s="163">
        <v>3</v>
      </c>
      <c r="G23" s="185">
        <f>'MEB adjusted'!$E23*'MEB adjusted'!$F23</f>
        <v>3</v>
      </c>
      <c r="H23" s="166"/>
      <c r="I23" s="162">
        <v>1</v>
      </c>
      <c r="J23" s="163">
        <f>'MEB adjusted'!$I23*'MEB adjusted'!$F23</f>
        <v>3</v>
      </c>
      <c r="K23" s="185">
        <f>'MEB adjusted'!$I23*'MEB adjusted'!$F23</f>
        <v>3</v>
      </c>
      <c r="L23" s="186"/>
    </row>
    <row r="24" spans="1:12" ht="13.5">
      <c r="A24" s="387"/>
      <c r="B24" s="182"/>
      <c r="C24" s="183" t="s">
        <v>151</v>
      </c>
      <c r="D24" s="189" t="s">
        <v>78</v>
      </c>
      <c r="E24" s="163">
        <v>5</v>
      </c>
      <c r="F24" s="163">
        <v>3.8</v>
      </c>
      <c r="G24" s="185">
        <f>'MEB adjusted'!$E24*'MEB adjusted'!$F24</f>
        <v>19</v>
      </c>
      <c r="H24" s="166"/>
      <c r="I24" s="162">
        <v>1</v>
      </c>
      <c r="J24" s="163">
        <f>'MEB adjusted'!$I24*'MEB adjusted'!$F24</f>
        <v>3.8</v>
      </c>
      <c r="K24" s="185">
        <f>'MEB adjusted'!$I24*'MEB adjusted'!$F24</f>
        <v>3.8</v>
      </c>
      <c r="L24" s="186">
        <f>'MEB adjusted'!$F24</f>
        <v>3.8</v>
      </c>
    </row>
    <row r="25" spans="1:12" ht="23.25" customHeight="1">
      <c r="A25" s="193" t="s">
        <v>9</v>
      </c>
      <c r="B25" s="182"/>
      <c r="C25" s="194" t="s">
        <v>179</v>
      </c>
      <c r="D25" s="194"/>
      <c r="E25" s="195"/>
      <c r="F25" s="162"/>
      <c r="G25" s="163">
        <v>10</v>
      </c>
      <c r="H25" s="166"/>
      <c r="I25" s="162"/>
      <c r="J25" s="163">
        <v>5</v>
      </c>
      <c r="K25" s="163">
        <v>5</v>
      </c>
      <c r="L25" s="196"/>
    </row>
    <row r="26" spans="1:12" ht="15">
      <c r="A26" s="201" t="s">
        <v>142</v>
      </c>
      <c r="B26" s="197"/>
      <c r="C26" s="197"/>
      <c r="D26" s="197"/>
      <c r="E26" s="198"/>
      <c r="F26" s="199"/>
      <c r="G26" s="203">
        <f>SUM(G10:G25)</f>
        <v>114.82</v>
      </c>
      <c r="H26" s="204"/>
      <c r="I26" s="204"/>
      <c r="J26" s="203">
        <f>SUM(J10:J25)</f>
        <v>34.989999999999995</v>
      </c>
      <c r="K26" s="203">
        <f>SUM(K10:K25)</f>
        <v>37.989999999999995</v>
      </c>
      <c r="L26" s="205">
        <f>SUM(L10:L25)</f>
        <v>14.739999999999998</v>
      </c>
    </row>
    <row r="27" spans="1:12" ht="15">
      <c r="A27" s="202" t="s">
        <v>6</v>
      </c>
      <c r="B27" s="200"/>
      <c r="C27" s="200"/>
      <c r="D27" s="200"/>
      <c r="E27" s="200"/>
      <c r="F27" s="200"/>
      <c r="G27" s="206">
        <f>G8+G26</f>
        <v>130.23833333333332</v>
      </c>
      <c r="H27" s="207"/>
      <c r="I27" s="208"/>
      <c r="J27" s="206">
        <f>J8+J26</f>
        <v>38.59566666666666</v>
      </c>
      <c r="K27" s="206">
        <f>K8+K26</f>
        <v>41.59566666666666</v>
      </c>
      <c r="L27" s="209">
        <f>L8+L26</f>
        <v>14.739999999999998</v>
      </c>
    </row>
    <row r="28" ht="13.5">
      <c r="A28" s="27"/>
    </row>
    <row r="29" ht="13.5">
      <c r="A29" s="27"/>
    </row>
  </sheetData>
  <sheetProtection/>
  <mergeCells count="6">
    <mergeCell ref="A3:A9"/>
    <mergeCell ref="A10:A24"/>
    <mergeCell ref="B4:B5"/>
    <mergeCell ref="B6:B7"/>
    <mergeCell ref="A1:J1"/>
    <mergeCell ref="A2:B2"/>
  </mergeCells>
  <printOptions/>
  <pageMargins left="0.7" right="0.7" top="0.75" bottom="0.75" header="0.3" footer="0.3"/>
  <pageSetup horizontalDpi="600" verticalDpi="600" orientation="portrait" paperSize="9" scale="38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="90" zoomScaleNormal="90" zoomScalePageLayoutView="0" workbookViewId="0" topLeftCell="A1">
      <selection activeCell="H12" sqref="H12"/>
    </sheetView>
  </sheetViews>
  <sheetFormatPr defaultColWidth="9.140625" defaultRowHeight="15"/>
  <cols>
    <col min="1" max="1" width="29.28125" style="7" customWidth="1"/>
    <col min="2" max="2" width="16.7109375" style="7" customWidth="1"/>
    <col min="3" max="4" width="20.421875" style="7" customWidth="1"/>
    <col min="5" max="5" width="20.57421875" style="7" customWidth="1"/>
    <col min="6" max="6" width="4.57421875" style="7" customWidth="1"/>
    <col min="7" max="7" width="14.421875" style="7" customWidth="1"/>
    <col min="8" max="8" width="13.57421875" style="7" customWidth="1"/>
    <col min="9" max="9" width="23.00390625" style="7" customWidth="1"/>
    <col min="10" max="10" width="15.57421875" style="7" customWidth="1"/>
    <col min="11" max="11" width="12.8515625" style="7" customWidth="1"/>
    <col min="12" max="12" width="15.00390625" style="7" customWidth="1"/>
    <col min="13" max="13" width="16.00390625" style="7" customWidth="1"/>
    <col min="14" max="14" width="17.00390625" style="7" customWidth="1"/>
    <col min="15" max="15" width="13.8515625" style="7" bestFit="1" customWidth="1"/>
    <col min="16" max="16" width="14.28125" style="7" customWidth="1"/>
    <col min="17" max="17" width="14.57421875" style="7" customWidth="1"/>
    <col min="18" max="18" width="11.421875" style="7" customWidth="1"/>
    <col min="19" max="19" width="14.57421875" style="7" customWidth="1"/>
    <col min="20" max="20" width="13.57421875" style="7" customWidth="1"/>
    <col min="21" max="16384" width="9.140625" style="7" customWidth="1"/>
  </cols>
  <sheetData>
    <row r="1" spans="12:18" ht="14.25">
      <c r="L1" s="84"/>
      <c r="M1" s="84"/>
      <c r="N1" s="84"/>
      <c r="O1" s="84"/>
      <c r="P1" s="84"/>
      <c r="Q1" s="84"/>
      <c r="R1" s="84"/>
    </row>
    <row r="2" spans="1:20" ht="28.5" customHeight="1">
      <c r="A2" s="397" t="s">
        <v>148</v>
      </c>
      <c r="B2" s="397"/>
      <c r="C2" s="397"/>
      <c r="D2" s="397"/>
      <c r="E2" s="397"/>
      <c r="L2" s="67"/>
      <c r="M2" s="393"/>
      <c r="N2" s="393"/>
      <c r="O2" s="67"/>
      <c r="P2" s="394"/>
      <c r="Q2" s="394"/>
      <c r="R2" s="67"/>
      <c r="S2" s="394"/>
      <c r="T2" s="394"/>
    </row>
    <row r="3" spans="1:20" ht="41.25">
      <c r="A3" s="24" t="s">
        <v>0</v>
      </c>
      <c r="B3" s="24" t="s">
        <v>145</v>
      </c>
      <c r="C3" s="24" t="s">
        <v>144</v>
      </c>
      <c r="D3" s="25" t="s">
        <v>146</v>
      </c>
      <c r="E3" s="25" t="s">
        <v>147</v>
      </c>
      <c r="I3" s="7" t="s">
        <v>180</v>
      </c>
      <c r="L3" s="67"/>
      <c r="M3" s="393"/>
      <c r="N3" s="393"/>
      <c r="O3" s="67"/>
      <c r="P3" s="393"/>
      <c r="Q3" s="393"/>
      <c r="R3" s="67"/>
      <c r="S3" s="393"/>
      <c r="T3" s="393"/>
    </row>
    <row r="4" spans="1:20" s="67" customFormat="1" ht="14.25">
      <c r="A4" s="63" t="s">
        <v>7</v>
      </c>
      <c r="B4" s="210">
        <v>3.61</v>
      </c>
      <c r="C4" s="65">
        <f>'MEB adjusted'!G8</f>
        <v>15.418333333333333</v>
      </c>
      <c r="D4" s="65">
        <f>MEB_breakdown!$C4*7</f>
        <v>107.92833333333333</v>
      </c>
      <c r="E4" s="66">
        <f>MEB_breakdown!$C4*30</f>
        <v>462.55</v>
      </c>
      <c r="M4" s="393"/>
      <c r="N4" s="393"/>
      <c r="P4" s="393"/>
      <c r="Q4" s="393"/>
      <c r="S4" s="393"/>
      <c r="T4" s="393"/>
    </row>
    <row r="5" spans="1:5" s="67" customFormat="1" ht="14.25">
      <c r="A5" s="64" t="s">
        <v>153</v>
      </c>
      <c r="B5" s="210">
        <v>115</v>
      </c>
      <c r="C5" s="210">
        <v>115</v>
      </c>
      <c r="D5" s="210">
        <v>115</v>
      </c>
      <c r="E5" s="210">
        <v>115</v>
      </c>
    </row>
    <row r="6" spans="1:11" s="67" customFormat="1" ht="15">
      <c r="A6" s="62" t="s">
        <v>6</v>
      </c>
      <c r="B6" s="106">
        <f>SUM(B4:B5)</f>
        <v>118.61</v>
      </c>
      <c r="C6" s="106">
        <f>SUM(C4:C5)</f>
        <v>130.41833333333332</v>
      </c>
      <c r="D6" s="106">
        <f>SUM(D4:D5)</f>
        <v>222.92833333333334</v>
      </c>
      <c r="E6" s="106">
        <f>SUM(E4:E5)</f>
        <v>577.55</v>
      </c>
      <c r="J6" s="123"/>
      <c r="K6" s="107"/>
    </row>
    <row r="7" spans="1:11" s="214" customFormat="1" ht="15">
      <c r="A7" s="212"/>
      <c r="B7" s="213"/>
      <c r="C7" s="213"/>
      <c r="D7" s="213"/>
      <c r="E7" s="213"/>
      <c r="J7" s="215"/>
      <c r="K7" s="215"/>
    </row>
    <row r="8" spans="1:20" ht="34.5" customHeight="1">
      <c r="A8" s="398" t="s">
        <v>150</v>
      </c>
      <c r="B8" s="398"/>
      <c r="C8" s="398"/>
      <c r="D8" s="398"/>
      <c r="E8" s="398"/>
      <c r="H8" s="100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20" ht="41.25">
      <c r="A9" s="68" t="s">
        <v>0</v>
      </c>
      <c r="B9" s="68" t="s">
        <v>149</v>
      </c>
      <c r="C9" s="68" t="s">
        <v>144</v>
      </c>
      <c r="D9" s="69" t="s">
        <v>146</v>
      </c>
      <c r="E9" s="69" t="s">
        <v>147</v>
      </c>
      <c r="H9" s="100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</row>
    <row r="10" spans="1:20" ht="14.25">
      <c r="A10" s="70" t="s">
        <v>7</v>
      </c>
      <c r="B10" s="211">
        <f>'MEB adjusted'!J8</f>
        <v>3.6056666666666666</v>
      </c>
      <c r="C10" s="147"/>
      <c r="D10" s="148">
        <f>MEB_breakdown!$B10*7</f>
        <v>25.239666666666665</v>
      </c>
      <c r="E10" s="148">
        <f>MEB_breakdown!$B10*30</f>
        <v>108.17</v>
      </c>
      <c r="H10" s="10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</row>
    <row r="11" spans="1:5" ht="14.25">
      <c r="A11" s="71" t="s">
        <v>153</v>
      </c>
      <c r="B11" s="149">
        <f>'MEB adjusted'!J26</f>
        <v>34.989999999999995</v>
      </c>
      <c r="C11" s="149"/>
      <c r="D11" s="149">
        <f>MEB_breakdown!$B11</f>
        <v>34.989999999999995</v>
      </c>
      <c r="E11" s="150">
        <f>MEB_breakdown!$B11</f>
        <v>34.989999999999995</v>
      </c>
    </row>
    <row r="12" spans="1:5" ht="15">
      <c r="A12" s="72" t="s">
        <v>6</v>
      </c>
      <c r="B12" s="151">
        <f>SUM(B10:B11)</f>
        <v>38.59566666666666</v>
      </c>
      <c r="C12" s="152"/>
      <c r="D12" s="153">
        <f>SUM(D10:D11)</f>
        <v>60.22966666666666</v>
      </c>
      <c r="E12" s="154">
        <f>SUM(E10:E11)</f>
        <v>143.16</v>
      </c>
    </row>
    <row r="13" spans="7:20" ht="14.25">
      <c r="G13" s="102"/>
      <c r="H13" s="100"/>
      <c r="I13" s="100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</row>
    <row r="14" spans="1:20" ht="33" customHeight="1">
      <c r="A14" s="396" t="s">
        <v>152</v>
      </c>
      <c r="B14" s="396"/>
      <c r="C14" s="396"/>
      <c r="D14" s="396"/>
      <c r="E14" s="396"/>
      <c r="G14" s="102"/>
      <c r="H14" s="100"/>
      <c r="I14" s="100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</row>
    <row r="15" spans="1:20" ht="41.25">
      <c r="A15" s="78" t="s">
        <v>0</v>
      </c>
      <c r="B15" s="78" t="s">
        <v>149</v>
      </c>
      <c r="C15" s="78" t="s">
        <v>144</v>
      </c>
      <c r="D15" s="79" t="s">
        <v>146</v>
      </c>
      <c r="E15" s="79" t="s">
        <v>147</v>
      </c>
      <c r="G15" s="102"/>
      <c r="H15" s="100"/>
      <c r="I15" s="100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</row>
    <row r="16" spans="1:9" ht="14.25">
      <c r="A16" s="73" t="s">
        <v>7</v>
      </c>
      <c r="B16" s="140">
        <f>'MEB adjusted'!J8</f>
        <v>3.6056666666666666</v>
      </c>
      <c r="C16" s="141"/>
      <c r="D16" s="141">
        <f>MEB_breakdown!$B16*7</f>
        <v>25.239666666666665</v>
      </c>
      <c r="E16" s="141">
        <f>MEB_breakdown!$B16*30</f>
        <v>108.17</v>
      </c>
      <c r="I16" s="100"/>
    </row>
    <row r="17" spans="1:20" ht="14.25">
      <c r="A17" s="76" t="s">
        <v>153</v>
      </c>
      <c r="B17" s="142">
        <f>'MEB adjusted'!K26</f>
        <v>37.989999999999995</v>
      </c>
      <c r="C17" s="142"/>
      <c r="D17" s="142">
        <f>MEB_breakdown!$B17</f>
        <v>37.989999999999995</v>
      </c>
      <c r="E17" s="142">
        <f>MEB_breakdown!$B17</f>
        <v>37.989999999999995</v>
      </c>
      <c r="G17" s="102"/>
      <c r="H17" s="100"/>
      <c r="I17" s="100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</row>
    <row r="18" spans="1:20" ht="15">
      <c r="A18" s="77" t="s">
        <v>6</v>
      </c>
      <c r="B18" s="143">
        <f>SUM(B16:B17)</f>
        <v>41.59566666666666</v>
      </c>
      <c r="C18" s="144"/>
      <c r="D18" s="145">
        <f>SUM(D16:D17)</f>
        <v>63.22966666666666</v>
      </c>
      <c r="E18" s="146">
        <f>SUM(E16:E17)</f>
        <v>146.16</v>
      </c>
      <c r="G18" s="102"/>
      <c r="H18" s="100"/>
      <c r="I18" s="100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</row>
    <row r="19" spans="7:20" ht="14.25">
      <c r="G19" s="102"/>
      <c r="H19" s="100"/>
      <c r="I19" s="100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</row>
    <row r="20" spans="1:5" ht="30.75" customHeight="1">
      <c r="A20" s="395" t="s">
        <v>164</v>
      </c>
      <c r="B20" s="395"/>
      <c r="C20" s="395"/>
      <c r="D20" s="395"/>
      <c r="E20" s="395"/>
    </row>
    <row r="21" spans="1:20" ht="41.25">
      <c r="A21" s="125" t="s">
        <v>0</v>
      </c>
      <c r="B21" s="125" t="s">
        <v>149</v>
      </c>
      <c r="C21" s="125" t="s">
        <v>144</v>
      </c>
      <c r="D21" s="126" t="s">
        <v>146</v>
      </c>
      <c r="E21" s="126" t="s">
        <v>147</v>
      </c>
      <c r="I21" s="104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</row>
    <row r="22" spans="1:5" ht="14.25">
      <c r="A22" s="73" t="s">
        <v>7</v>
      </c>
      <c r="B22" s="138"/>
      <c r="C22" s="74"/>
      <c r="D22" s="74"/>
      <c r="E22" s="75"/>
    </row>
    <row r="23" spans="1:5" ht="14.25">
      <c r="A23" s="127" t="s">
        <v>153</v>
      </c>
      <c r="B23" s="139">
        <f>'MEB adjusted'!L26</f>
        <v>14.739999999999998</v>
      </c>
      <c r="C23" s="128"/>
      <c r="D23" s="139">
        <f>MEB_breakdown!$B23</f>
        <v>14.739999999999998</v>
      </c>
      <c r="E23" s="139">
        <f>MEB_breakdown!$B23</f>
        <v>14.739999999999998</v>
      </c>
    </row>
    <row r="24" spans="1:5" ht="15">
      <c r="A24" s="129" t="s">
        <v>6</v>
      </c>
      <c r="B24" s="130"/>
      <c r="C24" s="131"/>
      <c r="D24" s="132"/>
      <c r="E24" s="133"/>
    </row>
    <row r="25" ht="23.25" customHeight="1"/>
  </sheetData>
  <sheetProtection/>
  <mergeCells count="13">
    <mergeCell ref="A20:E20"/>
    <mergeCell ref="A14:E14"/>
    <mergeCell ref="A2:E2"/>
    <mergeCell ref="A8:E8"/>
    <mergeCell ref="M4:N4"/>
    <mergeCell ref="P4:Q4"/>
    <mergeCell ref="S4:T4"/>
    <mergeCell ref="M2:N2"/>
    <mergeCell ref="P2:Q2"/>
    <mergeCell ref="S2:T2"/>
    <mergeCell ref="M3:N3"/>
    <mergeCell ref="P3:Q3"/>
    <mergeCell ref="S3:T3"/>
  </mergeCells>
  <printOptions/>
  <pageMargins left="0.7" right="0.7" top="0.75" bottom="0.75" header="0.3" footer="0.3"/>
  <pageSetup orientation="portrait" paperSize="9"/>
  <tableParts>
    <tablePart r:id="rId1"/>
    <tablePart r:id="rId4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view="pageBreakPreview" zoomScale="70" zoomScaleSheetLayoutView="70" zoomScalePageLayoutView="0" workbookViewId="0" topLeftCell="A1">
      <pane ySplit="2" topLeftCell="A9" activePane="bottomLeft" state="frozen"/>
      <selection pane="topLeft" activeCell="A1" sqref="A1"/>
      <selection pane="bottomLeft" activeCell="C21" sqref="C21"/>
    </sheetView>
  </sheetViews>
  <sheetFormatPr defaultColWidth="8.8515625" defaultRowHeight="15"/>
  <cols>
    <col min="1" max="1" width="12.421875" style="16" customWidth="1"/>
    <col min="2" max="2" width="12.421875" style="27" customWidth="1"/>
    <col min="3" max="3" width="35.28125" style="11" customWidth="1"/>
    <col min="4" max="5" width="15.8515625" style="11" customWidth="1"/>
    <col min="6" max="6" width="13.421875" style="20" customWidth="1"/>
    <col min="7" max="7" width="11.421875" style="11" hidden="1" customWidth="1"/>
    <col min="8" max="8" width="10.28125" style="11" hidden="1" customWidth="1"/>
    <col min="9" max="9" width="11.421875" style="11" hidden="1" customWidth="1"/>
    <col min="10" max="14" width="11.421875" style="11" customWidth="1"/>
    <col min="15" max="16" width="8.8515625" style="11" customWidth="1"/>
    <col min="17" max="17" width="11.421875" style="11" customWidth="1"/>
    <col min="18" max="18" width="8.8515625" style="11" customWidth="1"/>
    <col min="19" max="19" width="28.00390625" style="11" customWidth="1"/>
    <col min="20" max="16384" width="8.8515625" style="11" customWidth="1"/>
  </cols>
  <sheetData>
    <row r="1" spans="1:18" ht="24.75" customHeight="1">
      <c r="A1" s="27"/>
      <c r="C1" s="390" t="s">
        <v>163</v>
      </c>
      <c r="D1" s="390"/>
      <c r="E1" s="390"/>
      <c r="F1" s="390"/>
      <c r="G1" s="390"/>
      <c r="H1" s="390"/>
      <c r="I1" s="390"/>
      <c r="J1" s="390"/>
      <c r="K1" s="390"/>
      <c r="L1" s="122"/>
      <c r="M1" s="122"/>
      <c r="N1" s="122"/>
      <c r="O1" s="404" t="s">
        <v>161</v>
      </c>
      <c r="P1" s="404"/>
      <c r="Q1" s="404"/>
      <c r="R1" s="404"/>
    </row>
    <row r="2" spans="1:19" ht="54.75">
      <c r="A2" s="27"/>
      <c r="C2" s="24" t="s">
        <v>0</v>
      </c>
      <c r="D2" s="24" t="s">
        <v>77</v>
      </c>
      <c r="E2" s="25" t="s">
        <v>136</v>
      </c>
      <c r="F2" s="24" t="s">
        <v>143</v>
      </c>
      <c r="G2" s="25" t="s">
        <v>32</v>
      </c>
      <c r="H2" s="25" t="s">
        <v>2</v>
      </c>
      <c r="I2" s="25" t="s">
        <v>3</v>
      </c>
      <c r="J2" s="25" t="s">
        <v>125</v>
      </c>
      <c r="K2" s="136" t="s">
        <v>165</v>
      </c>
      <c r="L2" s="136" t="s">
        <v>166</v>
      </c>
      <c r="M2" s="136" t="s">
        <v>167</v>
      </c>
      <c r="N2" s="136" t="s">
        <v>168</v>
      </c>
      <c r="O2" s="26" t="s">
        <v>68</v>
      </c>
      <c r="P2" s="26" t="s">
        <v>65</v>
      </c>
      <c r="Q2" s="26" t="s">
        <v>66</v>
      </c>
      <c r="R2" s="26" t="s">
        <v>67</v>
      </c>
      <c r="S2" s="21"/>
    </row>
    <row r="3" spans="1:18" ht="13.5">
      <c r="A3" s="399" t="s">
        <v>7</v>
      </c>
      <c r="B3" s="405" t="s">
        <v>154</v>
      </c>
      <c r="C3" s="18" t="s">
        <v>33</v>
      </c>
      <c r="D3" s="10" t="s">
        <v>78</v>
      </c>
      <c r="E3" s="10">
        <f>2*5</f>
        <v>10</v>
      </c>
      <c r="F3" s="120">
        <v>2</v>
      </c>
      <c r="G3" s="9"/>
      <c r="H3" s="8">
        <v>0</v>
      </c>
      <c r="I3" s="10">
        <f>G3*H3</f>
        <v>0</v>
      </c>
      <c r="J3" s="20">
        <v>2</v>
      </c>
      <c r="K3" s="49">
        <f>MEB!$F3/5</f>
        <v>0.4</v>
      </c>
      <c r="L3" s="49"/>
      <c r="M3" s="49"/>
      <c r="N3" s="49"/>
      <c r="O3" s="20">
        <v>100</v>
      </c>
      <c r="P3" s="20">
        <v>150</v>
      </c>
      <c r="Q3" s="20">
        <v>12.5</v>
      </c>
      <c r="R3" s="20">
        <v>10</v>
      </c>
    </row>
    <row r="4" spans="1:18" ht="13.5">
      <c r="A4" s="400"/>
      <c r="B4" s="405"/>
      <c r="C4" s="2" t="s">
        <v>82</v>
      </c>
      <c r="D4" s="10" t="s">
        <v>69</v>
      </c>
      <c r="E4" s="10">
        <f>5*1</f>
        <v>5</v>
      </c>
      <c r="F4" s="119">
        <f>1.9*5</f>
        <v>9.5</v>
      </c>
      <c r="G4" s="9"/>
      <c r="H4" s="8"/>
      <c r="I4" s="10"/>
      <c r="J4" s="20">
        <v>1</v>
      </c>
      <c r="K4" s="49">
        <f>MEB!$F4/5</f>
        <v>1.9</v>
      </c>
      <c r="L4" s="49"/>
      <c r="M4" s="49"/>
      <c r="N4" s="49"/>
      <c r="O4" s="20">
        <v>150</v>
      </c>
      <c r="P4" s="20">
        <v>458</v>
      </c>
      <c r="Q4" s="20">
        <v>33</v>
      </c>
      <c r="R4" s="20">
        <v>36</v>
      </c>
    </row>
    <row r="5" spans="1:18" ht="13.5">
      <c r="A5" s="400"/>
      <c r="B5" s="405"/>
      <c r="C5" s="2" t="s">
        <v>41</v>
      </c>
      <c r="D5" s="10" t="s">
        <v>80</v>
      </c>
      <c r="E5" s="10">
        <f>150*5</f>
        <v>750</v>
      </c>
      <c r="F5" s="119">
        <v>0.8</v>
      </c>
      <c r="G5" s="9"/>
      <c r="H5" s="8"/>
      <c r="I5" s="10"/>
      <c r="J5" s="20" t="s">
        <v>70</v>
      </c>
      <c r="K5" s="49">
        <f>MEB!$F5/5</f>
        <v>0.16</v>
      </c>
      <c r="L5" s="49"/>
      <c r="M5" s="49"/>
      <c r="N5" s="49"/>
      <c r="O5" s="20"/>
      <c r="P5" s="20">
        <v>100</v>
      </c>
      <c r="Q5" s="20">
        <v>5</v>
      </c>
      <c r="R5" s="20">
        <v>6</v>
      </c>
    </row>
    <row r="6" spans="1:18" ht="15" customHeight="1">
      <c r="A6" s="400"/>
      <c r="B6" s="85" t="s">
        <v>155</v>
      </c>
      <c r="C6" s="13" t="s">
        <v>156</v>
      </c>
      <c r="D6" s="10" t="s">
        <v>78</v>
      </c>
      <c r="E6" s="10">
        <v>5</v>
      </c>
      <c r="F6" s="120">
        <v>2</v>
      </c>
      <c r="G6" s="9"/>
      <c r="H6" s="8"/>
      <c r="I6" s="10"/>
      <c r="J6" s="20">
        <v>1</v>
      </c>
      <c r="K6" s="49">
        <f>MEB!$F6/5</f>
        <v>0.4</v>
      </c>
      <c r="L6" s="49"/>
      <c r="M6" s="49"/>
      <c r="N6" s="49"/>
      <c r="O6" s="20">
        <v>150</v>
      </c>
      <c r="P6" s="20">
        <v>535</v>
      </c>
      <c r="Q6" s="20">
        <v>16</v>
      </c>
      <c r="R6" s="20">
        <v>5</v>
      </c>
    </row>
    <row r="7" spans="1:19" ht="13.5">
      <c r="A7" s="400"/>
      <c r="B7" s="406" t="s">
        <v>157</v>
      </c>
      <c r="C7" s="18" t="s">
        <v>44</v>
      </c>
      <c r="D7" s="10" t="s">
        <v>78</v>
      </c>
      <c r="E7" s="10">
        <f>5*1</f>
        <v>5</v>
      </c>
      <c r="F7" s="120">
        <v>1</v>
      </c>
      <c r="G7" s="9"/>
      <c r="H7" s="8"/>
      <c r="I7" s="10"/>
      <c r="J7" s="20">
        <v>1</v>
      </c>
      <c r="K7" s="49">
        <f>MEB!$F7/5</f>
        <v>0.2</v>
      </c>
      <c r="L7" s="49"/>
      <c r="M7" s="49"/>
      <c r="N7" s="49"/>
      <c r="O7" s="20">
        <v>100</v>
      </c>
      <c r="P7" s="20">
        <v>20</v>
      </c>
      <c r="Q7" s="20">
        <v>0</v>
      </c>
      <c r="R7" s="20">
        <v>0</v>
      </c>
      <c r="S7" s="11" t="s">
        <v>73</v>
      </c>
    </row>
    <row r="8" spans="1:18" ht="13.5">
      <c r="A8" s="400"/>
      <c r="B8" s="406"/>
      <c r="C8" s="18" t="s">
        <v>36</v>
      </c>
      <c r="D8" s="10" t="s">
        <v>78</v>
      </c>
      <c r="E8" s="10">
        <f>2*5</f>
        <v>10</v>
      </c>
      <c r="F8" s="120">
        <v>1.5</v>
      </c>
      <c r="G8" s="9"/>
      <c r="H8" s="8"/>
      <c r="I8" s="10"/>
      <c r="J8" s="20">
        <v>2</v>
      </c>
      <c r="K8" s="49">
        <f>MEB!$F8/5</f>
        <v>0.3</v>
      </c>
      <c r="L8" s="49"/>
      <c r="M8" s="49"/>
      <c r="N8" s="49"/>
      <c r="O8" s="20">
        <v>200</v>
      </c>
      <c r="P8" s="20">
        <v>144</v>
      </c>
      <c r="Q8" s="20">
        <v>3</v>
      </c>
      <c r="R8" s="20">
        <v>0</v>
      </c>
    </row>
    <row r="9" spans="1:18" ht="13.5">
      <c r="A9" s="400"/>
      <c r="B9" s="406"/>
      <c r="C9" s="2" t="s">
        <v>61</v>
      </c>
      <c r="D9" s="10" t="s">
        <v>78</v>
      </c>
      <c r="E9" s="10">
        <f>0.5*5</f>
        <v>2.5</v>
      </c>
      <c r="F9" s="119">
        <v>0.75</v>
      </c>
      <c r="G9" s="9"/>
      <c r="H9" s="8"/>
      <c r="I9" s="10"/>
      <c r="J9" s="20">
        <v>0.5</v>
      </c>
      <c r="K9" s="49">
        <f>MEB!$F9/5</f>
        <v>0.15</v>
      </c>
      <c r="L9" s="49"/>
      <c r="M9" s="49"/>
      <c r="N9" s="49"/>
      <c r="O9" s="20">
        <v>50</v>
      </c>
      <c r="P9" s="20">
        <v>20</v>
      </c>
      <c r="Q9" s="20">
        <v>1</v>
      </c>
      <c r="R9" s="20">
        <v>0</v>
      </c>
    </row>
    <row r="10" spans="1:18" ht="13.5">
      <c r="A10" s="400"/>
      <c r="B10" s="406"/>
      <c r="C10" s="18" t="s">
        <v>37</v>
      </c>
      <c r="D10" s="10" t="s">
        <v>78</v>
      </c>
      <c r="E10" s="10">
        <f>0.3*5</f>
        <v>1.5</v>
      </c>
      <c r="F10" s="120">
        <v>2</v>
      </c>
      <c r="G10" s="9"/>
      <c r="H10" s="8"/>
      <c r="I10" s="10"/>
      <c r="J10" s="20">
        <v>0.3</v>
      </c>
      <c r="K10" s="49">
        <f>MEB!$F10/5</f>
        <v>0.4</v>
      </c>
      <c r="L10" s="49"/>
      <c r="M10" s="49"/>
      <c r="N10" s="49"/>
      <c r="O10" s="20">
        <v>50</v>
      </c>
      <c r="P10" s="20">
        <v>6</v>
      </c>
      <c r="Q10" s="20">
        <v>0</v>
      </c>
      <c r="R10" s="20">
        <v>0</v>
      </c>
    </row>
    <row r="11" spans="1:18" ht="13.5">
      <c r="A11" s="400"/>
      <c r="B11" s="406"/>
      <c r="C11" s="2" t="s">
        <v>60</v>
      </c>
      <c r="D11" s="10" t="s">
        <v>78</v>
      </c>
      <c r="E11" s="10">
        <f>5*1</f>
        <v>5</v>
      </c>
      <c r="F11" s="119">
        <v>1.5</v>
      </c>
      <c r="G11" s="9"/>
      <c r="H11" s="8"/>
      <c r="I11" s="10"/>
      <c r="J11" s="12">
        <v>1</v>
      </c>
      <c r="K11" s="49">
        <f>MEB!$F11/5</f>
        <v>0.3</v>
      </c>
      <c r="L11" s="49"/>
      <c r="M11" s="49"/>
      <c r="N11" s="49"/>
      <c r="O11" s="12">
        <v>100</v>
      </c>
      <c r="P11" s="12">
        <v>88</v>
      </c>
      <c r="Q11" s="12">
        <v>1.5</v>
      </c>
      <c r="R11" s="12">
        <v>0</v>
      </c>
    </row>
    <row r="12" spans="1:19" ht="13.5">
      <c r="A12" s="400"/>
      <c r="B12" s="406"/>
      <c r="C12" s="2" t="s">
        <v>43</v>
      </c>
      <c r="D12" s="10" t="s">
        <v>78</v>
      </c>
      <c r="E12" s="10">
        <f>5*1</f>
        <v>5</v>
      </c>
      <c r="F12" s="119">
        <v>2</v>
      </c>
      <c r="G12" s="9"/>
      <c r="H12" s="8"/>
      <c r="I12" s="10"/>
      <c r="J12" s="12">
        <v>1</v>
      </c>
      <c r="K12" s="49">
        <f>MEB!$F12/5</f>
        <v>0.4</v>
      </c>
      <c r="L12" s="49"/>
      <c r="M12" s="49"/>
      <c r="N12" s="49"/>
      <c r="O12" s="12">
        <v>100</v>
      </c>
      <c r="P12" s="12">
        <v>45</v>
      </c>
      <c r="Q12" s="12">
        <v>0</v>
      </c>
      <c r="R12" s="12">
        <v>0</v>
      </c>
      <c r="S12" s="22"/>
    </row>
    <row r="13" spans="1:18" s="12" customFormat="1" ht="13.5">
      <c r="A13" s="400"/>
      <c r="B13" s="407" t="s">
        <v>158</v>
      </c>
      <c r="C13" s="18" t="s">
        <v>75</v>
      </c>
      <c r="D13" s="10" t="s">
        <v>79</v>
      </c>
      <c r="E13" s="10">
        <v>1</v>
      </c>
      <c r="F13" s="120">
        <v>2.4</v>
      </c>
      <c r="G13" s="9"/>
      <c r="H13" s="8"/>
      <c r="I13" s="10"/>
      <c r="J13" s="20" t="s">
        <v>140</v>
      </c>
      <c r="K13" s="49">
        <f>MEB!$F13/5</f>
        <v>0.48</v>
      </c>
      <c r="L13" s="49"/>
      <c r="M13" s="49"/>
      <c r="N13" s="49"/>
      <c r="O13" s="20">
        <v>200</v>
      </c>
      <c r="P13" s="20">
        <v>200</v>
      </c>
      <c r="Q13" s="20">
        <v>10</v>
      </c>
      <c r="R13" s="20">
        <v>12</v>
      </c>
    </row>
    <row r="14" spans="1:18" s="12" customFormat="1" ht="13.5">
      <c r="A14" s="400"/>
      <c r="B14" s="407"/>
      <c r="C14" s="2" t="s">
        <v>40</v>
      </c>
      <c r="D14" s="10" t="s">
        <v>80</v>
      </c>
      <c r="E14" s="10">
        <f>25*5</f>
        <v>125</v>
      </c>
      <c r="F14" s="119">
        <v>0.5</v>
      </c>
      <c r="G14" s="9"/>
      <c r="H14" s="8"/>
      <c r="I14" s="10"/>
      <c r="J14" s="20" t="s">
        <v>71</v>
      </c>
      <c r="K14" s="49">
        <f>MEB!$F14/5</f>
        <v>0.1</v>
      </c>
      <c r="L14" s="49"/>
      <c r="M14" s="49"/>
      <c r="N14" s="49"/>
      <c r="O14" s="20"/>
      <c r="P14" s="20">
        <v>223</v>
      </c>
      <c r="Q14" s="20">
        <v>0</v>
      </c>
      <c r="R14" s="20">
        <v>25</v>
      </c>
    </row>
    <row r="15" spans="1:18" s="12" customFormat="1" ht="13.5">
      <c r="A15" s="400"/>
      <c r="B15" s="408" t="s">
        <v>159</v>
      </c>
      <c r="C15" s="2" t="s">
        <v>5</v>
      </c>
      <c r="D15" s="10" t="s">
        <v>81</v>
      </c>
      <c r="E15" s="10">
        <f>5*5</f>
        <v>25</v>
      </c>
      <c r="F15" s="119">
        <v>0.5</v>
      </c>
      <c r="G15" s="9"/>
      <c r="H15" s="8"/>
      <c r="I15" s="10"/>
      <c r="J15" s="12">
        <v>5</v>
      </c>
      <c r="K15" s="49">
        <f>MEB!$F15/5</f>
        <v>0.1</v>
      </c>
      <c r="L15" s="49"/>
      <c r="M15" s="49"/>
      <c r="N15" s="49"/>
      <c r="P15" s="12">
        <v>0</v>
      </c>
      <c r="Q15" s="12">
        <v>0</v>
      </c>
      <c r="R15" s="12">
        <v>0</v>
      </c>
    </row>
    <row r="16" spans="1:18" s="12" customFormat="1" ht="13.5">
      <c r="A16" s="400"/>
      <c r="B16" s="408"/>
      <c r="C16" s="2" t="s">
        <v>59</v>
      </c>
      <c r="D16" s="10" t="s">
        <v>81</v>
      </c>
      <c r="E16" s="10">
        <f>20*5</f>
        <v>100</v>
      </c>
      <c r="F16" s="119">
        <v>0.55</v>
      </c>
      <c r="G16" s="9"/>
      <c r="H16" s="8"/>
      <c r="I16" s="10"/>
      <c r="J16" s="12">
        <v>20</v>
      </c>
      <c r="K16" s="49">
        <f>MEB!$F16/5</f>
        <v>0.11000000000000001</v>
      </c>
      <c r="L16" s="49"/>
      <c r="M16" s="49"/>
      <c r="N16" s="49"/>
      <c r="P16" s="12">
        <v>80</v>
      </c>
      <c r="Q16" s="12">
        <v>0</v>
      </c>
      <c r="R16" s="12">
        <v>0</v>
      </c>
    </row>
    <row r="17" spans="1:18" s="12" customFormat="1" ht="13.5">
      <c r="A17" s="400"/>
      <c r="B17" s="408"/>
      <c r="C17" s="2" t="s">
        <v>139</v>
      </c>
      <c r="D17" s="10" t="s">
        <v>78</v>
      </c>
      <c r="E17" s="10">
        <f>2*5</f>
        <v>10</v>
      </c>
      <c r="F17" s="121">
        <v>1</v>
      </c>
      <c r="G17" s="9"/>
      <c r="H17" s="8"/>
      <c r="I17" s="10"/>
      <c r="J17" s="12">
        <v>2</v>
      </c>
      <c r="K17" s="49">
        <f>MEB!$F17/5</f>
        <v>0.2</v>
      </c>
      <c r="L17" s="49"/>
      <c r="M17" s="49"/>
      <c r="N17" s="49"/>
      <c r="P17" s="12">
        <v>0</v>
      </c>
      <c r="Q17" s="12">
        <v>0</v>
      </c>
      <c r="R17" s="12">
        <v>0</v>
      </c>
    </row>
    <row r="18" spans="1:18" s="12" customFormat="1" ht="15">
      <c r="A18" s="400"/>
      <c r="B18" s="90"/>
      <c r="C18" s="91" t="s">
        <v>141</v>
      </c>
      <c r="D18" s="92"/>
      <c r="E18" s="93"/>
      <c r="F18" s="94">
        <f>SUM(F3:F17)</f>
        <v>28</v>
      </c>
      <c r="G18" s="95"/>
      <c r="H18" s="96"/>
      <c r="I18" s="93"/>
      <c r="J18" s="93"/>
      <c r="K18" s="97">
        <f>SUM(K3:K17)</f>
        <v>5.6</v>
      </c>
      <c r="L18" s="134"/>
      <c r="M18" s="134"/>
      <c r="N18" s="134"/>
      <c r="O18" s="98"/>
      <c r="P18" s="98"/>
      <c r="Q18" s="98"/>
      <c r="R18" s="98"/>
    </row>
    <row r="19" spans="1:19" s="12" customFormat="1" ht="13.5">
      <c r="A19" s="400"/>
      <c r="B19" s="89"/>
      <c r="C19" s="52" t="s">
        <v>72</v>
      </c>
      <c r="D19" s="52"/>
      <c r="E19" s="52"/>
      <c r="F19" s="53"/>
      <c r="G19" s="54"/>
      <c r="H19" s="55"/>
      <c r="I19" s="56"/>
      <c r="J19" s="57"/>
      <c r="K19" s="57"/>
      <c r="L19" s="57"/>
      <c r="M19" s="57"/>
      <c r="N19" s="57"/>
      <c r="O19" s="58"/>
      <c r="P19" s="58" t="e">
        <f>SUM(#REF!)</f>
        <v>#REF!</v>
      </c>
      <c r="Q19" s="58" t="e">
        <f>SUM(#REF!)</f>
        <v>#REF!</v>
      </c>
      <c r="R19" s="58" t="e">
        <f>SUM(#REF!)</f>
        <v>#REF!</v>
      </c>
      <c r="S19" s="23"/>
    </row>
    <row r="20" spans="1:10" s="12" customFormat="1" ht="13.5">
      <c r="A20" s="401" t="s">
        <v>8</v>
      </c>
      <c r="B20" s="82"/>
      <c r="C20" s="1" t="s">
        <v>133</v>
      </c>
      <c r="D20" s="12" t="s">
        <v>137</v>
      </c>
      <c r="E20" s="66">
        <v>1</v>
      </c>
      <c r="F20" s="12">
        <v>5.5</v>
      </c>
      <c r="G20" s="12" t="s">
        <v>102</v>
      </c>
      <c r="H20" s="87"/>
      <c r="I20" s="66"/>
      <c r="J20" s="66">
        <v>1</v>
      </c>
    </row>
    <row r="21" spans="1:14" s="12" customFormat="1" ht="13.5">
      <c r="A21" s="402"/>
      <c r="B21" s="82"/>
      <c r="C21" s="1" t="s">
        <v>134</v>
      </c>
      <c r="D21" s="12" t="s">
        <v>137</v>
      </c>
      <c r="E21" s="66">
        <v>1</v>
      </c>
      <c r="F21" s="12">
        <v>5.5</v>
      </c>
      <c r="G21" s="12" t="s">
        <v>104</v>
      </c>
      <c r="H21" s="87"/>
      <c r="I21" s="66"/>
      <c r="J21" s="66">
        <v>1</v>
      </c>
      <c r="L21" s="66"/>
      <c r="M21" s="66"/>
      <c r="N21" s="66"/>
    </row>
    <row r="22" spans="1:14" s="12" customFormat="1" ht="13.5">
      <c r="A22" s="402"/>
      <c r="B22" s="82"/>
      <c r="C22" s="1" t="s">
        <v>135</v>
      </c>
      <c r="D22" s="12" t="s">
        <v>137</v>
      </c>
      <c r="E22" s="66">
        <v>1</v>
      </c>
      <c r="F22" s="12">
        <v>5.5</v>
      </c>
      <c r="G22" s="12" t="s">
        <v>106</v>
      </c>
      <c r="H22" s="87"/>
      <c r="I22" s="66"/>
      <c r="J22" s="66">
        <v>1</v>
      </c>
      <c r="L22" s="66"/>
      <c r="M22" s="66"/>
      <c r="N22" s="66"/>
    </row>
    <row r="23" spans="1:14" s="12" customFormat="1" ht="13.5">
      <c r="A23" s="402"/>
      <c r="B23" s="82"/>
      <c r="C23" s="2" t="s">
        <v>47</v>
      </c>
      <c r="D23" s="8" t="s">
        <v>107</v>
      </c>
      <c r="E23" s="66">
        <v>1</v>
      </c>
      <c r="F23" s="87">
        <v>1.2</v>
      </c>
      <c r="G23" s="65"/>
      <c r="H23" s="87"/>
      <c r="I23" s="66"/>
      <c r="J23" s="66">
        <v>1</v>
      </c>
      <c r="K23" s="113">
        <v>1.2</v>
      </c>
      <c r="L23" s="113">
        <f>MEB!$F23</f>
        <v>1.2</v>
      </c>
      <c r="M23" s="113"/>
      <c r="N23" s="113"/>
    </row>
    <row r="24" spans="1:14" s="12" customFormat="1" ht="13.5">
      <c r="A24" s="402"/>
      <c r="B24" s="82"/>
      <c r="C24" s="1" t="s">
        <v>48</v>
      </c>
      <c r="D24" s="8" t="s">
        <v>108</v>
      </c>
      <c r="E24" s="66">
        <v>1</v>
      </c>
      <c r="F24" s="87">
        <v>1.57</v>
      </c>
      <c r="G24" s="65"/>
      <c r="H24" s="87"/>
      <c r="I24" s="66"/>
      <c r="J24" s="66">
        <v>1</v>
      </c>
      <c r="K24" s="87"/>
      <c r="L24" s="87"/>
      <c r="M24" s="87"/>
      <c r="N24" s="87"/>
    </row>
    <row r="25" spans="1:14" s="12" customFormat="1" ht="13.5">
      <c r="A25" s="402"/>
      <c r="B25" s="82"/>
      <c r="C25" s="1" t="s">
        <v>49</v>
      </c>
      <c r="D25" s="10" t="s">
        <v>124</v>
      </c>
      <c r="E25" s="66">
        <v>1</v>
      </c>
      <c r="F25" s="87">
        <v>2.1</v>
      </c>
      <c r="G25" s="87" t="s">
        <v>110</v>
      </c>
      <c r="H25" s="87"/>
      <c r="I25" s="66"/>
      <c r="J25" s="66">
        <v>1</v>
      </c>
      <c r="K25" s="87"/>
      <c r="L25" s="87"/>
      <c r="M25" s="87"/>
      <c r="N25" s="87"/>
    </row>
    <row r="26" spans="1:14" s="12" customFormat="1" ht="13.5">
      <c r="A26" s="402"/>
      <c r="B26" s="82"/>
      <c r="C26" s="1" t="s">
        <v>50</v>
      </c>
      <c r="D26" s="10" t="s">
        <v>111</v>
      </c>
      <c r="E26" s="66">
        <v>5</v>
      </c>
      <c r="F26" s="87">
        <f>0.57*5</f>
        <v>2.8499999999999996</v>
      </c>
      <c r="G26" s="65"/>
      <c r="H26" s="87"/>
      <c r="I26" s="66"/>
      <c r="J26" s="66">
        <v>1</v>
      </c>
      <c r="K26" s="114">
        <f>MEB!$F26/MEB!$E26</f>
        <v>0.57</v>
      </c>
      <c r="L26" s="114">
        <f>MEB!$F26/5</f>
        <v>0.57</v>
      </c>
      <c r="M26" s="114"/>
      <c r="N26" s="114"/>
    </row>
    <row r="27" spans="1:14" s="12" customFormat="1" ht="13.5">
      <c r="A27" s="402"/>
      <c r="B27" s="82"/>
      <c r="C27" s="1" t="s">
        <v>130</v>
      </c>
      <c r="D27" s="12" t="s">
        <v>138</v>
      </c>
      <c r="E27" s="66">
        <v>1</v>
      </c>
      <c r="F27" s="87">
        <v>3</v>
      </c>
      <c r="G27" s="87" t="s">
        <v>113</v>
      </c>
      <c r="H27" s="87"/>
      <c r="I27" s="66"/>
      <c r="J27" s="66"/>
      <c r="K27" s="66"/>
      <c r="L27" s="66">
        <f>MEB!$F27</f>
        <v>3</v>
      </c>
      <c r="M27" s="66"/>
      <c r="N27" s="66"/>
    </row>
    <row r="28" spans="1:14" ht="13.5">
      <c r="A28" s="402"/>
      <c r="B28" s="82"/>
      <c r="C28" s="1" t="s">
        <v>127</v>
      </c>
      <c r="D28" s="10" t="s">
        <v>128</v>
      </c>
      <c r="E28" s="66">
        <v>30</v>
      </c>
      <c r="F28" s="87">
        <f>30*0.22</f>
        <v>6.6</v>
      </c>
      <c r="G28" s="87"/>
      <c r="H28" s="87"/>
      <c r="I28" s="66"/>
      <c r="J28" s="66">
        <v>6</v>
      </c>
      <c r="K28" s="114">
        <f>MEB!$F28/5</f>
        <v>1.3199999999999998</v>
      </c>
      <c r="L28" s="114">
        <f>MEB!$F28/5</f>
        <v>1.3199999999999998</v>
      </c>
      <c r="M28" s="114"/>
      <c r="N28" s="114"/>
    </row>
    <row r="29" spans="1:14" ht="13.5">
      <c r="A29" s="402"/>
      <c r="B29" s="82"/>
      <c r="C29" s="2" t="s">
        <v>62</v>
      </c>
      <c r="D29" s="10">
        <v>1</v>
      </c>
      <c r="E29" s="66">
        <v>5</v>
      </c>
      <c r="F29" s="87">
        <f>0.51*5</f>
        <v>2.55</v>
      </c>
      <c r="G29" s="87" t="s">
        <v>116</v>
      </c>
      <c r="H29" s="87"/>
      <c r="I29" s="66"/>
      <c r="J29" s="66">
        <v>1</v>
      </c>
      <c r="K29" s="114">
        <f>MEB!$F29/5</f>
        <v>0.51</v>
      </c>
      <c r="L29" s="114">
        <f>MEB!$F29/5</f>
        <v>0.51</v>
      </c>
      <c r="M29" s="114"/>
      <c r="N29" s="114"/>
    </row>
    <row r="30" spans="1:14" ht="13.5">
      <c r="A30" s="402"/>
      <c r="B30" s="82"/>
      <c r="C30" s="2" t="s">
        <v>63</v>
      </c>
      <c r="D30" s="10" t="s">
        <v>129</v>
      </c>
      <c r="E30" s="66">
        <v>5</v>
      </c>
      <c r="F30" s="87">
        <f>0.59*5</f>
        <v>2.9499999999999997</v>
      </c>
      <c r="G30" s="87" t="s">
        <v>117</v>
      </c>
      <c r="H30" s="87"/>
      <c r="I30" s="66"/>
      <c r="J30" s="66">
        <v>1</v>
      </c>
      <c r="K30" s="114">
        <f>MEB!$F30/5</f>
        <v>0.59</v>
      </c>
      <c r="L30" s="114">
        <f>MEB!$F30/5</f>
        <v>0.59</v>
      </c>
      <c r="M30" s="114"/>
      <c r="N30" s="114"/>
    </row>
    <row r="31" spans="1:14" ht="13.5">
      <c r="A31" s="402"/>
      <c r="B31" s="82"/>
      <c r="C31" s="2" t="s">
        <v>126</v>
      </c>
      <c r="D31" s="10" t="s">
        <v>78</v>
      </c>
      <c r="E31" s="66">
        <v>3</v>
      </c>
      <c r="F31" s="87">
        <f>3*6</f>
        <v>18</v>
      </c>
      <c r="G31" s="87"/>
      <c r="H31" s="87"/>
      <c r="I31" s="66"/>
      <c r="J31" s="66"/>
      <c r="K31" s="66">
        <f>MEB!$F31/3</f>
        <v>6</v>
      </c>
      <c r="L31" s="66">
        <f>MEB!$F31/3</f>
        <v>6</v>
      </c>
      <c r="M31" s="66"/>
      <c r="N31" s="66"/>
    </row>
    <row r="32" spans="1:14" ht="13.5">
      <c r="A32" s="402"/>
      <c r="B32" s="82"/>
      <c r="C32" s="2" t="s">
        <v>131</v>
      </c>
      <c r="D32" s="10" t="s">
        <v>78</v>
      </c>
      <c r="E32" s="66">
        <v>1</v>
      </c>
      <c r="F32" s="87">
        <v>4</v>
      </c>
      <c r="G32" s="87"/>
      <c r="H32" s="87"/>
      <c r="I32" s="66"/>
      <c r="J32" s="66"/>
      <c r="K32" s="66">
        <f>MEB!$F32</f>
        <v>4</v>
      </c>
      <c r="L32" s="66">
        <f>MEB!$F32</f>
        <v>4</v>
      </c>
      <c r="M32" s="66"/>
      <c r="N32" s="66"/>
    </row>
    <row r="33" spans="1:14" ht="13.5">
      <c r="A33" s="402"/>
      <c r="B33" s="82"/>
      <c r="C33" s="14" t="s">
        <v>132</v>
      </c>
      <c r="D33" s="50" t="s">
        <v>162</v>
      </c>
      <c r="E33" s="66">
        <v>1</v>
      </c>
      <c r="F33" s="87">
        <v>3</v>
      </c>
      <c r="G33" s="87"/>
      <c r="H33" s="87"/>
      <c r="I33" s="66"/>
      <c r="J33" s="66"/>
      <c r="K33" s="108">
        <f>MEB!$F33</f>
        <v>3</v>
      </c>
      <c r="L33" s="108">
        <f>MEB!$F33</f>
        <v>3</v>
      </c>
      <c r="M33" s="108"/>
      <c r="N33" s="108"/>
    </row>
    <row r="34" spans="1:14" ht="14.25">
      <c r="A34" s="403"/>
      <c r="B34" s="82"/>
      <c r="C34" s="1" t="s">
        <v>151</v>
      </c>
      <c r="D34" s="10" t="s">
        <v>78</v>
      </c>
      <c r="E34" s="66">
        <v>5</v>
      </c>
      <c r="F34" s="12">
        <f>3.8*5</f>
        <v>19</v>
      </c>
      <c r="G34" s="87"/>
      <c r="H34" s="87"/>
      <c r="I34" s="66"/>
      <c r="J34" s="66"/>
      <c r="K34" s="51">
        <f>MEB!$F34/5</f>
        <v>3.8</v>
      </c>
      <c r="L34" s="87">
        <f>MEB!$F34/5</f>
        <v>3.8</v>
      </c>
      <c r="M34" s="87"/>
      <c r="N34" s="87"/>
    </row>
    <row r="35" spans="1:14" ht="23.25" customHeight="1">
      <c r="A35" s="99" t="s">
        <v>9</v>
      </c>
      <c r="B35" s="82"/>
      <c r="C35" s="88" t="s">
        <v>160</v>
      </c>
      <c r="D35" s="86"/>
      <c r="E35" s="66"/>
      <c r="F35" s="114">
        <f>SUM(F20:F34)+SUM(F3:F17)</f>
        <v>111.32</v>
      </c>
      <c r="G35" s="87"/>
      <c r="H35" s="87"/>
      <c r="I35" s="66"/>
      <c r="J35" s="66"/>
      <c r="K35" s="87"/>
      <c r="L35" s="87"/>
      <c r="M35" s="87"/>
      <c r="N35" s="87"/>
    </row>
    <row r="36" spans="1:14" ht="15">
      <c r="A36" s="83"/>
      <c r="B36" s="83"/>
      <c r="C36" s="59" t="s">
        <v>142</v>
      </c>
      <c r="D36" s="60"/>
      <c r="E36" s="115"/>
      <c r="F36" s="116">
        <v>87.62</v>
      </c>
      <c r="G36" s="117"/>
      <c r="H36" s="117"/>
      <c r="I36" s="115"/>
      <c r="J36" s="115"/>
      <c r="K36" s="118">
        <f>SUM(K20:K35)</f>
        <v>20.99</v>
      </c>
      <c r="L36" s="118">
        <f>SUM(L20:L35)</f>
        <v>23.99</v>
      </c>
      <c r="M36" s="135"/>
      <c r="N36" s="135"/>
    </row>
    <row r="37" spans="1:14" ht="15">
      <c r="A37" s="27"/>
      <c r="C37" s="61" t="s">
        <v>6</v>
      </c>
      <c r="D37" s="61"/>
      <c r="E37" s="61"/>
      <c r="F37" s="109">
        <f>F18+F36</f>
        <v>115.62</v>
      </c>
      <c r="G37" s="110"/>
      <c r="H37" s="111"/>
      <c r="I37" s="112"/>
      <c r="J37" s="112"/>
      <c r="K37" s="109">
        <f>K18+K36</f>
        <v>26.589999999999996</v>
      </c>
      <c r="L37" s="109"/>
      <c r="M37" s="109"/>
      <c r="N37" s="109"/>
    </row>
    <row r="38" ht="13.5">
      <c r="A38" s="27"/>
    </row>
    <row r="39" ht="13.5">
      <c r="A39" s="27"/>
    </row>
  </sheetData>
  <sheetProtection/>
  <mergeCells count="8">
    <mergeCell ref="A3:A19"/>
    <mergeCell ref="A20:A34"/>
    <mergeCell ref="O1:R1"/>
    <mergeCell ref="C1:K1"/>
    <mergeCell ref="B3:B5"/>
    <mergeCell ref="B7:B12"/>
    <mergeCell ref="B13:B14"/>
    <mergeCell ref="B15:B17"/>
  </mergeCells>
  <printOptions/>
  <pageMargins left="0.7" right="0.7" top="0.75" bottom="0.75" header="0.3" footer="0.3"/>
  <pageSetup horizontalDpi="600" verticalDpi="600" orientation="portrait" paperSize="9" scale="38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E20" sqref="E20:F20"/>
    </sheetView>
  </sheetViews>
  <sheetFormatPr defaultColWidth="9.140625" defaultRowHeight="15"/>
  <cols>
    <col min="1" max="1" width="12.421875" style="16" customWidth="1"/>
    <col min="2" max="2" width="28.8515625" style="11" customWidth="1"/>
    <col min="3" max="3" width="13.57421875" style="20" customWidth="1"/>
    <col min="4" max="4" width="25.57421875" style="11" customWidth="1"/>
    <col min="5" max="5" width="16.00390625" style="11" customWidth="1"/>
    <col min="6" max="6" width="21.00390625" style="11" customWidth="1"/>
    <col min="7" max="7" width="11.421875" style="11" hidden="1" customWidth="1"/>
    <col min="8" max="8" width="10.28125" style="11" hidden="1" customWidth="1"/>
    <col min="9" max="9" width="11.57421875" style="11" hidden="1" customWidth="1"/>
    <col min="10" max="16384" width="9.140625" style="11" customWidth="1"/>
  </cols>
  <sheetData>
    <row r="1" spans="1:6" ht="27.75" customHeight="1" thickBot="1">
      <c r="A1" s="27"/>
      <c r="C1" s="409" t="s">
        <v>118</v>
      </c>
      <c r="D1" s="409"/>
      <c r="E1" s="409"/>
      <c r="F1" s="409"/>
    </row>
    <row r="2" spans="1:9" ht="24.75" customHeight="1">
      <c r="A2" s="28"/>
      <c r="B2" s="29"/>
      <c r="C2" s="410" t="s">
        <v>119</v>
      </c>
      <c r="D2" s="411"/>
      <c r="E2" s="412" t="s">
        <v>120</v>
      </c>
      <c r="F2" s="411"/>
      <c r="G2" s="30"/>
      <c r="H2" s="30"/>
      <c r="I2" s="30"/>
    </row>
    <row r="3" spans="2:10" ht="41.25">
      <c r="B3" s="1" t="s">
        <v>0</v>
      </c>
      <c r="C3" s="31" t="s">
        <v>121</v>
      </c>
      <c r="D3" s="32" t="s">
        <v>1</v>
      </c>
      <c r="E3" s="33" t="s">
        <v>122</v>
      </c>
      <c r="F3" s="32" t="s">
        <v>123</v>
      </c>
      <c r="G3" s="34" t="s">
        <v>32</v>
      </c>
      <c r="H3" s="34" t="s">
        <v>2</v>
      </c>
      <c r="I3" s="34" t="s">
        <v>3</v>
      </c>
      <c r="J3" s="20"/>
    </row>
    <row r="4" spans="1:9" ht="13.5">
      <c r="A4" s="413" t="s">
        <v>7</v>
      </c>
      <c r="B4" s="18" t="s">
        <v>33</v>
      </c>
      <c r="C4" s="35">
        <v>1</v>
      </c>
      <c r="D4" s="36" t="s">
        <v>83</v>
      </c>
      <c r="E4" s="37">
        <v>1</v>
      </c>
      <c r="F4" s="36" t="s">
        <v>83</v>
      </c>
      <c r="G4" s="9"/>
      <c r="H4" s="8">
        <v>0</v>
      </c>
      <c r="I4" s="10">
        <f>G4*H4</f>
        <v>0</v>
      </c>
    </row>
    <row r="5" spans="1:9" ht="13.5">
      <c r="A5" s="414"/>
      <c r="B5" s="18" t="s">
        <v>4</v>
      </c>
      <c r="C5" s="35">
        <v>2</v>
      </c>
      <c r="D5" s="36" t="s">
        <v>84</v>
      </c>
      <c r="E5" s="37">
        <v>1.76</v>
      </c>
      <c r="F5" s="36" t="s">
        <v>85</v>
      </c>
      <c r="G5" s="9"/>
      <c r="H5" s="8"/>
      <c r="I5" s="10"/>
    </row>
    <row r="6" spans="1:9" ht="13.5">
      <c r="A6" s="414"/>
      <c r="B6" s="13" t="s">
        <v>34</v>
      </c>
      <c r="C6" s="38" t="s">
        <v>86</v>
      </c>
      <c r="D6" s="36" t="s">
        <v>87</v>
      </c>
      <c r="E6" s="37" t="s">
        <v>88</v>
      </c>
      <c r="F6" s="36"/>
      <c r="G6" s="9"/>
      <c r="H6" s="8"/>
      <c r="I6" s="10"/>
    </row>
    <row r="7" spans="1:9" ht="13.5">
      <c r="A7" s="414"/>
      <c r="B7" s="18" t="s">
        <v>35</v>
      </c>
      <c r="C7" s="39">
        <v>2.9</v>
      </c>
      <c r="D7" s="36" t="s">
        <v>79</v>
      </c>
      <c r="E7" s="37">
        <v>2.39</v>
      </c>
      <c r="F7" s="36" t="s">
        <v>79</v>
      </c>
      <c r="G7" s="9"/>
      <c r="H7" s="8"/>
      <c r="I7" s="10"/>
    </row>
    <row r="8" spans="1:9" ht="13.5">
      <c r="A8" s="414"/>
      <c r="B8" s="18" t="s">
        <v>44</v>
      </c>
      <c r="C8" s="39">
        <v>0.9</v>
      </c>
      <c r="D8" s="36" t="s">
        <v>79</v>
      </c>
      <c r="E8" s="37">
        <v>0.72</v>
      </c>
      <c r="F8" s="36" t="s">
        <v>79</v>
      </c>
      <c r="G8" s="9"/>
      <c r="H8" s="8"/>
      <c r="I8" s="10"/>
    </row>
    <row r="9" spans="1:9" ht="13.5">
      <c r="A9" s="414"/>
      <c r="B9" s="18" t="s">
        <v>36</v>
      </c>
      <c r="C9" s="39">
        <v>0.9</v>
      </c>
      <c r="D9" s="36" t="s">
        <v>79</v>
      </c>
      <c r="E9" s="37">
        <v>0.59</v>
      </c>
      <c r="F9" s="36" t="s">
        <v>79</v>
      </c>
      <c r="G9" s="9"/>
      <c r="H9" s="8"/>
      <c r="I9" s="10"/>
    </row>
    <row r="10" spans="1:9" ht="13.5">
      <c r="A10" s="414"/>
      <c r="B10" s="2" t="s">
        <v>61</v>
      </c>
      <c r="C10" s="40">
        <v>1</v>
      </c>
      <c r="D10" s="36" t="s">
        <v>79</v>
      </c>
      <c r="E10" s="37">
        <v>0.51</v>
      </c>
      <c r="F10" s="36" t="s">
        <v>79</v>
      </c>
      <c r="G10" s="9"/>
      <c r="H10" s="8"/>
      <c r="I10" s="10"/>
    </row>
    <row r="11" spans="1:9" ht="13.5">
      <c r="A11" s="414"/>
      <c r="B11" s="18" t="s">
        <v>37</v>
      </c>
      <c r="C11" s="39" t="s">
        <v>89</v>
      </c>
      <c r="D11" s="36" t="s">
        <v>90</v>
      </c>
      <c r="E11" s="37">
        <v>0.56</v>
      </c>
      <c r="F11" s="36" t="s">
        <v>79</v>
      </c>
      <c r="G11" s="9"/>
      <c r="H11" s="8"/>
      <c r="I11" s="10"/>
    </row>
    <row r="12" spans="1:9" ht="13.5">
      <c r="A12" s="414"/>
      <c r="B12" s="2" t="s">
        <v>38</v>
      </c>
      <c r="C12" s="40">
        <v>1.9</v>
      </c>
      <c r="D12" s="36" t="s">
        <v>91</v>
      </c>
      <c r="E12" s="37">
        <v>1.65</v>
      </c>
      <c r="F12" s="36" t="s">
        <v>91</v>
      </c>
      <c r="G12" s="9"/>
      <c r="H12" s="8"/>
      <c r="I12" s="10"/>
    </row>
    <row r="13" spans="1:9" ht="13.5">
      <c r="A13" s="414"/>
      <c r="B13" s="2" t="s">
        <v>39</v>
      </c>
      <c r="C13" s="40">
        <v>1.9</v>
      </c>
      <c r="D13" s="36" t="s">
        <v>91</v>
      </c>
      <c r="E13" s="37">
        <v>1.98</v>
      </c>
      <c r="F13" s="36" t="s">
        <v>91</v>
      </c>
      <c r="G13" s="9"/>
      <c r="H13" s="8"/>
      <c r="I13" s="10"/>
    </row>
    <row r="14" spans="1:9" ht="13.5">
      <c r="A14" s="414"/>
      <c r="B14" s="2" t="s">
        <v>40</v>
      </c>
      <c r="C14" s="40">
        <v>1.9</v>
      </c>
      <c r="D14" s="36" t="s">
        <v>92</v>
      </c>
      <c r="E14" s="37">
        <v>1.84</v>
      </c>
      <c r="F14" s="36" t="s">
        <v>92</v>
      </c>
      <c r="G14" s="9"/>
      <c r="H14" s="8"/>
      <c r="I14" s="10"/>
    </row>
    <row r="15" spans="1:9" ht="13.5">
      <c r="A15" s="414"/>
      <c r="B15" s="2" t="s">
        <v>41</v>
      </c>
      <c r="C15" s="37" t="s">
        <v>88</v>
      </c>
      <c r="D15" s="36"/>
      <c r="E15" s="37">
        <v>0.59</v>
      </c>
      <c r="F15" s="36" t="s">
        <v>93</v>
      </c>
      <c r="G15" s="9"/>
      <c r="H15" s="8"/>
      <c r="I15" s="10"/>
    </row>
    <row r="16" spans="1:9" s="12" customFormat="1" ht="13.5">
      <c r="A16" s="414"/>
      <c r="B16" s="2" t="s">
        <v>60</v>
      </c>
      <c r="C16" s="40">
        <v>1.8</v>
      </c>
      <c r="D16" s="36" t="s">
        <v>79</v>
      </c>
      <c r="E16" s="37">
        <v>1.82</v>
      </c>
      <c r="F16" s="36" t="s">
        <v>79</v>
      </c>
      <c r="G16" s="9"/>
      <c r="H16" s="8"/>
      <c r="I16" s="10"/>
    </row>
    <row r="17" spans="1:9" s="12" customFormat="1" ht="13.5">
      <c r="A17" s="414"/>
      <c r="B17" s="2" t="s">
        <v>42</v>
      </c>
      <c r="C17" s="40">
        <v>0.5</v>
      </c>
      <c r="D17" s="36" t="s">
        <v>79</v>
      </c>
      <c r="E17" s="37">
        <v>0.85</v>
      </c>
      <c r="F17" s="36" t="s">
        <v>79</v>
      </c>
      <c r="G17" s="9"/>
      <c r="H17" s="8"/>
      <c r="I17" s="10"/>
    </row>
    <row r="18" spans="1:9" s="12" customFormat="1" ht="13.5">
      <c r="A18" s="414"/>
      <c r="B18" s="2" t="s">
        <v>43</v>
      </c>
      <c r="C18" s="40">
        <v>2.2</v>
      </c>
      <c r="D18" s="36" t="s">
        <v>79</v>
      </c>
      <c r="E18" s="37">
        <v>2.48</v>
      </c>
      <c r="F18" s="36" t="s">
        <v>79</v>
      </c>
      <c r="G18" s="9"/>
      <c r="H18" s="8"/>
      <c r="I18" s="10"/>
    </row>
    <row r="19" spans="1:9" s="12" customFormat="1" ht="13.5">
      <c r="A19" s="414"/>
      <c r="B19" s="2" t="s">
        <v>94</v>
      </c>
      <c r="C19" s="40">
        <v>2.8</v>
      </c>
      <c r="D19" s="36" t="s">
        <v>79</v>
      </c>
      <c r="E19" s="37" t="s">
        <v>88</v>
      </c>
      <c r="F19" s="36"/>
      <c r="G19" s="9"/>
      <c r="H19" s="8"/>
      <c r="I19" s="10"/>
    </row>
    <row r="20" spans="1:9" s="12" customFormat="1" ht="13.5">
      <c r="A20" s="414"/>
      <c r="B20" s="1" t="s">
        <v>46</v>
      </c>
      <c r="C20" s="40">
        <v>1.5</v>
      </c>
      <c r="D20" s="36" t="s">
        <v>74</v>
      </c>
      <c r="E20" s="37">
        <v>0.71</v>
      </c>
      <c r="F20" s="36" t="s">
        <v>95</v>
      </c>
      <c r="G20" s="9"/>
      <c r="H20" s="8"/>
      <c r="I20" s="10"/>
    </row>
    <row r="21" spans="1:9" s="12" customFormat="1" ht="13.5">
      <c r="A21" s="414"/>
      <c r="B21" s="2" t="s">
        <v>58</v>
      </c>
      <c r="C21" s="40">
        <v>2.2</v>
      </c>
      <c r="D21" s="36" t="s">
        <v>96</v>
      </c>
      <c r="E21" s="37">
        <v>3.2</v>
      </c>
      <c r="F21" s="36" t="s">
        <v>96</v>
      </c>
      <c r="G21" s="9"/>
      <c r="H21" s="8"/>
      <c r="I21" s="10"/>
    </row>
    <row r="22" spans="1:9" s="12" customFormat="1" ht="13.5">
      <c r="A22" s="414"/>
      <c r="B22" s="2" t="s">
        <v>5</v>
      </c>
      <c r="C22" s="40">
        <v>0.6</v>
      </c>
      <c r="D22" s="36" t="s">
        <v>76</v>
      </c>
      <c r="E22" s="37">
        <v>0.26</v>
      </c>
      <c r="F22" s="36" t="s">
        <v>79</v>
      </c>
      <c r="G22" s="9"/>
      <c r="H22" s="8"/>
      <c r="I22" s="10"/>
    </row>
    <row r="23" spans="1:9" s="12" customFormat="1" ht="13.5">
      <c r="A23" s="414"/>
      <c r="B23" s="2" t="s">
        <v>59</v>
      </c>
      <c r="C23" s="40">
        <v>1.2</v>
      </c>
      <c r="D23" s="36" t="s">
        <v>97</v>
      </c>
      <c r="E23" s="37">
        <v>1</v>
      </c>
      <c r="F23" s="36" t="s">
        <v>79</v>
      </c>
      <c r="G23" s="9"/>
      <c r="H23" s="8"/>
      <c r="I23" s="10"/>
    </row>
    <row r="24" spans="1:9" s="12" customFormat="1" ht="13.5">
      <c r="A24" s="414"/>
      <c r="B24" s="2" t="s">
        <v>64</v>
      </c>
      <c r="C24" s="40">
        <v>1.1</v>
      </c>
      <c r="D24" s="36" t="s">
        <v>98</v>
      </c>
      <c r="E24" s="37">
        <v>0.99</v>
      </c>
      <c r="F24" s="36" t="s">
        <v>99</v>
      </c>
      <c r="G24" s="9"/>
      <c r="H24" s="8"/>
      <c r="I24" s="10"/>
    </row>
    <row r="25" spans="1:9" s="12" customFormat="1" ht="13.5">
      <c r="A25" s="414"/>
      <c r="B25" s="1" t="s">
        <v>45</v>
      </c>
      <c r="C25" s="41">
        <v>2</v>
      </c>
      <c r="D25" s="36" t="s">
        <v>100</v>
      </c>
      <c r="E25" s="37">
        <v>1.38</v>
      </c>
      <c r="F25" s="36" t="s">
        <v>100</v>
      </c>
      <c r="G25" s="9"/>
      <c r="H25" s="8"/>
      <c r="I25" s="10"/>
    </row>
    <row r="26" spans="1:9" s="12" customFormat="1" ht="14.25">
      <c r="A26" s="415"/>
      <c r="B26" s="42" t="s">
        <v>101</v>
      </c>
      <c r="C26" s="43">
        <v>5.5</v>
      </c>
      <c r="D26" s="44" t="s">
        <v>102</v>
      </c>
      <c r="E26" s="37">
        <v>4.9</v>
      </c>
      <c r="F26" s="36"/>
      <c r="G26" s="9"/>
      <c r="H26" s="8"/>
      <c r="I26" s="10"/>
    </row>
    <row r="27" spans="1:9" s="12" customFormat="1" ht="14.25">
      <c r="A27" s="415"/>
      <c r="B27" s="42" t="s">
        <v>103</v>
      </c>
      <c r="C27" s="43">
        <v>8.5</v>
      </c>
      <c r="D27" s="44" t="s">
        <v>104</v>
      </c>
      <c r="E27" s="37">
        <v>4.9</v>
      </c>
      <c r="F27" s="36"/>
      <c r="G27" s="9"/>
      <c r="H27" s="8"/>
      <c r="I27" s="10"/>
    </row>
    <row r="28" spans="1:9" s="12" customFormat="1" ht="14.25">
      <c r="A28" s="415"/>
      <c r="B28" s="42" t="s">
        <v>105</v>
      </c>
      <c r="C28" s="43">
        <v>5.5</v>
      </c>
      <c r="D28" s="44" t="s">
        <v>106</v>
      </c>
      <c r="E28" s="37">
        <v>4.9</v>
      </c>
      <c r="F28" s="36"/>
      <c r="G28" s="9"/>
      <c r="H28" s="8"/>
      <c r="I28" s="10"/>
    </row>
    <row r="29" spans="1:9" s="12" customFormat="1" ht="13.5">
      <c r="A29" s="415"/>
      <c r="B29" s="2" t="s">
        <v>47</v>
      </c>
      <c r="C29" s="41" t="s">
        <v>88</v>
      </c>
      <c r="D29" s="36"/>
      <c r="E29" s="37">
        <v>12</v>
      </c>
      <c r="F29" s="36" t="s">
        <v>107</v>
      </c>
      <c r="G29" s="9"/>
      <c r="H29" s="8"/>
      <c r="I29" s="10"/>
    </row>
    <row r="30" spans="1:9" s="12" customFormat="1" ht="13.5">
      <c r="A30" s="415"/>
      <c r="B30" s="1" t="s">
        <v>48</v>
      </c>
      <c r="C30" s="41" t="s">
        <v>88</v>
      </c>
      <c r="D30" s="36"/>
      <c r="E30" s="37">
        <v>1.57</v>
      </c>
      <c r="F30" s="36" t="s">
        <v>108</v>
      </c>
      <c r="G30" s="9"/>
      <c r="H30" s="8"/>
      <c r="I30" s="10"/>
    </row>
    <row r="31" spans="1:9" s="12" customFormat="1" ht="13.5">
      <c r="A31" s="415"/>
      <c r="B31" s="1" t="s">
        <v>49</v>
      </c>
      <c r="C31" s="31">
        <v>2.5</v>
      </c>
      <c r="D31" s="36" t="s">
        <v>109</v>
      </c>
      <c r="E31" s="37">
        <v>2.1</v>
      </c>
      <c r="F31" s="36" t="s">
        <v>110</v>
      </c>
      <c r="G31" s="9"/>
      <c r="H31" s="8"/>
      <c r="I31" s="10"/>
    </row>
    <row r="32" spans="1:9" s="12" customFormat="1" ht="13.5">
      <c r="A32" s="415"/>
      <c r="B32" s="1" t="s">
        <v>50</v>
      </c>
      <c r="C32" s="31">
        <v>0.8</v>
      </c>
      <c r="D32" s="36" t="s">
        <v>111</v>
      </c>
      <c r="E32" s="37">
        <v>0.57</v>
      </c>
      <c r="F32" s="36" t="s">
        <v>111</v>
      </c>
      <c r="G32" s="9"/>
      <c r="H32" s="8"/>
      <c r="I32" s="10"/>
    </row>
    <row r="33" spans="1:9" s="12" customFormat="1" ht="13.5">
      <c r="A33" s="415"/>
      <c r="B33" s="1" t="s">
        <v>51</v>
      </c>
      <c r="C33" s="31">
        <v>2.6</v>
      </c>
      <c r="D33" s="36" t="s">
        <v>112</v>
      </c>
      <c r="E33" s="37">
        <v>3</v>
      </c>
      <c r="F33" s="36" t="s">
        <v>113</v>
      </c>
      <c r="G33" s="9"/>
      <c r="H33" s="8"/>
      <c r="I33" s="10"/>
    </row>
    <row r="34" spans="1:9" ht="13.5">
      <c r="A34" s="415"/>
      <c r="B34" s="2" t="s">
        <v>52</v>
      </c>
      <c r="C34" s="38">
        <v>3.9</v>
      </c>
      <c r="D34" s="36" t="s">
        <v>114</v>
      </c>
      <c r="E34" s="37">
        <v>2</v>
      </c>
      <c r="F34" s="36" t="s">
        <v>92</v>
      </c>
      <c r="G34" s="8"/>
      <c r="H34" s="8"/>
      <c r="I34" s="10"/>
    </row>
    <row r="35" spans="1:9" ht="13.5">
      <c r="A35" s="415"/>
      <c r="B35" s="2" t="s">
        <v>115</v>
      </c>
      <c r="C35" s="38">
        <v>1.5</v>
      </c>
      <c r="D35" s="36">
        <v>1</v>
      </c>
      <c r="E35" s="37">
        <v>1</v>
      </c>
      <c r="F35" s="36" t="s">
        <v>116</v>
      </c>
      <c r="G35" s="8"/>
      <c r="H35" s="8"/>
      <c r="I35" s="10"/>
    </row>
    <row r="36" spans="1:9" ht="13.5">
      <c r="A36" s="415"/>
      <c r="B36" s="2" t="s">
        <v>63</v>
      </c>
      <c r="C36" s="45">
        <v>2</v>
      </c>
      <c r="D36" s="36" t="s">
        <v>117</v>
      </c>
      <c r="E36" s="37">
        <v>1.5</v>
      </c>
      <c r="F36" s="36" t="s">
        <v>117</v>
      </c>
      <c r="G36" s="8"/>
      <c r="H36" s="8"/>
      <c r="I36" s="10"/>
    </row>
    <row r="37" spans="1:9" ht="13.5">
      <c r="A37" s="415"/>
      <c r="B37" s="2" t="s">
        <v>53</v>
      </c>
      <c r="C37" s="37" t="s">
        <v>88</v>
      </c>
      <c r="D37" s="36"/>
      <c r="E37" s="37" t="s">
        <v>88</v>
      </c>
      <c r="F37" s="36"/>
      <c r="G37" s="20"/>
      <c r="H37" s="8"/>
      <c r="I37" s="10"/>
    </row>
    <row r="38" spans="1:9" ht="13.5">
      <c r="A38" s="415"/>
      <c r="B38" s="2" t="s">
        <v>10</v>
      </c>
      <c r="C38" s="37" t="s">
        <v>88</v>
      </c>
      <c r="D38" s="36"/>
      <c r="E38" s="37" t="s">
        <v>88</v>
      </c>
      <c r="F38" s="36"/>
      <c r="G38" s="20"/>
      <c r="H38" s="8"/>
      <c r="I38" s="10"/>
    </row>
    <row r="39" spans="1:9" ht="13.5">
      <c r="A39" s="415"/>
      <c r="B39" s="13" t="s">
        <v>28</v>
      </c>
      <c r="C39" s="37" t="s">
        <v>88</v>
      </c>
      <c r="D39" s="36"/>
      <c r="E39" s="37" t="s">
        <v>88</v>
      </c>
      <c r="F39" s="36"/>
      <c r="G39" s="8"/>
      <c r="H39" s="8"/>
      <c r="I39" s="10"/>
    </row>
    <row r="40" spans="1:9" ht="13.5">
      <c r="A40" s="415"/>
      <c r="B40" s="13" t="s">
        <v>56</v>
      </c>
      <c r="C40" s="37" t="s">
        <v>88</v>
      </c>
      <c r="D40" s="36"/>
      <c r="E40" s="37" t="s">
        <v>88</v>
      </c>
      <c r="F40" s="36"/>
      <c r="G40" s="8"/>
      <c r="H40" s="8"/>
      <c r="I40" s="10"/>
    </row>
    <row r="41" spans="1:9" ht="13.5">
      <c r="A41" s="415"/>
      <c r="B41" s="14" t="s">
        <v>54</v>
      </c>
      <c r="C41" s="37" t="s">
        <v>88</v>
      </c>
      <c r="D41" s="36"/>
      <c r="E41" s="37" t="s">
        <v>88</v>
      </c>
      <c r="F41" s="36"/>
      <c r="G41" s="8"/>
      <c r="H41" s="8"/>
      <c r="I41" s="10"/>
    </row>
    <row r="42" spans="1:9" ht="13.5">
      <c r="A42" s="415"/>
      <c r="B42" s="2" t="s">
        <v>57</v>
      </c>
      <c r="C42" s="37" t="s">
        <v>88</v>
      </c>
      <c r="D42" s="36"/>
      <c r="E42" s="37" t="s">
        <v>88</v>
      </c>
      <c r="F42" s="36"/>
      <c r="G42" s="8"/>
      <c r="H42" s="8"/>
      <c r="I42" s="10"/>
    </row>
    <row r="43" spans="1:9" ht="13.5">
      <c r="A43" s="416"/>
      <c r="B43" s="2" t="s">
        <v>55</v>
      </c>
      <c r="C43" s="37" t="s">
        <v>88</v>
      </c>
      <c r="D43" s="36"/>
      <c r="E43" s="37" t="s">
        <v>88</v>
      </c>
      <c r="F43" s="36"/>
      <c r="G43" s="8"/>
      <c r="H43" s="8"/>
      <c r="I43" s="10"/>
    </row>
    <row r="44" spans="1:9" ht="14.25" thickBot="1">
      <c r="A44" s="19" t="s">
        <v>9</v>
      </c>
      <c r="B44" s="2" t="s">
        <v>29</v>
      </c>
      <c r="C44" s="46"/>
      <c r="D44" s="47"/>
      <c r="E44" s="37"/>
      <c r="F44" s="36"/>
      <c r="G44" s="8"/>
      <c r="H44" s="8"/>
      <c r="I44" s="10"/>
    </row>
    <row r="45" spans="2:9" ht="13.5">
      <c r="B45" s="3" t="s">
        <v>6</v>
      </c>
      <c r="C45" s="48">
        <v>65</v>
      </c>
      <c r="D45" s="4"/>
      <c r="E45" s="4">
        <v>63.72</v>
      </c>
      <c r="F45" s="4"/>
      <c r="G45" s="4"/>
      <c r="H45" s="5"/>
      <c r="I45" s="6"/>
    </row>
  </sheetData>
  <sheetProtection/>
  <mergeCells count="5">
    <mergeCell ref="C1:F1"/>
    <mergeCell ref="C2:D2"/>
    <mergeCell ref="E2:F2"/>
    <mergeCell ref="A4:A25"/>
    <mergeCell ref="A26:A43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B2:K20"/>
  <sheetViews>
    <sheetView zoomScalePageLayoutView="0" workbookViewId="0" topLeftCell="A1">
      <selection activeCell="C7" sqref="C7:D8"/>
    </sheetView>
  </sheetViews>
  <sheetFormatPr defaultColWidth="8.8515625" defaultRowHeight="15"/>
  <cols>
    <col min="2" max="2" width="26.421875" style="0" customWidth="1"/>
  </cols>
  <sheetData>
    <row r="2" spans="2:11" ht="14.25">
      <c r="B2" s="7" t="s">
        <v>11</v>
      </c>
      <c r="C2" s="7" t="s">
        <v>25</v>
      </c>
      <c r="D2" s="7"/>
      <c r="E2" s="7"/>
      <c r="F2" s="7"/>
      <c r="G2" s="7"/>
      <c r="H2" s="7"/>
      <c r="I2" s="7"/>
      <c r="J2" s="7"/>
      <c r="K2" s="7"/>
    </row>
    <row r="3" spans="2:11" ht="14.25">
      <c r="B3" s="7"/>
      <c r="C3" s="7"/>
      <c r="D3" s="7"/>
      <c r="E3" s="7"/>
      <c r="F3" s="7"/>
      <c r="G3" s="7"/>
      <c r="H3" s="7"/>
      <c r="I3" s="7"/>
      <c r="J3" s="7"/>
      <c r="K3" s="7"/>
    </row>
    <row r="4" spans="2:11" ht="14.25">
      <c r="B4" s="7"/>
      <c r="C4" s="7" t="s">
        <v>12</v>
      </c>
      <c r="D4" s="7">
        <v>0.077</v>
      </c>
      <c r="E4" s="7"/>
      <c r="F4" s="7"/>
      <c r="G4" s="7"/>
      <c r="H4" s="7"/>
      <c r="I4" s="7"/>
      <c r="J4" s="7"/>
      <c r="K4" s="7"/>
    </row>
    <row r="5" spans="2:11" ht="14.25">
      <c r="B5" s="7" t="s">
        <v>13</v>
      </c>
      <c r="C5" s="7" t="s">
        <v>14</v>
      </c>
      <c r="D5" s="7"/>
      <c r="E5" s="7"/>
      <c r="F5" s="7" t="s">
        <v>15</v>
      </c>
      <c r="G5" s="7"/>
      <c r="H5" s="7"/>
      <c r="I5" s="7"/>
      <c r="J5" s="7"/>
      <c r="K5" s="7"/>
    </row>
    <row r="6" spans="2:11" ht="14.25">
      <c r="B6" s="7"/>
      <c r="C6" s="15" t="s">
        <v>26</v>
      </c>
      <c r="D6" s="15" t="s">
        <v>27</v>
      </c>
      <c r="E6" s="7"/>
      <c r="F6" s="7" t="s">
        <v>27</v>
      </c>
      <c r="G6" s="7"/>
      <c r="H6" s="7"/>
      <c r="I6" s="7"/>
      <c r="J6" s="7"/>
      <c r="K6" s="7"/>
    </row>
    <row r="7" spans="2:11" ht="14.25">
      <c r="B7" s="15" t="s">
        <v>16</v>
      </c>
      <c r="C7" s="7">
        <v>200</v>
      </c>
      <c r="D7" s="7">
        <f>C7*D4</f>
        <v>15.4</v>
      </c>
      <c r="E7" s="7"/>
      <c r="F7" s="7">
        <f aca="true" t="shared" si="0" ref="F7:F12">D7*4</f>
        <v>61.6</v>
      </c>
      <c r="G7" s="7"/>
      <c r="H7" s="7"/>
      <c r="I7" s="7"/>
      <c r="J7" s="7"/>
      <c r="K7" s="7"/>
    </row>
    <row r="8" spans="2:11" ht="14.25">
      <c r="B8" s="15" t="s">
        <v>17</v>
      </c>
      <c r="C8" s="7">
        <v>50</v>
      </c>
      <c r="D8" s="7">
        <f>C8*D4</f>
        <v>3.85</v>
      </c>
      <c r="E8" s="7"/>
      <c r="F8" s="7">
        <f t="shared" si="0"/>
        <v>15.4</v>
      </c>
      <c r="G8" s="7"/>
      <c r="H8" s="7"/>
      <c r="I8" s="7"/>
      <c r="J8" s="7"/>
      <c r="K8" s="7"/>
    </row>
    <row r="9" spans="2:11" ht="14.25">
      <c r="B9" s="15" t="s">
        <v>18</v>
      </c>
      <c r="C9" s="7">
        <v>150</v>
      </c>
      <c r="D9" s="7">
        <f>C9*D4</f>
        <v>11.55</v>
      </c>
      <c r="E9" s="7"/>
      <c r="F9" s="7">
        <f t="shared" si="0"/>
        <v>46.2</v>
      </c>
      <c r="G9" s="7"/>
      <c r="H9" s="7"/>
      <c r="I9" s="7"/>
      <c r="J9" s="7"/>
      <c r="K9" s="7"/>
    </row>
    <row r="10" spans="2:11" ht="14.25">
      <c r="B10" s="15" t="s">
        <v>19</v>
      </c>
      <c r="C10" s="7">
        <v>200</v>
      </c>
      <c r="D10" s="7">
        <f>C10*D4</f>
        <v>15.4</v>
      </c>
      <c r="E10" s="7"/>
      <c r="F10" s="7">
        <f t="shared" si="0"/>
        <v>61.6</v>
      </c>
      <c r="G10" s="7"/>
      <c r="H10" s="7"/>
      <c r="I10" s="7"/>
      <c r="J10" s="7"/>
      <c r="K10" s="7"/>
    </row>
    <row r="11" spans="2:11" ht="14.25">
      <c r="B11" s="15" t="s">
        <v>20</v>
      </c>
      <c r="C11" s="7">
        <v>25</v>
      </c>
      <c r="D11" s="7">
        <f>C11*D4</f>
        <v>1.925</v>
      </c>
      <c r="E11" s="7"/>
      <c r="F11" s="7">
        <f t="shared" si="0"/>
        <v>7.7</v>
      </c>
      <c r="G11" s="7"/>
      <c r="H11" s="7"/>
      <c r="I11" s="7"/>
      <c r="J11" s="7"/>
      <c r="K11" s="7"/>
    </row>
    <row r="12" spans="2:11" ht="14.25">
      <c r="B12" s="15" t="s">
        <v>21</v>
      </c>
      <c r="C12" s="7">
        <v>50</v>
      </c>
      <c r="D12" s="7">
        <f>C12*D4</f>
        <v>3.85</v>
      </c>
      <c r="E12" s="7"/>
      <c r="F12" s="7">
        <f t="shared" si="0"/>
        <v>15.4</v>
      </c>
      <c r="G12" s="7"/>
      <c r="H12" s="7"/>
      <c r="I12" s="7"/>
      <c r="J12" s="7"/>
      <c r="K12" s="7"/>
    </row>
    <row r="13" spans="2:11" ht="28.5">
      <c r="B13" s="17" t="s">
        <v>30</v>
      </c>
      <c r="C13" s="7"/>
      <c r="D13" s="7"/>
      <c r="E13" s="7"/>
      <c r="F13" s="7"/>
      <c r="G13" s="7"/>
      <c r="H13" s="7"/>
      <c r="I13" s="7"/>
      <c r="J13" s="7"/>
      <c r="K13" s="7"/>
    </row>
    <row r="14" spans="2:11" ht="14.25"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2:11" ht="14.25">
      <c r="B15" s="15" t="s">
        <v>22</v>
      </c>
      <c r="C15" s="7">
        <f>SUM(C7:C13)</f>
        <v>675</v>
      </c>
      <c r="D15" s="7">
        <f>SUM(D7:D13)</f>
        <v>51.975</v>
      </c>
      <c r="E15" s="7"/>
      <c r="F15" s="7">
        <f>SUM(F7:F13)</f>
        <v>207.9</v>
      </c>
      <c r="G15" s="7"/>
      <c r="H15" s="7"/>
      <c r="I15" s="7"/>
      <c r="J15" s="7"/>
      <c r="K15" s="7"/>
    </row>
    <row r="16" spans="2:11" ht="14.25"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2:11" ht="14.25">
      <c r="B17" s="7"/>
      <c r="C17" s="7"/>
      <c r="D17" s="7" t="s">
        <v>23</v>
      </c>
      <c r="E17" s="7"/>
      <c r="F17" s="7" t="s">
        <v>24</v>
      </c>
      <c r="G17" s="7"/>
      <c r="H17" s="7"/>
      <c r="I17" s="7"/>
      <c r="J17" s="7"/>
      <c r="K17" s="7"/>
    </row>
    <row r="18" spans="2:11" ht="14.25">
      <c r="B18" s="7"/>
      <c r="C18" s="7"/>
      <c r="D18" s="7"/>
      <c r="E18" s="7"/>
      <c r="F18" s="7" t="s">
        <v>31</v>
      </c>
      <c r="G18" s="7"/>
      <c r="H18" s="7"/>
      <c r="I18" s="7"/>
      <c r="J18" s="7"/>
      <c r="K18" s="7"/>
    </row>
    <row r="19" spans="2:11" ht="14.25"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2:11" ht="14.25">
      <c r="B20" s="7"/>
      <c r="C20" s="7"/>
      <c r="D20" s="7"/>
      <c r="E20" s="7"/>
      <c r="F20" s="7"/>
      <c r="G20" s="7"/>
      <c r="H20" s="7"/>
      <c r="I20" s="7"/>
      <c r="J20" s="7"/>
      <c r="K20" s="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7" zoomScaleNormal="77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4" sqref="K14"/>
    </sheetView>
  </sheetViews>
  <sheetFormatPr defaultColWidth="8.7109375" defaultRowHeight="15"/>
  <cols>
    <col min="1" max="1" width="17.00390625" style="7" customWidth="1"/>
    <col min="2" max="2" width="35.28125" style="100" customWidth="1"/>
    <col min="3" max="3" width="21.00390625" style="7" customWidth="1"/>
    <col min="4" max="5" width="16.140625" style="7" customWidth="1"/>
    <col min="6" max="6" width="9.421875" style="7" customWidth="1"/>
    <col min="7" max="7" width="11.8515625" style="7" customWidth="1"/>
    <col min="8" max="11" width="14.57421875" style="7" customWidth="1"/>
    <col min="12" max="12" width="48.57421875" style="7" hidden="1" customWidth="1"/>
    <col min="13" max="14" width="19.140625" style="7" customWidth="1"/>
    <col min="15" max="16384" width="8.7109375" style="7" customWidth="1"/>
  </cols>
  <sheetData>
    <row r="1" spans="1:11" ht="14.25">
      <c r="A1" s="247"/>
      <c r="B1" s="249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34.5" customHeight="1" thickBot="1">
      <c r="A2" s="15" t="s">
        <v>241</v>
      </c>
      <c r="B2" s="366"/>
      <c r="C2" s="301"/>
      <c r="D2" s="301"/>
      <c r="E2" s="417" t="s">
        <v>247</v>
      </c>
      <c r="F2" s="417"/>
      <c r="G2" s="417"/>
      <c r="H2" s="418" t="s">
        <v>248</v>
      </c>
      <c r="I2" s="419"/>
      <c r="J2" s="419"/>
      <c r="K2" s="303" t="s">
        <v>231</v>
      </c>
    </row>
    <row r="3" spans="1:12" ht="29.25" thickBot="1">
      <c r="A3" s="304"/>
      <c r="B3" s="367" t="s">
        <v>0</v>
      </c>
      <c r="C3" s="305" t="s">
        <v>1</v>
      </c>
      <c r="D3" s="306" t="s">
        <v>175</v>
      </c>
      <c r="E3" s="306" t="s">
        <v>233</v>
      </c>
      <c r="F3" s="306" t="s">
        <v>234</v>
      </c>
      <c r="G3" s="306" t="s">
        <v>243</v>
      </c>
      <c r="H3" s="307" t="s">
        <v>254</v>
      </c>
      <c r="I3" s="307" t="s">
        <v>234</v>
      </c>
      <c r="J3" s="307" t="s">
        <v>243</v>
      </c>
      <c r="K3" s="308" t="s">
        <v>229</v>
      </c>
      <c r="L3" s="235" t="s">
        <v>230</v>
      </c>
    </row>
    <row r="4" spans="1:14" ht="15" customHeight="1">
      <c r="A4" s="424" t="s">
        <v>195</v>
      </c>
      <c r="B4" s="368" t="s">
        <v>195</v>
      </c>
      <c r="C4" s="309"/>
      <c r="D4" s="310">
        <v>91.5</v>
      </c>
      <c r="E4" s="310">
        <f>'MPGMEB month1_FINAL'!$D4</f>
        <v>91.5</v>
      </c>
      <c r="F4" s="310">
        <f>'MPGMEB month1_FINAL'!$E4*3.5</f>
        <v>320.25</v>
      </c>
      <c r="G4" s="310">
        <f>'MPGMEB month1_FINAL'!$D4*4.25</f>
        <v>388.875</v>
      </c>
      <c r="H4" s="311"/>
      <c r="I4" s="312"/>
      <c r="J4" s="313"/>
      <c r="K4" s="302"/>
      <c r="L4" s="426" t="s">
        <v>223</v>
      </c>
      <c r="M4" s="7" t="s">
        <v>249</v>
      </c>
      <c r="N4" s="244">
        <v>0.51</v>
      </c>
    </row>
    <row r="5" spans="1:14" ht="14.25">
      <c r="A5" s="425"/>
      <c r="B5" s="369" t="s">
        <v>141</v>
      </c>
      <c r="C5" s="357"/>
      <c r="D5" s="314"/>
      <c r="E5" s="315">
        <f>SUBTOTAL(109,E4)</f>
        <v>91.5</v>
      </c>
      <c r="F5" s="315">
        <f>SUBTOTAL(109,F4)</f>
        <v>320.25</v>
      </c>
      <c r="G5" s="315">
        <f>G4</f>
        <v>388.875</v>
      </c>
      <c r="H5" s="358">
        <f>SUM(E5)*0.5</f>
        <v>45.75</v>
      </c>
      <c r="I5" s="358">
        <f>SUM(F5)*0.5</f>
        <v>160.125</v>
      </c>
      <c r="J5" s="359">
        <f>SUM(G5)*0.5</f>
        <v>194.4375</v>
      </c>
      <c r="K5" s="316" t="s">
        <v>228</v>
      </c>
      <c r="L5" s="427"/>
      <c r="M5" s="7" t="s">
        <v>250</v>
      </c>
      <c r="N5" s="244">
        <v>0.12</v>
      </c>
    </row>
    <row r="6" spans="1:14" ht="13.5" customHeight="1">
      <c r="A6" s="422" t="s">
        <v>232</v>
      </c>
      <c r="B6" s="370" t="s">
        <v>188</v>
      </c>
      <c r="C6" s="317" t="s">
        <v>218</v>
      </c>
      <c r="D6" s="318">
        <v>0.43</v>
      </c>
      <c r="E6" s="318">
        <f>'MPGMEB month1_FINAL'!$D6*2</f>
        <v>0.86</v>
      </c>
      <c r="F6" s="318">
        <f>'MPGMEB month1_FINAL'!$D6*6</f>
        <v>2.58</v>
      </c>
      <c r="G6" s="318">
        <f>'MPGMEB month1_FINAL'!$D6*8</f>
        <v>3.44</v>
      </c>
      <c r="H6" s="319"/>
      <c r="I6" s="320"/>
      <c r="J6" s="321"/>
      <c r="K6" s="428"/>
      <c r="L6" s="429"/>
      <c r="M6" s="7" t="s">
        <v>251</v>
      </c>
      <c r="N6" s="244">
        <v>0.11</v>
      </c>
    </row>
    <row r="7" spans="1:14" ht="13.5" customHeight="1">
      <c r="A7" s="422"/>
      <c r="B7" s="322" t="s">
        <v>50</v>
      </c>
      <c r="C7" s="317" t="s">
        <v>111</v>
      </c>
      <c r="D7" s="318">
        <v>0.57</v>
      </c>
      <c r="E7" s="318">
        <f>'MPGMEB month1_FINAL'!$D7*1</f>
        <v>0.57</v>
      </c>
      <c r="F7" s="318">
        <f>'MPGMEB month1_FINAL'!$D7*3</f>
        <v>1.71</v>
      </c>
      <c r="G7" s="318">
        <f>'MPGMEB month1_FINAL'!$D7*4</f>
        <v>2.28</v>
      </c>
      <c r="H7" s="323"/>
      <c r="I7" s="320" t="s">
        <v>73</v>
      </c>
      <c r="J7" s="321"/>
      <c r="K7" s="428"/>
      <c r="L7" s="429"/>
      <c r="M7" s="245" t="s">
        <v>252</v>
      </c>
      <c r="N7" s="244">
        <v>0.11</v>
      </c>
    </row>
    <row r="8" spans="1:14" ht="13.5" customHeight="1">
      <c r="A8" s="422"/>
      <c r="B8" s="370" t="s">
        <v>189</v>
      </c>
      <c r="C8" s="317" t="s">
        <v>194</v>
      </c>
      <c r="D8" s="324">
        <v>2.75</v>
      </c>
      <c r="E8" s="324">
        <f>'MPGMEB month1_FINAL'!$D8*0.5</f>
        <v>1.375</v>
      </c>
      <c r="F8" s="324">
        <f>'MPGMEB month1_FINAL'!$D8*1</f>
        <v>2.75</v>
      </c>
      <c r="G8" s="318">
        <f>'MPGMEB month1_FINAL'!$D8</f>
        <v>2.75</v>
      </c>
      <c r="H8" s="323"/>
      <c r="I8" s="320"/>
      <c r="J8" s="321"/>
      <c r="K8" s="428"/>
      <c r="L8" s="429"/>
      <c r="M8" s="245" t="s">
        <v>253</v>
      </c>
      <c r="N8" s="244">
        <v>0.11</v>
      </c>
    </row>
    <row r="9" spans="1:14" ht="13.5" customHeight="1">
      <c r="A9" s="422"/>
      <c r="B9" s="370" t="s">
        <v>190</v>
      </c>
      <c r="C9" s="317" t="s">
        <v>193</v>
      </c>
      <c r="D9" s="325">
        <v>1.3</v>
      </c>
      <c r="E9" s="324">
        <f>'MPGMEB month1_FINAL'!$D9*0.5</f>
        <v>0.65</v>
      </c>
      <c r="F9" s="324">
        <f>'MPGMEB month1_FINAL'!$D9*1</f>
        <v>1.3</v>
      </c>
      <c r="G9" s="318">
        <f>'MPGMEB month1_FINAL'!$D9</f>
        <v>1.3</v>
      </c>
      <c r="H9" s="326"/>
      <c r="I9" s="320"/>
      <c r="J9" s="321"/>
      <c r="K9" s="428"/>
      <c r="L9" s="429"/>
      <c r="N9" s="243" t="s">
        <v>73</v>
      </c>
    </row>
    <row r="10" spans="1:12" ht="13.5" customHeight="1">
      <c r="A10" s="422"/>
      <c r="B10" s="322" t="s">
        <v>130</v>
      </c>
      <c r="C10" s="327" t="s">
        <v>138</v>
      </c>
      <c r="D10" s="318">
        <v>3</v>
      </c>
      <c r="E10" s="318">
        <f>'MPGMEB month1_FINAL'!$D10*3</f>
        <v>9</v>
      </c>
      <c r="F10" s="318">
        <f>'MPGMEB month1_FINAL'!$E10*2</f>
        <v>18</v>
      </c>
      <c r="G10" s="318">
        <f>'MPGMEB month1_FINAL'!$E10*2</f>
        <v>18</v>
      </c>
      <c r="H10" s="323"/>
      <c r="I10" s="320"/>
      <c r="J10" s="321"/>
      <c r="K10" s="428"/>
      <c r="L10" s="429"/>
    </row>
    <row r="11" spans="1:12" ht="13.5" customHeight="1">
      <c r="A11" s="422"/>
      <c r="B11" s="322" t="s">
        <v>127</v>
      </c>
      <c r="C11" s="317" t="s">
        <v>235</v>
      </c>
      <c r="D11" s="318">
        <v>2.4</v>
      </c>
      <c r="E11" s="318">
        <f>'MPGMEB month1_FINAL'!$D11*0.5</f>
        <v>1.2</v>
      </c>
      <c r="F11" s="318">
        <f>'MPGMEB month1_FINAL'!$D11*1</f>
        <v>2.4</v>
      </c>
      <c r="G11" s="318">
        <f>'MPGMEB month1_FINAL'!$D11*1</f>
        <v>2.4</v>
      </c>
      <c r="H11" s="323"/>
      <c r="I11" s="320"/>
      <c r="J11" s="321"/>
      <c r="K11" s="428"/>
      <c r="L11" s="429"/>
    </row>
    <row r="12" spans="1:12" ht="13.5" customHeight="1">
      <c r="A12" s="422"/>
      <c r="B12" s="371" t="s">
        <v>115</v>
      </c>
      <c r="C12" s="317">
        <v>1</v>
      </c>
      <c r="D12" s="318">
        <v>0.51</v>
      </c>
      <c r="E12" s="318">
        <f>'MPGMEB month1_FINAL'!$D12*0.33</f>
        <v>0.1683</v>
      </c>
      <c r="F12" s="318">
        <f>'MPGMEB month1_FINAL'!$D12*3</f>
        <v>1.53</v>
      </c>
      <c r="G12" s="318">
        <f>'MPGMEB month1_FINAL'!$D12*4</f>
        <v>2.04</v>
      </c>
      <c r="H12" s="323"/>
      <c r="I12" s="320"/>
      <c r="J12" s="321"/>
      <c r="K12" s="428"/>
      <c r="L12" s="429"/>
    </row>
    <row r="13" spans="1:12" ht="13.5" customHeight="1">
      <c r="A13" s="422"/>
      <c r="B13" s="371" t="s">
        <v>63</v>
      </c>
      <c r="C13" s="317" t="s">
        <v>236</v>
      </c>
      <c r="D13" s="318">
        <v>2.25</v>
      </c>
      <c r="E13" s="318">
        <f>'MPGMEB month1_FINAL'!$D13</f>
        <v>2.25</v>
      </c>
      <c r="F13" s="318">
        <f>'MPGMEB month1_FINAL'!$D13*2</f>
        <v>4.5</v>
      </c>
      <c r="G13" s="318">
        <f>'MPGMEB month1_FINAL'!$D13*3</f>
        <v>6.75</v>
      </c>
      <c r="H13" s="323"/>
      <c r="I13" s="320"/>
      <c r="J13" s="321"/>
      <c r="K13" s="428"/>
      <c r="L13" s="429"/>
    </row>
    <row r="14" spans="1:12" ht="14.25">
      <c r="A14" s="421"/>
      <c r="B14" s="369" t="s">
        <v>141</v>
      </c>
      <c r="C14" s="360"/>
      <c r="D14" s="360"/>
      <c r="E14" s="361">
        <f>SUM(E6:E13)</f>
        <v>16.0733</v>
      </c>
      <c r="F14" s="361">
        <f>SUM(F6:F13)</f>
        <v>34.769999999999996</v>
      </c>
      <c r="G14" s="361">
        <f>SUM(G6:G13)</f>
        <v>38.96</v>
      </c>
      <c r="H14" s="358">
        <f>SUM(E14)*0.4</f>
        <v>6.429320000000001</v>
      </c>
      <c r="I14" s="358">
        <f>SUM(F14)*0.4</f>
        <v>13.908</v>
      </c>
      <c r="J14" s="358">
        <f>SUM(G14)*0.4</f>
        <v>15.584000000000001</v>
      </c>
      <c r="K14" s="358" t="s">
        <v>238</v>
      </c>
      <c r="L14" s="236"/>
    </row>
    <row r="15" spans="1:12" ht="12.75" customHeight="1">
      <c r="A15" s="422"/>
      <c r="B15" s="328" t="s">
        <v>224</v>
      </c>
      <c r="C15" s="329" t="s">
        <v>162</v>
      </c>
      <c r="D15" s="330">
        <v>3.3</v>
      </c>
      <c r="E15" s="330">
        <f>'MPGMEB month1_FINAL'!$D15</f>
        <v>3.3</v>
      </c>
      <c r="F15" s="330">
        <f>'MPGMEB month1_FINAL'!$D15*2</f>
        <v>6.6</v>
      </c>
      <c r="G15" s="330">
        <f>'MPGMEB month1_FINAL'!$D15*3</f>
        <v>9.899999999999999</v>
      </c>
      <c r="H15" s="331"/>
      <c r="I15" s="332"/>
      <c r="J15" s="332"/>
      <c r="K15" s="430"/>
      <c r="L15" s="241"/>
    </row>
    <row r="16" spans="1:12" ht="12.75" customHeight="1">
      <c r="A16" s="422"/>
      <c r="B16" s="372" t="s">
        <v>225</v>
      </c>
      <c r="C16" s="333" t="s">
        <v>184</v>
      </c>
      <c r="D16" s="334">
        <v>1.2</v>
      </c>
      <c r="E16" s="334">
        <f>'MPGMEB month1_FINAL'!$D16</f>
        <v>1.2</v>
      </c>
      <c r="F16" s="334">
        <f>'MPGMEB month1_FINAL'!$D16*2</f>
        <v>2.4</v>
      </c>
      <c r="G16" s="334">
        <f>'MPGMEB month1_FINAL'!$D16*3</f>
        <v>3.5999999999999996</v>
      </c>
      <c r="H16" s="335"/>
      <c r="I16" s="332"/>
      <c r="J16" s="332"/>
      <c r="K16" s="430"/>
      <c r="L16" s="241"/>
    </row>
    <row r="17" spans="1:12" ht="14.25">
      <c r="A17" s="422"/>
      <c r="B17" s="369" t="s">
        <v>141</v>
      </c>
      <c r="C17" s="360"/>
      <c r="D17" s="360"/>
      <c r="E17" s="361">
        <f>SUM(E15:E16)</f>
        <v>4.5</v>
      </c>
      <c r="F17" s="360">
        <f>SUM(F15:F16)</f>
        <v>9</v>
      </c>
      <c r="G17" s="360">
        <f>SUM(G15:G16)</f>
        <v>13.499999999999998</v>
      </c>
      <c r="H17" s="358">
        <f>SUM(E17)</f>
        <v>4.5</v>
      </c>
      <c r="I17" s="358">
        <f>SUM(F17)</f>
        <v>9</v>
      </c>
      <c r="J17" s="358">
        <f>SUM(G17)</f>
        <v>13.499999999999998</v>
      </c>
      <c r="K17" s="358" t="s">
        <v>239</v>
      </c>
      <c r="L17" s="236"/>
    </row>
    <row r="18" spans="1:12" ht="15.75" customHeight="1">
      <c r="A18" s="422" t="s">
        <v>191</v>
      </c>
      <c r="B18" s="322" t="s">
        <v>48</v>
      </c>
      <c r="C18" s="336" t="s">
        <v>108</v>
      </c>
      <c r="D18" s="318">
        <v>1.57</v>
      </c>
      <c r="E18" s="318">
        <v>0</v>
      </c>
      <c r="F18" s="318">
        <f>'MPGMEB month1_FINAL'!$D18*2</f>
        <v>3.14</v>
      </c>
      <c r="G18" s="318">
        <f>'MPGMEB month1_FINAL'!$D18*2</f>
        <v>3.14</v>
      </c>
      <c r="H18" s="337"/>
      <c r="I18" s="332"/>
      <c r="J18" s="332"/>
      <c r="K18" s="430"/>
      <c r="L18" s="431" t="s">
        <v>227</v>
      </c>
    </row>
    <row r="19" spans="1:12" ht="14.25">
      <c r="A19" s="422"/>
      <c r="B19" s="322" t="s">
        <v>49</v>
      </c>
      <c r="C19" s="317" t="s">
        <v>124</v>
      </c>
      <c r="D19" s="318">
        <v>2.1</v>
      </c>
      <c r="E19" s="318">
        <v>0</v>
      </c>
      <c r="F19" s="318">
        <f>'MPGMEB month1_FINAL'!$D19*4</f>
        <v>8.4</v>
      </c>
      <c r="G19" s="318">
        <f>'MPGMEB month1_FINAL'!$D19*4</f>
        <v>8.4</v>
      </c>
      <c r="H19" s="331"/>
      <c r="I19" s="332"/>
      <c r="J19" s="332"/>
      <c r="K19" s="430"/>
      <c r="L19" s="432"/>
    </row>
    <row r="20" spans="1:12" ht="16.5" customHeight="1">
      <c r="A20" s="422"/>
      <c r="B20" s="322" t="s">
        <v>134</v>
      </c>
      <c r="C20" s="327" t="s">
        <v>137</v>
      </c>
      <c r="D20" s="338">
        <v>5.5</v>
      </c>
      <c r="E20" s="338">
        <v>0</v>
      </c>
      <c r="F20" s="338">
        <f>'MPGMEB month1_FINAL'!$D20*4</f>
        <v>22</v>
      </c>
      <c r="G20" s="338">
        <f>'MPGMEB month1_FINAL'!$D20*4</f>
        <v>22</v>
      </c>
      <c r="H20" s="331"/>
      <c r="I20" s="332"/>
      <c r="J20" s="332"/>
      <c r="K20" s="430"/>
      <c r="L20" s="432"/>
    </row>
    <row r="21" spans="1:12" ht="14.25">
      <c r="A21" s="422"/>
      <c r="B21" s="322" t="s">
        <v>244</v>
      </c>
      <c r="C21" s="317" t="s">
        <v>162</v>
      </c>
      <c r="D21" s="339">
        <v>0.9225</v>
      </c>
      <c r="E21" s="318">
        <v>0</v>
      </c>
      <c r="F21" s="318">
        <f>'MPGMEB month1_FINAL'!$D21*3</f>
        <v>2.7675</v>
      </c>
      <c r="G21" s="330">
        <v>4.15</v>
      </c>
      <c r="H21" s="331" t="s">
        <v>73</v>
      </c>
      <c r="I21" s="332"/>
      <c r="J21" s="332"/>
      <c r="K21" s="430"/>
      <c r="L21" s="432"/>
    </row>
    <row r="22" spans="1:12" ht="15" customHeight="1">
      <c r="A22" s="422"/>
      <c r="B22" s="373" t="s">
        <v>185</v>
      </c>
      <c r="C22" s="340" t="s">
        <v>184</v>
      </c>
      <c r="D22" s="339">
        <v>0.9225</v>
      </c>
      <c r="E22" s="318">
        <v>0</v>
      </c>
      <c r="F22" s="318">
        <f>'MPGMEB month1_FINAL'!$D22*3</f>
        <v>2.7675</v>
      </c>
      <c r="G22" s="341">
        <v>4.15</v>
      </c>
      <c r="H22" s="335"/>
      <c r="I22" s="332"/>
      <c r="J22" s="332"/>
      <c r="K22" s="430"/>
      <c r="L22" s="432"/>
    </row>
    <row r="23" spans="1:12" ht="14.25">
      <c r="A23" s="421"/>
      <c r="B23" s="369" t="s">
        <v>141</v>
      </c>
      <c r="C23" s="360"/>
      <c r="D23" s="360"/>
      <c r="E23" s="361">
        <v>0</v>
      </c>
      <c r="F23" s="361">
        <f>SUM(F18:F22)</f>
        <v>39.074999999999996</v>
      </c>
      <c r="G23" s="361">
        <f>SUM(G18:G22)</f>
        <v>41.839999999999996</v>
      </c>
      <c r="H23" s="358">
        <f>SUM(E23)*0.5</f>
        <v>0</v>
      </c>
      <c r="I23" s="358">
        <f>SUM(F23)</f>
        <v>39.074999999999996</v>
      </c>
      <c r="J23" s="358">
        <f>SUM(G23)</f>
        <v>41.839999999999996</v>
      </c>
      <c r="K23" s="358" t="s">
        <v>239</v>
      </c>
      <c r="L23" s="433"/>
    </row>
    <row r="24" spans="1:12" ht="14.25" customHeight="1">
      <c r="A24" s="420" t="s">
        <v>186</v>
      </c>
      <c r="B24" s="374" t="s">
        <v>242</v>
      </c>
      <c r="C24" s="342" t="s">
        <v>246</v>
      </c>
      <c r="D24" s="342">
        <v>10</v>
      </c>
      <c r="E24" s="342">
        <f>'MPGMEB month1_FINAL'!$D24</f>
        <v>10</v>
      </c>
      <c r="F24" s="342">
        <v>20</v>
      </c>
      <c r="G24" s="342">
        <v>30</v>
      </c>
      <c r="H24" s="343"/>
      <c r="I24" s="332"/>
      <c r="J24" s="344"/>
      <c r="K24" s="345"/>
      <c r="L24" s="434" t="s">
        <v>219</v>
      </c>
    </row>
    <row r="25" spans="1:14" ht="14.25">
      <c r="A25" s="422"/>
      <c r="B25" s="375" t="s">
        <v>141</v>
      </c>
      <c r="C25" s="362"/>
      <c r="D25" s="362"/>
      <c r="E25" s="362">
        <f>SUM(E24)</f>
        <v>10</v>
      </c>
      <c r="F25" s="362">
        <f>SUM(F24)</f>
        <v>20</v>
      </c>
      <c r="G25" s="362">
        <f>SUM(G24)</f>
        <v>30</v>
      </c>
      <c r="H25" s="358">
        <f>SUM(E25)*1</f>
        <v>10</v>
      </c>
      <c r="I25" s="358">
        <f>SUM(F25)*1</f>
        <v>20</v>
      </c>
      <c r="J25" s="358">
        <f>SUM(G25)*1</f>
        <v>30</v>
      </c>
      <c r="K25" s="363" t="s">
        <v>239</v>
      </c>
      <c r="L25" s="434"/>
      <c r="N25" s="234"/>
    </row>
    <row r="26" spans="1:14" s="234" customFormat="1" ht="15" customHeight="1">
      <c r="A26" s="422" t="s">
        <v>187</v>
      </c>
      <c r="B26" s="374" t="s">
        <v>237</v>
      </c>
      <c r="C26" s="342" t="s">
        <v>246</v>
      </c>
      <c r="D26" s="342">
        <v>3.5</v>
      </c>
      <c r="E26" s="342">
        <v>0</v>
      </c>
      <c r="F26" s="342">
        <f>'MPGMEB month1_FINAL'!$D26*2</f>
        <v>7</v>
      </c>
      <c r="G26" s="342">
        <v>14</v>
      </c>
      <c r="H26" s="350"/>
      <c r="I26" s="346"/>
      <c r="J26" s="347"/>
      <c r="K26" s="348"/>
      <c r="L26" s="427" t="s">
        <v>220</v>
      </c>
      <c r="N26" s="7"/>
    </row>
    <row r="27" spans="1:12" ht="14.25">
      <c r="A27" s="421"/>
      <c r="B27" s="369" t="s">
        <v>141</v>
      </c>
      <c r="C27" s="360"/>
      <c r="D27" s="360"/>
      <c r="E27" s="360">
        <v>0</v>
      </c>
      <c r="F27" s="360">
        <f>SUM(F26)</f>
        <v>7</v>
      </c>
      <c r="G27" s="360">
        <f>SUM(G26)</f>
        <v>14</v>
      </c>
      <c r="H27" s="358">
        <f>SUM(E27)*1</f>
        <v>0</v>
      </c>
      <c r="I27" s="358">
        <f>SUM(F27)*1</f>
        <v>7</v>
      </c>
      <c r="J27" s="358">
        <f>SUM(G27)*1</f>
        <v>14</v>
      </c>
      <c r="K27" s="358" t="s">
        <v>239</v>
      </c>
      <c r="L27" s="427"/>
    </row>
    <row r="28" spans="1:12" ht="15.75" customHeight="1">
      <c r="A28" s="420" t="s">
        <v>183</v>
      </c>
      <c r="B28" s="370" t="s">
        <v>182</v>
      </c>
      <c r="C28" s="317"/>
      <c r="D28" s="317">
        <v>10</v>
      </c>
      <c r="E28" s="317">
        <v>10</v>
      </c>
      <c r="F28" s="317">
        <v>10</v>
      </c>
      <c r="G28" s="317">
        <v>10</v>
      </c>
      <c r="H28" s="343"/>
      <c r="I28" s="332"/>
      <c r="J28" s="344"/>
      <c r="K28" s="345"/>
      <c r="L28" s="240" t="s">
        <v>221</v>
      </c>
    </row>
    <row r="29" spans="1:12" ht="14.25">
      <c r="A29" s="421"/>
      <c r="B29" s="369" t="s">
        <v>141</v>
      </c>
      <c r="C29" s="360"/>
      <c r="D29" s="360"/>
      <c r="E29" s="360">
        <v>10</v>
      </c>
      <c r="F29" s="364">
        <f>SUM(F28)</f>
        <v>10</v>
      </c>
      <c r="G29" s="364">
        <f>SUM(G28)</f>
        <v>10</v>
      </c>
      <c r="H29" s="358">
        <f>SUM(E29)*1</f>
        <v>10</v>
      </c>
      <c r="I29" s="358">
        <f>SUM(F29)*1</f>
        <v>10</v>
      </c>
      <c r="J29" s="358">
        <f>SUM(G29)*1</f>
        <v>10</v>
      </c>
      <c r="K29" s="363" t="s">
        <v>239</v>
      </c>
      <c r="L29" s="236" t="s">
        <v>226</v>
      </c>
    </row>
    <row r="30" spans="1:12" ht="15" customHeight="1">
      <c r="A30" s="422" t="s">
        <v>240</v>
      </c>
      <c r="B30" s="370" t="s">
        <v>192</v>
      </c>
      <c r="C30" s="349"/>
      <c r="D30" s="325">
        <v>1.4</v>
      </c>
      <c r="E30" s="325">
        <f>'MPGMEB month1_FINAL'!$D30*7</f>
        <v>9.799999999999999</v>
      </c>
      <c r="F30" s="325">
        <f>'MPGMEB month1_FINAL'!$E30</f>
        <v>9.799999999999999</v>
      </c>
      <c r="G30" s="325">
        <f>'MPGMEB month1_FINAL'!$E30</f>
        <v>9.799999999999999</v>
      </c>
      <c r="H30" s="350"/>
      <c r="I30" s="346"/>
      <c r="J30" s="346"/>
      <c r="K30" s="348"/>
      <c r="L30" s="423" t="s">
        <v>222</v>
      </c>
    </row>
    <row r="31" spans="1:12" ht="15" customHeight="1" thickBot="1">
      <c r="A31" s="422"/>
      <c r="B31" s="369" t="s">
        <v>141</v>
      </c>
      <c r="C31" s="360"/>
      <c r="D31" s="360"/>
      <c r="E31" s="365">
        <f>SUM(E30)</f>
        <v>9.799999999999999</v>
      </c>
      <c r="F31" s="365">
        <f>SUM(F30)</f>
        <v>9.799999999999999</v>
      </c>
      <c r="G31" s="365">
        <f>SUM(G30)</f>
        <v>9.799999999999999</v>
      </c>
      <c r="H31" s="358">
        <f>SUM(E31)*1</f>
        <v>9.799999999999999</v>
      </c>
      <c r="I31" s="358">
        <f>SUM(F31)*1</f>
        <v>9.799999999999999</v>
      </c>
      <c r="J31" s="358">
        <f>SUM(G31)*1</f>
        <v>9.799999999999999</v>
      </c>
      <c r="K31" s="358" t="s">
        <v>239</v>
      </c>
      <c r="L31" s="423"/>
    </row>
    <row r="32" spans="1:13" ht="15" thickBot="1">
      <c r="A32" s="351" t="s">
        <v>22</v>
      </c>
      <c r="B32" s="376"/>
      <c r="C32" s="352"/>
      <c r="D32" s="353"/>
      <c r="E32" s="354">
        <f>SUM(E31,E29,E27,E25,E23,E17,E14,E5)</f>
        <v>141.8733</v>
      </c>
      <c r="F32" s="354">
        <f>SUM(F31,F29,F27,F25,F23,F17,F14,F5)</f>
        <v>449.895</v>
      </c>
      <c r="G32" s="354">
        <f>SUM(G31,G29,G27,G25,G23,G17,G14,G5)</f>
        <v>546.975</v>
      </c>
      <c r="H32" s="355">
        <f>SUM(H5:H31)</f>
        <v>86.47932</v>
      </c>
      <c r="I32" s="355">
        <f>SUM(I31,I29,I27,I25,I23,I17,I14,I5)</f>
        <v>268.908</v>
      </c>
      <c r="J32" s="355">
        <f>SUM(J31,J29,J27,J25,J23,J17,J14,J5)</f>
        <v>329.1615</v>
      </c>
      <c r="K32" s="356"/>
      <c r="L32" s="237"/>
      <c r="M32" s="230"/>
    </row>
    <row r="33" spans="1:13" ht="22.5" customHeight="1">
      <c r="A33" s="231" t="s">
        <v>245</v>
      </c>
      <c r="B33" s="246"/>
      <c r="C33" s="435"/>
      <c r="D33" s="435"/>
      <c r="E33" s="238">
        <v>140</v>
      </c>
      <c r="F33" s="238">
        <v>450</v>
      </c>
      <c r="G33" s="238">
        <v>540</v>
      </c>
      <c r="H33" s="239">
        <v>90</v>
      </c>
      <c r="I33" s="239">
        <v>290</v>
      </c>
      <c r="J33" s="239">
        <v>330</v>
      </c>
      <c r="K33" s="233"/>
      <c r="L33" s="233"/>
      <c r="M33" s="230"/>
    </row>
    <row r="34" spans="1:13" ht="9.75" customHeight="1">
      <c r="A34" s="231"/>
      <c r="B34" s="246"/>
      <c r="C34" s="231"/>
      <c r="D34" s="232"/>
      <c r="E34" s="232"/>
      <c r="F34" s="232"/>
      <c r="G34" s="232"/>
      <c r="H34" s="233"/>
      <c r="I34" s="233"/>
      <c r="J34" s="233"/>
      <c r="K34" s="233"/>
      <c r="L34" s="233"/>
      <c r="M34" s="230"/>
    </row>
    <row r="35" spans="1:13" ht="9.75" customHeight="1">
      <c r="A35" s="436"/>
      <c r="B35" s="380"/>
      <c r="C35" s="231"/>
      <c r="D35" s="232"/>
      <c r="E35" s="232"/>
      <c r="F35" s="242"/>
      <c r="G35" s="242"/>
      <c r="H35" s="233"/>
      <c r="I35" s="233"/>
      <c r="J35" s="233"/>
      <c r="K35" s="233"/>
      <c r="L35" s="233"/>
      <c r="M35" s="230"/>
    </row>
    <row r="36" spans="1:13" ht="25.5" customHeight="1">
      <c r="A36" s="436"/>
      <c r="B36" s="380"/>
      <c r="C36" s="377"/>
      <c r="D36" s="270"/>
      <c r="E36" s="270"/>
      <c r="F36" s="232"/>
      <c r="G36" s="232"/>
      <c r="H36" s="233"/>
      <c r="I36" s="233"/>
      <c r="J36" s="233"/>
      <c r="K36" s="233"/>
      <c r="L36" s="233"/>
      <c r="M36" s="230"/>
    </row>
    <row r="37" spans="1:13" ht="13.5" customHeight="1">
      <c r="A37" s="231"/>
      <c r="B37" s="246"/>
      <c r="C37" s="248"/>
      <c r="D37" s="248"/>
      <c r="E37" s="248"/>
      <c r="F37" s="232"/>
      <c r="G37" s="232"/>
      <c r="H37" s="271"/>
      <c r="I37" s="272"/>
      <c r="J37" s="233"/>
      <c r="K37" s="233"/>
      <c r="L37" s="233"/>
      <c r="M37" s="230"/>
    </row>
    <row r="38" spans="3:9" ht="13.5" customHeight="1">
      <c r="C38" s="274"/>
      <c r="D38" s="274"/>
      <c r="E38" s="274"/>
      <c r="F38" s="273"/>
      <c r="G38" s="273"/>
      <c r="H38" s="271"/>
      <c r="I38" s="272"/>
    </row>
    <row r="39" spans="3:9" ht="13.5" customHeight="1">
      <c r="C39" s="274"/>
      <c r="D39" s="274"/>
      <c r="E39" s="274"/>
      <c r="F39" s="273"/>
      <c r="G39" s="273"/>
      <c r="H39" s="271"/>
      <c r="I39" s="272"/>
    </row>
    <row r="40" spans="3:9" ht="9.75" customHeight="1">
      <c r="C40" s="273"/>
      <c r="D40" s="273"/>
      <c r="E40" s="273"/>
      <c r="F40" s="273"/>
      <c r="G40" s="273"/>
      <c r="H40" s="271"/>
      <c r="I40" s="272"/>
    </row>
    <row r="41" spans="3:9" ht="9.75" customHeight="1">
      <c r="C41" s="273"/>
      <c r="D41" s="273"/>
      <c r="E41" s="273"/>
      <c r="F41" s="273"/>
      <c r="G41" s="273"/>
      <c r="H41" s="271"/>
      <c r="I41" s="272"/>
    </row>
    <row r="42" spans="3:9" ht="9.75" customHeight="1">
      <c r="C42" s="273"/>
      <c r="D42" s="273"/>
      <c r="E42" s="273"/>
      <c r="F42" s="273"/>
      <c r="G42" s="273"/>
      <c r="H42" s="273"/>
      <c r="I42" s="273"/>
    </row>
    <row r="43" spans="3:9" ht="9.75" customHeight="1">
      <c r="C43" s="273"/>
      <c r="D43" s="273"/>
      <c r="E43" s="273"/>
      <c r="F43" s="273"/>
      <c r="G43" s="273"/>
      <c r="H43" s="273"/>
      <c r="I43" s="273"/>
    </row>
    <row r="47" ht="14.25">
      <c r="F47" s="7">
        <f>D47*E47</f>
        <v>0</v>
      </c>
    </row>
  </sheetData>
  <sheetProtection/>
  <mergeCells count="22">
    <mergeCell ref="L24:L25"/>
    <mergeCell ref="C33:D33"/>
    <mergeCell ref="A35:A36"/>
    <mergeCell ref="B35:B36"/>
    <mergeCell ref="A26:A27"/>
    <mergeCell ref="L26:L27"/>
    <mergeCell ref="E2:G2"/>
    <mergeCell ref="H2:J2"/>
    <mergeCell ref="A28:A29"/>
    <mergeCell ref="A30:A31"/>
    <mergeCell ref="L30:L31"/>
    <mergeCell ref="A4:A5"/>
    <mergeCell ref="L4:L5"/>
    <mergeCell ref="A6:A14"/>
    <mergeCell ref="K6:K13"/>
    <mergeCell ref="L6:L13"/>
    <mergeCell ref="A15:A17"/>
    <mergeCell ref="K15:K16"/>
    <mergeCell ref="A18:A23"/>
    <mergeCell ref="K18:K22"/>
    <mergeCell ref="L18:L23"/>
    <mergeCell ref="A24:A25"/>
  </mergeCells>
  <printOptions/>
  <pageMargins left="0" right="0" top="0.39409339457567805" bottom="0.39409339457567805" header="0" footer="0"/>
  <pageSetup fitToHeight="1" fitToWidth="1" horizontalDpi="600" verticalDpi="600" orientation="landscape" paperSize="9" scale="83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6"/>
  <sheetViews>
    <sheetView zoomScale="80" zoomScaleNormal="80" zoomScalePageLayoutView="0" workbookViewId="0" topLeftCell="A1">
      <selection activeCell="E19" sqref="E19"/>
    </sheetView>
  </sheetViews>
  <sheetFormatPr defaultColWidth="9.140625" defaultRowHeight="15"/>
  <cols>
    <col min="1" max="1" width="16.57421875" style="7" customWidth="1"/>
    <col min="2" max="2" width="9.140625" style="7" customWidth="1"/>
    <col min="3" max="3" width="12.140625" style="219" customWidth="1"/>
    <col min="4" max="4" width="11.421875" style="7" customWidth="1"/>
    <col min="5" max="5" width="13.8515625" style="7" customWidth="1"/>
    <col min="6" max="16384" width="9.140625" style="7" customWidth="1"/>
  </cols>
  <sheetData>
    <row r="1" ht="14.25">
      <c r="A1" s="218" t="s">
        <v>196</v>
      </c>
    </row>
    <row r="2" ht="14.25">
      <c r="A2" s="7" t="s">
        <v>197</v>
      </c>
    </row>
    <row r="3" ht="14.25">
      <c r="A3" s="7" t="s">
        <v>198</v>
      </c>
    </row>
    <row r="4" ht="15" thickBot="1"/>
    <row r="5" spans="1:5" ht="14.25">
      <c r="A5" s="220"/>
      <c r="B5" s="221" t="s">
        <v>199</v>
      </c>
      <c r="C5" s="222" t="s">
        <v>200</v>
      </c>
      <c r="D5" s="221" t="s">
        <v>201</v>
      </c>
      <c r="E5" s="217" t="s">
        <v>202</v>
      </c>
    </row>
    <row r="6" spans="1:5" ht="14.25">
      <c r="A6" s="223" t="s">
        <v>203</v>
      </c>
      <c r="B6" s="216">
        <v>100</v>
      </c>
      <c r="C6" s="224">
        <f>B6*100/B19</f>
        <v>14.903129657228018</v>
      </c>
      <c r="D6" s="216">
        <v>2.5</v>
      </c>
      <c r="E6" s="225">
        <f>C6*D6/100</f>
        <v>0.37257824143070045</v>
      </c>
    </row>
    <row r="7" spans="1:5" ht="14.25">
      <c r="A7" s="223" t="s">
        <v>204</v>
      </c>
      <c r="B7" s="216">
        <v>130</v>
      </c>
      <c r="C7" s="224">
        <f>B7*100/B19</f>
        <v>19.374068554396423</v>
      </c>
      <c r="D7" s="216">
        <v>2.5</v>
      </c>
      <c r="E7" s="225">
        <f aca="true" t="shared" si="0" ref="E7:E18">C7*D7/100</f>
        <v>0.48435171385991055</v>
      </c>
    </row>
    <row r="8" spans="1:5" ht="14.25">
      <c r="A8" s="223" t="s">
        <v>205</v>
      </c>
      <c r="B8" s="216">
        <v>50</v>
      </c>
      <c r="C8" s="224">
        <f>B8*100/B19</f>
        <v>7.451564828614009</v>
      </c>
      <c r="D8" s="216">
        <v>1.5</v>
      </c>
      <c r="E8" s="225">
        <f t="shared" si="0"/>
        <v>0.11177347242921012</v>
      </c>
    </row>
    <row r="9" spans="1:5" ht="14.25">
      <c r="A9" s="223" t="s">
        <v>206</v>
      </c>
      <c r="B9" s="216">
        <v>60</v>
      </c>
      <c r="C9" s="224">
        <f>B9*100/B19</f>
        <v>8.941877794336811</v>
      </c>
      <c r="D9" s="216">
        <v>4</v>
      </c>
      <c r="E9" s="225">
        <f t="shared" si="0"/>
        <v>0.35767511177347244</v>
      </c>
    </row>
    <row r="10" spans="1:5" ht="14.25">
      <c r="A10" s="223" t="s">
        <v>207</v>
      </c>
      <c r="B10" s="216">
        <v>50</v>
      </c>
      <c r="C10" s="224">
        <f>B10*100/B19</f>
        <v>7.451564828614009</v>
      </c>
      <c r="D10" s="216">
        <v>1</v>
      </c>
      <c r="E10" s="225">
        <f t="shared" si="0"/>
        <v>0.07451564828614009</v>
      </c>
    </row>
    <row r="11" spans="1:5" ht="14.25">
      <c r="A11" s="223" t="s">
        <v>208</v>
      </c>
      <c r="B11" s="216">
        <v>33</v>
      </c>
      <c r="C11" s="224">
        <f>B11*100/B19</f>
        <v>4.918032786885246</v>
      </c>
      <c r="D11" s="216">
        <v>2.5</v>
      </c>
      <c r="E11" s="225">
        <f t="shared" si="0"/>
        <v>0.12295081967213115</v>
      </c>
    </row>
    <row r="12" spans="1:5" ht="14.25">
      <c r="A12" s="223" t="s">
        <v>209</v>
      </c>
      <c r="B12" s="216">
        <v>5</v>
      </c>
      <c r="C12" s="224">
        <f>B12*100/B19</f>
        <v>0.7451564828614009</v>
      </c>
      <c r="D12" s="216">
        <v>2</v>
      </c>
      <c r="E12" s="225">
        <f t="shared" si="0"/>
        <v>0.014903129657228018</v>
      </c>
    </row>
    <row r="13" spans="1:5" ht="14.25">
      <c r="A13" s="223" t="s">
        <v>210</v>
      </c>
      <c r="B13" s="216">
        <v>38</v>
      </c>
      <c r="C13" s="224">
        <f>B13*100/B19</f>
        <v>5.663189269746646</v>
      </c>
      <c r="D13" s="216">
        <v>7.5</v>
      </c>
      <c r="E13" s="225">
        <f t="shared" si="0"/>
        <v>0.42473919523099846</v>
      </c>
    </row>
    <row r="14" spans="1:5" ht="14.25">
      <c r="A14" s="223" t="s">
        <v>211</v>
      </c>
      <c r="B14" s="216">
        <v>20</v>
      </c>
      <c r="C14" s="224">
        <f>B14*100/B19</f>
        <v>2.9806259314456036</v>
      </c>
      <c r="D14" s="216">
        <v>1</v>
      </c>
      <c r="E14" s="225">
        <f t="shared" si="0"/>
        <v>0.029806259314456036</v>
      </c>
    </row>
    <row r="15" spans="1:5" ht="14.25">
      <c r="A15" s="223" t="s">
        <v>212</v>
      </c>
      <c r="B15" s="216">
        <v>20</v>
      </c>
      <c r="C15" s="224">
        <f>B15*100/B19</f>
        <v>2.9806259314456036</v>
      </c>
      <c r="D15" s="216">
        <v>2.5</v>
      </c>
      <c r="E15" s="225">
        <f t="shared" si="0"/>
        <v>0.07451564828614009</v>
      </c>
    </row>
    <row r="16" spans="1:5" ht="14.25">
      <c r="A16" s="223" t="s">
        <v>213</v>
      </c>
      <c r="B16" s="216">
        <v>70</v>
      </c>
      <c r="C16" s="224">
        <f>B16*100/B19</f>
        <v>10.432190760059612</v>
      </c>
      <c r="D16" s="216">
        <v>3</v>
      </c>
      <c r="E16" s="225">
        <f t="shared" si="0"/>
        <v>0.31296572280178836</v>
      </c>
    </row>
    <row r="17" spans="1:5" ht="14.25">
      <c r="A17" s="223" t="s">
        <v>214</v>
      </c>
      <c r="B17" s="216">
        <v>30</v>
      </c>
      <c r="C17" s="224">
        <f>B17*100/B19</f>
        <v>4.470938897168406</v>
      </c>
      <c r="D17" s="216">
        <v>2</v>
      </c>
      <c r="E17" s="225">
        <f t="shared" si="0"/>
        <v>0.08941877794336811</v>
      </c>
    </row>
    <row r="18" spans="1:5" ht="14.25">
      <c r="A18" s="223" t="s">
        <v>215</v>
      </c>
      <c r="B18" s="216">
        <v>65</v>
      </c>
      <c r="C18" s="224">
        <f>B18*100/B19</f>
        <v>9.687034277198212</v>
      </c>
      <c r="D18" s="216">
        <v>6</v>
      </c>
      <c r="E18" s="225">
        <f t="shared" si="0"/>
        <v>0.5812220566318927</v>
      </c>
    </row>
    <row r="19" spans="1:5" ht="15" thickBot="1">
      <c r="A19" s="226" t="s">
        <v>22</v>
      </c>
      <c r="B19" s="227">
        <f>SUM(B6:B18)</f>
        <v>671</v>
      </c>
      <c r="C19" s="228">
        <f>SUM(C6:C18)</f>
        <v>100</v>
      </c>
      <c r="D19" s="227">
        <f>SUM(D6:D18)</f>
        <v>38</v>
      </c>
      <c r="E19" s="229">
        <f>SUM(E6:E18)</f>
        <v>3.051415797317437</v>
      </c>
    </row>
    <row r="22" spans="10:11" ht="15">
      <c r="J22" s="7" t="s">
        <v>216</v>
      </c>
      <c r="K22" s="7" t="s">
        <v>217</v>
      </c>
    </row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>
      <c r="C33" s="7"/>
    </row>
    <row r="34" ht="15">
      <c r="C34" s="7"/>
    </row>
    <row r="35" ht="14.25">
      <c r="C35" s="7"/>
    </row>
    <row r="36" ht="14.25">
      <c r="C36" s="7"/>
    </row>
    <row r="37" ht="14.25">
      <c r="C37" s="7"/>
    </row>
    <row r="38" ht="14.25">
      <c r="C38" s="7"/>
    </row>
    <row r="39" ht="14.25">
      <c r="C39" s="7"/>
    </row>
    <row r="40" ht="14.25">
      <c r="C40" s="7"/>
    </row>
    <row r="41" ht="14.25">
      <c r="C41" s="7"/>
    </row>
    <row r="42" ht="14.25">
      <c r="C42" s="7"/>
    </row>
    <row r="43" ht="14.25">
      <c r="C43" s="7"/>
    </row>
    <row r="44" ht="14.25">
      <c r="C44" s="7"/>
    </row>
    <row r="45" ht="14.25">
      <c r="C45" s="7"/>
    </row>
    <row r="46" ht="14.25">
      <c r="C46" s="7"/>
    </row>
    <row r="47" ht="14.25">
      <c r="C47" s="7"/>
    </row>
    <row r="48" ht="14.25">
      <c r="C48" s="7"/>
    </row>
    <row r="49" ht="14.25">
      <c r="C49" s="7"/>
    </row>
    <row r="50" ht="14.25">
      <c r="C50" s="7"/>
    </row>
    <row r="51" ht="14.25">
      <c r="C51" s="7"/>
    </row>
    <row r="52" ht="14.25">
      <c r="C52" s="7"/>
    </row>
    <row r="53" ht="14.25">
      <c r="C53" s="7"/>
    </row>
    <row r="54" ht="14.25">
      <c r="C54" s="7"/>
    </row>
    <row r="55" ht="14.25">
      <c r="C55" s="7"/>
    </row>
    <row r="56" ht="14.25">
      <c r="C56" s="7"/>
    </row>
    <row r="57" ht="14.25">
      <c r="C57" s="7"/>
    </row>
    <row r="58" ht="14.25">
      <c r="C58" s="7"/>
    </row>
    <row r="59" ht="14.25">
      <c r="C59" s="7"/>
    </row>
    <row r="60" ht="14.25">
      <c r="C60" s="7"/>
    </row>
    <row r="61" ht="14.25">
      <c r="C61" s="7"/>
    </row>
    <row r="62" ht="14.25">
      <c r="C62" s="7"/>
    </row>
    <row r="63" ht="14.25">
      <c r="C63" s="7"/>
    </row>
    <row r="64" ht="14.25">
      <c r="C64" s="7"/>
    </row>
    <row r="65" ht="14.25">
      <c r="C65" s="7"/>
    </row>
    <row r="66" ht="14.25">
      <c r="C66" s="7"/>
    </row>
    <row r="67" ht="14.25">
      <c r="C67" s="7"/>
    </row>
    <row r="68" ht="14.25">
      <c r="C68" s="7"/>
    </row>
    <row r="69" ht="14.25">
      <c r="C69" s="7"/>
    </row>
    <row r="70" ht="14.25">
      <c r="C70" s="7"/>
    </row>
    <row r="71" ht="14.25">
      <c r="C71" s="7"/>
    </row>
    <row r="72" ht="14.25">
      <c r="C72" s="7"/>
    </row>
    <row r="73" ht="14.25">
      <c r="C73" s="7"/>
    </row>
    <row r="74" ht="14.25">
      <c r="C74" s="7"/>
    </row>
    <row r="75" ht="14.25">
      <c r="C75" s="7"/>
    </row>
    <row r="76" ht="14.25">
      <c r="C76" s="7"/>
    </row>
    <row r="77" ht="14.25">
      <c r="C77" s="7"/>
    </row>
    <row r="78" ht="14.25">
      <c r="C78" s="7"/>
    </row>
    <row r="79" ht="14.25">
      <c r="C79" s="7"/>
    </row>
    <row r="80" ht="14.25">
      <c r="C80" s="7"/>
    </row>
    <row r="81" ht="14.25">
      <c r="C81" s="7"/>
    </row>
    <row r="82" ht="14.25">
      <c r="C82" s="7"/>
    </row>
    <row r="83" ht="14.25">
      <c r="C83" s="7"/>
    </row>
    <row r="84" ht="14.25">
      <c r="C84" s="7"/>
    </row>
    <row r="85" ht="14.25">
      <c r="C85" s="7"/>
    </row>
    <row r="86" ht="14.25">
      <c r="C86" s="7"/>
    </row>
    <row r="87" ht="14.25">
      <c r="C87" s="7"/>
    </row>
    <row r="88" ht="14.25">
      <c r="C88" s="7"/>
    </row>
    <row r="89" ht="14.25">
      <c r="C89" s="7"/>
    </row>
    <row r="90" ht="14.25">
      <c r="C90" s="7"/>
    </row>
    <row r="91" ht="14.25">
      <c r="C91" s="7"/>
    </row>
    <row r="92" ht="14.25">
      <c r="C92" s="7"/>
    </row>
    <row r="93" ht="14.25">
      <c r="C93" s="7"/>
    </row>
    <row r="94" ht="14.25">
      <c r="C94" s="7"/>
    </row>
    <row r="95" ht="14.25">
      <c r="C95" s="7"/>
    </row>
    <row r="96" ht="14.25">
      <c r="C96" s="7"/>
    </row>
    <row r="97" ht="14.25">
      <c r="C97" s="7"/>
    </row>
    <row r="98" ht="14.25">
      <c r="C98" s="7"/>
    </row>
    <row r="99" ht="14.25">
      <c r="C99" s="7"/>
    </row>
    <row r="100" ht="14.25">
      <c r="C100" s="7"/>
    </row>
    <row r="101" ht="14.25">
      <c r="C101" s="7"/>
    </row>
    <row r="102" ht="14.25">
      <c r="C102" s="7"/>
    </row>
    <row r="103" ht="14.25">
      <c r="C103" s="7"/>
    </row>
    <row r="104" ht="14.25">
      <c r="C104" s="7"/>
    </row>
    <row r="105" ht="14.25">
      <c r="C105" s="7"/>
    </row>
    <row r="106" ht="14.25">
      <c r="C106" s="7"/>
    </row>
    <row r="107" ht="14.25">
      <c r="C107" s="7"/>
    </row>
    <row r="108" ht="14.25">
      <c r="C108" s="7"/>
    </row>
    <row r="109" ht="14.25">
      <c r="C109" s="7"/>
    </row>
    <row r="110" ht="14.25">
      <c r="C110" s="7"/>
    </row>
    <row r="111" ht="14.25">
      <c r="C111" s="7"/>
    </row>
    <row r="112" ht="14.25">
      <c r="C112" s="7"/>
    </row>
    <row r="113" ht="14.25">
      <c r="C113" s="7"/>
    </row>
    <row r="114" ht="14.25">
      <c r="C114" s="7"/>
    </row>
    <row r="115" ht="14.25">
      <c r="C115" s="7"/>
    </row>
    <row r="116" ht="14.25">
      <c r="C116" s="7"/>
    </row>
    <row r="117" ht="14.25">
      <c r="C117" s="7"/>
    </row>
    <row r="118" ht="14.25">
      <c r="C118" s="7"/>
    </row>
    <row r="119" ht="14.25">
      <c r="C119" s="7"/>
    </row>
    <row r="120" ht="14.25">
      <c r="C120" s="7"/>
    </row>
    <row r="121" ht="14.25">
      <c r="C121" s="7"/>
    </row>
    <row r="122" ht="14.25">
      <c r="C122" s="7"/>
    </row>
    <row r="123" ht="14.25">
      <c r="C123" s="7"/>
    </row>
    <row r="124" ht="14.25">
      <c r="C124" s="7"/>
    </row>
    <row r="125" ht="14.25">
      <c r="C125" s="7"/>
    </row>
    <row r="126" ht="14.25">
      <c r="C126" s="7"/>
    </row>
    <row r="127" ht="14.25">
      <c r="C127" s="7"/>
    </row>
    <row r="128" ht="14.25">
      <c r="C128" s="7"/>
    </row>
    <row r="129" ht="14.25">
      <c r="C129" s="7"/>
    </row>
    <row r="130" ht="14.25">
      <c r="C130" s="7"/>
    </row>
    <row r="131" ht="14.25">
      <c r="C131" s="7"/>
    </row>
    <row r="132" ht="14.25">
      <c r="C132" s="7"/>
    </row>
    <row r="133" ht="14.25">
      <c r="C133" s="7"/>
    </row>
    <row r="134" ht="14.25">
      <c r="C134" s="7"/>
    </row>
    <row r="135" ht="14.25">
      <c r="C135" s="7"/>
    </row>
    <row r="136" ht="14.25">
      <c r="C136" s="7"/>
    </row>
    <row r="137" ht="14.25">
      <c r="C137" s="7"/>
    </row>
    <row r="138" ht="14.25">
      <c r="C138" s="7"/>
    </row>
    <row r="139" ht="14.25">
      <c r="C139" s="7"/>
    </row>
    <row r="140" ht="14.25">
      <c r="C140" s="7"/>
    </row>
    <row r="141" ht="14.25">
      <c r="C141" s="7"/>
    </row>
    <row r="142" ht="14.25">
      <c r="C142" s="7"/>
    </row>
    <row r="143" ht="14.25">
      <c r="C143" s="7"/>
    </row>
    <row r="144" ht="14.25">
      <c r="C144" s="7"/>
    </row>
    <row r="145" ht="14.25">
      <c r="C145" s="7"/>
    </row>
    <row r="146" ht="14.25">
      <c r="C146" s="7"/>
    </row>
    <row r="147" ht="14.25">
      <c r="C147" s="7"/>
    </row>
    <row r="148" ht="14.25">
      <c r="C148" s="7"/>
    </row>
    <row r="149" ht="14.25">
      <c r="C149" s="7"/>
    </row>
    <row r="150" ht="14.25">
      <c r="C150" s="7"/>
    </row>
    <row r="151" ht="14.25">
      <c r="C151" s="7"/>
    </row>
    <row r="152" ht="14.25">
      <c r="C152" s="7"/>
    </row>
    <row r="153" ht="14.25">
      <c r="C153" s="7"/>
    </row>
    <row r="154" ht="14.25">
      <c r="C154" s="7"/>
    </row>
    <row r="155" ht="14.25">
      <c r="C155" s="7"/>
    </row>
    <row r="156" ht="14.25">
      <c r="C156" s="7"/>
    </row>
    <row r="157" ht="14.25">
      <c r="C157" s="7"/>
    </row>
    <row r="158" ht="14.25">
      <c r="C158" s="7"/>
    </row>
    <row r="159" ht="14.25">
      <c r="C159" s="7"/>
    </row>
    <row r="160" ht="14.25">
      <c r="C160" s="7"/>
    </row>
    <row r="161" ht="14.25">
      <c r="C161" s="7"/>
    </row>
    <row r="162" ht="14.25">
      <c r="C162" s="7"/>
    </row>
    <row r="163" ht="14.25">
      <c r="C163" s="7"/>
    </row>
    <row r="164" ht="14.25">
      <c r="C164" s="7"/>
    </row>
    <row r="165" ht="14.25">
      <c r="C165" s="7"/>
    </row>
    <row r="166" ht="14.25">
      <c r="C166" s="7"/>
    </row>
    <row r="167" ht="14.25">
      <c r="C167" s="7"/>
    </row>
    <row r="168" ht="14.25">
      <c r="C168" s="7"/>
    </row>
    <row r="169" ht="14.25">
      <c r="C169" s="7"/>
    </row>
    <row r="170" ht="14.25">
      <c r="C170" s="7"/>
    </row>
    <row r="171" ht="14.25">
      <c r="C171" s="7"/>
    </row>
    <row r="172" ht="14.25">
      <c r="C172" s="7"/>
    </row>
    <row r="173" ht="14.25">
      <c r="C173" s="7"/>
    </row>
    <row r="174" ht="14.25">
      <c r="C174" s="7"/>
    </row>
    <row r="175" ht="14.25">
      <c r="C175" s="7"/>
    </row>
    <row r="176" ht="14.25">
      <c r="C176" s="7"/>
    </row>
    <row r="177" ht="14.25">
      <c r="C177" s="7"/>
    </row>
    <row r="178" ht="14.25">
      <c r="C178" s="7"/>
    </row>
    <row r="179" ht="14.25">
      <c r="C179" s="7"/>
    </row>
    <row r="180" ht="14.25">
      <c r="C180" s="7"/>
    </row>
    <row r="181" ht="14.25">
      <c r="C181" s="7"/>
    </row>
    <row r="182" ht="14.25">
      <c r="C182" s="7"/>
    </row>
    <row r="183" ht="14.25">
      <c r="C183" s="7"/>
    </row>
    <row r="184" ht="14.25">
      <c r="C184" s="7"/>
    </row>
    <row r="185" ht="14.25">
      <c r="C185" s="7"/>
    </row>
    <row r="186" ht="14.25">
      <c r="C186" s="7"/>
    </row>
    <row r="187" ht="14.25">
      <c r="C187" s="7"/>
    </row>
    <row r="188" ht="14.25">
      <c r="C188" s="7"/>
    </row>
    <row r="189" ht="14.25">
      <c r="C189" s="7"/>
    </row>
    <row r="190" ht="14.25">
      <c r="C190" s="7"/>
    </row>
    <row r="191" ht="14.25">
      <c r="C191" s="7"/>
    </row>
    <row r="192" ht="14.25">
      <c r="C192" s="7"/>
    </row>
    <row r="193" ht="14.25">
      <c r="C193" s="7"/>
    </row>
    <row r="194" ht="14.25">
      <c r="C194" s="7"/>
    </row>
    <row r="195" ht="14.25">
      <c r="C195" s="7"/>
    </row>
    <row r="196" ht="14.25">
      <c r="C196" s="7"/>
    </row>
    <row r="197" ht="14.25">
      <c r="C197" s="7"/>
    </row>
    <row r="198" ht="14.25">
      <c r="C198" s="7"/>
    </row>
    <row r="199" ht="14.25">
      <c r="C199" s="7"/>
    </row>
    <row r="200" ht="14.25">
      <c r="C200" s="7"/>
    </row>
    <row r="201" ht="14.25">
      <c r="C201" s="7"/>
    </row>
    <row r="202" ht="14.25">
      <c r="C202" s="7"/>
    </row>
    <row r="203" ht="14.25">
      <c r="C203" s="7"/>
    </row>
    <row r="204" ht="14.25">
      <c r="C204" s="7"/>
    </row>
    <row r="205" ht="14.25">
      <c r="C205" s="7"/>
    </row>
    <row r="206" ht="14.25">
      <c r="C206" s="7"/>
    </row>
    <row r="207" ht="14.25">
      <c r="C207" s="7"/>
    </row>
    <row r="208" ht="14.25">
      <c r="C208" s="7"/>
    </row>
    <row r="209" ht="14.25">
      <c r="C209" s="7"/>
    </row>
    <row r="210" ht="14.25">
      <c r="C210" s="7"/>
    </row>
    <row r="211" ht="14.25">
      <c r="C211" s="7"/>
    </row>
    <row r="212" ht="14.25">
      <c r="C212" s="7"/>
    </row>
    <row r="213" ht="14.25">
      <c r="C213" s="7"/>
    </row>
    <row r="214" ht="14.25">
      <c r="C214" s="7"/>
    </row>
    <row r="215" ht="14.25">
      <c r="C215" s="7"/>
    </row>
    <row r="216" ht="14.25">
      <c r="C216" s="7"/>
    </row>
    <row r="217" ht="14.25">
      <c r="C217" s="7"/>
    </row>
    <row r="218" ht="14.25">
      <c r="C218" s="7"/>
    </row>
    <row r="219" ht="14.25">
      <c r="C219" s="7"/>
    </row>
    <row r="220" ht="14.25">
      <c r="C220" s="7"/>
    </row>
    <row r="221" ht="14.25">
      <c r="C221" s="7"/>
    </row>
    <row r="222" ht="14.25">
      <c r="C222" s="7"/>
    </row>
    <row r="223" ht="14.25">
      <c r="C223" s="7"/>
    </row>
    <row r="224" ht="14.25">
      <c r="C224" s="7"/>
    </row>
    <row r="225" ht="14.25">
      <c r="C225" s="7"/>
    </row>
    <row r="226" ht="14.25">
      <c r="C226" s="7"/>
    </row>
    <row r="227" ht="14.25">
      <c r="C227" s="7"/>
    </row>
    <row r="228" ht="14.25">
      <c r="C228" s="7"/>
    </row>
    <row r="229" ht="14.25">
      <c r="C229" s="7"/>
    </row>
    <row r="230" ht="14.25">
      <c r="C230" s="7"/>
    </row>
    <row r="231" ht="14.25">
      <c r="C231" s="7"/>
    </row>
    <row r="232" ht="14.25">
      <c r="C232" s="7"/>
    </row>
    <row r="233" ht="14.25">
      <c r="C233" s="7"/>
    </row>
    <row r="234" ht="14.25">
      <c r="C234" s="7"/>
    </row>
    <row r="235" ht="14.25">
      <c r="C235" s="7"/>
    </row>
    <row r="236" ht="14.25">
      <c r="C236" s="7"/>
    </row>
    <row r="237" ht="14.25">
      <c r="C237" s="7"/>
    </row>
    <row r="238" ht="14.25">
      <c r="C238" s="7"/>
    </row>
    <row r="239" ht="14.25">
      <c r="C239" s="7"/>
    </row>
    <row r="240" ht="14.25">
      <c r="C240" s="7"/>
    </row>
    <row r="241" ht="14.25">
      <c r="C241" s="7"/>
    </row>
    <row r="242" ht="14.25">
      <c r="C242" s="7"/>
    </row>
    <row r="243" ht="14.25">
      <c r="C243" s="7"/>
    </row>
    <row r="244" ht="14.25">
      <c r="C244" s="7"/>
    </row>
    <row r="245" ht="14.25">
      <c r="C245" s="7"/>
    </row>
    <row r="246" ht="14.25">
      <c r="C246" s="7"/>
    </row>
    <row r="247" ht="14.25">
      <c r="C247" s="7"/>
    </row>
    <row r="248" ht="14.25">
      <c r="C248" s="7"/>
    </row>
    <row r="249" ht="14.25">
      <c r="C249" s="7"/>
    </row>
    <row r="250" ht="14.25">
      <c r="C250" s="7"/>
    </row>
    <row r="251" ht="14.25">
      <c r="C251" s="7"/>
    </row>
    <row r="252" ht="14.25">
      <c r="C252" s="7"/>
    </row>
    <row r="253" ht="14.25">
      <c r="C253" s="7"/>
    </row>
    <row r="254" ht="14.25">
      <c r="C254" s="7"/>
    </row>
    <row r="255" ht="14.25">
      <c r="C255" s="7"/>
    </row>
    <row r="256" ht="14.25">
      <c r="C256" s="7"/>
    </row>
    <row r="257" ht="14.25">
      <c r="C257" s="7"/>
    </row>
    <row r="258" ht="14.25">
      <c r="C258" s="7"/>
    </row>
    <row r="259" ht="14.25">
      <c r="C259" s="7"/>
    </row>
    <row r="260" ht="14.25">
      <c r="C260" s="7"/>
    </row>
    <row r="261" ht="14.25">
      <c r="C261" s="7"/>
    </row>
    <row r="262" ht="14.25">
      <c r="C262" s="7"/>
    </row>
    <row r="263" ht="14.25">
      <c r="C263" s="7"/>
    </row>
    <row r="264" ht="14.25">
      <c r="C264" s="7"/>
    </row>
    <row r="265" ht="14.25">
      <c r="C265" s="7"/>
    </row>
    <row r="266" ht="14.25">
      <c r="C266" s="7"/>
    </row>
    <row r="267" ht="14.25">
      <c r="C267" s="7"/>
    </row>
    <row r="268" ht="14.25">
      <c r="C268" s="7"/>
    </row>
    <row r="269" ht="14.25">
      <c r="C269" s="7"/>
    </row>
    <row r="270" ht="14.25">
      <c r="C270" s="7"/>
    </row>
    <row r="271" ht="14.25">
      <c r="C271" s="7"/>
    </row>
    <row r="272" ht="14.25">
      <c r="C272" s="7"/>
    </row>
    <row r="273" ht="14.25">
      <c r="C273" s="7"/>
    </row>
    <row r="274" ht="14.25">
      <c r="C274" s="7"/>
    </row>
    <row r="275" ht="14.25">
      <c r="C275" s="7"/>
    </row>
    <row r="276" ht="14.25">
      <c r="C276" s="7"/>
    </row>
    <row r="277" ht="14.25">
      <c r="C277" s="7"/>
    </row>
    <row r="278" ht="14.25">
      <c r="C278" s="7"/>
    </row>
    <row r="279" ht="14.25">
      <c r="C279" s="7"/>
    </row>
    <row r="280" ht="14.25">
      <c r="C280" s="7"/>
    </row>
    <row r="281" ht="14.25">
      <c r="C281" s="7"/>
    </row>
    <row r="282" ht="14.25">
      <c r="C282" s="7"/>
    </row>
    <row r="283" ht="14.25">
      <c r="C283" s="7"/>
    </row>
    <row r="284" ht="14.25">
      <c r="C284" s="7"/>
    </row>
    <row r="285" ht="14.25">
      <c r="C285" s="7"/>
    </row>
    <row r="286" ht="14.25">
      <c r="C286" s="7"/>
    </row>
    <row r="287" ht="14.25">
      <c r="C287" s="7"/>
    </row>
    <row r="288" ht="14.25">
      <c r="C288" s="7"/>
    </row>
    <row r="289" ht="14.25">
      <c r="C289" s="7"/>
    </row>
    <row r="290" ht="14.25">
      <c r="C290" s="7"/>
    </row>
    <row r="291" ht="14.25">
      <c r="C291" s="7"/>
    </row>
    <row r="292" ht="14.25">
      <c r="C292" s="7"/>
    </row>
    <row r="293" ht="14.25">
      <c r="C293" s="7"/>
    </row>
    <row r="294" ht="14.25">
      <c r="C294" s="7"/>
    </row>
    <row r="295" ht="14.25">
      <c r="C295" s="7"/>
    </row>
    <row r="296" ht="14.25">
      <c r="C296" s="7"/>
    </row>
    <row r="297" ht="14.25">
      <c r="C297" s="7"/>
    </row>
    <row r="298" ht="14.25">
      <c r="C298" s="7"/>
    </row>
    <row r="299" ht="14.25">
      <c r="C299" s="7"/>
    </row>
    <row r="300" ht="14.25">
      <c r="C300" s="7"/>
    </row>
    <row r="301" ht="14.25">
      <c r="C301" s="7"/>
    </row>
    <row r="302" ht="14.25">
      <c r="C302" s="7"/>
    </row>
    <row r="303" ht="14.25">
      <c r="C303" s="7"/>
    </row>
    <row r="304" ht="14.25">
      <c r="C304" s="7"/>
    </row>
    <row r="305" ht="14.25">
      <c r="C305" s="7"/>
    </row>
    <row r="306" ht="14.25">
      <c r="C306" s="7"/>
    </row>
    <row r="307" ht="14.25">
      <c r="C307" s="7"/>
    </row>
    <row r="308" ht="14.25">
      <c r="C308" s="7"/>
    </row>
    <row r="309" ht="14.25">
      <c r="C309" s="7"/>
    </row>
    <row r="310" ht="14.25">
      <c r="C310" s="7"/>
    </row>
    <row r="311" ht="14.25">
      <c r="C311" s="7"/>
    </row>
    <row r="312" ht="14.25">
      <c r="C312" s="7"/>
    </row>
    <row r="313" ht="14.25">
      <c r="C313" s="7"/>
    </row>
    <row r="314" ht="14.25">
      <c r="C314" s="7"/>
    </row>
    <row r="315" ht="14.25">
      <c r="C315" s="7"/>
    </row>
    <row r="316" ht="14.25">
      <c r="C316" s="7"/>
    </row>
    <row r="317" ht="14.25">
      <c r="C317" s="7"/>
    </row>
    <row r="318" ht="14.25">
      <c r="C318" s="7"/>
    </row>
    <row r="319" ht="14.25">
      <c r="C319" s="7"/>
    </row>
    <row r="320" ht="14.25">
      <c r="C320" s="7"/>
    </row>
    <row r="321" ht="14.25">
      <c r="C321" s="7"/>
    </row>
    <row r="322" ht="14.25">
      <c r="C322" s="7"/>
    </row>
    <row r="323" ht="14.25">
      <c r="C323" s="7"/>
    </row>
    <row r="324" ht="14.25">
      <c r="C324" s="7"/>
    </row>
    <row r="325" ht="14.25">
      <c r="C325" s="7"/>
    </row>
    <row r="326" ht="14.25">
      <c r="C326" s="7"/>
    </row>
    <row r="327" ht="14.25">
      <c r="C327" s="7"/>
    </row>
    <row r="328" ht="14.25">
      <c r="C328" s="7"/>
    </row>
    <row r="329" ht="14.25">
      <c r="C329" s="7"/>
    </row>
    <row r="330" ht="14.25">
      <c r="C330" s="7"/>
    </row>
    <row r="331" ht="14.25">
      <c r="C331" s="7"/>
    </row>
    <row r="332" ht="14.25">
      <c r="C332" s="7"/>
    </row>
    <row r="333" ht="14.25">
      <c r="C333" s="7"/>
    </row>
    <row r="334" ht="14.25">
      <c r="C334" s="7"/>
    </row>
    <row r="335" ht="14.25">
      <c r="C335" s="7"/>
    </row>
    <row r="336" ht="14.25">
      <c r="C336" s="7"/>
    </row>
    <row r="337" ht="14.25">
      <c r="C337" s="7"/>
    </row>
    <row r="338" ht="14.25">
      <c r="C338" s="7"/>
    </row>
    <row r="339" ht="14.25">
      <c r="C339" s="7"/>
    </row>
    <row r="340" ht="14.25">
      <c r="C340" s="7"/>
    </row>
    <row r="341" ht="14.25">
      <c r="C341" s="7"/>
    </row>
    <row r="342" ht="14.25">
      <c r="C342" s="7"/>
    </row>
    <row r="343" ht="14.25">
      <c r="C343" s="7"/>
    </row>
    <row r="344" ht="14.25">
      <c r="C344" s="7"/>
    </row>
    <row r="345" ht="14.25">
      <c r="C345" s="7"/>
    </row>
    <row r="346" ht="14.25">
      <c r="C346" s="7"/>
    </row>
    <row r="347" ht="14.25">
      <c r="C347" s="7"/>
    </row>
    <row r="348" ht="14.25">
      <c r="C348" s="7"/>
    </row>
    <row r="349" ht="14.25">
      <c r="C349" s="7"/>
    </row>
    <row r="350" ht="14.25">
      <c r="C350" s="7"/>
    </row>
    <row r="351" ht="14.25">
      <c r="C351" s="7"/>
    </row>
    <row r="352" ht="14.25">
      <c r="C352" s="7"/>
    </row>
    <row r="353" ht="14.25">
      <c r="C353" s="7"/>
    </row>
    <row r="354" ht="14.25">
      <c r="C354" s="7"/>
    </row>
    <row r="355" ht="14.25">
      <c r="C355" s="7"/>
    </row>
    <row r="356" ht="14.25">
      <c r="C356" s="7"/>
    </row>
    <row r="357" ht="14.25">
      <c r="C357" s="7"/>
    </row>
    <row r="358" ht="14.25">
      <c r="C358" s="7"/>
    </row>
    <row r="359" ht="14.25">
      <c r="C359" s="7"/>
    </row>
    <row r="360" ht="14.25">
      <c r="C360" s="7"/>
    </row>
    <row r="361" ht="14.25">
      <c r="C361" s="7"/>
    </row>
    <row r="362" ht="14.25">
      <c r="C362" s="7"/>
    </row>
    <row r="363" ht="14.25">
      <c r="C363" s="7"/>
    </row>
    <row r="364" ht="14.25">
      <c r="C364" s="7"/>
    </row>
    <row r="365" ht="14.25">
      <c r="C365" s="7"/>
    </row>
    <row r="366" ht="14.25">
      <c r="C366" s="7"/>
    </row>
    <row r="367" ht="14.25">
      <c r="C367" s="7"/>
    </row>
    <row r="368" ht="14.25">
      <c r="C368" s="7"/>
    </row>
    <row r="369" ht="14.25">
      <c r="C369" s="7"/>
    </row>
    <row r="370" ht="14.25">
      <c r="C370" s="7"/>
    </row>
    <row r="371" ht="14.25">
      <c r="C371" s="7"/>
    </row>
    <row r="372" ht="14.25">
      <c r="C372" s="7"/>
    </row>
    <row r="373" ht="14.25">
      <c r="C373" s="7"/>
    </row>
    <row r="374" ht="14.25">
      <c r="C374" s="7"/>
    </row>
    <row r="375" ht="14.25">
      <c r="C375" s="7"/>
    </row>
    <row r="376" ht="14.25">
      <c r="C376" s="7"/>
    </row>
    <row r="377" ht="14.25">
      <c r="C377" s="7"/>
    </row>
    <row r="378" ht="14.25">
      <c r="C378" s="7"/>
    </row>
    <row r="379" ht="14.25">
      <c r="C379" s="7"/>
    </row>
    <row r="380" ht="14.25">
      <c r="C380" s="7"/>
    </row>
    <row r="381" ht="14.25">
      <c r="C381" s="7"/>
    </row>
    <row r="382" ht="14.25">
      <c r="C382" s="7"/>
    </row>
    <row r="383" ht="14.25">
      <c r="C383" s="7"/>
    </row>
    <row r="384" ht="14.25">
      <c r="C384" s="7"/>
    </row>
    <row r="385" ht="14.25">
      <c r="C385" s="7"/>
    </row>
    <row r="386" ht="14.25">
      <c r="C386" s="7"/>
    </row>
    <row r="387" ht="14.25">
      <c r="C387" s="7"/>
    </row>
    <row r="388" ht="14.25">
      <c r="C388" s="7"/>
    </row>
    <row r="389" ht="14.25">
      <c r="C389" s="7"/>
    </row>
    <row r="390" ht="14.25">
      <c r="C390" s="7"/>
    </row>
    <row r="391" ht="14.25">
      <c r="C391" s="7"/>
    </row>
    <row r="392" ht="14.25">
      <c r="C392" s="7"/>
    </row>
    <row r="393" ht="14.25">
      <c r="C393" s="7"/>
    </row>
    <row r="394" ht="14.25">
      <c r="C394" s="7"/>
    </row>
    <row r="395" ht="14.25">
      <c r="C395" s="7"/>
    </row>
    <row r="396" ht="14.25">
      <c r="C396" s="7"/>
    </row>
    <row r="397" ht="14.25">
      <c r="C397" s="7"/>
    </row>
    <row r="398" ht="14.25">
      <c r="C398" s="7"/>
    </row>
    <row r="399" ht="14.25">
      <c r="C399" s="7"/>
    </row>
    <row r="400" ht="14.25">
      <c r="C400" s="7"/>
    </row>
    <row r="401" ht="14.25">
      <c r="C401" s="7"/>
    </row>
    <row r="402" ht="14.25">
      <c r="C402" s="7"/>
    </row>
    <row r="403" ht="14.25">
      <c r="C403" s="7"/>
    </row>
    <row r="404" ht="14.25">
      <c r="C404" s="7"/>
    </row>
    <row r="405" ht="14.25">
      <c r="C405" s="7"/>
    </row>
    <row r="406" ht="14.25">
      <c r="C406" s="7"/>
    </row>
    <row r="407" ht="14.25">
      <c r="C407" s="7"/>
    </row>
    <row r="408" ht="14.25">
      <c r="C408" s="7"/>
    </row>
    <row r="409" ht="14.25">
      <c r="C409" s="7"/>
    </row>
    <row r="410" ht="14.25">
      <c r="C410" s="7"/>
    </row>
    <row r="411" ht="14.25">
      <c r="C411" s="7"/>
    </row>
    <row r="412" ht="14.25">
      <c r="C412" s="7"/>
    </row>
    <row r="413" ht="14.25">
      <c r="C413" s="7"/>
    </row>
    <row r="414" ht="14.25">
      <c r="C414" s="7"/>
    </row>
    <row r="415" ht="14.25">
      <c r="C415" s="7"/>
    </row>
    <row r="416" ht="14.25">
      <c r="C416" s="7"/>
    </row>
    <row r="417" ht="14.25">
      <c r="C417" s="7"/>
    </row>
    <row r="418" ht="14.25">
      <c r="C418" s="7"/>
    </row>
    <row r="419" ht="14.25">
      <c r="C419" s="7"/>
    </row>
    <row r="420" ht="14.25">
      <c r="C420" s="7"/>
    </row>
    <row r="421" ht="14.25">
      <c r="C421" s="7"/>
    </row>
    <row r="422" ht="14.25">
      <c r="C422" s="7"/>
    </row>
    <row r="423" ht="14.25">
      <c r="C423" s="7"/>
    </row>
    <row r="424" ht="14.25">
      <c r="C424" s="7"/>
    </row>
    <row r="425" ht="14.25">
      <c r="C425" s="7"/>
    </row>
    <row r="426" ht="14.25">
      <c r="C426" s="7"/>
    </row>
    <row r="427" ht="14.25">
      <c r="C427" s="7"/>
    </row>
    <row r="428" ht="14.25">
      <c r="C428" s="7"/>
    </row>
    <row r="429" ht="14.25">
      <c r="C429" s="7"/>
    </row>
    <row r="430" ht="14.25">
      <c r="C430" s="7"/>
    </row>
    <row r="431" ht="14.25">
      <c r="C431" s="7"/>
    </row>
    <row r="432" ht="14.25">
      <c r="C432" s="7"/>
    </row>
    <row r="433" ht="14.25">
      <c r="C433" s="7"/>
    </row>
    <row r="434" ht="14.25">
      <c r="C434" s="7"/>
    </row>
    <row r="435" ht="14.25">
      <c r="C435" s="7"/>
    </row>
    <row r="436" ht="14.25">
      <c r="C436" s="7"/>
    </row>
    <row r="437" ht="14.25">
      <c r="C437" s="7"/>
    </row>
    <row r="438" ht="14.25">
      <c r="C438" s="7"/>
    </row>
    <row r="439" ht="14.25">
      <c r="C439" s="7"/>
    </row>
    <row r="440" ht="14.25">
      <c r="C440" s="7"/>
    </row>
    <row r="441" ht="14.25">
      <c r="C441" s="7"/>
    </row>
    <row r="442" ht="14.25">
      <c r="C442" s="7"/>
    </row>
    <row r="443" ht="14.25">
      <c r="C443" s="7"/>
    </row>
    <row r="444" ht="14.25">
      <c r="C444" s="7"/>
    </row>
    <row r="445" ht="14.25">
      <c r="C445" s="7"/>
    </row>
    <row r="446" ht="14.25">
      <c r="C446" s="7"/>
    </row>
    <row r="447" ht="14.25">
      <c r="C447" s="7"/>
    </row>
    <row r="448" ht="14.25">
      <c r="C448" s="7"/>
    </row>
    <row r="449" ht="14.25">
      <c r="C449" s="7"/>
    </row>
    <row r="450" ht="14.25">
      <c r="C450" s="7"/>
    </row>
    <row r="451" ht="14.25">
      <c r="C451" s="7"/>
    </row>
    <row r="452" ht="14.25">
      <c r="C452" s="7"/>
    </row>
    <row r="453" ht="14.25">
      <c r="C453" s="7"/>
    </row>
    <row r="454" ht="14.25">
      <c r="C454" s="7"/>
    </row>
    <row r="455" ht="14.25">
      <c r="C455" s="7"/>
    </row>
    <row r="456" ht="14.25">
      <c r="C456" s="7"/>
    </row>
    <row r="457" ht="14.25">
      <c r="C457" s="7"/>
    </row>
    <row r="458" ht="14.25">
      <c r="C458" s="7"/>
    </row>
    <row r="459" ht="14.25">
      <c r="C459" s="7"/>
    </row>
    <row r="460" ht="14.25">
      <c r="C460" s="7"/>
    </row>
    <row r="461" ht="14.25">
      <c r="C461" s="7"/>
    </row>
    <row r="462" ht="14.25">
      <c r="C462" s="7"/>
    </row>
    <row r="463" ht="14.25">
      <c r="C463" s="7"/>
    </row>
    <row r="464" ht="14.25">
      <c r="C464" s="7"/>
    </row>
    <row r="465" ht="14.25">
      <c r="C465" s="7"/>
    </row>
    <row r="466" ht="14.25">
      <c r="C466" s="7"/>
    </row>
    <row r="467" ht="14.25">
      <c r="C467" s="7"/>
    </row>
    <row r="468" ht="14.25">
      <c r="C468" s="7"/>
    </row>
    <row r="469" ht="14.25">
      <c r="C469" s="7"/>
    </row>
    <row r="470" ht="14.25">
      <c r="C470" s="7"/>
    </row>
    <row r="471" ht="14.25">
      <c r="C471" s="7"/>
    </row>
    <row r="472" ht="14.25">
      <c r="C472" s="7"/>
    </row>
    <row r="473" ht="14.25">
      <c r="C473" s="7"/>
    </row>
    <row r="474" ht="14.25">
      <c r="C474" s="7"/>
    </row>
    <row r="475" ht="14.25">
      <c r="C475" s="7"/>
    </row>
    <row r="476" ht="14.25">
      <c r="C476" s="7"/>
    </row>
    <row r="477" ht="14.25">
      <c r="C477" s="7"/>
    </row>
    <row r="478" ht="14.25">
      <c r="C478" s="7"/>
    </row>
    <row r="479" ht="14.25">
      <c r="C479" s="7"/>
    </row>
    <row r="480" ht="14.25">
      <c r="C480" s="7"/>
    </row>
    <row r="481" ht="14.25">
      <c r="C481" s="7"/>
    </row>
    <row r="482" ht="14.25">
      <c r="C482" s="7"/>
    </row>
    <row r="483" ht="14.25">
      <c r="C483" s="7"/>
    </row>
    <row r="484" ht="14.25">
      <c r="C484" s="7"/>
    </row>
    <row r="485" ht="14.25">
      <c r="C485" s="7"/>
    </row>
    <row r="486" ht="14.25">
      <c r="C486" s="7"/>
    </row>
    <row r="487" ht="14.25">
      <c r="C487" s="7"/>
    </row>
    <row r="488" ht="14.25">
      <c r="C488" s="7"/>
    </row>
    <row r="489" ht="14.25">
      <c r="C489" s="7"/>
    </row>
    <row r="490" ht="14.25">
      <c r="C490" s="7"/>
    </row>
    <row r="491" ht="14.25">
      <c r="C491" s="7"/>
    </row>
    <row r="492" ht="14.25">
      <c r="C492" s="7"/>
    </row>
    <row r="493" ht="14.25">
      <c r="C493" s="7"/>
    </row>
    <row r="494" ht="14.25">
      <c r="C494" s="7"/>
    </row>
    <row r="495" ht="14.25">
      <c r="C495" s="7"/>
    </row>
    <row r="496" ht="14.25">
      <c r="C496" s="7"/>
    </row>
    <row r="497" ht="14.25">
      <c r="C497" s="7"/>
    </row>
    <row r="498" ht="14.25">
      <c r="C498" s="7"/>
    </row>
    <row r="499" ht="14.25">
      <c r="C499" s="7"/>
    </row>
    <row r="500" ht="14.25">
      <c r="C500" s="7"/>
    </row>
    <row r="501" ht="14.25">
      <c r="C501" s="7"/>
    </row>
    <row r="502" ht="14.25">
      <c r="C502" s="7"/>
    </row>
    <row r="503" ht="14.25">
      <c r="C503" s="7"/>
    </row>
    <row r="504" ht="14.25">
      <c r="C504" s="7"/>
    </row>
    <row r="505" ht="14.25">
      <c r="C505" s="7"/>
    </row>
    <row r="506" ht="14.25">
      <c r="C506" s="7"/>
    </row>
    <row r="507" ht="14.25">
      <c r="C507" s="7"/>
    </row>
    <row r="508" ht="14.25">
      <c r="C508" s="7"/>
    </row>
    <row r="509" ht="14.25">
      <c r="C509" s="7"/>
    </row>
    <row r="510" ht="14.25">
      <c r="C510" s="7"/>
    </row>
    <row r="511" ht="14.25">
      <c r="C511" s="7"/>
    </row>
    <row r="512" ht="14.25">
      <c r="C512" s="7"/>
    </row>
    <row r="513" ht="14.25">
      <c r="C513" s="7"/>
    </row>
    <row r="514" ht="14.25">
      <c r="C514" s="7"/>
    </row>
    <row r="515" ht="14.25">
      <c r="C515" s="7"/>
    </row>
    <row r="516" ht="14.25">
      <c r="C516" s="7"/>
    </row>
    <row r="517" ht="14.25">
      <c r="C517" s="7"/>
    </row>
    <row r="518" ht="14.25">
      <c r="C518" s="7"/>
    </row>
    <row r="519" ht="14.25">
      <c r="C519" s="7"/>
    </row>
    <row r="520" ht="14.25">
      <c r="C520" s="7"/>
    </row>
    <row r="521" ht="14.25">
      <c r="C521" s="7"/>
    </row>
    <row r="522" ht="14.25">
      <c r="C522" s="7"/>
    </row>
    <row r="523" ht="14.25">
      <c r="C523" s="7"/>
    </row>
    <row r="524" ht="14.25">
      <c r="C524" s="7"/>
    </row>
    <row r="525" ht="14.25">
      <c r="C525" s="7"/>
    </row>
    <row r="526" ht="14.25">
      <c r="C526" s="7"/>
    </row>
    <row r="527" ht="14.25">
      <c r="C527" s="7"/>
    </row>
    <row r="528" ht="14.25">
      <c r="C528" s="7"/>
    </row>
    <row r="529" ht="14.25">
      <c r="C529" s="7"/>
    </row>
    <row r="530" ht="14.25">
      <c r="C530" s="7"/>
    </row>
    <row r="531" ht="14.25">
      <c r="C531" s="7"/>
    </row>
    <row r="532" ht="14.25">
      <c r="C532" s="7"/>
    </row>
    <row r="533" ht="14.25">
      <c r="C533" s="7"/>
    </row>
    <row r="534" ht="14.25">
      <c r="C534" s="7"/>
    </row>
    <row r="535" ht="14.25">
      <c r="C535" s="7"/>
    </row>
    <row r="536" ht="14.25">
      <c r="C536" s="7"/>
    </row>
    <row r="537" ht="14.25">
      <c r="C537" s="7"/>
    </row>
    <row r="538" ht="14.25">
      <c r="C538" s="7"/>
    </row>
    <row r="539" ht="14.25">
      <c r="C539" s="7"/>
    </row>
    <row r="540" ht="14.25">
      <c r="C540" s="7"/>
    </row>
    <row r="541" ht="14.25">
      <c r="C541" s="7"/>
    </row>
    <row r="542" ht="14.25">
      <c r="C542" s="7"/>
    </row>
    <row r="543" ht="14.25">
      <c r="C543" s="7"/>
    </row>
    <row r="544" ht="14.25">
      <c r="C544" s="7"/>
    </row>
    <row r="545" ht="14.25">
      <c r="C545" s="7"/>
    </row>
    <row r="546" ht="14.25">
      <c r="C546" s="7"/>
    </row>
    <row r="547" ht="14.25">
      <c r="C547" s="7"/>
    </row>
    <row r="548" ht="14.25">
      <c r="C548" s="7"/>
    </row>
    <row r="549" ht="14.25">
      <c r="C549" s="7"/>
    </row>
    <row r="550" ht="14.25">
      <c r="C550" s="7"/>
    </row>
    <row r="551" ht="14.25">
      <c r="C551" s="7"/>
    </row>
    <row r="552" ht="14.25">
      <c r="C552" s="7"/>
    </row>
    <row r="553" ht="14.25">
      <c r="C553" s="7"/>
    </row>
    <row r="554" ht="14.25">
      <c r="C554" s="7"/>
    </row>
    <row r="555" ht="14.25">
      <c r="C555" s="7"/>
    </row>
    <row r="556" ht="14.25">
      <c r="C556" s="7"/>
    </row>
    <row r="557" ht="14.25">
      <c r="C557" s="7"/>
    </row>
    <row r="558" ht="14.25">
      <c r="C558" s="7"/>
    </row>
    <row r="559" ht="14.25">
      <c r="C559" s="7"/>
    </row>
    <row r="560" ht="14.25">
      <c r="C560" s="7"/>
    </row>
    <row r="561" ht="14.25">
      <c r="C561" s="7"/>
    </row>
    <row r="562" ht="14.25">
      <c r="C562" s="7"/>
    </row>
    <row r="563" ht="14.25">
      <c r="C563" s="7"/>
    </row>
    <row r="564" ht="14.25">
      <c r="C564" s="7"/>
    </row>
    <row r="565" ht="14.25">
      <c r="C565" s="7"/>
    </row>
    <row r="566" ht="14.25">
      <c r="C566" s="7"/>
    </row>
  </sheetData>
  <sheetProtection/>
  <printOptions/>
  <pageMargins left="0.7" right="0.7" top="0.75" bottom="0.75" header="0.3" footer="0.3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Maite Alvarez</dc:creator>
  <cp:keywords/>
  <dc:description/>
  <cp:lastModifiedBy>Hawraa Harkous</cp:lastModifiedBy>
  <cp:lastPrinted>2016-04-18T06:06:14Z</cp:lastPrinted>
  <dcterms:created xsi:type="dcterms:W3CDTF">2014-12-01T15:11:20Z</dcterms:created>
  <dcterms:modified xsi:type="dcterms:W3CDTF">2016-05-09T09:50:37Z</dcterms:modified>
  <cp:category/>
  <cp:version/>
  <cp:contentType/>
  <cp:contentStatus/>
</cp:coreProperties>
</file>