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ribb\Desktop\MEB\Finalised Sector MEB Guidance Notes\"/>
    </mc:Choice>
  </mc:AlternateContent>
  <bookViews>
    <workbookView xWindow="0" yWindow="0" windowWidth="25110" windowHeight="11490"/>
  </bookViews>
  <sheets>
    <sheet name="Monthly MEB" sheetId="4" r:id="rId1"/>
    <sheet name="Survival MEB" sheetId="8" r:id="rId2"/>
    <sheet name="Health 2016" sheetId="10" r:id="rId3"/>
    <sheet name="WASH" sheetId="6" r:id="rId4"/>
    <sheet name="Shelter" sheetId="5" r:id="rId5"/>
    <sheet name="Food" sheetId="3" r:id="rId6"/>
    <sheet name="Education" sheetId="9" r:id="rId7"/>
    <sheet name="Protection_Comms" sheetId="14" r:id="rId8"/>
    <sheet name="Basic Needs_Utilities" sheetId="13" r:id="rId9"/>
  </sheets>
  <definedNames>
    <definedName name="_xlnm.Print_Area" localSheetId="0">'Monthly MEB'!$A$2:$L$33</definedName>
    <definedName name="_xlnm.Print_Area" localSheetId="1">'Survival MEB'!$A$1:$L$18</definedName>
  </definedNames>
  <calcPr calcId="152511"/>
  <pivotCaches>
    <pivotCache cacheId="26" r:id="rId10"/>
  </pivotCaches>
</workbook>
</file>

<file path=xl/calcChain.xml><?xml version="1.0" encoding="utf-8"?>
<calcChain xmlns="http://schemas.openxmlformats.org/spreadsheetml/2006/main">
  <c r="I4" i="9" l="1"/>
  <c r="B5" i="9"/>
  <c r="I5" i="9" s="1"/>
  <c r="I8" i="9" s="1"/>
  <c r="F7" i="9"/>
  <c r="F8" i="9" s="1"/>
  <c r="G7" i="9"/>
  <c r="G8" i="9" s="1"/>
  <c r="I7" i="9"/>
  <c r="C8" i="9"/>
  <c r="D8" i="9"/>
  <c r="E8" i="9"/>
  <c r="H8" i="9"/>
  <c r="K20" i="13"/>
  <c r="K21" i="13"/>
  <c r="K22" i="13"/>
  <c r="K23" i="13"/>
  <c r="K24" i="13"/>
  <c r="K25" i="13"/>
  <c r="K26" i="13"/>
  <c r="D4" i="6"/>
  <c r="D5" i="6"/>
  <c r="D6" i="6"/>
  <c r="D7" i="6"/>
  <c r="D8" i="6"/>
  <c r="D9" i="6"/>
  <c r="D10" i="6"/>
  <c r="B8" i="9" l="1"/>
  <c r="E14" i="3"/>
  <c r="E23" i="4" l="1"/>
  <c r="F23" i="4"/>
  <c r="G23" i="4"/>
  <c r="H23" i="4"/>
  <c r="I23" i="4"/>
  <c r="J23" i="4"/>
  <c r="K16" i="8" l="1"/>
  <c r="L16" i="8"/>
  <c r="K4" i="8"/>
  <c r="L4" i="8"/>
  <c r="K6" i="8"/>
  <c r="L6" i="8"/>
  <c r="K7" i="8"/>
  <c r="L7" i="8"/>
  <c r="K8" i="8"/>
  <c r="L8" i="8"/>
  <c r="K9" i="8"/>
  <c r="L9" i="8"/>
  <c r="K10" i="8"/>
  <c r="L10" i="8"/>
  <c r="K11" i="8"/>
  <c r="L11" i="8"/>
  <c r="K12" i="8"/>
  <c r="L12" i="8"/>
  <c r="K13" i="8"/>
  <c r="L13" i="8"/>
  <c r="K14" i="8"/>
  <c r="L14" i="8"/>
  <c r="K15" i="8"/>
  <c r="L15" i="8"/>
  <c r="K5" i="8"/>
  <c r="L5" i="8"/>
  <c r="D6" i="8"/>
  <c r="D7" i="8"/>
  <c r="D8" i="8"/>
  <c r="D9" i="8"/>
  <c r="D10" i="8"/>
  <c r="D11" i="8"/>
  <c r="D12" i="8"/>
  <c r="D13" i="8"/>
  <c r="D14" i="8"/>
  <c r="D15" i="8"/>
  <c r="D5" i="8"/>
  <c r="E4" i="8"/>
  <c r="F4" i="8"/>
  <c r="G4" i="8"/>
  <c r="H4" i="8"/>
  <c r="I4" i="8"/>
  <c r="J4" i="8"/>
  <c r="D4" i="8"/>
  <c r="J27" i="4" l="1"/>
  <c r="I27" i="4"/>
  <c r="H27" i="4"/>
  <c r="G27" i="4"/>
  <c r="F27" i="4"/>
  <c r="E27" i="4"/>
  <c r="J26" i="4"/>
  <c r="I26" i="4"/>
  <c r="H26" i="4"/>
  <c r="G26" i="4"/>
  <c r="F26" i="4"/>
  <c r="E26" i="4"/>
  <c r="J25" i="4"/>
  <c r="I25" i="4"/>
  <c r="H25" i="4"/>
  <c r="G25" i="4"/>
  <c r="F25" i="4"/>
  <c r="E25" i="4"/>
  <c r="J24" i="4"/>
  <c r="I24" i="4"/>
  <c r="H24" i="4"/>
  <c r="G24" i="4"/>
  <c r="F24" i="4"/>
  <c r="E24" i="4"/>
  <c r="F16" i="8" l="1"/>
  <c r="J16" i="8"/>
  <c r="G16" i="8"/>
  <c r="D16" i="8"/>
  <c r="D17" i="8" s="1"/>
  <c r="H16" i="8"/>
  <c r="E16" i="8"/>
  <c r="I16" i="8"/>
  <c r="D18" i="8" l="1"/>
  <c r="D32" i="4"/>
  <c r="H8" i="4"/>
  <c r="H5" i="8" s="1"/>
  <c r="I8" i="4"/>
  <c r="I5" i="8" s="1"/>
  <c r="J8" i="4"/>
  <c r="J5" i="8" s="1"/>
  <c r="H9" i="4"/>
  <c r="H6" i="8" s="1"/>
  <c r="I9" i="4"/>
  <c r="I6" i="8" s="1"/>
  <c r="J9" i="4"/>
  <c r="J6" i="8" s="1"/>
  <c r="H10" i="4"/>
  <c r="H7" i="8" s="1"/>
  <c r="I10" i="4"/>
  <c r="I7" i="8" s="1"/>
  <c r="J10" i="4"/>
  <c r="J7" i="8" s="1"/>
  <c r="H11" i="4"/>
  <c r="H8" i="8" s="1"/>
  <c r="I11" i="4"/>
  <c r="I8" i="8" s="1"/>
  <c r="J11" i="4"/>
  <c r="J8" i="8" s="1"/>
  <c r="H12" i="4"/>
  <c r="H9" i="8" s="1"/>
  <c r="I12" i="4"/>
  <c r="I9" i="8" s="1"/>
  <c r="J12" i="4"/>
  <c r="J9" i="8" s="1"/>
  <c r="H13" i="4"/>
  <c r="H10" i="8" s="1"/>
  <c r="I13" i="4"/>
  <c r="I10" i="8" s="1"/>
  <c r="J13" i="4"/>
  <c r="J10" i="8" s="1"/>
  <c r="H14" i="4"/>
  <c r="H11" i="8" s="1"/>
  <c r="I14" i="4"/>
  <c r="I11" i="8" s="1"/>
  <c r="J14" i="4"/>
  <c r="J11" i="8" s="1"/>
  <c r="H15" i="4"/>
  <c r="H12" i="8" s="1"/>
  <c r="I15" i="4"/>
  <c r="I12" i="8" s="1"/>
  <c r="J15" i="4"/>
  <c r="J12" i="8" s="1"/>
  <c r="H16" i="4"/>
  <c r="H13" i="8" s="1"/>
  <c r="I16" i="4"/>
  <c r="I13" i="8" s="1"/>
  <c r="J16" i="4"/>
  <c r="J13" i="8" s="1"/>
  <c r="H17" i="4"/>
  <c r="H14" i="8" s="1"/>
  <c r="I17" i="4"/>
  <c r="I14" i="8" s="1"/>
  <c r="J17" i="4"/>
  <c r="J14" i="8" s="1"/>
  <c r="H18" i="4"/>
  <c r="H15" i="8" s="1"/>
  <c r="I18" i="4"/>
  <c r="I15" i="8" s="1"/>
  <c r="J18" i="4"/>
  <c r="J15" i="8" s="1"/>
  <c r="G8" i="4"/>
  <c r="G5" i="8" s="1"/>
  <c r="G9" i="4"/>
  <c r="G6" i="8" s="1"/>
  <c r="G10" i="4"/>
  <c r="G7" i="8" s="1"/>
  <c r="G11" i="4"/>
  <c r="G8" i="8" s="1"/>
  <c r="G12" i="4"/>
  <c r="G9" i="8" s="1"/>
  <c r="G13" i="4"/>
  <c r="G10" i="8" s="1"/>
  <c r="G14" i="4"/>
  <c r="G11" i="8" s="1"/>
  <c r="G15" i="4"/>
  <c r="G12" i="8" s="1"/>
  <c r="G16" i="4"/>
  <c r="G13" i="8" s="1"/>
  <c r="G17" i="4"/>
  <c r="G14" i="8" s="1"/>
  <c r="G18" i="4"/>
  <c r="G15" i="8" s="1"/>
  <c r="F8" i="4"/>
  <c r="F5" i="8" s="1"/>
  <c r="F9" i="4"/>
  <c r="F6" i="8" s="1"/>
  <c r="F10" i="4"/>
  <c r="F7" i="8" s="1"/>
  <c r="F11" i="4"/>
  <c r="F8" i="8" s="1"/>
  <c r="F12" i="4"/>
  <c r="F9" i="8" s="1"/>
  <c r="F13" i="4"/>
  <c r="F10" i="8" s="1"/>
  <c r="F14" i="4"/>
  <c r="F11" i="8" s="1"/>
  <c r="F15" i="4"/>
  <c r="F12" i="8" s="1"/>
  <c r="F16" i="4"/>
  <c r="F13" i="8" s="1"/>
  <c r="F17" i="4"/>
  <c r="F14" i="8" s="1"/>
  <c r="F18" i="4"/>
  <c r="F15" i="8" s="1"/>
  <c r="E9" i="4"/>
  <c r="E6" i="8" s="1"/>
  <c r="E10" i="4"/>
  <c r="E7" i="8" s="1"/>
  <c r="E11" i="4"/>
  <c r="E8" i="8" s="1"/>
  <c r="E12" i="4"/>
  <c r="E9" i="8" s="1"/>
  <c r="E13" i="4"/>
  <c r="E10" i="8" s="1"/>
  <c r="E14" i="4"/>
  <c r="E11" i="8" s="1"/>
  <c r="E15" i="4"/>
  <c r="E12" i="8" s="1"/>
  <c r="E16" i="4"/>
  <c r="E13" i="8" s="1"/>
  <c r="E17" i="4"/>
  <c r="E14" i="8" s="1"/>
  <c r="E18" i="4"/>
  <c r="E15" i="8" s="1"/>
  <c r="E8" i="4"/>
  <c r="E5" i="8" s="1"/>
  <c r="J17" i="8" l="1"/>
  <c r="E17" i="8"/>
  <c r="G17" i="8"/>
  <c r="I17" i="8"/>
  <c r="F17" i="8"/>
  <c r="H17" i="8"/>
  <c r="D33" i="4"/>
  <c r="F32" i="4"/>
  <c r="G32" i="4"/>
  <c r="J32" i="4"/>
  <c r="H32" i="4"/>
  <c r="E32" i="4"/>
  <c r="I32" i="4"/>
  <c r="G18" i="8" l="1"/>
  <c r="H18" i="8"/>
  <c r="E18" i="8"/>
  <c r="I18" i="8"/>
  <c r="F18" i="8"/>
  <c r="J18" i="8"/>
  <c r="I33" i="4"/>
  <c r="G33" i="4"/>
  <c r="E33" i="4"/>
  <c r="F33" i="4"/>
  <c r="H33" i="4"/>
  <c r="J33" i="4"/>
  <c r="B13" i="3"/>
  <c r="B12" i="3"/>
  <c r="B11" i="3"/>
  <c r="B10" i="3"/>
  <c r="B9" i="3"/>
  <c r="B8" i="3"/>
  <c r="B7" i="3"/>
  <c r="B6" i="3"/>
  <c r="B5" i="3"/>
  <c r="B4" i="3"/>
  <c r="B3" i="3"/>
  <c r="E4" i="3" l="1"/>
  <c r="E5" i="3"/>
  <c r="E6" i="3"/>
  <c r="E7" i="3"/>
  <c r="E8" i="3"/>
  <c r="E9" i="3"/>
  <c r="E10" i="3"/>
  <c r="E11" i="3"/>
  <c r="E12" i="3"/>
  <c r="E13" i="3"/>
  <c r="E3" i="3"/>
  <c r="E7" i="10" l="1"/>
  <c r="E4" i="10"/>
  <c r="E6" i="10"/>
  <c r="E5" i="10"/>
  <c r="E3" i="10"/>
  <c r="H6" i="10"/>
  <c r="H4" i="10"/>
  <c r="H5" i="10"/>
  <c r="H3" i="10"/>
  <c r="H7" i="10"/>
  <c r="J4" i="10"/>
  <c r="J6" i="10"/>
  <c r="J5" i="10"/>
  <c r="J3" i="10"/>
  <c r="J7" i="10"/>
  <c r="F4" i="10"/>
  <c r="F7" i="10"/>
  <c r="F5" i="10"/>
  <c r="F3" i="10"/>
  <c r="F6" i="10"/>
  <c r="G7" i="10"/>
  <c r="G6" i="10"/>
  <c r="G4" i="10"/>
  <c r="G3" i="10"/>
  <c r="G5" i="10"/>
  <c r="I4" i="10"/>
  <c r="I5" i="10"/>
  <c r="I7" i="10"/>
  <c r="I3" i="10"/>
  <c r="I6" i="10"/>
</calcChain>
</file>

<file path=xl/sharedStrings.xml><?xml version="1.0" encoding="utf-8"?>
<sst xmlns="http://schemas.openxmlformats.org/spreadsheetml/2006/main" count="395" uniqueCount="210">
  <si>
    <t>Products</t>
  </si>
  <si>
    <t>Quantities per capita</t>
  </si>
  <si>
    <t xml:space="preserve">Bulgur Wheat  </t>
  </si>
  <si>
    <t>Vegetable oil</t>
  </si>
  <si>
    <t>Sugar</t>
  </si>
  <si>
    <t>Salt iodized</t>
  </si>
  <si>
    <t>Lentils</t>
  </si>
  <si>
    <t>per month</t>
  </si>
  <si>
    <t>Rent</t>
  </si>
  <si>
    <t>Transportation</t>
  </si>
  <si>
    <t>Health</t>
  </si>
  <si>
    <t>Education</t>
  </si>
  <si>
    <t>Minimum Food Expenditure Basket per HH with WFP ration to meet nutrient needs + 2100KCAL/month</t>
  </si>
  <si>
    <t>Rice</t>
  </si>
  <si>
    <t>Pasta</t>
  </si>
  <si>
    <t>Poultry</t>
  </si>
  <si>
    <t>Egg (hen, fresh)</t>
  </si>
  <si>
    <t xml:space="preserve">Cheese </t>
  </si>
  <si>
    <t>Leaves, Medium Green</t>
  </si>
  <si>
    <t xml:space="preserve">Period </t>
  </si>
  <si>
    <t>USD</t>
  </si>
  <si>
    <t>JOD</t>
  </si>
  <si>
    <t>Sector</t>
  </si>
  <si>
    <t>Food</t>
  </si>
  <si>
    <t>Protection</t>
  </si>
  <si>
    <t>WASH</t>
  </si>
  <si>
    <t>Shelter / BN</t>
  </si>
  <si>
    <t>Items</t>
  </si>
  <si>
    <t>Y</t>
  </si>
  <si>
    <t>N</t>
  </si>
  <si>
    <t>Communication</t>
  </si>
  <si>
    <t>Hygiene items</t>
  </si>
  <si>
    <t>Family Size</t>
  </si>
  <si>
    <t>per capita</t>
  </si>
  <si>
    <t>Data Type</t>
  </si>
  <si>
    <t>Sector Standard</t>
  </si>
  <si>
    <t>Source</t>
  </si>
  <si>
    <t>Access to Education (Transport)</t>
  </si>
  <si>
    <t>Uniforms</t>
  </si>
  <si>
    <t>Supplementary school supply</t>
  </si>
  <si>
    <t xml:space="preserve">Primary, secondary OPD and dental care </t>
  </si>
  <si>
    <t>Hospitalisations</t>
  </si>
  <si>
    <t>Catastrophic expenditure</t>
  </si>
  <si>
    <t>Delivery</t>
  </si>
  <si>
    <t xml:space="preserve">Baby Kit </t>
  </si>
  <si>
    <t>Governorate</t>
  </si>
  <si>
    <t>7+</t>
  </si>
  <si>
    <t>Amman</t>
  </si>
  <si>
    <t>Zarqa</t>
  </si>
  <si>
    <t>Ajloun</t>
  </si>
  <si>
    <t>Calculation by Sector</t>
  </si>
  <si>
    <t>Item in Survival MEB? (Y/N)</t>
  </si>
  <si>
    <t>Water and Sanitation</t>
  </si>
  <si>
    <t>Qty</t>
  </si>
  <si>
    <t>Unit</t>
  </si>
  <si>
    <t>Description</t>
  </si>
  <si>
    <t>VAF baseline data</t>
  </si>
  <si>
    <t>Monthly Food Basket</t>
  </si>
  <si>
    <t>MONTHLY SURVIVAL MEB (in JOD) - ABJECT POVERTY LINE</t>
  </si>
  <si>
    <t>MONTHLY MEB (in JOD) - ABSOLUTE POVERTY LINE</t>
  </si>
  <si>
    <t>Daily allowance</t>
  </si>
  <si>
    <t xml:space="preserve">school age children in that family, 0 denote no school age child in that family </t>
  </si>
  <si>
    <t>Per capita cost on each item</t>
  </si>
  <si>
    <t>NB</t>
  </si>
  <si>
    <t>Total</t>
  </si>
  <si>
    <t>Family size</t>
  </si>
  <si>
    <t>Jordan October 2016</t>
  </si>
  <si>
    <t xml:space="preserve">Health </t>
  </si>
  <si>
    <t xml:space="preserve">Assumptions available </t>
  </si>
  <si>
    <t xml:space="preserve">Assumptions and list of contents available </t>
  </si>
  <si>
    <t xml:space="preserve">Total </t>
  </si>
  <si>
    <t xml:space="preserve">*See Health MEB Calculation Guidance Note 2016 </t>
  </si>
  <si>
    <t>Costs associated with accessing health care</t>
  </si>
  <si>
    <r>
      <t>1.</t>
    </r>
    <r>
      <rPr>
        <sz val="7"/>
        <color theme="1"/>
        <rFont val="Times New Roman"/>
        <family val="1"/>
      </rPr>
      <t xml:space="preserve">                   </t>
    </r>
    <r>
      <rPr>
        <sz val="10"/>
        <color theme="1"/>
        <rFont val="Calibri"/>
        <family val="2"/>
        <scheme val="minor"/>
      </rPr>
      <t>Expected number of primary health care and secondary consultations per refugee per year</t>
    </r>
  </si>
  <si>
    <r>
      <t>2.</t>
    </r>
    <r>
      <rPr>
        <sz val="7"/>
        <color theme="1"/>
        <rFont val="Times New Roman"/>
        <family val="1"/>
      </rPr>
      <t xml:space="preserve">                   </t>
    </r>
    <r>
      <rPr>
        <sz val="10"/>
        <color theme="1"/>
        <rFont val="Calibri"/>
        <family val="2"/>
        <scheme val="minor"/>
      </rPr>
      <t>Average costs per primary and secondary consultation including medications, doctors’ fees, and radiology and laboratory investigations</t>
    </r>
  </si>
  <si>
    <r>
      <t>3.</t>
    </r>
    <r>
      <rPr>
        <sz val="7"/>
        <color theme="1"/>
        <rFont val="Times New Roman"/>
        <family val="1"/>
      </rPr>
      <t xml:space="preserve">                   </t>
    </r>
    <r>
      <rPr>
        <sz val="10"/>
        <color theme="1"/>
        <rFont val="Calibri"/>
        <family val="2"/>
        <scheme val="minor"/>
      </rPr>
      <t>Expected number of hospitalizations (excluding deliveries)</t>
    </r>
  </si>
  <si>
    <r>
      <t>4.</t>
    </r>
    <r>
      <rPr>
        <sz val="7"/>
        <color theme="1"/>
        <rFont val="Times New Roman"/>
        <family val="1"/>
      </rPr>
      <t xml:space="preserve">                   </t>
    </r>
    <r>
      <rPr>
        <sz val="10"/>
        <color theme="1"/>
        <rFont val="Calibri"/>
        <family val="2"/>
        <scheme val="minor"/>
      </rPr>
      <t>Average costs per hospitalization (including medications, doctors’ fees, theater costs, overnight stay, radiology and laboratory investigations) for uninsured Jordanians?</t>
    </r>
  </si>
  <si>
    <r>
      <t>5.</t>
    </r>
    <r>
      <rPr>
        <sz val="7"/>
        <color theme="1"/>
        <rFont val="Times New Roman"/>
        <family val="1"/>
      </rPr>
      <t xml:space="preserve">                   </t>
    </r>
    <r>
      <rPr>
        <sz val="10"/>
        <color theme="1"/>
        <rFont val="Calibri"/>
        <family val="2"/>
        <scheme val="minor"/>
      </rPr>
      <t>Average charges per delivery (including medications, doctors’ fees, theater costs, overnight stay, radiology and laboratory investigations</t>
    </r>
  </si>
  <si>
    <r>
      <t>6.</t>
    </r>
    <r>
      <rPr>
        <sz val="7"/>
        <color theme="1"/>
        <rFont val="Times New Roman"/>
        <family val="1"/>
      </rPr>
      <t xml:space="preserve">                   </t>
    </r>
    <r>
      <rPr>
        <sz val="10"/>
        <color theme="1"/>
        <rFont val="Calibri"/>
        <family val="2"/>
        <scheme val="minor"/>
      </rPr>
      <t>Expected number of deliveries in out-of-camp refugees</t>
    </r>
  </si>
  <si>
    <r>
      <t>7.</t>
    </r>
    <r>
      <rPr>
        <sz val="7"/>
        <color theme="1"/>
        <rFont val="Times New Roman"/>
        <family val="1"/>
      </rPr>
      <t xml:space="preserve">                   </t>
    </r>
    <r>
      <rPr>
        <sz val="10"/>
        <color theme="1"/>
        <rFont val="Calibri"/>
        <family val="2"/>
        <scheme val="minor"/>
      </rPr>
      <t xml:space="preserve">Catastrophic expenditure? </t>
    </r>
  </si>
  <si>
    <t>Lebanon model</t>
  </si>
  <si>
    <t>According to health sector, adults will do 2 medical visits per year+ drugs and diagnostic test which costs 16$ per year/adult. Children &lt;5 will do 4 medical visits per year which costs 33$ per year/child. We took the assumption that a HH was composed with 2 adults, 1 child&gt;5 years and 2 children&lt;5 years. Calculation: (16X3+33X2)/12</t>
  </si>
  <si>
    <t>SHC</t>
  </si>
  <si>
    <t>Based on Health sector</t>
  </si>
  <si>
    <t>Critical medical event</t>
  </si>
  <si>
    <t>According to the health sector, 5% of the population will require a specific emergency envelop for critical event.</t>
  </si>
  <si>
    <t>Available Jordan data: Johns Hopkins Survey</t>
  </si>
  <si>
    <r>
      <t>·</t>
    </r>
    <r>
      <rPr>
        <sz val="7"/>
        <color theme="1"/>
        <rFont val="Times New Roman"/>
        <family val="1"/>
      </rPr>
      <t xml:space="preserve">         </t>
    </r>
    <r>
      <rPr>
        <sz val="10"/>
        <color theme="1"/>
        <rFont val="Calibri"/>
        <family val="2"/>
        <scheme val="minor"/>
      </rPr>
      <t>Among households that ever sought care at a government health facility, a mean of 6.0 (median=4, range 0-90) visits were reported per household in the six months preceding the survey and a mean of 1.1 (median=0.75, range 0-18) visits per person in six months.</t>
    </r>
  </si>
  <si>
    <r>
      <t>·</t>
    </r>
    <r>
      <rPr>
        <sz val="7"/>
        <color theme="1"/>
        <rFont val="Times New Roman"/>
        <family val="1"/>
      </rPr>
      <t xml:space="preserve">         </t>
    </r>
    <r>
      <rPr>
        <sz val="10"/>
        <color theme="1"/>
        <rFont val="Calibri"/>
        <family val="2"/>
        <scheme val="minor"/>
      </rPr>
      <t>Less than half of Syrian households, 45.2% (CI: 42.3-48.1), reported seeking care at private sector facilities since their arrival in Jordan. Among households that ever sought care at a private health facility, a mean of 4 (median=3, range 0-30) visits to a private facilities were reported per household in the six months preceding the survey and a mean of 0.7 (median=0.5, range 0-6.25) visits were reported per person.</t>
    </r>
  </si>
  <si>
    <t xml:space="preserve">Household Spending on Health </t>
  </si>
  <si>
    <t>In the month preceding the survey, mean household spending on health was 57.0 JD (CI: 46.8-67.3, median = 40, range 0-5500) (Figure 8. Household spending on consultation and diagnostic fees aver-aged 32.1 JD (CI: 23.3-40.9, median=17, range 0-5000) and spending on medications 24.9 JD</t>
  </si>
  <si>
    <t>Means out-of-pocket payments for the most recent adult health visit by provider sector for all households were as follows: private sector, 46.8 JD (CI: 18.1-75.6, median=10); public sector, 11.5 JD (CI: 0-23.3, median=0), and charity/NGO 3.4 JD (CI: 0-8.3, median=0) (p=0.008). Among households with out-of-pocket payments only, the mean was 62.9 JD (CI: 24.7-101.1, median=12) in the private sector, 70.3 JD (CI: 1.5-139.2, median=13) in the public sector, and 16.4 JD (CI: 0-39.6, median=2) at charity/NGO facilities (p=0.001).</t>
  </si>
  <si>
    <r>
      <t>Hospitalizations in Jordan</t>
    </r>
    <r>
      <rPr>
        <sz val="10"/>
        <color theme="1"/>
        <rFont val="Calibri"/>
        <family val="2"/>
        <scheme val="minor"/>
      </rPr>
      <t>: In the year preceding the survey, 21.2% (CI: 18.9-23.6) of households reported one or more hospitalizations of a household member in Jordan for reasons other than childbirth. Households reported an average of 2.1 (CI: 1.7-2.3, median=1, range=1-20) hospitalizations in the six months preceding the survey.</t>
    </r>
  </si>
  <si>
    <r>
      <t>Health Seeking and Service Utilization among Children:</t>
    </r>
    <r>
      <rPr>
        <sz val="10"/>
        <color theme="1"/>
        <rFont val="Calibri"/>
        <family val="2"/>
        <scheme val="minor"/>
      </rPr>
      <t xml:space="preserve"> A large percentage of households with children reported needing medical care for a child within the month preceding the survey (68.5%). Among children for whom care was sought, most households (70.7%, CI: 67.1-74.0) reported accessing medical care without an out-of-pocket payment.</t>
    </r>
  </si>
  <si>
    <r>
      <t xml:space="preserve">Pregnancy: </t>
    </r>
    <r>
      <rPr>
        <sz val="10"/>
        <color theme="1"/>
        <rFont val="Calibri"/>
        <family val="2"/>
        <scheme val="minor"/>
      </rPr>
      <t>When asked about recent deliveries and antenatal care (ANC), 20.3% (CI: 18.3-22.4) of respondents said a woman in the household had given birth in the past year. Of those women, 87.9% (CI: 83.2-91.4) had delivered in Jordan.</t>
    </r>
  </si>
  <si>
    <t xml:space="preserve">Methodology </t>
  </si>
  <si>
    <r>
      <t>·</t>
    </r>
    <r>
      <rPr>
        <sz val="7"/>
        <color theme="1"/>
        <rFont val="Times New Roman"/>
        <family val="1"/>
      </rPr>
      <t xml:space="preserve">         </t>
    </r>
    <r>
      <rPr>
        <sz val="10"/>
        <color theme="1"/>
        <rFont val="Calibri"/>
        <family val="2"/>
        <scheme val="minor"/>
      </rPr>
      <t>Estimate the average number of consultations per household at different levels, the average cost based on consultation fee, medications, laboratory tests and radiology and then the likelihood of high cost expenditure.</t>
    </r>
  </si>
  <si>
    <r>
      <t>·</t>
    </r>
    <r>
      <rPr>
        <sz val="7"/>
        <color theme="1"/>
        <rFont val="Times New Roman"/>
        <family val="1"/>
      </rPr>
      <t xml:space="preserve">         </t>
    </r>
    <r>
      <rPr>
        <sz val="10"/>
        <color theme="1"/>
        <rFont val="Calibri"/>
        <family val="2"/>
        <scheme val="minor"/>
      </rPr>
      <t>Base only on the Ministry of Health costs and not private care costs so will be prospective</t>
    </r>
  </si>
  <si>
    <t>Challenges are to get the estimated costs of a critical event and the average costs per household</t>
  </si>
  <si>
    <t xml:space="preserve">Calculations and Assumptions:  6.1 consultations per refugee per year (Zaatari data) </t>
  </si>
  <si>
    <t xml:space="preserve">Assume 50% GP consultation and 40% specialist consultation (at comprehensive or hospital) 10% dentist consultation  </t>
  </si>
  <si>
    <t>Using non-insured Jordanian rate</t>
  </si>
  <si>
    <t>GP consultation 0.4 and specialist 1.65 JDs</t>
  </si>
  <si>
    <t>Dentist 1.1 JDs + 2.2 JDs for an average dental procedure</t>
  </si>
  <si>
    <t xml:space="preserve">Laboratory tests (3 tests) associated with 20% of consultations (average for one test is 1.05 JDS but three tests required is 3.14JDs) </t>
  </si>
  <si>
    <r>
      <t xml:space="preserve">Medication:  </t>
    </r>
    <r>
      <rPr>
        <sz val="10"/>
        <color theme="1"/>
        <rFont val="Calibri"/>
        <family val="2"/>
        <scheme val="minor"/>
      </rPr>
      <t>Cost of medication is 18.19JD for one month for most common medications. The average number of drugs per prescription is 1.68 drugs/ prescription.  (UNHCR Rational Drug Use Assessment).1.21 JDs on average + 10% for primary care = 1.33 JDs and + 20% for comprehensive centers and hospitals = 1.45 JDs</t>
    </r>
  </si>
  <si>
    <t>Radiology assume 5% of consultations = 23.57JDs is average cost</t>
  </si>
  <si>
    <t>Thus 6.1 consultations per refugee per year</t>
  </si>
  <si>
    <t xml:space="preserve">Cost per average consultation per person </t>
  </si>
  <si>
    <t xml:space="preserve">Consult cost </t>
  </si>
  <si>
    <t>Meds</t>
  </si>
  <si>
    <t xml:space="preserve">Laboratory </t>
  </si>
  <si>
    <t xml:space="preserve">Radiology </t>
  </si>
  <si>
    <t>Total per consult per year</t>
  </si>
  <si>
    <t>Total per person per year</t>
  </si>
  <si>
    <t xml:space="preserve">3.05 GP consult  </t>
  </si>
  <si>
    <t xml:space="preserve">2.44 specialists consult </t>
  </si>
  <si>
    <t xml:space="preserve">.61 dental consult </t>
  </si>
  <si>
    <t xml:space="preserve">Thus primary, secondary and dental outpatient care = 30.2JDs per person per year </t>
  </si>
  <si>
    <t>= 2.52 JDs per person per month</t>
  </si>
  <si>
    <t xml:space="preserve">Secondary care </t>
  </si>
  <si>
    <t xml:space="preserve">Assume 2.5% will require surgery (Based on Zaatari hospitalisation rate) = 39JDs is average cost + 15 JDs hospital costs  </t>
  </si>
  <si>
    <t xml:space="preserve">Assume 2.5% will require medical admission (based on Zaatari hospitalisation rate) = (use surgery as proxy costs) </t>
  </si>
  <si>
    <t xml:space="preserve">Cost </t>
  </si>
  <si>
    <t xml:space="preserve">Meds (average 4 meds) </t>
  </si>
  <si>
    <t>Hosp costs (five day stay)</t>
  </si>
  <si>
    <t>Laboratory (average of 10 tests)</t>
  </si>
  <si>
    <t>Radiology (average one test)</t>
  </si>
  <si>
    <t>Total per event per year</t>
  </si>
  <si>
    <t>Total per capita per year</t>
  </si>
  <si>
    <t>Surgery</t>
  </si>
  <si>
    <t>Medical</t>
  </si>
  <si>
    <t>Hospitalization surgery = 0.2 per person per month</t>
  </si>
  <si>
    <t>Hospitalization medical = 0.2 per person per month</t>
  </si>
  <si>
    <t xml:space="preserve">Tertiary </t>
  </si>
  <si>
    <t>Assume 1% will have catastrophic event costing more than 1500 JDs = 15 JDs per person/year = 1.25 per person per month</t>
  </si>
  <si>
    <t>Delivery costs</t>
  </si>
  <si>
    <t>Delivery average cost is 50 JDs for normal and 300 JDs for C section (100 deliveries will cost 27% x 300 +(73% x 50) = 11,750 average delivery is 117.5 JDs</t>
  </si>
  <si>
    <t>4.7 JDs for delivery per person per year = 0.39 per person per month</t>
  </si>
  <si>
    <t>Baby Kit 16.5 JDs</t>
  </si>
  <si>
    <t xml:space="preserve">Assume 40/1000 = (based on Zaatari birth rate) </t>
  </si>
  <si>
    <t>4% per year = 0.05 JDs per person per month</t>
  </si>
  <si>
    <t>Revised</t>
  </si>
  <si>
    <t>Baby Kit  (Individual)</t>
  </si>
  <si>
    <t>Price per 1 item</t>
  </si>
  <si>
    <t>(ESTIMATION)</t>
  </si>
  <si>
    <t>Baby blanket, 300 gsm, 75 x 50 cm  (wool)</t>
  </si>
  <si>
    <t>Pce</t>
  </si>
  <si>
    <t xml:space="preserve"> JOD                 5.00 </t>
  </si>
  <si>
    <t>Baby swaddle</t>
  </si>
  <si>
    <t xml:space="preserve"> JOD                 3.00 </t>
  </si>
  <si>
    <t>Baby vest, cotton</t>
  </si>
  <si>
    <t xml:space="preserve"> JOD                 1.50 </t>
  </si>
  <si>
    <t>Hat, wool, extra small</t>
  </si>
  <si>
    <t xml:space="preserve"> JOD                 0.50 </t>
  </si>
  <si>
    <t>Safety pins, small size, nickel free, for nappies</t>
  </si>
  <si>
    <t xml:space="preserve"> JOD                 1.00 </t>
  </si>
  <si>
    <t>Socks, cotton, extra small</t>
  </si>
  <si>
    <t>Pair</t>
  </si>
  <si>
    <t>Washable baby diaper, 100% cotton, 30x15 cm (non-disposable)</t>
  </si>
  <si>
    <t xml:space="preserve"> JOD                 2.00 </t>
  </si>
  <si>
    <t>Disposable baby diaper small size</t>
  </si>
  <si>
    <t>Box of 20</t>
  </si>
  <si>
    <t>No change advised by sector</t>
  </si>
  <si>
    <t>2016 Action</t>
  </si>
  <si>
    <t>Aqaba</t>
  </si>
  <si>
    <t>Balqa</t>
  </si>
  <si>
    <t>Irbid</t>
  </si>
  <si>
    <t>Jarash</t>
  </si>
  <si>
    <t>Karak</t>
  </si>
  <si>
    <t>Maan</t>
  </si>
  <si>
    <t>Madaba</t>
  </si>
  <si>
    <t>Mafraq</t>
  </si>
  <si>
    <t>Tafileh</t>
  </si>
  <si>
    <t>Grand Total</t>
  </si>
  <si>
    <t>Average Expenditure in JOD</t>
  </si>
  <si>
    <t>Utilities (electricity. gas. etc.)</t>
  </si>
  <si>
    <t>Water (network. tanker. bottled. dislodging waste water. etc.)</t>
  </si>
  <si>
    <t>Transportation (to school. to health centres. to market. others)</t>
  </si>
  <si>
    <t>Basic HH items (hygiene &amp; NFIs)</t>
  </si>
  <si>
    <t>Average of Utilities (electricity. gas. etc.)</t>
  </si>
  <si>
    <t>Average of Water (network. tanker. bottled. dislodging waste water. etc.)</t>
  </si>
  <si>
    <t>Average of Transportation (to school. to health centres. to market. others)</t>
  </si>
  <si>
    <t>Average of Basic HH items (hygiene &amp; NFIs)</t>
  </si>
  <si>
    <t>Sept/ Oct VAF Baseline data</t>
  </si>
  <si>
    <t xml:space="preserve">Source all assessed VAF data - reported rent by governorate and FS </t>
  </si>
  <si>
    <t>Water (network, tanker, dislodging, bottled etc.)</t>
  </si>
  <si>
    <t xml:space="preserve">Basic HH items </t>
  </si>
  <si>
    <t xml:space="preserve">Sector agreed </t>
  </si>
  <si>
    <t>Sector agreed</t>
  </si>
  <si>
    <t>Sept/ Oct VAF Baseline data reported expenditure by family size</t>
  </si>
  <si>
    <t>Data Source</t>
  </si>
  <si>
    <t>Updated</t>
  </si>
  <si>
    <t>As documented in Health MEB 2016 Guidance Note</t>
  </si>
  <si>
    <t>Food Basket documented in Food Security MEB 2016 Guidance Note</t>
  </si>
  <si>
    <t>Average of Rent</t>
  </si>
  <si>
    <t xml:space="preserve">VAF data (All HVs) </t>
  </si>
  <si>
    <t>Number of school aged children (6-15)</t>
  </si>
  <si>
    <t>Daily allownce for child</t>
  </si>
  <si>
    <t>2016 VAF Sept/Oct Baseline data on reported expenditure by FS</t>
  </si>
  <si>
    <t>WASH Total should roughly equal 4-5% of monthly income</t>
  </si>
  <si>
    <t>*Education FS 2 data to be used if unaccompanied minor</t>
  </si>
  <si>
    <t>*Education data only relevant to number of school aged children between the ages of 6-15</t>
  </si>
  <si>
    <t>Total Per Capita</t>
  </si>
  <si>
    <t>VAF Baseline Sept/Oct 2015 reported expenditure by FS</t>
  </si>
  <si>
    <t>Utilities</t>
  </si>
  <si>
    <t xml:space="preserve">UNICEF PDM Findings </t>
  </si>
  <si>
    <t>Communication has been among the top five expenditure items. Here is the final analysis from all the three rounds of assessment.</t>
  </si>
  <si>
    <t>UNICEF PDM Findings 2015</t>
  </si>
  <si>
    <t>Assessments conducted in June, August and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</si>
</sst>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quot;$&quot;* #,##0.00_);_(&quot;$&quot;* \(#,##0.00\);_(&quot;$&quot;* &quot;-&quot;??_);_(@_)"/>
    <numFmt numFmtId="167" formatCode="_-* #,##0_-;\-* #,##0_-;_-* &quot;-&quot;??_-;_-@_-"/>
  </numFmts>
  <fonts count="27" x14ac:knownFonts="1">
    <font>
      <sz val="11"/>
      <color theme="1"/>
      <name val="Calibri"/>
      <family val="2"/>
      <scheme val="minor"/>
    </font>
    <font>
      <sz val="10"/>
      <name val="Arial"/>
      <family val="2"/>
    </font>
    <font>
      <sz val="10"/>
      <color theme="1"/>
      <name val="Calibri"/>
      <family val="2"/>
      <scheme val="minor"/>
    </font>
    <font>
      <b/>
      <sz val="10"/>
      <color theme="0"/>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b/>
      <sz val="16"/>
      <color theme="0"/>
      <name val="Calibri"/>
      <family val="2"/>
      <scheme val="minor"/>
    </font>
    <font>
      <b/>
      <sz val="11"/>
      <color rgb="FF9C6500"/>
      <name val="Calibri"/>
      <family val="2"/>
      <scheme val="minor"/>
    </font>
    <font>
      <b/>
      <sz val="14"/>
      <color theme="1"/>
      <name val="Calibri"/>
      <family val="2"/>
      <scheme val="minor"/>
    </font>
    <font>
      <sz val="11"/>
      <name val="Calibri"/>
      <family val="2"/>
      <scheme val="minor"/>
    </font>
    <font>
      <b/>
      <sz val="14"/>
      <name val="Calibri"/>
      <family val="2"/>
      <scheme val="minor"/>
    </font>
    <font>
      <sz val="12"/>
      <color theme="1"/>
      <name val="Times New Roman"/>
      <family val="2"/>
    </font>
    <font>
      <sz val="7"/>
      <color theme="1"/>
      <name val="Times New Roman"/>
      <family val="1"/>
    </font>
    <font>
      <sz val="10"/>
      <color theme="1"/>
      <name val="Symbol"/>
      <family val="1"/>
      <charset val="2"/>
    </font>
    <font>
      <b/>
      <sz val="10"/>
      <name val="Calibri"/>
      <family val="2"/>
    </font>
    <font>
      <b/>
      <sz val="10"/>
      <color theme="1"/>
      <name val="Calibri"/>
      <family val="2"/>
      <scheme val="minor"/>
    </font>
    <font>
      <sz val="11"/>
      <color rgb="FFFF0000"/>
      <name val="Calibri"/>
      <family val="2"/>
      <scheme val="minor"/>
    </font>
    <font>
      <sz val="11"/>
      <color rgb="FFFFFFFF"/>
      <name val="Calibri"/>
      <family val="2"/>
    </font>
    <font>
      <b/>
      <sz val="11"/>
      <color theme="1"/>
      <name val="Calibri"/>
      <family val="2"/>
    </font>
    <font>
      <b/>
      <sz val="11"/>
      <color rgb="FF000000"/>
      <name val="Calibri"/>
      <family val="2"/>
    </font>
    <font>
      <sz val="11"/>
      <color rgb="FF000000"/>
      <name val="Calibri"/>
      <family val="2"/>
    </font>
    <font>
      <b/>
      <sz val="10"/>
      <name val="Calibri"/>
      <family val="2"/>
      <scheme val="minor"/>
    </font>
    <font>
      <sz val="9"/>
      <color theme="1"/>
      <name val="Arial"/>
      <family val="2"/>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EB9C"/>
      </patternFill>
    </fill>
    <fill>
      <patternFill patternType="solid">
        <fgColor theme="4"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44546A"/>
        <bgColor indexed="64"/>
      </patternFill>
    </fill>
    <fill>
      <patternFill patternType="solid">
        <fgColor rgb="FFD9D9D9"/>
        <bgColor indexed="64"/>
      </patternFill>
    </fill>
    <fill>
      <patternFill patternType="solid">
        <fgColor theme="2" tint="-9.9978637043366805E-2"/>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43" fontId="1" fillId="0" borderId="0" applyFill="0" applyBorder="0" applyAlignment="0" applyProtection="0"/>
    <xf numFmtId="0" fontId="1" fillId="0" borderId="0"/>
    <xf numFmtId="9" fontId="1" fillId="0" borderId="0" applyBorder="0" applyAlignment="0" applyProtection="0"/>
    <xf numFmtId="9" fontId="1" fillId="0" borderId="0" applyFill="0" applyBorder="0" applyAlignment="0" applyProtection="0"/>
    <xf numFmtId="43" fontId="7" fillId="0" borderId="0" applyFont="0" applyFill="0" applyBorder="0" applyAlignment="0" applyProtection="0"/>
    <xf numFmtId="0" fontId="8" fillId="4" borderId="0" applyNumberFormat="0" applyBorder="0" applyAlignment="0" applyProtection="0"/>
    <xf numFmtId="166" fontId="7" fillId="0" borderId="0" applyFont="0" applyFill="0" applyBorder="0" applyAlignment="0" applyProtection="0"/>
    <xf numFmtId="0" fontId="7" fillId="0" borderId="0"/>
    <xf numFmtId="0" fontId="15" fillId="0" borderId="0"/>
  </cellStyleXfs>
  <cellXfs count="161">
    <xf numFmtId="0" fontId="0" fillId="0" borderId="0" xfId="0"/>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6" fillId="0" borderId="3" xfId="0" applyFont="1" applyBorder="1" applyAlignment="1">
      <alignment vertical="center" wrapText="1"/>
    </xf>
    <xf numFmtId="0" fontId="5" fillId="3" borderId="3" xfId="0" applyFont="1" applyFill="1" applyBorder="1" applyAlignment="1">
      <alignment horizontal="center" vertical="center" wrapText="1"/>
    </xf>
    <xf numFmtId="0" fontId="0" fillId="0" borderId="3" xfId="0" applyBorder="1"/>
    <xf numFmtId="43" fontId="0" fillId="0" borderId="3" xfId="5" applyNumberFormat="1" applyFont="1" applyBorder="1"/>
    <xf numFmtId="0" fontId="0" fillId="0" borderId="3" xfId="0" applyBorder="1" applyAlignment="1">
      <alignment horizontal="left"/>
    </xf>
    <xf numFmtId="0" fontId="9" fillId="0" borderId="8" xfId="0" applyFont="1" applyBorder="1" applyAlignment="1">
      <alignment horizontal="center" vertical="center"/>
    </xf>
    <xf numFmtId="0" fontId="0" fillId="6" borderId="4" xfId="0" applyFill="1" applyBorder="1"/>
    <xf numFmtId="0" fontId="0" fillId="6" borderId="4" xfId="0" applyFill="1" applyBorder="1" applyAlignment="1">
      <alignment horizontal="center" vertical="center"/>
    </xf>
    <xf numFmtId="0" fontId="0" fillId="6" borderId="3" xfId="0" applyFill="1" applyBorder="1"/>
    <xf numFmtId="0" fontId="0" fillId="6" borderId="3" xfId="0" applyFill="1" applyBorder="1" applyAlignment="1">
      <alignment horizontal="center" vertical="center"/>
    </xf>
    <xf numFmtId="0" fontId="0" fillId="6" borderId="3" xfId="0" applyFill="1" applyBorder="1" applyAlignment="1">
      <alignment horizontal="left"/>
    </xf>
    <xf numFmtId="2" fontId="0" fillId="6" borderId="3" xfId="0" applyNumberFormat="1" applyFill="1" applyBorder="1"/>
    <xf numFmtId="0" fontId="0" fillId="6" borderId="3" xfId="0" applyFill="1" applyBorder="1" applyAlignment="1">
      <alignment horizontal="center" vertical="center"/>
    </xf>
    <xf numFmtId="0" fontId="9" fillId="0" borderId="8" xfId="0" applyFont="1" applyBorder="1" applyAlignment="1">
      <alignment horizontal="center" vertical="center"/>
    </xf>
    <xf numFmtId="0" fontId="0" fillId="6" borderId="4" xfId="0" applyFill="1" applyBorder="1" applyAlignment="1">
      <alignment horizontal="center" vertical="center"/>
    </xf>
    <xf numFmtId="0" fontId="9" fillId="0" borderId="0" xfId="0" applyFont="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xf>
    <xf numFmtId="0" fontId="0" fillId="6" borderId="3" xfId="0" applyFill="1" applyBorder="1" applyAlignment="1">
      <alignment horizontal="center" vertical="center"/>
    </xf>
    <xf numFmtId="0" fontId="0" fillId="0" borderId="3" xfId="0" applyFill="1" applyBorder="1" applyAlignment="1">
      <alignment wrapText="1"/>
    </xf>
    <xf numFmtId="0" fontId="0" fillId="0" borderId="3" xfId="0" applyFill="1" applyBorder="1"/>
    <xf numFmtId="0" fontId="0" fillId="0" borderId="0" xfId="0" applyAlignment="1">
      <alignment vertical="center"/>
    </xf>
    <xf numFmtId="0" fontId="12" fillId="7" borderId="0" xfId="0" applyFont="1" applyFill="1"/>
    <xf numFmtId="1" fontId="11" fillId="0" borderId="0" xfId="6" applyNumberFormat="1" applyFont="1" applyFill="1" applyBorder="1" applyAlignment="1">
      <alignment horizontal="center" vertical="center"/>
    </xf>
    <xf numFmtId="0" fontId="9" fillId="0" borderId="8" xfId="0" applyFont="1" applyBorder="1" applyAlignment="1">
      <alignment horizontal="center"/>
    </xf>
    <xf numFmtId="43" fontId="0" fillId="6" borderId="4" xfId="5" applyFont="1" applyFill="1" applyBorder="1"/>
    <xf numFmtId="43" fontId="0" fillId="6" borderId="3" xfId="5" applyFont="1" applyFill="1" applyBorder="1"/>
    <xf numFmtId="43" fontId="0" fillId="0" borderId="3" xfId="5" applyFont="1" applyBorder="1"/>
    <xf numFmtId="43" fontId="0" fillId="0" borderId="3" xfId="5" applyFont="1" applyFill="1" applyBorder="1"/>
    <xf numFmtId="167" fontId="13" fillId="4" borderId="3" xfId="5"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7" fontId="14" fillId="4" borderId="3" xfId="5" applyNumberFormat="1" applyFont="1" applyFill="1" applyBorder="1" applyAlignment="1">
      <alignment horizontal="center" vertical="center"/>
    </xf>
    <xf numFmtId="0" fontId="13" fillId="0" borderId="0" xfId="0" applyFont="1"/>
    <xf numFmtId="0" fontId="13" fillId="4" borderId="4" xfId="6" applyFont="1" applyBorder="1" applyAlignment="1">
      <alignment horizontal="center" vertical="center"/>
    </xf>
    <xf numFmtId="0" fontId="15" fillId="0" borderId="0" xfId="9"/>
    <xf numFmtId="0" fontId="15" fillId="6" borderId="0" xfId="9" applyFill="1" applyBorder="1" applyAlignment="1">
      <alignment wrapText="1"/>
    </xf>
    <xf numFmtId="9" fontId="0" fillId="0" borderId="0" xfId="0" applyNumberFormat="1"/>
    <xf numFmtId="0" fontId="10" fillId="5" borderId="0" xfId="0" applyFont="1" applyFill="1" applyAlignment="1">
      <alignment horizontal="center" vertical="center"/>
    </xf>
    <xf numFmtId="0" fontId="0" fillId="8" borderId="3" xfId="0" applyFill="1" applyBorder="1" applyAlignment="1">
      <alignment horizontal="center" vertical="top"/>
    </xf>
    <xf numFmtId="43" fontId="7" fillId="8" borderId="3" xfId="5" applyNumberFormat="1" applyFont="1" applyFill="1" applyBorder="1" applyAlignment="1">
      <alignment vertical="top"/>
    </xf>
    <xf numFmtId="0" fontId="0" fillId="8" borderId="3" xfId="0" applyFill="1" applyBorder="1" applyAlignment="1">
      <alignment vertical="top"/>
    </xf>
    <xf numFmtId="0" fontId="0" fillId="0" borderId="0" xfId="0" applyFill="1" applyBorder="1" applyAlignment="1">
      <alignment vertical="top"/>
    </xf>
    <xf numFmtId="0" fontId="2" fillId="0" borderId="0" xfId="0" applyFont="1" applyAlignment="1">
      <alignment vertical="center"/>
    </xf>
    <xf numFmtId="0" fontId="9" fillId="0" borderId="0" xfId="0" applyFont="1" applyAlignment="1">
      <alignment vertical="center"/>
    </xf>
    <xf numFmtId="0" fontId="2" fillId="8"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4" fontId="2" fillId="0" borderId="11" xfId="0" applyNumberFormat="1" applyFont="1" applyBorder="1" applyAlignment="1">
      <alignment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horizontal="left" vertical="center" indent="5"/>
    </xf>
    <xf numFmtId="0" fontId="2" fillId="0" borderId="0" xfId="0" applyFont="1" applyAlignment="1">
      <alignment horizontal="left" vertical="center" indent="2"/>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11" xfId="0" applyBorder="1" applyAlignment="1">
      <alignment vertical="top"/>
    </xf>
    <xf numFmtId="0" fontId="0" fillId="0" borderId="15" xfId="0" applyBorder="1" applyAlignment="1">
      <alignment vertical="top"/>
    </xf>
    <xf numFmtId="0" fontId="0" fillId="0" borderId="13" xfId="0" applyBorder="1" applyAlignment="1">
      <alignment vertical="top"/>
    </xf>
    <xf numFmtId="0" fontId="2" fillId="0" borderId="16" xfId="0" applyFont="1" applyBorder="1" applyAlignment="1">
      <alignment vertical="center" wrapText="1"/>
    </xf>
    <xf numFmtId="0" fontId="2" fillId="0" borderId="16" xfId="0" applyFont="1" applyBorder="1" applyAlignment="1">
      <alignment vertical="center"/>
    </xf>
    <xf numFmtId="0" fontId="0" fillId="0" borderId="10" xfId="0" applyBorder="1"/>
    <xf numFmtId="0" fontId="0" fillId="0" borderId="17" xfId="0" applyBorder="1"/>
    <xf numFmtId="0" fontId="0" fillId="0" borderId="0" xfId="0" applyAlignment="1">
      <alignment horizontal="left"/>
    </xf>
    <xf numFmtId="4" fontId="0" fillId="0" borderId="0" xfId="0" applyNumberFormat="1"/>
    <xf numFmtId="0" fontId="0" fillId="0" borderId="0" xfId="0" pivotButton="1"/>
    <xf numFmtId="0" fontId="0" fillId="0" borderId="3" xfId="0" applyBorder="1" applyAlignment="1">
      <alignment horizontal="center"/>
    </xf>
    <xf numFmtId="165" fontId="0" fillId="0" borderId="3" xfId="0" applyNumberFormat="1" applyBorder="1"/>
    <xf numFmtId="0" fontId="0" fillId="2" borderId="3" xfId="0" applyFill="1" applyBorder="1"/>
    <xf numFmtId="0" fontId="20" fillId="0" borderId="0" xfId="0" applyFont="1" applyAlignment="1">
      <alignment wrapText="1"/>
    </xf>
    <xf numFmtId="0" fontId="21" fillId="11" borderId="0" xfId="0" applyFont="1" applyFill="1" applyAlignment="1">
      <alignment vertical="center"/>
    </xf>
    <xf numFmtId="0" fontId="22" fillId="12" borderId="10" xfId="0" applyFont="1" applyFill="1" applyBorder="1" applyAlignment="1">
      <alignment vertical="center"/>
    </xf>
    <xf numFmtId="0" fontId="22" fillId="12" borderId="15" xfId="0" applyFont="1" applyFill="1" applyBorder="1" applyAlignment="1">
      <alignment horizontal="center" vertical="center"/>
    </xf>
    <xf numFmtId="0" fontId="23" fillId="12" borderId="14" xfId="0" applyFont="1" applyFill="1" applyBorder="1" applyAlignment="1">
      <alignment vertical="center"/>
    </xf>
    <xf numFmtId="0" fontId="24" fillId="0" borderId="15" xfId="0" applyFont="1" applyBorder="1" applyAlignment="1">
      <alignment horizontal="center" vertical="center"/>
    </xf>
    <xf numFmtId="0" fontId="23" fillId="0" borderId="15" xfId="0" applyFont="1" applyBorder="1" applyAlignment="1">
      <alignment horizontal="center" vertical="center"/>
    </xf>
    <xf numFmtId="0" fontId="0" fillId="8" borderId="20" xfId="0" applyFill="1" applyBorder="1" applyAlignment="1">
      <alignment horizontal="center" vertical="top"/>
    </xf>
    <xf numFmtId="0" fontId="0" fillId="8" borderId="21" xfId="0" applyFill="1" applyBorder="1" applyAlignment="1">
      <alignment vertical="top" wrapText="1"/>
    </xf>
    <xf numFmtId="0" fontId="0" fillId="8" borderId="21" xfId="0" applyFill="1" applyBorder="1" applyAlignment="1">
      <alignment horizontal="center" vertical="top"/>
    </xf>
    <xf numFmtId="43" fontId="7" fillId="8" borderId="21" xfId="5" applyNumberFormat="1" applyFont="1" applyFill="1" applyBorder="1" applyAlignment="1">
      <alignment vertical="top"/>
    </xf>
    <xf numFmtId="0" fontId="0" fillId="8" borderId="22" xfId="0" applyFill="1" applyBorder="1" applyAlignment="1">
      <alignment vertical="top"/>
    </xf>
    <xf numFmtId="0" fontId="0" fillId="8" borderId="23" xfId="0" applyFill="1" applyBorder="1" applyAlignment="1">
      <alignment horizontal="center" vertical="top"/>
    </xf>
    <xf numFmtId="0" fontId="0" fillId="8" borderId="24" xfId="0" applyFill="1" applyBorder="1" applyAlignment="1">
      <alignment vertical="top"/>
    </xf>
    <xf numFmtId="0" fontId="0" fillId="8" borderId="25" xfId="0" applyFill="1" applyBorder="1" applyAlignment="1">
      <alignment horizontal="center" vertical="top"/>
    </xf>
    <xf numFmtId="0" fontId="0" fillId="8" borderId="26" xfId="0" applyFill="1" applyBorder="1" applyAlignment="1">
      <alignment vertical="top"/>
    </xf>
    <xf numFmtId="0" fontId="0" fillId="8" borderId="26" xfId="0" applyFill="1" applyBorder="1" applyAlignment="1">
      <alignment horizontal="center" vertical="top"/>
    </xf>
    <xf numFmtId="0" fontId="0" fillId="8" borderId="15" xfId="0" applyFill="1" applyBorder="1" applyAlignment="1">
      <alignment vertical="top"/>
    </xf>
    <xf numFmtId="0" fontId="3" fillId="0" borderId="3" xfId="0" applyFont="1" applyFill="1" applyBorder="1" applyAlignment="1">
      <alignment horizontal="center" vertical="center" wrapText="1"/>
    </xf>
    <xf numFmtId="165" fontId="25" fillId="0" borderId="3" xfId="0" applyNumberFormat="1" applyFont="1" applyFill="1" applyBorder="1" applyAlignment="1">
      <alignment horizontal="center" vertical="center" wrapText="1"/>
    </xf>
    <xf numFmtId="164" fontId="25" fillId="0" borderId="3" xfId="0" applyNumberFormat="1" applyFont="1" applyFill="1" applyBorder="1" applyAlignment="1">
      <alignment horizontal="center" vertical="top" wrapText="1"/>
    </xf>
    <xf numFmtId="0" fontId="12" fillId="7" borderId="0" xfId="0" applyFont="1" applyFill="1" applyAlignment="1">
      <alignment wrapText="1"/>
    </xf>
    <xf numFmtId="0" fontId="0" fillId="10" borderId="3" xfId="0" applyFill="1" applyBorder="1" applyAlignment="1">
      <alignment wrapText="1"/>
    </xf>
    <xf numFmtId="0" fontId="0" fillId="0" borderId="0" xfId="0" applyAlignment="1">
      <alignment wrapText="1"/>
    </xf>
    <xf numFmtId="0" fontId="10" fillId="5" borderId="0" xfId="0" applyFont="1" applyFill="1" applyAlignment="1">
      <alignment horizontal="center" vertical="center"/>
    </xf>
    <xf numFmtId="0" fontId="14" fillId="4" borderId="1" xfId="6" applyFont="1" applyBorder="1" applyAlignment="1">
      <alignment horizontal="center" vertical="center"/>
    </xf>
    <xf numFmtId="0" fontId="14" fillId="4" borderId="2" xfId="6" applyFont="1" applyBorder="1" applyAlignment="1">
      <alignment horizontal="center" vertical="center"/>
    </xf>
    <xf numFmtId="0" fontId="14" fillId="4" borderId="6" xfId="6" applyFont="1" applyBorder="1" applyAlignment="1">
      <alignment horizontal="center" vertical="center"/>
    </xf>
    <xf numFmtId="0" fontId="0" fillId="0" borderId="3" xfId="0" applyBorder="1" applyAlignment="1">
      <alignment horizontal="center" vertical="center"/>
    </xf>
    <xf numFmtId="0" fontId="0" fillId="6" borderId="3" xfId="0" applyFill="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0" fillId="6" borderId="4" xfId="0" applyFill="1" applyBorder="1" applyAlignment="1">
      <alignment horizontal="center" vertical="center"/>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6" borderId="5" xfId="0" applyFill="1" applyBorder="1" applyAlignment="1">
      <alignment horizontal="center" vertical="center"/>
    </xf>
    <xf numFmtId="0" fontId="0" fillId="6" borderId="7" xfId="0" applyFill="1" applyBorder="1" applyAlignment="1">
      <alignment horizontal="center" vertical="center"/>
    </xf>
    <xf numFmtId="167" fontId="14" fillId="4" borderId="1" xfId="5" applyNumberFormat="1" applyFont="1" applyFill="1" applyBorder="1" applyAlignment="1">
      <alignment horizontal="center" vertical="center"/>
    </xf>
    <xf numFmtId="167" fontId="14" fillId="4" borderId="2" xfId="5" applyNumberFormat="1" applyFont="1" applyFill="1" applyBorder="1" applyAlignment="1">
      <alignment horizontal="center" vertical="center"/>
    </xf>
    <xf numFmtId="167" fontId="14" fillId="4" borderId="6" xfId="5" applyNumberFormat="1" applyFont="1" applyFill="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justify" vertical="center"/>
    </xf>
    <xf numFmtId="0" fontId="2" fillId="0" borderId="0" xfId="0" applyFont="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8" borderId="18"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2" fillId="12" borderId="12" xfId="0" applyFont="1" applyFill="1" applyBorder="1" applyAlignment="1">
      <alignment horizontal="center" vertical="center"/>
    </xf>
    <xf numFmtId="0" fontId="22" fillId="12" borderId="13" xfId="0" applyFont="1" applyFill="1" applyBorder="1" applyAlignment="1">
      <alignment horizontal="center" vertical="center"/>
    </xf>
    <xf numFmtId="0" fontId="22" fillId="12" borderId="11" xfId="0" applyFont="1" applyFill="1" applyBorder="1" applyAlignment="1">
      <alignment horizontal="center" vertical="center"/>
    </xf>
    <xf numFmtId="0" fontId="22" fillId="12" borderId="18" xfId="0" applyFont="1" applyFill="1" applyBorder="1" applyAlignment="1">
      <alignment horizontal="center" vertical="center"/>
    </xf>
    <xf numFmtId="0" fontId="22" fillId="12" borderId="19" xfId="0" applyFont="1" applyFill="1" applyBorder="1" applyAlignment="1">
      <alignment horizontal="center" vertical="center"/>
    </xf>
    <xf numFmtId="0" fontId="4" fillId="0" borderId="3" xfId="0" applyFont="1" applyBorder="1" applyAlignment="1">
      <alignment horizontal="center" vertical="center" wrapText="1"/>
    </xf>
    <xf numFmtId="0" fontId="6" fillId="0" borderId="3" xfId="0" applyFont="1" applyBorder="1" applyAlignment="1">
      <alignment horizontal="center" vertical="center" wrapText="1"/>
    </xf>
    <xf numFmtId="165" fontId="0" fillId="0" borderId="3" xfId="0" applyNumberFormat="1" applyBorder="1" applyAlignment="1"/>
    <xf numFmtId="0" fontId="0" fillId="10" borderId="3" xfId="0" applyFill="1" applyBorder="1" applyAlignment="1">
      <alignment horizontal="center" vertical="center" wrapText="1"/>
    </xf>
    <xf numFmtId="0" fontId="0" fillId="10" borderId="3" xfId="0" applyFill="1" applyBorder="1" applyAlignment="1">
      <alignment horizontal="left" vertical="top" wrapText="1"/>
    </xf>
    <xf numFmtId="0" fontId="13" fillId="2" borderId="3" xfId="0" applyFont="1" applyFill="1" applyBorder="1"/>
    <xf numFmtId="0" fontId="13" fillId="2" borderId="3" xfId="0" applyFont="1" applyFill="1" applyBorder="1" applyAlignment="1">
      <alignment horizontal="center"/>
    </xf>
    <xf numFmtId="43" fontId="13" fillId="2" borderId="3" xfId="5" applyFont="1" applyFill="1" applyBorder="1"/>
    <xf numFmtId="43" fontId="0" fillId="9" borderId="3" xfId="5" applyFont="1" applyFill="1" applyBorder="1"/>
    <xf numFmtId="0" fontId="26" fillId="3" borderId="3" xfId="0" applyFont="1" applyFill="1" applyBorder="1" applyAlignment="1">
      <alignment horizontal="center" vertical="center" wrapText="1"/>
    </xf>
    <xf numFmtId="0" fontId="26" fillId="7" borderId="0" xfId="0" applyFont="1" applyFill="1" applyAlignment="1">
      <alignment wrapText="1"/>
    </xf>
    <xf numFmtId="0" fontId="26" fillId="6" borderId="3" xfId="9" applyFont="1" applyFill="1" applyBorder="1" applyAlignment="1">
      <alignment wrapText="1"/>
    </xf>
    <xf numFmtId="0" fontId="26" fillId="9" borderId="3" xfId="9" applyFont="1" applyFill="1" applyBorder="1" applyAlignment="1">
      <alignment wrapText="1"/>
    </xf>
    <xf numFmtId="43" fontId="26" fillId="9" borderId="3" xfId="5" applyFont="1" applyFill="1" applyBorder="1"/>
    <xf numFmtId="0" fontId="26" fillId="9" borderId="1" xfId="9" applyFont="1" applyFill="1" applyBorder="1" applyAlignment="1">
      <alignment horizontal="center" wrapText="1"/>
    </xf>
    <xf numFmtId="0" fontId="26" fillId="9" borderId="6" xfId="9" applyFont="1" applyFill="1" applyBorder="1" applyAlignment="1">
      <alignment horizontal="center" wrapText="1"/>
    </xf>
    <xf numFmtId="43" fontId="26" fillId="13" borderId="3" xfId="5" applyFont="1" applyFill="1" applyBorder="1"/>
    <xf numFmtId="0" fontId="15" fillId="13" borderId="0" xfId="9" applyFill="1"/>
    <xf numFmtId="0" fontId="26" fillId="0" borderId="0" xfId="9" applyFont="1"/>
    <xf numFmtId="0" fontId="26" fillId="0" borderId="0" xfId="0" applyFont="1"/>
    <xf numFmtId="0" fontId="26" fillId="13" borderId="0" xfId="9" applyFont="1" applyFill="1"/>
    <xf numFmtId="0" fontId="26" fillId="9" borderId="0" xfId="9" applyFont="1" applyFill="1"/>
    <xf numFmtId="0" fontId="15" fillId="9" borderId="0" xfId="9" applyFill="1"/>
    <xf numFmtId="49" fontId="0" fillId="9" borderId="3" xfId="5" applyNumberFormat="1" applyFont="1" applyFill="1" applyBorder="1" applyAlignment="1">
      <alignment horizontal="center"/>
    </xf>
  </cellXfs>
  <cellStyles count="10">
    <cellStyle name="Comma" xfId="5" builtinId="3"/>
    <cellStyle name="Comma 2" xfId="1"/>
    <cellStyle name="Currency 2" xfId="7"/>
    <cellStyle name="Neutral" xfId="6" builtinId="28"/>
    <cellStyle name="Normal" xfId="0" builtinId="0"/>
    <cellStyle name="Normal 2" xfId="2"/>
    <cellStyle name="Normal 2 2" xfId="8"/>
    <cellStyle name="Normal 3" xfId="9"/>
    <cellStyle name="Percent 2" xfId="3"/>
    <cellStyle name="Percent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v>Average of Utilities (electricity. gas. etc.)</c:v>
          </c:tx>
          <c:spPr>
            <a:solidFill>
              <a:schemeClr val="accent1"/>
            </a:solidFill>
            <a:ln>
              <a:noFill/>
            </a:ln>
            <a:effectLst/>
          </c:spPr>
          <c:invertIfNegative val="0"/>
          <c:cat>
            <c:strLit>
              <c:ptCount val="7"/>
              <c:pt idx="0">
                <c:v>1</c:v>
              </c:pt>
              <c:pt idx="1">
                <c:v>2</c:v>
              </c:pt>
              <c:pt idx="2">
                <c:v>3</c:v>
              </c:pt>
              <c:pt idx="3">
                <c:v>4</c:v>
              </c:pt>
              <c:pt idx="4">
                <c:v>5</c:v>
              </c:pt>
              <c:pt idx="5">
                <c:v>6</c:v>
              </c:pt>
              <c:pt idx="6">
                <c:v>7+</c:v>
              </c:pt>
            </c:strLit>
          </c:cat>
          <c:val>
            <c:numLit>
              <c:formatCode>General</c:formatCode>
              <c:ptCount val="7"/>
              <c:pt idx="0">
                <c:v>6.9972899728997291</c:v>
              </c:pt>
              <c:pt idx="1">
                <c:v>9.7777777777777786</c:v>
              </c:pt>
              <c:pt idx="2">
                <c:v>15.165354330708661</c:v>
              </c:pt>
              <c:pt idx="3">
                <c:v>16.668639053254438</c:v>
              </c:pt>
              <c:pt idx="4">
                <c:v>19.657575757575756</c:v>
              </c:pt>
              <c:pt idx="5">
                <c:v>20.354085603112839</c:v>
              </c:pt>
              <c:pt idx="6">
                <c:v>22.102766798418973</c:v>
              </c:pt>
            </c:numLit>
          </c:val>
        </c:ser>
        <c:ser>
          <c:idx val="1"/>
          <c:order val="1"/>
          <c:tx>
            <c:v>Average of Water (network. tanker. bottled. dislodging waste water. etc.)</c:v>
          </c:tx>
          <c:spPr>
            <a:solidFill>
              <a:schemeClr val="accent2"/>
            </a:solidFill>
            <a:ln>
              <a:noFill/>
            </a:ln>
            <a:effectLst/>
          </c:spPr>
          <c:invertIfNegative val="0"/>
          <c:cat>
            <c:strLit>
              <c:ptCount val="7"/>
              <c:pt idx="0">
                <c:v>1</c:v>
              </c:pt>
              <c:pt idx="1">
                <c:v>2</c:v>
              </c:pt>
              <c:pt idx="2">
                <c:v>3</c:v>
              </c:pt>
              <c:pt idx="3">
                <c:v>4</c:v>
              </c:pt>
              <c:pt idx="4">
                <c:v>5</c:v>
              </c:pt>
              <c:pt idx="5">
                <c:v>6</c:v>
              </c:pt>
              <c:pt idx="6">
                <c:v>7+</c:v>
              </c:pt>
            </c:strLit>
          </c:cat>
          <c:val>
            <c:numLit>
              <c:formatCode>General</c:formatCode>
              <c:ptCount val="7"/>
              <c:pt idx="0">
                <c:v>3.1869918699186992</c:v>
              </c:pt>
              <c:pt idx="1">
                <c:v>4.6616161616161618</c:v>
              </c:pt>
              <c:pt idx="2">
                <c:v>7.1614173228346454</c:v>
              </c:pt>
              <c:pt idx="3">
                <c:v>7.0473372781065091</c:v>
              </c:pt>
              <c:pt idx="4">
                <c:v>8.8575757575757574</c:v>
              </c:pt>
              <c:pt idx="5">
                <c:v>9.6887159533073923</c:v>
              </c:pt>
              <c:pt idx="6">
                <c:v>10.478260869565217</c:v>
              </c:pt>
            </c:numLit>
          </c:val>
        </c:ser>
        <c:ser>
          <c:idx val="2"/>
          <c:order val="2"/>
          <c:tx>
            <c:v>Average of Transportation (to school. to health centres. to market. others)</c:v>
          </c:tx>
          <c:spPr>
            <a:solidFill>
              <a:schemeClr val="accent3"/>
            </a:solidFill>
            <a:ln>
              <a:noFill/>
            </a:ln>
            <a:effectLst/>
          </c:spPr>
          <c:invertIfNegative val="0"/>
          <c:cat>
            <c:strLit>
              <c:ptCount val="7"/>
              <c:pt idx="0">
                <c:v>1</c:v>
              </c:pt>
              <c:pt idx="1">
                <c:v>2</c:v>
              </c:pt>
              <c:pt idx="2">
                <c:v>3</c:v>
              </c:pt>
              <c:pt idx="3">
                <c:v>4</c:v>
              </c:pt>
              <c:pt idx="4">
                <c:v>5</c:v>
              </c:pt>
              <c:pt idx="5">
                <c:v>6</c:v>
              </c:pt>
              <c:pt idx="6">
                <c:v>7+</c:v>
              </c:pt>
            </c:strLit>
          </c:cat>
          <c:val>
            <c:numLit>
              <c:formatCode>General</c:formatCode>
              <c:ptCount val="7"/>
              <c:pt idx="0">
                <c:v>6.4173441734417347</c:v>
              </c:pt>
              <c:pt idx="1">
                <c:v>6.5353535353535355</c:v>
              </c:pt>
              <c:pt idx="2">
                <c:v>10.086614173228346</c:v>
              </c:pt>
              <c:pt idx="3">
                <c:v>10.183431952662723</c:v>
              </c:pt>
              <c:pt idx="4">
                <c:v>9.5878787878787879</c:v>
              </c:pt>
              <c:pt idx="5">
                <c:v>13.431906614785992</c:v>
              </c:pt>
              <c:pt idx="6">
                <c:v>11.901185770750988</c:v>
              </c:pt>
            </c:numLit>
          </c:val>
        </c:ser>
        <c:ser>
          <c:idx val="3"/>
          <c:order val="3"/>
          <c:tx>
            <c:v>Average of Basic HH items (hygiene &amp; NFIs)</c:v>
          </c:tx>
          <c:spPr>
            <a:solidFill>
              <a:schemeClr val="accent4"/>
            </a:solidFill>
            <a:ln>
              <a:noFill/>
            </a:ln>
            <a:effectLst/>
          </c:spPr>
          <c:invertIfNegative val="0"/>
          <c:cat>
            <c:strLit>
              <c:ptCount val="7"/>
              <c:pt idx="0">
                <c:v>1</c:v>
              </c:pt>
              <c:pt idx="1">
                <c:v>2</c:v>
              </c:pt>
              <c:pt idx="2">
                <c:v>3</c:v>
              </c:pt>
              <c:pt idx="3">
                <c:v>4</c:v>
              </c:pt>
              <c:pt idx="4">
                <c:v>5</c:v>
              </c:pt>
              <c:pt idx="5">
                <c:v>6</c:v>
              </c:pt>
              <c:pt idx="6">
                <c:v>7+</c:v>
              </c:pt>
            </c:strLit>
          </c:cat>
          <c:val>
            <c:numLit>
              <c:formatCode>General</c:formatCode>
              <c:ptCount val="7"/>
              <c:pt idx="0">
                <c:v>3.3983739837398375</c:v>
              </c:pt>
              <c:pt idx="1">
                <c:v>4.3383838383838382</c:v>
              </c:pt>
              <c:pt idx="2">
                <c:v>6.8228346456692917</c:v>
              </c:pt>
              <c:pt idx="3">
                <c:v>7.8934911242603549</c:v>
              </c:pt>
              <c:pt idx="4">
                <c:v>8.5515151515151508</c:v>
              </c:pt>
              <c:pt idx="5">
                <c:v>8.9494163424124515</c:v>
              </c:pt>
              <c:pt idx="6">
                <c:v>9.9920948616600782</c:v>
              </c:pt>
            </c:numLit>
          </c:val>
        </c:ser>
        <c:dLbls>
          <c:showLegendKey val="0"/>
          <c:showVal val="0"/>
          <c:showCatName val="0"/>
          <c:showSerName val="0"/>
          <c:showPercent val="0"/>
          <c:showBubbleSize val="0"/>
        </c:dLbls>
        <c:gapWidth val="219"/>
        <c:overlap val="-27"/>
        <c:axId val="367144400"/>
        <c:axId val="353970968"/>
      </c:barChart>
      <c:catAx>
        <c:axId val="367144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Family Size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970968"/>
        <c:crosses val="autoZero"/>
        <c:auto val="1"/>
        <c:lblAlgn val="ctr"/>
        <c:lblOffset val="100"/>
        <c:noMultiLvlLbl val="0"/>
      </c:catAx>
      <c:valAx>
        <c:axId val="353970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Expenditure in JOD</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444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4</xdr:row>
      <xdr:rowOff>47625</xdr:rowOff>
    </xdr:from>
    <xdr:to>
      <xdr:col>10</xdr:col>
      <xdr:colOff>409575</xdr:colOff>
      <xdr:row>23</xdr:row>
      <xdr:rowOff>161925</xdr:rowOff>
    </xdr:to>
    <xdr:pic>
      <xdr:nvPicPr>
        <xdr:cNvPr id="2" name="Picture 5" descr="image0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09625"/>
          <a:ext cx="6410325" cy="373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1752599</xdr:colOff>
      <xdr:row>15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verage%20Expenditure%20from%20Baselined%20data%20SepOct201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648.607774884258" createdVersion="5" refreshedVersion="5" minRefreshableVersion="3" recordCount="7">
  <cacheSource type="worksheet">
    <worksheetSource ref="A19:E26" sheet="Sheet2" r:id="rId2"/>
  </cacheSource>
  <cacheFields count="5">
    <cacheField name="Family Size" numFmtId="0">
      <sharedItems containsMixedTypes="1" containsNumber="1" containsInteger="1" minValue="1" maxValue="6" count="7">
        <n v="1"/>
        <n v="2"/>
        <n v="3"/>
        <n v="4"/>
        <n v="5"/>
        <n v="6"/>
        <s v="7+"/>
      </sharedItems>
    </cacheField>
    <cacheField name="Utilities (electricity. gas. etc.)" numFmtId="164">
      <sharedItems containsSemiMixedTypes="0" containsString="0" containsNumber="1" minValue="6.9972899728997291" maxValue="22.102766798418973"/>
    </cacheField>
    <cacheField name="Water (network. tanker. bottled. dislodging waste water. etc.)" numFmtId="164">
      <sharedItems containsSemiMixedTypes="0" containsString="0" containsNumber="1" minValue="3.1869918699186992" maxValue="10.478260869565217"/>
    </cacheField>
    <cacheField name="Transportation (to school. to health centres. to market. others)" numFmtId="164">
      <sharedItems containsSemiMixedTypes="0" containsString="0" containsNumber="1" minValue="6.4173441734417347" maxValue="13.431906614785992"/>
    </cacheField>
    <cacheField name="Basic HH items (hygiene &amp; NFIs)" numFmtId="164">
      <sharedItems containsSemiMixedTypes="0" containsString="0" containsNumber="1" minValue="3.3983739837398375" maxValue="9.99209486166007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n v="6.9972899728997291"/>
    <n v="3.1869918699186992"/>
    <n v="6.4173441734417347"/>
    <n v="3.3983739837398375"/>
  </r>
  <r>
    <x v="1"/>
    <n v="9.7777777777777786"/>
    <n v="4.6616161616161618"/>
    <n v="6.5353535353535355"/>
    <n v="4.3383838383838382"/>
  </r>
  <r>
    <x v="2"/>
    <n v="15.165354330708661"/>
    <n v="7.1614173228346454"/>
    <n v="10.086614173228346"/>
    <n v="6.8228346456692917"/>
  </r>
  <r>
    <x v="3"/>
    <n v="16.668639053254438"/>
    <n v="7.0473372781065091"/>
    <n v="10.183431952662723"/>
    <n v="7.8934911242603549"/>
  </r>
  <r>
    <x v="4"/>
    <n v="19.657575757575756"/>
    <n v="8.8575757575757574"/>
    <n v="9.5878787878787879"/>
    <n v="8.5515151515151508"/>
  </r>
  <r>
    <x v="5"/>
    <n v="20.354085603112839"/>
    <n v="9.6887159533073923"/>
    <n v="13.431906614785992"/>
    <n v="8.9494163424124515"/>
  </r>
  <r>
    <x v="6"/>
    <n v="22.102766798418973"/>
    <n v="10.478260869565217"/>
    <n v="11.901185770750988"/>
    <n v="9.992094861660078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2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rowHeaderCaption="Family Size">
  <location ref="A28:E36" firstHeaderRow="0" firstDataRow="1" firstDataCol="1"/>
  <pivotFields count="5">
    <pivotField axis="axisRow" showAll="0">
      <items count="8">
        <item x="0"/>
        <item x="1"/>
        <item x="2"/>
        <item x="3"/>
        <item x="4"/>
        <item x="5"/>
        <item x="6"/>
        <item t="default"/>
      </items>
    </pivotField>
    <pivotField dataField="1" numFmtId="165" showAll="0"/>
    <pivotField dataField="1" numFmtId="165" showAll="0"/>
    <pivotField dataField="1" numFmtId="165" showAll="0"/>
    <pivotField dataField="1" numFmtId="165" showAll="0"/>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Average of Utilities (electricity. gas. etc.)" fld="1" subtotal="average" baseField="0" baseItem="0" numFmtId="4"/>
    <dataField name="Average of Water (network. tanker. bottled. dislodging waste water. etc.)" fld="2" subtotal="average" baseField="0" baseItem="0" numFmtId="4"/>
    <dataField name="Average of Transportation (to school. to health centres. to market. others)" fld="3" subtotal="average" baseField="0" baseItem="0" numFmtId="4"/>
    <dataField name="Average of Basic HH items (hygiene &amp; NFIs)" fld="4" subtotal="average" baseField="0" baseItem="0" numFmtId="4"/>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zoomScale="90" zoomScaleNormal="90" workbookViewId="0">
      <selection activeCell="C25" sqref="C25"/>
    </sheetView>
  </sheetViews>
  <sheetFormatPr defaultRowHeight="15" x14ac:dyDescent="0.25"/>
  <cols>
    <col min="1" max="1" width="11.7109375" bestFit="1" customWidth="1"/>
    <col min="2" max="2" width="43.140625" style="1" customWidth="1"/>
    <col min="3" max="3" width="15.7109375" style="1" bestFit="1" customWidth="1"/>
    <col min="4" max="10" width="10" customWidth="1"/>
    <col min="11" max="11" width="21.42578125" style="1" customWidth="1"/>
    <col min="12" max="12" width="61.85546875" bestFit="1" customWidth="1"/>
    <col min="13" max="13" width="32.28515625" customWidth="1"/>
  </cols>
  <sheetData>
    <row r="1" spans="1:13" s="1" customFormat="1" ht="21" x14ac:dyDescent="0.25">
      <c r="A1" s="102" t="s">
        <v>66</v>
      </c>
      <c r="B1" s="102"/>
      <c r="C1" s="102"/>
      <c r="D1" s="102"/>
      <c r="E1" s="102"/>
      <c r="F1" s="102"/>
      <c r="G1" s="102"/>
      <c r="H1" s="102"/>
      <c r="I1" s="102"/>
      <c r="J1" s="102"/>
      <c r="K1" s="102"/>
      <c r="L1" s="102"/>
      <c r="M1" s="46"/>
    </row>
    <row r="2" spans="1:13" ht="28.5" customHeight="1" x14ac:dyDescent="0.25">
      <c r="A2" s="102" t="s">
        <v>59</v>
      </c>
      <c r="B2" s="102"/>
      <c r="C2" s="102"/>
      <c r="D2" s="102"/>
      <c r="E2" s="102"/>
      <c r="F2" s="102"/>
      <c r="G2" s="102"/>
      <c r="H2" s="102"/>
      <c r="I2" s="102"/>
      <c r="J2" s="102"/>
      <c r="K2" s="102"/>
      <c r="L2" s="102"/>
      <c r="M2" s="46"/>
    </row>
    <row r="3" spans="1:13" s="1" customFormat="1" ht="17.25" customHeight="1" x14ac:dyDescent="0.25">
      <c r="A3" s="108" t="s">
        <v>22</v>
      </c>
      <c r="B3" s="108" t="s">
        <v>27</v>
      </c>
      <c r="C3" s="111" t="s">
        <v>51</v>
      </c>
      <c r="D3" s="108" t="s">
        <v>32</v>
      </c>
      <c r="E3" s="108"/>
      <c r="F3" s="108"/>
      <c r="G3" s="108"/>
      <c r="H3" s="108"/>
      <c r="I3" s="108"/>
      <c r="J3" s="108"/>
      <c r="K3" s="23"/>
    </row>
    <row r="4" spans="1:13" ht="17.25" customHeight="1" thickBot="1" x14ac:dyDescent="0.3">
      <c r="A4" s="109"/>
      <c r="B4" s="109"/>
      <c r="C4" s="112"/>
      <c r="D4" s="13">
        <v>1</v>
      </c>
      <c r="E4" s="13">
        <v>2</v>
      </c>
      <c r="F4" s="13">
        <v>3</v>
      </c>
      <c r="G4" s="13">
        <v>4</v>
      </c>
      <c r="H4" s="13">
        <v>5</v>
      </c>
      <c r="I4" s="13">
        <v>6</v>
      </c>
      <c r="J4" s="13">
        <v>7</v>
      </c>
      <c r="K4" s="13" t="s">
        <v>34</v>
      </c>
      <c r="L4" s="32" t="s">
        <v>191</v>
      </c>
      <c r="M4" s="32" t="s">
        <v>164</v>
      </c>
    </row>
    <row r="5" spans="1:13" ht="15.75" thickTop="1" x14ac:dyDescent="0.25">
      <c r="A5" s="110" t="s">
        <v>26</v>
      </c>
      <c r="B5" s="14" t="s">
        <v>8</v>
      </c>
      <c r="C5" s="15" t="s">
        <v>28</v>
      </c>
      <c r="D5" s="34">
        <v>108</v>
      </c>
      <c r="E5" s="34">
        <v>127</v>
      </c>
      <c r="F5" s="34">
        <v>133</v>
      </c>
      <c r="G5" s="34">
        <v>143</v>
      </c>
      <c r="H5" s="34">
        <v>145</v>
      </c>
      <c r="I5" s="34">
        <v>148</v>
      </c>
      <c r="J5" s="34">
        <v>169</v>
      </c>
      <c r="K5" s="16" t="s">
        <v>196</v>
      </c>
      <c r="L5" s="16" t="s">
        <v>185</v>
      </c>
      <c r="M5" s="16" t="s">
        <v>192</v>
      </c>
    </row>
    <row r="6" spans="1:13" s="1" customFormat="1" x14ac:dyDescent="0.25">
      <c r="A6" s="107"/>
      <c r="B6" s="16" t="s">
        <v>205</v>
      </c>
      <c r="C6" s="17" t="s">
        <v>29</v>
      </c>
      <c r="D6" s="34">
        <v>7</v>
      </c>
      <c r="E6" s="34">
        <v>9.8000000000000007</v>
      </c>
      <c r="F6" s="34">
        <v>15.2</v>
      </c>
      <c r="G6" s="34">
        <v>16.7</v>
      </c>
      <c r="H6" s="34">
        <v>19.7</v>
      </c>
      <c r="I6" s="34">
        <v>20.399999999999999</v>
      </c>
      <c r="J6" s="34">
        <v>22.1</v>
      </c>
      <c r="K6" s="16" t="s">
        <v>56</v>
      </c>
      <c r="L6" s="16" t="s">
        <v>190</v>
      </c>
      <c r="M6" s="16" t="s">
        <v>192</v>
      </c>
    </row>
    <row r="7" spans="1:13" s="1" customFormat="1" x14ac:dyDescent="0.25">
      <c r="A7" s="107"/>
      <c r="B7" s="16" t="s">
        <v>187</v>
      </c>
      <c r="C7" s="17" t="s">
        <v>29</v>
      </c>
      <c r="D7" s="34">
        <v>3.4</v>
      </c>
      <c r="E7" s="34">
        <v>4.3</v>
      </c>
      <c r="F7" s="34">
        <v>6.8</v>
      </c>
      <c r="G7" s="34">
        <v>7.9</v>
      </c>
      <c r="H7" s="34">
        <v>8.6</v>
      </c>
      <c r="I7" s="34">
        <v>8.9</v>
      </c>
      <c r="J7" s="34">
        <v>10</v>
      </c>
      <c r="K7" s="19" t="s">
        <v>56</v>
      </c>
      <c r="L7" s="16" t="s">
        <v>190</v>
      </c>
      <c r="M7" s="16" t="s">
        <v>192</v>
      </c>
    </row>
    <row r="8" spans="1:13" x14ac:dyDescent="0.25">
      <c r="A8" s="106" t="s">
        <v>23</v>
      </c>
      <c r="B8" s="12" t="s">
        <v>13</v>
      </c>
      <c r="C8" s="24" t="s">
        <v>28</v>
      </c>
      <c r="D8" s="35">
        <v>4.9000000000000004</v>
      </c>
      <c r="E8" s="35">
        <f t="shared" ref="E8:J8" si="0">$D8*E$4</f>
        <v>9.8000000000000007</v>
      </c>
      <c r="F8" s="35">
        <f t="shared" si="0"/>
        <v>14.700000000000001</v>
      </c>
      <c r="G8" s="35">
        <f t="shared" si="0"/>
        <v>19.600000000000001</v>
      </c>
      <c r="H8" s="35">
        <f t="shared" si="0"/>
        <v>24.5</v>
      </c>
      <c r="I8" s="35">
        <f t="shared" si="0"/>
        <v>29.400000000000002</v>
      </c>
      <c r="J8" s="35">
        <f t="shared" si="0"/>
        <v>34.300000000000004</v>
      </c>
      <c r="K8" s="11" t="s">
        <v>35</v>
      </c>
      <c r="L8" s="10" t="s">
        <v>194</v>
      </c>
      <c r="M8" s="10" t="s">
        <v>163</v>
      </c>
    </row>
    <row r="9" spans="1:13" s="1" customFormat="1" x14ac:dyDescent="0.25">
      <c r="A9" s="106"/>
      <c r="B9" s="12" t="s">
        <v>2</v>
      </c>
      <c r="C9" s="24" t="s">
        <v>28</v>
      </c>
      <c r="D9" s="35">
        <v>5.54</v>
      </c>
      <c r="E9" s="35">
        <f t="shared" ref="E9:J18" si="1">$D9*E$4</f>
        <v>11.08</v>
      </c>
      <c r="F9" s="35">
        <f t="shared" si="1"/>
        <v>16.62</v>
      </c>
      <c r="G9" s="35">
        <f t="shared" si="1"/>
        <v>22.16</v>
      </c>
      <c r="H9" s="35">
        <f t="shared" si="1"/>
        <v>27.7</v>
      </c>
      <c r="I9" s="35">
        <f t="shared" si="1"/>
        <v>33.24</v>
      </c>
      <c r="J9" s="35">
        <f t="shared" si="1"/>
        <v>38.78</v>
      </c>
      <c r="K9" s="11" t="s">
        <v>35</v>
      </c>
      <c r="L9" s="10" t="s">
        <v>194</v>
      </c>
      <c r="M9" s="10" t="s">
        <v>163</v>
      </c>
    </row>
    <row r="10" spans="1:13" s="1" customFormat="1" x14ac:dyDescent="0.25">
      <c r="A10" s="106"/>
      <c r="B10" s="12" t="s">
        <v>14</v>
      </c>
      <c r="C10" s="24" t="s">
        <v>28</v>
      </c>
      <c r="D10" s="35">
        <v>1.67</v>
      </c>
      <c r="E10" s="35">
        <f t="shared" si="1"/>
        <v>3.34</v>
      </c>
      <c r="F10" s="35">
        <f t="shared" si="1"/>
        <v>5.01</v>
      </c>
      <c r="G10" s="35">
        <f t="shared" si="1"/>
        <v>6.68</v>
      </c>
      <c r="H10" s="35">
        <f t="shared" si="1"/>
        <v>8.35</v>
      </c>
      <c r="I10" s="35">
        <f t="shared" si="1"/>
        <v>10.02</v>
      </c>
      <c r="J10" s="35">
        <f t="shared" si="1"/>
        <v>11.69</v>
      </c>
      <c r="K10" s="11" t="s">
        <v>35</v>
      </c>
      <c r="L10" s="10" t="s">
        <v>194</v>
      </c>
      <c r="M10" s="10" t="s">
        <v>163</v>
      </c>
    </row>
    <row r="11" spans="1:13" s="1" customFormat="1" x14ac:dyDescent="0.25">
      <c r="A11" s="106"/>
      <c r="B11" s="12" t="s">
        <v>6</v>
      </c>
      <c r="C11" s="24" t="s">
        <v>28</v>
      </c>
      <c r="D11" s="35">
        <v>1.38</v>
      </c>
      <c r="E11" s="35">
        <f t="shared" si="1"/>
        <v>2.76</v>
      </c>
      <c r="F11" s="35">
        <f t="shared" si="1"/>
        <v>4.1399999999999997</v>
      </c>
      <c r="G11" s="35">
        <f t="shared" si="1"/>
        <v>5.52</v>
      </c>
      <c r="H11" s="35">
        <f t="shared" si="1"/>
        <v>6.8999999999999995</v>
      </c>
      <c r="I11" s="35">
        <f t="shared" si="1"/>
        <v>8.2799999999999994</v>
      </c>
      <c r="J11" s="35">
        <f t="shared" si="1"/>
        <v>9.66</v>
      </c>
      <c r="K11" s="11" t="s">
        <v>35</v>
      </c>
      <c r="L11" s="10" t="s">
        <v>194</v>
      </c>
      <c r="M11" s="10" t="s">
        <v>163</v>
      </c>
    </row>
    <row r="12" spans="1:13" s="1" customFormat="1" x14ac:dyDescent="0.25">
      <c r="A12" s="106"/>
      <c r="B12" s="12" t="s">
        <v>3</v>
      </c>
      <c r="C12" s="24" t="s">
        <v>28</v>
      </c>
      <c r="D12" s="35">
        <v>1.49</v>
      </c>
      <c r="E12" s="35">
        <f t="shared" si="1"/>
        <v>2.98</v>
      </c>
      <c r="F12" s="35">
        <f t="shared" si="1"/>
        <v>4.47</v>
      </c>
      <c r="G12" s="35">
        <f t="shared" si="1"/>
        <v>5.96</v>
      </c>
      <c r="H12" s="35">
        <f t="shared" si="1"/>
        <v>7.45</v>
      </c>
      <c r="I12" s="35">
        <f t="shared" si="1"/>
        <v>8.94</v>
      </c>
      <c r="J12" s="35">
        <f t="shared" si="1"/>
        <v>10.43</v>
      </c>
      <c r="K12" s="11" t="s">
        <v>35</v>
      </c>
      <c r="L12" s="10" t="s">
        <v>194</v>
      </c>
      <c r="M12" s="10" t="s">
        <v>163</v>
      </c>
    </row>
    <row r="13" spans="1:13" s="1" customFormat="1" x14ac:dyDescent="0.25">
      <c r="A13" s="106"/>
      <c r="B13" s="12" t="s">
        <v>4</v>
      </c>
      <c r="C13" s="24" t="s">
        <v>28</v>
      </c>
      <c r="D13" s="35">
        <v>0.68</v>
      </c>
      <c r="E13" s="35">
        <f t="shared" si="1"/>
        <v>1.36</v>
      </c>
      <c r="F13" s="35">
        <f t="shared" si="1"/>
        <v>2.04</v>
      </c>
      <c r="G13" s="35">
        <f t="shared" si="1"/>
        <v>2.72</v>
      </c>
      <c r="H13" s="35">
        <f t="shared" si="1"/>
        <v>3.4000000000000004</v>
      </c>
      <c r="I13" s="35">
        <f t="shared" si="1"/>
        <v>4.08</v>
      </c>
      <c r="J13" s="35">
        <f t="shared" si="1"/>
        <v>4.7600000000000007</v>
      </c>
      <c r="K13" s="11" t="s">
        <v>35</v>
      </c>
      <c r="L13" s="10" t="s">
        <v>194</v>
      </c>
      <c r="M13" s="10" t="s">
        <v>163</v>
      </c>
    </row>
    <row r="14" spans="1:13" s="1" customFormat="1" x14ac:dyDescent="0.25">
      <c r="A14" s="106"/>
      <c r="B14" s="12" t="s">
        <v>5</v>
      </c>
      <c r="C14" s="24" t="s">
        <v>28</v>
      </c>
      <c r="D14" s="35">
        <v>0.02</v>
      </c>
      <c r="E14" s="35">
        <f t="shared" si="1"/>
        <v>0.04</v>
      </c>
      <c r="F14" s="35">
        <f t="shared" si="1"/>
        <v>0.06</v>
      </c>
      <c r="G14" s="35">
        <f t="shared" si="1"/>
        <v>0.08</v>
      </c>
      <c r="H14" s="35">
        <f t="shared" si="1"/>
        <v>0.1</v>
      </c>
      <c r="I14" s="35">
        <f t="shared" si="1"/>
        <v>0.12</v>
      </c>
      <c r="J14" s="35">
        <f t="shared" si="1"/>
        <v>0.14000000000000001</v>
      </c>
      <c r="K14" s="11" t="s">
        <v>35</v>
      </c>
      <c r="L14" s="10" t="s">
        <v>194</v>
      </c>
      <c r="M14" s="10" t="s">
        <v>163</v>
      </c>
    </row>
    <row r="15" spans="1:13" s="1" customFormat="1" x14ac:dyDescent="0.25">
      <c r="A15" s="106"/>
      <c r="B15" s="12" t="s">
        <v>15</v>
      </c>
      <c r="C15" s="24" t="s">
        <v>28</v>
      </c>
      <c r="D15" s="35">
        <v>2.0499999999999998</v>
      </c>
      <c r="E15" s="35">
        <f t="shared" si="1"/>
        <v>4.0999999999999996</v>
      </c>
      <c r="F15" s="35">
        <f t="shared" si="1"/>
        <v>6.1499999999999995</v>
      </c>
      <c r="G15" s="35">
        <f t="shared" si="1"/>
        <v>8.1999999999999993</v>
      </c>
      <c r="H15" s="35">
        <f t="shared" si="1"/>
        <v>10.25</v>
      </c>
      <c r="I15" s="35">
        <f t="shared" si="1"/>
        <v>12.299999999999999</v>
      </c>
      <c r="J15" s="35">
        <f t="shared" si="1"/>
        <v>14.349999999999998</v>
      </c>
      <c r="K15" s="11" t="s">
        <v>35</v>
      </c>
      <c r="L15" s="10" t="s">
        <v>194</v>
      </c>
      <c r="M15" s="10" t="s">
        <v>163</v>
      </c>
    </row>
    <row r="16" spans="1:13" s="1" customFormat="1" x14ac:dyDescent="0.25">
      <c r="A16" s="106"/>
      <c r="B16" s="12" t="s">
        <v>16</v>
      </c>
      <c r="C16" s="24" t="s">
        <v>28</v>
      </c>
      <c r="D16" s="35">
        <v>1.01</v>
      </c>
      <c r="E16" s="35">
        <f t="shared" si="1"/>
        <v>2.02</v>
      </c>
      <c r="F16" s="35">
        <f t="shared" si="1"/>
        <v>3.0300000000000002</v>
      </c>
      <c r="G16" s="35">
        <f t="shared" si="1"/>
        <v>4.04</v>
      </c>
      <c r="H16" s="35">
        <f t="shared" si="1"/>
        <v>5.05</v>
      </c>
      <c r="I16" s="35">
        <f t="shared" si="1"/>
        <v>6.0600000000000005</v>
      </c>
      <c r="J16" s="35">
        <f t="shared" si="1"/>
        <v>7.07</v>
      </c>
      <c r="K16" s="11" t="s">
        <v>35</v>
      </c>
      <c r="L16" s="10" t="s">
        <v>194</v>
      </c>
      <c r="M16" s="10" t="s">
        <v>163</v>
      </c>
    </row>
    <row r="17" spans="1:13" x14ac:dyDescent="0.25">
      <c r="A17" s="106"/>
      <c r="B17" s="12" t="s">
        <v>17</v>
      </c>
      <c r="C17" s="24" t="s">
        <v>28</v>
      </c>
      <c r="D17" s="35">
        <v>1.35</v>
      </c>
      <c r="E17" s="35">
        <f t="shared" si="1"/>
        <v>2.7</v>
      </c>
      <c r="F17" s="35">
        <f t="shared" si="1"/>
        <v>4.0500000000000007</v>
      </c>
      <c r="G17" s="35">
        <f t="shared" si="1"/>
        <v>5.4</v>
      </c>
      <c r="H17" s="35">
        <f t="shared" si="1"/>
        <v>6.75</v>
      </c>
      <c r="I17" s="35">
        <f t="shared" si="1"/>
        <v>8.1000000000000014</v>
      </c>
      <c r="J17" s="35">
        <f t="shared" si="1"/>
        <v>9.4500000000000011</v>
      </c>
      <c r="K17" s="11" t="s">
        <v>35</v>
      </c>
      <c r="L17" s="10" t="s">
        <v>194</v>
      </c>
      <c r="M17" s="10" t="s">
        <v>163</v>
      </c>
    </row>
    <row r="18" spans="1:13" x14ac:dyDescent="0.25">
      <c r="A18" s="106"/>
      <c r="B18" s="12" t="s">
        <v>18</v>
      </c>
      <c r="C18" s="24" t="s">
        <v>28</v>
      </c>
      <c r="D18" s="35">
        <v>0.4</v>
      </c>
      <c r="E18" s="35">
        <f t="shared" si="1"/>
        <v>0.8</v>
      </c>
      <c r="F18" s="35">
        <f t="shared" si="1"/>
        <v>1.2000000000000002</v>
      </c>
      <c r="G18" s="35">
        <f t="shared" si="1"/>
        <v>1.6</v>
      </c>
      <c r="H18" s="35">
        <f t="shared" si="1"/>
        <v>2</v>
      </c>
      <c r="I18" s="35">
        <f t="shared" si="1"/>
        <v>2.4000000000000004</v>
      </c>
      <c r="J18" s="35">
        <f t="shared" si="1"/>
        <v>2.8000000000000003</v>
      </c>
      <c r="K18" s="11" t="s">
        <v>35</v>
      </c>
      <c r="L18" s="10" t="s">
        <v>194</v>
      </c>
      <c r="M18" s="10" t="s">
        <v>163</v>
      </c>
    </row>
    <row r="19" spans="1:13" x14ac:dyDescent="0.25">
      <c r="A19" s="116" t="s">
        <v>11</v>
      </c>
      <c r="B19" s="16" t="s">
        <v>37</v>
      </c>
      <c r="C19" s="17" t="s">
        <v>29</v>
      </c>
      <c r="D19" s="34">
        <v>0</v>
      </c>
      <c r="E19" s="34">
        <v>13</v>
      </c>
      <c r="F19" s="34">
        <v>26</v>
      </c>
      <c r="G19" s="34">
        <v>39</v>
      </c>
      <c r="H19" s="34">
        <v>52</v>
      </c>
      <c r="I19" s="34">
        <v>65</v>
      </c>
      <c r="J19" s="34">
        <v>78</v>
      </c>
      <c r="K19" s="16" t="s">
        <v>50</v>
      </c>
      <c r="L19" s="16" t="s">
        <v>188</v>
      </c>
      <c r="M19" s="16" t="s">
        <v>163</v>
      </c>
    </row>
    <row r="20" spans="1:13" s="1" customFormat="1" x14ac:dyDescent="0.25">
      <c r="A20" s="117"/>
      <c r="B20" s="16" t="s">
        <v>38</v>
      </c>
      <c r="C20" s="17" t="s">
        <v>29</v>
      </c>
      <c r="D20" s="34">
        <v>0</v>
      </c>
      <c r="E20" s="34">
        <v>7</v>
      </c>
      <c r="F20" s="34">
        <v>14</v>
      </c>
      <c r="G20" s="34">
        <v>21</v>
      </c>
      <c r="H20" s="34">
        <v>28</v>
      </c>
      <c r="I20" s="34">
        <v>35</v>
      </c>
      <c r="J20" s="34">
        <v>42</v>
      </c>
      <c r="K20" s="16" t="s">
        <v>50</v>
      </c>
      <c r="L20" s="16" t="s">
        <v>189</v>
      </c>
      <c r="M20" s="16" t="s">
        <v>163</v>
      </c>
    </row>
    <row r="21" spans="1:13" s="1" customFormat="1" x14ac:dyDescent="0.25">
      <c r="A21" s="117"/>
      <c r="B21" s="16" t="s">
        <v>39</v>
      </c>
      <c r="C21" s="26" t="s">
        <v>29</v>
      </c>
      <c r="D21" s="34">
        <v>0</v>
      </c>
      <c r="E21" s="34">
        <v>4</v>
      </c>
      <c r="F21" s="34">
        <v>8</v>
      </c>
      <c r="G21" s="34">
        <v>12</v>
      </c>
      <c r="H21" s="34">
        <v>16</v>
      </c>
      <c r="I21" s="34">
        <v>20</v>
      </c>
      <c r="J21" s="34">
        <v>24</v>
      </c>
      <c r="K21" s="16" t="s">
        <v>50</v>
      </c>
      <c r="L21" s="16" t="s">
        <v>188</v>
      </c>
      <c r="M21" s="16" t="s">
        <v>163</v>
      </c>
    </row>
    <row r="22" spans="1:13" s="1" customFormat="1" x14ac:dyDescent="0.25">
      <c r="A22" s="110"/>
      <c r="B22" s="16" t="s">
        <v>60</v>
      </c>
      <c r="C22" s="17" t="s">
        <v>29</v>
      </c>
      <c r="D22" s="34">
        <v>0</v>
      </c>
      <c r="E22" s="34">
        <v>6</v>
      </c>
      <c r="F22" s="34">
        <v>12</v>
      </c>
      <c r="G22" s="34">
        <v>18</v>
      </c>
      <c r="H22" s="34">
        <v>24</v>
      </c>
      <c r="I22" s="34">
        <v>30</v>
      </c>
      <c r="J22" s="34">
        <v>36</v>
      </c>
      <c r="K22" s="16" t="s">
        <v>50</v>
      </c>
      <c r="L22" s="16" t="s">
        <v>188</v>
      </c>
      <c r="M22" s="16" t="s">
        <v>163</v>
      </c>
    </row>
    <row r="23" spans="1:13" ht="15" customHeight="1" x14ac:dyDescent="0.25">
      <c r="A23" s="113" t="s">
        <v>10</v>
      </c>
      <c r="B23" s="27" t="s">
        <v>40</v>
      </c>
      <c r="C23" s="24" t="s">
        <v>29</v>
      </c>
      <c r="D23" s="36">
        <v>2.52</v>
      </c>
      <c r="E23" s="36">
        <f t="shared" ref="E23:J27" si="2">$D23*E$4</f>
        <v>5.04</v>
      </c>
      <c r="F23" s="36">
        <f t="shared" si="2"/>
        <v>7.5600000000000005</v>
      </c>
      <c r="G23" s="36">
        <f t="shared" si="2"/>
        <v>10.08</v>
      </c>
      <c r="H23" s="36">
        <f t="shared" si="2"/>
        <v>12.6</v>
      </c>
      <c r="I23" s="36">
        <f t="shared" si="2"/>
        <v>15.120000000000001</v>
      </c>
      <c r="J23" s="36">
        <f t="shared" si="2"/>
        <v>17.64</v>
      </c>
      <c r="K23" s="10" t="s">
        <v>50</v>
      </c>
      <c r="L23" s="10" t="s">
        <v>193</v>
      </c>
      <c r="M23" s="10" t="s">
        <v>163</v>
      </c>
    </row>
    <row r="24" spans="1:13" s="1" customFormat="1" x14ac:dyDescent="0.25">
      <c r="A24" s="114"/>
      <c r="B24" s="28" t="s">
        <v>41</v>
      </c>
      <c r="C24" s="24" t="s">
        <v>29</v>
      </c>
      <c r="D24" s="36">
        <v>0.4</v>
      </c>
      <c r="E24" s="36">
        <f t="shared" si="2"/>
        <v>0.8</v>
      </c>
      <c r="F24" s="36">
        <f t="shared" si="2"/>
        <v>1.2000000000000002</v>
      </c>
      <c r="G24" s="36">
        <f t="shared" si="2"/>
        <v>1.6</v>
      </c>
      <c r="H24" s="36">
        <f t="shared" si="2"/>
        <v>2</v>
      </c>
      <c r="I24" s="36">
        <f t="shared" si="2"/>
        <v>2.4000000000000004</v>
      </c>
      <c r="J24" s="36">
        <f t="shared" si="2"/>
        <v>2.8000000000000003</v>
      </c>
      <c r="K24" s="10" t="s">
        <v>50</v>
      </c>
      <c r="L24" s="10" t="s">
        <v>193</v>
      </c>
      <c r="M24" s="10" t="s">
        <v>163</v>
      </c>
    </row>
    <row r="25" spans="1:13" s="1" customFormat="1" x14ac:dyDescent="0.25">
      <c r="A25" s="114"/>
      <c r="B25" s="28" t="s">
        <v>42</v>
      </c>
      <c r="C25" s="24" t="s">
        <v>29</v>
      </c>
      <c r="D25" s="36">
        <v>1.25</v>
      </c>
      <c r="E25" s="36">
        <f t="shared" si="2"/>
        <v>2.5</v>
      </c>
      <c r="F25" s="36">
        <f t="shared" si="2"/>
        <v>3.75</v>
      </c>
      <c r="G25" s="36">
        <f t="shared" si="2"/>
        <v>5</v>
      </c>
      <c r="H25" s="36">
        <f t="shared" si="2"/>
        <v>6.25</v>
      </c>
      <c r="I25" s="36">
        <f t="shared" si="2"/>
        <v>7.5</v>
      </c>
      <c r="J25" s="36">
        <f t="shared" si="2"/>
        <v>8.75</v>
      </c>
      <c r="K25" s="10" t="s">
        <v>50</v>
      </c>
      <c r="L25" s="10" t="s">
        <v>193</v>
      </c>
      <c r="M25" s="10" t="s">
        <v>192</v>
      </c>
    </row>
    <row r="26" spans="1:13" s="1" customFormat="1" x14ac:dyDescent="0.25">
      <c r="A26" s="114"/>
      <c r="B26" s="28" t="s">
        <v>43</v>
      </c>
      <c r="C26" s="24" t="s">
        <v>29</v>
      </c>
      <c r="D26" s="36">
        <v>0.39</v>
      </c>
      <c r="E26" s="36">
        <f t="shared" si="2"/>
        <v>0.78</v>
      </c>
      <c r="F26" s="36">
        <f t="shared" si="2"/>
        <v>1.17</v>
      </c>
      <c r="G26" s="36">
        <f t="shared" si="2"/>
        <v>1.56</v>
      </c>
      <c r="H26" s="36">
        <f t="shared" si="2"/>
        <v>1.9500000000000002</v>
      </c>
      <c r="I26" s="36">
        <f t="shared" si="2"/>
        <v>2.34</v>
      </c>
      <c r="J26" s="36">
        <f t="shared" si="2"/>
        <v>2.73</v>
      </c>
      <c r="K26" s="10" t="s">
        <v>50</v>
      </c>
      <c r="L26" s="10" t="s">
        <v>193</v>
      </c>
      <c r="M26" s="10" t="s">
        <v>192</v>
      </c>
    </row>
    <row r="27" spans="1:13" s="1" customFormat="1" x14ac:dyDescent="0.25">
      <c r="A27" s="115"/>
      <c r="B27" s="28" t="s">
        <v>44</v>
      </c>
      <c r="C27" s="24" t="s">
        <v>29</v>
      </c>
      <c r="D27" s="36">
        <v>0.05</v>
      </c>
      <c r="E27" s="36">
        <f t="shared" si="2"/>
        <v>0.1</v>
      </c>
      <c r="F27" s="36">
        <f t="shared" si="2"/>
        <v>0.15000000000000002</v>
      </c>
      <c r="G27" s="36">
        <f t="shared" si="2"/>
        <v>0.2</v>
      </c>
      <c r="H27" s="36">
        <f t="shared" si="2"/>
        <v>0.25</v>
      </c>
      <c r="I27" s="36">
        <f t="shared" si="2"/>
        <v>0.30000000000000004</v>
      </c>
      <c r="J27" s="36">
        <f t="shared" si="2"/>
        <v>0.35000000000000003</v>
      </c>
      <c r="K27" s="10" t="s">
        <v>50</v>
      </c>
      <c r="L27" s="10" t="s">
        <v>193</v>
      </c>
      <c r="M27" s="10" t="s">
        <v>163</v>
      </c>
    </row>
    <row r="28" spans="1:13" x14ac:dyDescent="0.25">
      <c r="A28" s="107" t="s">
        <v>25</v>
      </c>
      <c r="B28" s="18" t="s">
        <v>186</v>
      </c>
      <c r="C28" s="17" t="s">
        <v>28</v>
      </c>
      <c r="D28" s="34">
        <v>3.2</v>
      </c>
      <c r="E28" s="34">
        <v>4.7</v>
      </c>
      <c r="F28" s="34">
        <v>7.2</v>
      </c>
      <c r="G28" s="34">
        <v>7</v>
      </c>
      <c r="H28" s="34">
        <v>8.9</v>
      </c>
      <c r="I28" s="34">
        <v>9.6999999999999993</v>
      </c>
      <c r="J28" s="34">
        <v>10.5</v>
      </c>
      <c r="K28" s="16" t="s">
        <v>56</v>
      </c>
      <c r="L28" s="16" t="s">
        <v>190</v>
      </c>
      <c r="M28" s="16" t="s">
        <v>192</v>
      </c>
    </row>
    <row r="29" spans="1:13" s="1" customFormat="1" x14ac:dyDescent="0.25">
      <c r="A29" s="107"/>
      <c r="B29" s="18" t="s">
        <v>31</v>
      </c>
      <c r="C29" s="17" t="s">
        <v>29</v>
      </c>
      <c r="D29" s="34">
        <v>3.4</v>
      </c>
      <c r="E29" s="34">
        <v>4.3</v>
      </c>
      <c r="F29" s="34">
        <v>6.8</v>
      </c>
      <c r="G29" s="34">
        <v>7.9</v>
      </c>
      <c r="H29" s="34">
        <v>8.6</v>
      </c>
      <c r="I29" s="34">
        <v>8.9</v>
      </c>
      <c r="J29" s="34">
        <v>10</v>
      </c>
      <c r="K29" s="16" t="s">
        <v>56</v>
      </c>
      <c r="L29" s="16" t="s">
        <v>190</v>
      </c>
      <c r="M29" s="16" t="s">
        <v>192</v>
      </c>
    </row>
    <row r="30" spans="1:13" x14ac:dyDescent="0.25">
      <c r="A30" s="106" t="s">
        <v>24</v>
      </c>
      <c r="B30" s="10" t="s">
        <v>9</v>
      </c>
      <c r="C30" s="25" t="s">
        <v>29</v>
      </c>
      <c r="D30" s="36">
        <v>6.4</v>
      </c>
      <c r="E30" s="36">
        <v>6.5</v>
      </c>
      <c r="F30" s="36">
        <v>10.1</v>
      </c>
      <c r="G30" s="36">
        <v>10.199999999999999</v>
      </c>
      <c r="H30" s="36">
        <v>9.6</v>
      </c>
      <c r="I30" s="36">
        <v>13.4</v>
      </c>
      <c r="J30" s="36">
        <v>11.9</v>
      </c>
      <c r="K30" s="10" t="s">
        <v>56</v>
      </c>
      <c r="L30" s="77" t="s">
        <v>190</v>
      </c>
      <c r="M30" s="77" t="s">
        <v>184</v>
      </c>
    </row>
    <row r="31" spans="1:13" s="1" customFormat="1" x14ac:dyDescent="0.25">
      <c r="A31" s="106"/>
      <c r="B31" s="142" t="s">
        <v>30</v>
      </c>
      <c r="C31" s="143" t="s">
        <v>29</v>
      </c>
      <c r="D31" s="144">
        <v>3.5</v>
      </c>
      <c r="E31" s="144">
        <v>3.5</v>
      </c>
      <c r="F31" s="144">
        <v>5</v>
      </c>
      <c r="G31" s="144">
        <v>5</v>
      </c>
      <c r="H31" s="144">
        <v>5</v>
      </c>
      <c r="I31" s="144">
        <v>5</v>
      </c>
      <c r="J31" s="144">
        <v>5</v>
      </c>
      <c r="K31" s="142" t="s">
        <v>206</v>
      </c>
      <c r="L31" s="142" t="s">
        <v>209</v>
      </c>
      <c r="M31" s="142" t="s">
        <v>192</v>
      </c>
    </row>
    <row r="32" spans="1:13" ht="31.5" customHeight="1" x14ac:dyDescent="0.25">
      <c r="A32" s="103" t="s">
        <v>64</v>
      </c>
      <c r="B32" s="104"/>
      <c r="C32" s="105"/>
      <c r="D32" s="40">
        <f>SUM(D5:D31)</f>
        <v>160.00000000000003</v>
      </c>
      <c r="E32" s="40">
        <f>SUM(E5:E31)</f>
        <v>240.30000000000004</v>
      </c>
      <c r="F32" s="40">
        <f>SUM(F5:F31)</f>
        <v>319.39999999999998</v>
      </c>
      <c r="G32" s="40">
        <f>SUM(G5:G31)</f>
        <v>388.09999999999997</v>
      </c>
      <c r="H32" s="40">
        <f>SUM(H5:H31)</f>
        <v>450.9</v>
      </c>
      <c r="I32" s="40">
        <f>SUM(I5:I31)</f>
        <v>514.89999999999986</v>
      </c>
      <c r="J32" s="40">
        <f>SUM(J5:J31)</f>
        <v>594.19999999999993</v>
      </c>
      <c r="K32" s="31"/>
      <c r="L32" s="78"/>
    </row>
    <row r="33" spans="1:10" x14ac:dyDescent="0.25">
      <c r="A33" s="41"/>
      <c r="B33" s="41"/>
      <c r="C33" s="42" t="s">
        <v>33</v>
      </c>
      <c r="D33" s="37">
        <f>D32/D4</f>
        <v>160.00000000000003</v>
      </c>
      <c r="E33" s="37">
        <f>E32/E4</f>
        <v>120.15000000000002</v>
      </c>
      <c r="F33" s="37">
        <f>F32/F4</f>
        <v>106.46666666666665</v>
      </c>
      <c r="G33" s="37">
        <f>G32/G4</f>
        <v>97.024999999999991</v>
      </c>
      <c r="H33" s="37">
        <f>H32/H4</f>
        <v>90.179999999999993</v>
      </c>
      <c r="I33" s="37">
        <f>I32/I4</f>
        <v>85.816666666666649</v>
      </c>
      <c r="J33" s="37">
        <f>J32/J4</f>
        <v>84.885714285714272</v>
      </c>
    </row>
    <row r="34" spans="1:10" x14ac:dyDescent="0.25">
      <c r="D34" s="45"/>
    </row>
    <row r="35" spans="1:10" x14ac:dyDescent="0.25">
      <c r="B35" s="1" t="s">
        <v>201</v>
      </c>
    </row>
    <row r="36" spans="1:10" x14ac:dyDescent="0.25">
      <c r="B36" s="1" t="s">
        <v>202</v>
      </c>
    </row>
  </sheetData>
  <mergeCells count="13">
    <mergeCell ref="A1:L1"/>
    <mergeCell ref="A32:C32"/>
    <mergeCell ref="A2:L2"/>
    <mergeCell ref="A8:A18"/>
    <mergeCell ref="A30:A31"/>
    <mergeCell ref="A28:A29"/>
    <mergeCell ref="A3:A4"/>
    <mergeCell ref="A5:A7"/>
    <mergeCell ref="B3:B4"/>
    <mergeCell ref="C3:C4"/>
    <mergeCell ref="D3:J3"/>
    <mergeCell ref="A23:A27"/>
    <mergeCell ref="A19:A22"/>
  </mergeCells>
  <pageMargins left="0.70866141732283472" right="0.70866141732283472" top="0.74803149606299213" bottom="0.74803149606299213" header="0.31496062992125984" footer="0.31496062992125984"/>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90" zoomScaleNormal="90" workbookViewId="0">
      <selection activeCell="C25" sqref="C25"/>
    </sheetView>
  </sheetViews>
  <sheetFormatPr defaultRowHeight="15" x14ac:dyDescent="0.25"/>
  <cols>
    <col min="1" max="1" width="11.7109375" style="1" bestFit="1" customWidth="1"/>
    <col min="2" max="2" width="36.28515625" style="1" customWidth="1"/>
    <col min="3" max="3" width="15.7109375" style="1" bestFit="1" customWidth="1"/>
    <col min="4" max="10" width="10" style="1" customWidth="1"/>
    <col min="11" max="11" width="21.42578125" style="1" customWidth="1"/>
    <col min="12" max="12" width="61.28515625" style="1" customWidth="1"/>
    <col min="13" max="16384" width="9.140625" style="1"/>
  </cols>
  <sheetData>
    <row r="1" spans="1:12" ht="28.5" customHeight="1" x14ac:dyDescent="0.25">
      <c r="A1" s="102" t="s">
        <v>58</v>
      </c>
      <c r="B1" s="102"/>
      <c r="C1" s="102"/>
      <c r="D1" s="102"/>
      <c r="E1" s="102"/>
      <c r="F1" s="102"/>
      <c r="G1" s="102"/>
      <c r="H1" s="102"/>
      <c r="I1" s="102"/>
      <c r="J1" s="102"/>
      <c r="K1" s="102"/>
      <c r="L1" s="102"/>
    </row>
    <row r="2" spans="1:12" ht="17.25" customHeight="1" x14ac:dyDescent="0.25">
      <c r="A2" s="108" t="s">
        <v>22</v>
      </c>
      <c r="B2" s="108" t="s">
        <v>27</v>
      </c>
      <c r="C2" s="111" t="s">
        <v>51</v>
      </c>
      <c r="D2" s="108" t="s">
        <v>32</v>
      </c>
      <c r="E2" s="108"/>
      <c r="F2" s="108"/>
      <c r="G2" s="108"/>
      <c r="H2" s="108"/>
      <c r="I2" s="108"/>
      <c r="J2" s="108"/>
      <c r="K2" s="23"/>
    </row>
    <row r="3" spans="1:12" ht="17.25" customHeight="1" thickBot="1" x14ac:dyDescent="0.3">
      <c r="A3" s="109"/>
      <c r="B3" s="109"/>
      <c r="C3" s="112"/>
      <c r="D3" s="21">
        <v>1</v>
      </c>
      <c r="E3" s="21">
        <v>2</v>
      </c>
      <c r="F3" s="21">
        <v>3</v>
      </c>
      <c r="G3" s="21">
        <v>4</v>
      </c>
      <c r="H3" s="21">
        <v>5</v>
      </c>
      <c r="I3" s="21">
        <v>6</v>
      </c>
      <c r="J3" s="21">
        <v>7</v>
      </c>
      <c r="K3" s="21" t="s">
        <v>34</v>
      </c>
      <c r="L3" s="32" t="s">
        <v>36</v>
      </c>
    </row>
    <row r="4" spans="1:12" ht="15.75" thickTop="1" x14ac:dyDescent="0.25">
      <c r="A4" s="22" t="s">
        <v>26</v>
      </c>
      <c r="B4" s="14" t="s">
        <v>8</v>
      </c>
      <c r="C4" s="22" t="s">
        <v>28</v>
      </c>
      <c r="D4" s="33">
        <f>'Monthly MEB'!D5</f>
        <v>108</v>
      </c>
      <c r="E4" s="33">
        <f>'Monthly MEB'!E5</f>
        <v>127</v>
      </c>
      <c r="F4" s="33">
        <f>'Monthly MEB'!F5</f>
        <v>133</v>
      </c>
      <c r="G4" s="33">
        <f>'Monthly MEB'!G5</f>
        <v>143</v>
      </c>
      <c r="H4" s="33">
        <f>'Monthly MEB'!H5</f>
        <v>145</v>
      </c>
      <c r="I4" s="33">
        <f>'Monthly MEB'!I5</f>
        <v>148</v>
      </c>
      <c r="J4" s="33">
        <f>'Monthly MEB'!J5</f>
        <v>169</v>
      </c>
      <c r="K4" s="33" t="str">
        <f>'Monthly MEB'!K5</f>
        <v xml:space="preserve">VAF data (All HVs) </v>
      </c>
      <c r="L4" s="33" t="str">
        <f>'Monthly MEB'!L5</f>
        <v xml:space="preserve">Source all assessed VAF data - reported rent by governorate and FS </v>
      </c>
    </row>
    <row r="5" spans="1:12" x14ac:dyDescent="0.25">
      <c r="A5" s="106" t="s">
        <v>23</v>
      </c>
      <c r="B5" s="12" t="s">
        <v>13</v>
      </c>
      <c r="C5" s="24" t="s">
        <v>28</v>
      </c>
      <c r="D5" s="35">
        <f>'Monthly MEB'!D8</f>
        <v>4.9000000000000004</v>
      </c>
      <c r="E5" s="35">
        <f>'Monthly MEB'!E8</f>
        <v>9.8000000000000007</v>
      </c>
      <c r="F5" s="35">
        <f>'Monthly MEB'!F8</f>
        <v>14.700000000000001</v>
      </c>
      <c r="G5" s="35">
        <f>'Monthly MEB'!G8</f>
        <v>19.600000000000001</v>
      </c>
      <c r="H5" s="35">
        <f>'Monthly MEB'!H8</f>
        <v>24.5</v>
      </c>
      <c r="I5" s="35">
        <f>'Monthly MEB'!I8</f>
        <v>29.400000000000002</v>
      </c>
      <c r="J5" s="35">
        <f>'Monthly MEB'!J8</f>
        <v>34.300000000000004</v>
      </c>
      <c r="K5" s="35" t="str">
        <f>'Monthly MEB'!K8</f>
        <v>Sector Standard</v>
      </c>
      <c r="L5" s="35" t="str">
        <f>'Monthly MEB'!L8</f>
        <v>Food Basket documented in Food Security MEB 2016 Guidance Note</v>
      </c>
    </row>
    <row r="6" spans="1:12" x14ac:dyDescent="0.25">
      <c r="A6" s="106"/>
      <c r="B6" s="12" t="s">
        <v>2</v>
      </c>
      <c r="C6" s="24" t="s">
        <v>28</v>
      </c>
      <c r="D6" s="35">
        <f>'Monthly MEB'!D9</f>
        <v>5.54</v>
      </c>
      <c r="E6" s="35">
        <f>'Monthly MEB'!E9</f>
        <v>11.08</v>
      </c>
      <c r="F6" s="35">
        <f>'Monthly MEB'!F9</f>
        <v>16.62</v>
      </c>
      <c r="G6" s="35">
        <f>'Monthly MEB'!G9</f>
        <v>22.16</v>
      </c>
      <c r="H6" s="35">
        <f>'Monthly MEB'!H9</f>
        <v>27.7</v>
      </c>
      <c r="I6" s="35">
        <f>'Monthly MEB'!I9</f>
        <v>33.24</v>
      </c>
      <c r="J6" s="35">
        <f>'Monthly MEB'!J9</f>
        <v>38.78</v>
      </c>
      <c r="K6" s="35" t="str">
        <f>'Monthly MEB'!K9</f>
        <v>Sector Standard</v>
      </c>
      <c r="L6" s="35" t="str">
        <f>'Monthly MEB'!L9</f>
        <v>Food Basket documented in Food Security MEB 2016 Guidance Note</v>
      </c>
    </row>
    <row r="7" spans="1:12" x14ac:dyDescent="0.25">
      <c r="A7" s="106"/>
      <c r="B7" s="12" t="s">
        <v>14</v>
      </c>
      <c r="C7" s="24" t="s">
        <v>28</v>
      </c>
      <c r="D7" s="35">
        <f>'Monthly MEB'!D10</f>
        <v>1.67</v>
      </c>
      <c r="E7" s="35">
        <f>'Monthly MEB'!E10</f>
        <v>3.34</v>
      </c>
      <c r="F7" s="35">
        <f>'Monthly MEB'!F10</f>
        <v>5.01</v>
      </c>
      <c r="G7" s="35">
        <f>'Monthly MEB'!G10</f>
        <v>6.68</v>
      </c>
      <c r="H7" s="35">
        <f>'Monthly MEB'!H10</f>
        <v>8.35</v>
      </c>
      <c r="I7" s="35">
        <f>'Monthly MEB'!I10</f>
        <v>10.02</v>
      </c>
      <c r="J7" s="35">
        <f>'Monthly MEB'!J10</f>
        <v>11.69</v>
      </c>
      <c r="K7" s="35" t="str">
        <f>'Monthly MEB'!K10</f>
        <v>Sector Standard</v>
      </c>
      <c r="L7" s="35" t="str">
        <f>'Monthly MEB'!L10</f>
        <v>Food Basket documented in Food Security MEB 2016 Guidance Note</v>
      </c>
    </row>
    <row r="8" spans="1:12" x14ac:dyDescent="0.25">
      <c r="A8" s="106"/>
      <c r="B8" s="12" t="s">
        <v>6</v>
      </c>
      <c r="C8" s="24" t="s">
        <v>28</v>
      </c>
      <c r="D8" s="35">
        <f>'Monthly MEB'!D11</f>
        <v>1.38</v>
      </c>
      <c r="E8" s="35">
        <f>'Monthly MEB'!E11</f>
        <v>2.76</v>
      </c>
      <c r="F8" s="35">
        <f>'Monthly MEB'!F11</f>
        <v>4.1399999999999997</v>
      </c>
      <c r="G8" s="35">
        <f>'Monthly MEB'!G11</f>
        <v>5.52</v>
      </c>
      <c r="H8" s="35">
        <f>'Monthly MEB'!H11</f>
        <v>6.8999999999999995</v>
      </c>
      <c r="I8" s="35">
        <f>'Monthly MEB'!I11</f>
        <v>8.2799999999999994</v>
      </c>
      <c r="J8" s="35">
        <f>'Monthly MEB'!J11</f>
        <v>9.66</v>
      </c>
      <c r="K8" s="35" t="str">
        <f>'Monthly MEB'!K11</f>
        <v>Sector Standard</v>
      </c>
      <c r="L8" s="35" t="str">
        <f>'Monthly MEB'!L11</f>
        <v>Food Basket documented in Food Security MEB 2016 Guidance Note</v>
      </c>
    </row>
    <row r="9" spans="1:12" x14ac:dyDescent="0.25">
      <c r="A9" s="106"/>
      <c r="B9" s="12" t="s">
        <v>3</v>
      </c>
      <c r="C9" s="24" t="s">
        <v>28</v>
      </c>
      <c r="D9" s="35">
        <f>'Monthly MEB'!D12</f>
        <v>1.49</v>
      </c>
      <c r="E9" s="35">
        <f>'Monthly MEB'!E12</f>
        <v>2.98</v>
      </c>
      <c r="F9" s="35">
        <f>'Monthly MEB'!F12</f>
        <v>4.47</v>
      </c>
      <c r="G9" s="35">
        <f>'Monthly MEB'!G12</f>
        <v>5.96</v>
      </c>
      <c r="H9" s="35">
        <f>'Monthly MEB'!H12</f>
        <v>7.45</v>
      </c>
      <c r="I9" s="35">
        <f>'Monthly MEB'!I12</f>
        <v>8.94</v>
      </c>
      <c r="J9" s="35">
        <f>'Monthly MEB'!J12</f>
        <v>10.43</v>
      </c>
      <c r="K9" s="35" t="str">
        <f>'Monthly MEB'!K12</f>
        <v>Sector Standard</v>
      </c>
      <c r="L9" s="35" t="str">
        <f>'Monthly MEB'!L12</f>
        <v>Food Basket documented in Food Security MEB 2016 Guidance Note</v>
      </c>
    </row>
    <row r="10" spans="1:12" x14ac:dyDescent="0.25">
      <c r="A10" s="106"/>
      <c r="B10" s="12" t="s">
        <v>4</v>
      </c>
      <c r="C10" s="24" t="s">
        <v>28</v>
      </c>
      <c r="D10" s="35">
        <f>'Monthly MEB'!D13</f>
        <v>0.68</v>
      </c>
      <c r="E10" s="35">
        <f>'Monthly MEB'!E13</f>
        <v>1.36</v>
      </c>
      <c r="F10" s="35">
        <f>'Monthly MEB'!F13</f>
        <v>2.04</v>
      </c>
      <c r="G10" s="35">
        <f>'Monthly MEB'!G13</f>
        <v>2.72</v>
      </c>
      <c r="H10" s="35">
        <f>'Monthly MEB'!H13</f>
        <v>3.4000000000000004</v>
      </c>
      <c r="I10" s="35">
        <f>'Monthly MEB'!I13</f>
        <v>4.08</v>
      </c>
      <c r="J10" s="35">
        <f>'Monthly MEB'!J13</f>
        <v>4.7600000000000007</v>
      </c>
      <c r="K10" s="35" t="str">
        <f>'Monthly MEB'!K13</f>
        <v>Sector Standard</v>
      </c>
      <c r="L10" s="35" t="str">
        <f>'Monthly MEB'!L13</f>
        <v>Food Basket documented in Food Security MEB 2016 Guidance Note</v>
      </c>
    </row>
    <row r="11" spans="1:12" x14ac:dyDescent="0.25">
      <c r="A11" s="106"/>
      <c r="B11" s="12" t="s">
        <v>5</v>
      </c>
      <c r="C11" s="24" t="s">
        <v>28</v>
      </c>
      <c r="D11" s="35">
        <f>'Monthly MEB'!D14</f>
        <v>0.02</v>
      </c>
      <c r="E11" s="35">
        <f>'Monthly MEB'!E14</f>
        <v>0.04</v>
      </c>
      <c r="F11" s="35">
        <f>'Monthly MEB'!F14</f>
        <v>0.06</v>
      </c>
      <c r="G11" s="35">
        <f>'Monthly MEB'!G14</f>
        <v>0.08</v>
      </c>
      <c r="H11" s="35">
        <f>'Monthly MEB'!H14</f>
        <v>0.1</v>
      </c>
      <c r="I11" s="35">
        <f>'Monthly MEB'!I14</f>
        <v>0.12</v>
      </c>
      <c r="J11" s="35">
        <f>'Monthly MEB'!J14</f>
        <v>0.14000000000000001</v>
      </c>
      <c r="K11" s="35" t="str">
        <f>'Monthly MEB'!K14</f>
        <v>Sector Standard</v>
      </c>
      <c r="L11" s="35" t="str">
        <f>'Monthly MEB'!L14</f>
        <v>Food Basket documented in Food Security MEB 2016 Guidance Note</v>
      </c>
    </row>
    <row r="12" spans="1:12" x14ac:dyDescent="0.25">
      <c r="A12" s="106"/>
      <c r="B12" s="12" t="s">
        <v>15</v>
      </c>
      <c r="C12" s="24" t="s">
        <v>28</v>
      </c>
      <c r="D12" s="35">
        <f>'Monthly MEB'!D15</f>
        <v>2.0499999999999998</v>
      </c>
      <c r="E12" s="35">
        <f>'Monthly MEB'!E15</f>
        <v>4.0999999999999996</v>
      </c>
      <c r="F12" s="35">
        <f>'Monthly MEB'!F15</f>
        <v>6.1499999999999995</v>
      </c>
      <c r="G12" s="35">
        <f>'Monthly MEB'!G15</f>
        <v>8.1999999999999993</v>
      </c>
      <c r="H12" s="35">
        <f>'Monthly MEB'!H15</f>
        <v>10.25</v>
      </c>
      <c r="I12" s="35">
        <f>'Monthly MEB'!I15</f>
        <v>12.299999999999999</v>
      </c>
      <c r="J12" s="35">
        <f>'Monthly MEB'!J15</f>
        <v>14.349999999999998</v>
      </c>
      <c r="K12" s="35" t="str">
        <f>'Monthly MEB'!K15</f>
        <v>Sector Standard</v>
      </c>
      <c r="L12" s="35" t="str">
        <f>'Monthly MEB'!L15</f>
        <v>Food Basket documented in Food Security MEB 2016 Guidance Note</v>
      </c>
    </row>
    <row r="13" spans="1:12" x14ac:dyDescent="0.25">
      <c r="A13" s="106"/>
      <c r="B13" s="12" t="s">
        <v>16</v>
      </c>
      <c r="C13" s="24" t="s">
        <v>28</v>
      </c>
      <c r="D13" s="35">
        <f>'Monthly MEB'!D16</f>
        <v>1.01</v>
      </c>
      <c r="E13" s="35">
        <f>'Monthly MEB'!E16</f>
        <v>2.02</v>
      </c>
      <c r="F13" s="35">
        <f>'Monthly MEB'!F16</f>
        <v>3.0300000000000002</v>
      </c>
      <c r="G13" s="35">
        <f>'Monthly MEB'!G16</f>
        <v>4.04</v>
      </c>
      <c r="H13" s="35">
        <f>'Monthly MEB'!H16</f>
        <v>5.05</v>
      </c>
      <c r="I13" s="35">
        <f>'Monthly MEB'!I16</f>
        <v>6.0600000000000005</v>
      </c>
      <c r="J13" s="35">
        <f>'Monthly MEB'!J16</f>
        <v>7.07</v>
      </c>
      <c r="K13" s="35" t="str">
        <f>'Monthly MEB'!K16</f>
        <v>Sector Standard</v>
      </c>
      <c r="L13" s="35" t="str">
        <f>'Monthly MEB'!L16</f>
        <v>Food Basket documented in Food Security MEB 2016 Guidance Note</v>
      </c>
    </row>
    <row r="14" spans="1:12" x14ac:dyDescent="0.25">
      <c r="A14" s="106"/>
      <c r="B14" s="12" t="s">
        <v>17</v>
      </c>
      <c r="C14" s="24" t="s">
        <v>28</v>
      </c>
      <c r="D14" s="35">
        <f>'Monthly MEB'!D17</f>
        <v>1.35</v>
      </c>
      <c r="E14" s="35">
        <f>'Monthly MEB'!E17</f>
        <v>2.7</v>
      </c>
      <c r="F14" s="35">
        <f>'Monthly MEB'!F17</f>
        <v>4.0500000000000007</v>
      </c>
      <c r="G14" s="35">
        <f>'Monthly MEB'!G17</f>
        <v>5.4</v>
      </c>
      <c r="H14" s="35">
        <f>'Monthly MEB'!H17</f>
        <v>6.75</v>
      </c>
      <c r="I14" s="35">
        <f>'Monthly MEB'!I17</f>
        <v>8.1000000000000014</v>
      </c>
      <c r="J14" s="35">
        <f>'Monthly MEB'!J17</f>
        <v>9.4500000000000011</v>
      </c>
      <c r="K14" s="35" t="str">
        <f>'Monthly MEB'!K17</f>
        <v>Sector Standard</v>
      </c>
      <c r="L14" s="35" t="str">
        <f>'Monthly MEB'!L17</f>
        <v>Food Basket documented in Food Security MEB 2016 Guidance Note</v>
      </c>
    </row>
    <row r="15" spans="1:12" x14ac:dyDescent="0.25">
      <c r="A15" s="106"/>
      <c r="B15" s="12" t="s">
        <v>18</v>
      </c>
      <c r="C15" s="24" t="s">
        <v>28</v>
      </c>
      <c r="D15" s="35">
        <f>'Monthly MEB'!D18</f>
        <v>0.4</v>
      </c>
      <c r="E15" s="35">
        <f>'Monthly MEB'!E18</f>
        <v>0.8</v>
      </c>
      <c r="F15" s="35">
        <f>'Monthly MEB'!F18</f>
        <v>1.2000000000000002</v>
      </c>
      <c r="G15" s="35">
        <f>'Monthly MEB'!G18</f>
        <v>1.6</v>
      </c>
      <c r="H15" s="35">
        <f>'Monthly MEB'!H18</f>
        <v>2</v>
      </c>
      <c r="I15" s="35">
        <f>'Monthly MEB'!I18</f>
        <v>2.4000000000000004</v>
      </c>
      <c r="J15" s="35">
        <f>'Monthly MEB'!J18</f>
        <v>2.8000000000000003</v>
      </c>
      <c r="K15" s="35" t="str">
        <f>'Monthly MEB'!K18</f>
        <v>Sector Standard</v>
      </c>
      <c r="L15" s="35" t="str">
        <f>'Monthly MEB'!L18</f>
        <v>Food Basket documented in Food Security MEB 2016 Guidance Note</v>
      </c>
    </row>
    <row r="16" spans="1:12" x14ac:dyDescent="0.25">
      <c r="A16" s="20" t="s">
        <v>25</v>
      </c>
      <c r="B16" s="18" t="s">
        <v>52</v>
      </c>
      <c r="C16" s="20" t="s">
        <v>28</v>
      </c>
      <c r="D16" s="34">
        <f>'Monthly MEB'!D28</f>
        <v>3.2</v>
      </c>
      <c r="E16" s="34">
        <f>'Monthly MEB'!E28</f>
        <v>4.7</v>
      </c>
      <c r="F16" s="34">
        <f>'Monthly MEB'!F28</f>
        <v>7.2</v>
      </c>
      <c r="G16" s="34">
        <f>'Monthly MEB'!G28</f>
        <v>7</v>
      </c>
      <c r="H16" s="34">
        <f>'Monthly MEB'!H28</f>
        <v>8.9</v>
      </c>
      <c r="I16" s="34">
        <f>'Monthly MEB'!I28</f>
        <v>9.6999999999999993</v>
      </c>
      <c r="J16" s="34">
        <f>'Monthly MEB'!J28</f>
        <v>10.5</v>
      </c>
      <c r="K16" s="34" t="str">
        <f>'Monthly MEB'!K28</f>
        <v>VAF baseline data</v>
      </c>
      <c r="L16" s="34" t="str">
        <f>'Monthly MEB'!L28</f>
        <v>Sept/ Oct VAF Baseline data reported expenditure by family size</v>
      </c>
    </row>
    <row r="17" spans="1:11" ht="25.5" customHeight="1" x14ac:dyDescent="0.25">
      <c r="A17" s="118" t="s">
        <v>64</v>
      </c>
      <c r="B17" s="119"/>
      <c r="C17" s="120"/>
      <c r="D17" s="40">
        <f t="shared" ref="D17:J17" si="0">SUM(D4:D16)</f>
        <v>131.69</v>
      </c>
      <c r="E17" s="40">
        <f t="shared" si="0"/>
        <v>172.68</v>
      </c>
      <c r="F17" s="40">
        <f t="shared" si="0"/>
        <v>201.66999999999996</v>
      </c>
      <c r="G17" s="40">
        <f t="shared" si="0"/>
        <v>231.96</v>
      </c>
      <c r="H17" s="40">
        <f t="shared" si="0"/>
        <v>256.34999999999997</v>
      </c>
      <c r="I17" s="40">
        <f t="shared" si="0"/>
        <v>280.64000000000004</v>
      </c>
      <c r="J17" s="40">
        <f t="shared" si="0"/>
        <v>322.93</v>
      </c>
      <c r="K17" s="31"/>
    </row>
    <row r="18" spans="1:11" x14ac:dyDescent="0.25">
      <c r="A18" s="41"/>
      <c r="B18" s="41"/>
      <c r="C18" s="42" t="s">
        <v>33</v>
      </c>
      <c r="D18" s="37">
        <f t="shared" ref="D18:J18" si="1">D17/D3</f>
        <v>131.69</v>
      </c>
      <c r="E18" s="37">
        <f t="shared" si="1"/>
        <v>86.34</v>
      </c>
      <c r="F18" s="37">
        <f t="shared" si="1"/>
        <v>67.223333333333315</v>
      </c>
      <c r="G18" s="37">
        <f t="shared" si="1"/>
        <v>57.99</v>
      </c>
      <c r="H18" s="37">
        <f t="shared" si="1"/>
        <v>51.269999999999996</v>
      </c>
      <c r="I18" s="37">
        <f t="shared" si="1"/>
        <v>46.773333333333341</v>
      </c>
      <c r="J18" s="37">
        <f t="shared" si="1"/>
        <v>46.132857142857141</v>
      </c>
    </row>
  </sheetData>
  <mergeCells count="7">
    <mergeCell ref="A5:A15"/>
    <mergeCell ref="A17:C17"/>
    <mergeCell ref="A1:L1"/>
    <mergeCell ref="A2:A3"/>
    <mergeCell ref="B2:B3"/>
    <mergeCell ref="C2:C3"/>
    <mergeCell ref="D2:J2"/>
  </mergeCells>
  <pageMargins left="0.70866141732283472" right="0.70866141732283472" top="0.74803149606299213" bottom="0.74803149606299213" header="0.31496062992125984" footer="0.31496062992125984"/>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9"/>
  <sheetViews>
    <sheetView topLeftCell="A85" workbookViewId="0">
      <selection activeCell="K15" sqref="K15"/>
    </sheetView>
  </sheetViews>
  <sheetFormatPr defaultRowHeight="15" x14ac:dyDescent="0.25"/>
  <cols>
    <col min="2" max="2" width="23.85546875" bestFit="1" customWidth="1"/>
    <col min="4" max="4" width="12.85546875" customWidth="1"/>
    <col min="11" max="11" width="38.5703125" customWidth="1"/>
  </cols>
  <sheetData>
    <row r="2" spans="1:11" ht="15.75" thickBot="1" x14ac:dyDescent="0.3"/>
    <row r="3" spans="1:11" ht="30" x14ac:dyDescent="0.25">
      <c r="A3" s="85" t="s">
        <v>67</v>
      </c>
      <c r="B3" s="86" t="s">
        <v>40</v>
      </c>
      <c r="C3" s="87" t="s">
        <v>29</v>
      </c>
      <c r="D3" s="88">
        <v>2.52</v>
      </c>
      <c r="E3" s="88">
        <f t="shared" ref="E3:J7" ca="1" si="0">$D3*E$3</f>
        <v>5.04</v>
      </c>
      <c r="F3" s="88">
        <f t="shared" ca="1" si="0"/>
        <v>7.5600000000000005</v>
      </c>
      <c r="G3" s="88">
        <f t="shared" ca="1" si="0"/>
        <v>10.08</v>
      </c>
      <c r="H3" s="88">
        <f t="shared" ca="1" si="0"/>
        <v>12.6</v>
      </c>
      <c r="I3" s="88">
        <f t="shared" ca="1" si="0"/>
        <v>15.120000000000001</v>
      </c>
      <c r="J3" s="88">
        <f t="shared" ca="1" si="0"/>
        <v>17.64</v>
      </c>
      <c r="K3" s="89" t="s">
        <v>68</v>
      </c>
    </row>
    <row r="4" spans="1:11" x14ac:dyDescent="0.25">
      <c r="A4" s="90"/>
      <c r="B4" s="49" t="s">
        <v>41</v>
      </c>
      <c r="C4" s="47" t="s">
        <v>29</v>
      </c>
      <c r="D4" s="48">
        <v>0.4</v>
      </c>
      <c r="E4" s="49">
        <f t="shared" ca="1" si="0"/>
        <v>0.8</v>
      </c>
      <c r="F4" s="49">
        <f t="shared" ca="1" si="0"/>
        <v>1.2000000000000002</v>
      </c>
      <c r="G4" s="49">
        <f t="shared" ca="1" si="0"/>
        <v>1.6</v>
      </c>
      <c r="H4" s="49">
        <f t="shared" ca="1" si="0"/>
        <v>2</v>
      </c>
      <c r="I4" s="49">
        <f t="shared" ca="1" si="0"/>
        <v>2.4000000000000004</v>
      </c>
      <c r="J4" s="49">
        <f t="shared" ca="1" si="0"/>
        <v>2.8000000000000003</v>
      </c>
      <c r="K4" s="91" t="s">
        <v>68</v>
      </c>
    </row>
    <row r="5" spans="1:11" x14ac:dyDescent="0.25">
      <c r="A5" s="90"/>
      <c r="B5" s="49" t="s">
        <v>42</v>
      </c>
      <c r="C5" s="47" t="s">
        <v>29</v>
      </c>
      <c r="D5" s="48">
        <v>1.25</v>
      </c>
      <c r="E5" s="49">
        <f t="shared" ca="1" si="0"/>
        <v>2.5</v>
      </c>
      <c r="F5" s="49">
        <f t="shared" ca="1" si="0"/>
        <v>3.75</v>
      </c>
      <c r="G5" s="49">
        <f t="shared" ca="1" si="0"/>
        <v>5</v>
      </c>
      <c r="H5" s="49">
        <f t="shared" ca="1" si="0"/>
        <v>6.25</v>
      </c>
      <c r="I5" s="49">
        <f t="shared" ca="1" si="0"/>
        <v>7.5</v>
      </c>
      <c r="J5" s="49">
        <f t="shared" ca="1" si="0"/>
        <v>8.75</v>
      </c>
      <c r="K5" s="91" t="s">
        <v>68</v>
      </c>
    </row>
    <row r="6" spans="1:11" x14ac:dyDescent="0.25">
      <c r="A6" s="90"/>
      <c r="B6" s="49" t="s">
        <v>43</v>
      </c>
      <c r="C6" s="47" t="s">
        <v>29</v>
      </c>
      <c r="D6" s="48">
        <v>0.39</v>
      </c>
      <c r="E6" s="49">
        <f t="shared" ca="1" si="0"/>
        <v>0.78</v>
      </c>
      <c r="F6" s="49">
        <f t="shared" ca="1" si="0"/>
        <v>1.17</v>
      </c>
      <c r="G6" s="49">
        <f t="shared" ca="1" si="0"/>
        <v>1.56</v>
      </c>
      <c r="H6" s="49">
        <f t="shared" ca="1" si="0"/>
        <v>1.9500000000000002</v>
      </c>
      <c r="I6" s="49">
        <f t="shared" ca="1" si="0"/>
        <v>2.34</v>
      </c>
      <c r="J6" s="49">
        <f t="shared" ca="1" si="0"/>
        <v>2.73</v>
      </c>
      <c r="K6" s="91" t="s">
        <v>68</v>
      </c>
    </row>
    <row r="7" spans="1:11" x14ac:dyDescent="0.25">
      <c r="A7" s="90"/>
      <c r="B7" s="49" t="s">
        <v>44</v>
      </c>
      <c r="C7" s="47" t="s">
        <v>29</v>
      </c>
      <c r="D7" s="48">
        <v>0.05</v>
      </c>
      <c r="E7" s="49">
        <f t="shared" ca="1" si="0"/>
        <v>0.1</v>
      </c>
      <c r="F7" s="49">
        <f t="shared" ca="1" si="0"/>
        <v>0.15000000000000002</v>
      </c>
      <c r="G7" s="49">
        <f t="shared" ca="1" si="0"/>
        <v>0.2</v>
      </c>
      <c r="H7" s="49">
        <f t="shared" ca="1" si="0"/>
        <v>0.25</v>
      </c>
      <c r="I7" s="49">
        <f t="shared" ca="1" si="0"/>
        <v>0.30000000000000004</v>
      </c>
      <c r="J7" s="49">
        <f t="shared" ca="1" si="0"/>
        <v>0.35000000000000003</v>
      </c>
      <c r="K7" s="91" t="s">
        <v>69</v>
      </c>
    </row>
    <row r="8" spans="1:11" ht="15.75" thickBot="1" x14ac:dyDescent="0.3">
      <c r="A8" s="92" t="s">
        <v>10</v>
      </c>
      <c r="B8" s="93" t="s">
        <v>70</v>
      </c>
      <c r="C8" s="94" t="s">
        <v>29</v>
      </c>
      <c r="D8" s="93"/>
      <c r="E8" s="93"/>
      <c r="F8" s="93"/>
      <c r="G8" s="93"/>
      <c r="H8" s="93"/>
      <c r="I8" s="93"/>
      <c r="J8" s="93"/>
      <c r="K8" s="95"/>
    </row>
    <row r="10" spans="1:11" x14ac:dyDescent="0.25">
      <c r="B10" s="50" t="s">
        <v>71</v>
      </c>
    </row>
    <row r="13" spans="1:11" x14ac:dyDescent="0.25">
      <c r="B13" s="51" t="s">
        <v>72</v>
      </c>
    </row>
    <row r="14" spans="1:11" x14ac:dyDescent="0.25">
      <c r="B14" s="51" t="s">
        <v>73</v>
      </c>
    </row>
    <row r="15" spans="1:11" x14ac:dyDescent="0.25">
      <c r="B15" s="51" t="s">
        <v>74</v>
      </c>
    </row>
    <row r="16" spans="1:11" x14ac:dyDescent="0.25">
      <c r="B16" s="51" t="s">
        <v>75</v>
      </c>
    </row>
    <row r="17" spans="2:10" x14ac:dyDescent="0.25">
      <c r="B17" s="51" t="s">
        <v>76</v>
      </c>
    </row>
    <row r="18" spans="2:10" x14ac:dyDescent="0.25">
      <c r="B18" s="51" t="s">
        <v>77</v>
      </c>
    </row>
    <row r="19" spans="2:10" x14ac:dyDescent="0.25">
      <c r="B19" s="51" t="s">
        <v>78</v>
      </c>
    </row>
    <row r="20" spans="2:10" x14ac:dyDescent="0.25">
      <c r="B20" s="51" t="s">
        <v>79</v>
      </c>
    </row>
    <row r="21" spans="2:10" x14ac:dyDescent="0.25">
      <c r="B21" s="52" t="s">
        <v>80</v>
      </c>
    </row>
    <row r="22" spans="2:10" ht="54" customHeight="1" x14ac:dyDescent="0.25">
      <c r="B22" s="124" t="s">
        <v>81</v>
      </c>
      <c r="C22" s="124"/>
      <c r="D22" s="124"/>
      <c r="E22" s="124"/>
      <c r="F22" s="124"/>
      <c r="G22" s="124"/>
      <c r="H22" s="124"/>
      <c r="I22" s="124"/>
    </row>
    <row r="23" spans="2:10" ht="15.75" thickBot="1" x14ac:dyDescent="0.3">
      <c r="B23" s="51"/>
    </row>
    <row r="24" spans="2:10" ht="15.75" customHeight="1" thickBot="1" x14ac:dyDescent="0.3">
      <c r="B24" s="53" t="s">
        <v>82</v>
      </c>
      <c r="C24" s="130" t="s">
        <v>83</v>
      </c>
      <c r="D24" s="131"/>
      <c r="E24" s="131"/>
      <c r="F24" s="131"/>
      <c r="G24" s="131"/>
    </row>
    <row r="25" spans="2:10" ht="179.25" customHeight="1" thickBot="1" x14ac:dyDescent="0.3">
      <c r="B25" s="54"/>
      <c r="C25" s="55" t="s">
        <v>84</v>
      </c>
      <c r="D25" s="56">
        <v>877500</v>
      </c>
      <c r="E25" s="55">
        <v>585</v>
      </c>
      <c r="F25" s="128" t="s">
        <v>85</v>
      </c>
      <c r="G25" s="129"/>
    </row>
    <row r="26" spans="2:10" x14ac:dyDescent="0.25">
      <c r="B26" s="29"/>
    </row>
    <row r="27" spans="2:10" x14ac:dyDescent="0.25">
      <c r="B27" s="51" t="s">
        <v>86</v>
      </c>
    </row>
    <row r="28" spans="2:10" ht="42.75" customHeight="1" x14ac:dyDescent="0.25">
      <c r="B28" s="125" t="s">
        <v>87</v>
      </c>
      <c r="C28" s="125"/>
      <c r="D28" s="125"/>
      <c r="E28" s="125"/>
      <c r="F28" s="125"/>
      <c r="G28" s="125"/>
      <c r="H28" s="125"/>
      <c r="I28" s="125"/>
      <c r="J28" s="125"/>
    </row>
    <row r="29" spans="2:10" ht="56.25" customHeight="1" x14ac:dyDescent="0.25">
      <c r="B29" s="126" t="s">
        <v>88</v>
      </c>
      <c r="C29" s="126"/>
      <c r="D29" s="126"/>
      <c r="E29" s="126"/>
      <c r="F29" s="126"/>
      <c r="G29" s="126"/>
      <c r="H29" s="126"/>
      <c r="I29" s="126"/>
      <c r="J29" s="126"/>
    </row>
    <row r="30" spans="2:10" x14ac:dyDescent="0.25">
      <c r="B30" s="57" t="s">
        <v>89</v>
      </c>
    </row>
    <row r="31" spans="2:10" x14ac:dyDescent="0.25">
      <c r="B31" s="127" t="s">
        <v>90</v>
      </c>
      <c r="C31" s="127"/>
      <c r="D31" s="127"/>
      <c r="E31" s="127"/>
      <c r="F31" s="127"/>
      <c r="G31" s="127"/>
      <c r="H31" s="127"/>
      <c r="I31" s="127"/>
      <c r="J31" s="127"/>
    </row>
    <row r="32" spans="2:10" x14ac:dyDescent="0.25">
      <c r="B32" s="51" t="s">
        <v>91</v>
      </c>
    </row>
    <row r="33" spans="2:2" x14ac:dyDescent="0.25">
      <c r="B33" s="58" t="s">
        <v>92</v>
      </c>
    </row>
    <row r="34" spans="2:2" x14ac:dyDescent="0.25">
      <c r="B34" s="58" t="s">
        <v>93</v>
      </c>
    </row>
    <row r="35" spans="2:2" x14ac:dyDescent="0.25">
      <c r="B35" s="58" t="s">
        <v>94</v>
      </c>
    </row>
    <row r="36" spans="2:2" x14ac:dyDescent="0.25">
      <c r="B36" s="58" t="s">
        <v>95</v>
      </c>
    </row>
    <row r="37" spans="2:2" x14ac:dyDescent="0.25">
      <c r="B37" s="59" t="s">
        <v>96</v>
      </c>
    </row>
    <row r="38" spans="2:2" x14ac:dyDescent="0.25">
      <c r="B38" s="59" t="s">
        <v>97</v>
      </c>
    </row>
    <row r="39" spans="2:2" x14ac:dyDescent="0.25">
      <c r="B39" s="60" t="s">
        <v>98</v>
      </c>
    </row>
    <row r="40" spans="2:2" x14ac:dyDescent="0.25">
      <c r="B40" s="51" t="s">
        <v>99</v>
      </c>
    </row>
    <row r="41" spans="2:2" x14ac:dyDescent="0.25">
      <c r="B41" s="51" t="s">
        <v>100</v>
      </c>
    </row>
    <row r="42" spans="2:2" x14ac:dyDescent="0.25">
      <c r="B42" s="51" t="s">
        <v>101</v>
      </c>
    </row>
    <row r="43" spans="2:2" x14ac:dyDescent="0.25">
      <c r="B43" s="51" t="s">
        <v>102</v>
      </c>
    </row>
    <row r="44" spans="2:2" x14ac:dyDescent="0.25">
      <c r="B44" s="51" t="s">
        <v>103</v>
      </c>
    </row>
    <row r="45" spans="2:2" x14ac:dyDescent="0.25">
      <c r="B45" s="51" t="s">
        <v>104</v>
      </c>
    </row>
    <row r="46" spans="2:2" x14ac:dyDescent="0.25">
      <c r="B46" s="51"/>
    </row>
    <row r="47" spans="2:2" x14ac:dyDescent="0.25">
      <c r="B47" s="58" t="s">
        <v>105</v>
      </c>
    </row>
    <row r="48" spans="2:2" x14ac:dyDescent="0.25">
      <c r="B48" s="51" t="s">
        <v>106</v>
      </c>
    </row>
    <row r="49" spans="2:9" ht="15.75" thickBot="1" x14ac:dyDescent="0.3">
      <c r="B49" s="51" t="s">
        <v>107</v>
      </c>
    </row>
    <row r="50" spans="2:9" ht="39" thickBot="1" x14ac:dyDescent="0.3">
      <c r="B50" s="61" t="s">
        <v>108</v>
      </c>
      <c r="C50" s="62" t="s">
        <v>109</v>
      </c>
      <c r="D50" s="62" t="s">
        <v>110</v>
      </c>
      <c r="E50" s="62" t="s">
        <v>111</v>
      </c>
      <c r="F50" s="62" t="s">
        <v>112</v>
      </c>
      <c r="G50" s="62" t="s">
        <v>113</v>
      </c>
      <c r="H50" s="62" t="s">
        <v>114</v>
      </c>
    </row>
    <row r="51" spans="2:9" ht="15.75" thickBot="1" x14ac:dyDescent="0.3">
      <c r="B51" s="63" t="s">
        <v>115</v>
      </c>
      <c r="C51" s="64">
        <v>0.4</v>
      </c>
      <c r="D51" s="64">
        <v>2.234</v>
      </c>
      <c r="E51" s="64">
        <v>0.628</v>
      </c>
      <c r="F51" s="64">
        <v>1.2</v>
      </c>
      <c r="G51" s="64">
        <v>4.5</v>
      </c>
      <c r="H51" s="64">
        <v>13.73</v>
      </c>
    </row>
    <row r="52" spans="2:9" ht="15.75" thickBot="1" x14ac:dyDescent="0.3">
      <c r="B52" s="63" t="s">
        <v>116</v>
      </c>
      <c r="C52" s="64">
        <v>1.65</v>
      </c>
      <c r="D52" s="64">
        <v>2.44</v>
      </c>
      <c r="E52" s="64">
        <v>0.628</v>
      </c>
      <c r="F52" s="64">
        <v>1.2</v>
      </c>
      <c r="G52" s="64">
        <v>5.92</v>
      </c>
      <c r="H52" s="64">
        <v>14.45</v>
      </c>
    </row>
    <row r="53" spans="2:9" ht="15.75" thickBot="1" x14ac:dyDescent="0.3">
      <c r="B53" s="63" t="s">
        <v>117</v>
      </c>
      <c r="C53" s="64">
        <v>1.1000000000000001</v>
      </c>
      <c r="D53" s="64">
        <v>2.234</v>
      </c>
      <c r="E53" s="64"/>
      <c r="F53" s="64">
        <v>1.2</v>
      </c>
      <c r="G53" s="64">
        <v>3.3</v>
      </c>
      <c r="H53" s="64">
        <v>2.0129999999999999</v>
      </c>
    </row>
    <row r="54" spans="2:9" x14ac:dyDescent="0.25">
      <c r="B54" s="51"/>
    </row>
    <row r="55" spans="2:9" x14ac:dyDescent="0.25">
      <c r="B55" s="51" t="s">
        <v>118</v>
      </c>
    </row>
    <row r="56" spans="2:9" x14ac:dyDescent="0.25">
      <c r="B56" s="51" t="s">
        <v>119</v>
      </c>
    </row>
    <row r="57" spans="2:9" x14ac:dyDescent="0.25">
      <c r="B57" s="51"/>
    </row>
    <row r="58" spans="2:9" x14ac:dyDescent="0.25">
      <c r="B58" s="58" t="s">
        <v>120</v>
      </c>
    </row>
    <row r="59" spans="2:9" x14ac:dyDescent="0.25">
      <c r="B59" s="51" t="s">
        <v>121</v>
      </c>
    </row>
    <row r="60" spans="2:9" ht="15.75" thickBot="1" x14ac:dyDescent="0.3">
      <c r="B60" s="51" t="s">
        <v>122</v>
      </c>
    </row>
    <row r="61" spans="2:9" ht="64.5" thickBot="1" x14ac:dyDescent="0.3">
      <c r="B61" s="61"/>
      <c r="C61" s="62" t="s">
        <v>123</v>
      </c>
      <c r="D61" s="62" t="s">
        <v>124</v>
      </c>
      <c r="E61" s="62" t="s">
        <v>125</v>
      </c>
      <c r="F61" s="62" t="s">
        <v>126</v>
      </c>
      <c r="G61" s="62" t="s">
        <v>127</v>
      </c>
      <c r="H61" s="62" t="s">
        <v>128</v>
      </c>
      <c r="I61" s="62" t="s">
        <v>129</v>
      </c>
    </row>
    <row r="62" spans="2:9" ht="15.75" thickBot="1" x14ac:dyDescent="0.3">
      <c r="B62" s="63" t="s">
        <v>130</v>
      </c>
      <c r="C62" s="64">
        <v>39</v>
      </c>
      <c r="D62" s="64">
        <v>9.76</v>
      </c>
      <c r="E62" s="64">
        <v>15</v>
      </c>
      <c r="F62" s="64">
        <v>10.5</v>
      </c>
      <c r="G62" s="64">
        <v>23.57</v>
      </c>
      <c r="H62" s="64">
        <v>97.83</v>
      </c>
      <c r="I62" s="64">
        <v>2.4500000000000002</v>
      </c>
    </row>
    <row r="63" spans="2:9" ht="15.75" thickBot="1" x14ac:dyDescent="0.3">
      <c r="B63" s="63" t="s">
        <v>131</v>
      </c>
      <c r="C63" s="64"/>
      <c r="D63" s="64"/>
      <c r="E63" s="64"/>
      <c r="F63" s="64"/>
      <c r="G63" s="64"/>
      <c r="H63" s="64">
        <v>97.83</v>
      </c>
      <c r="I63" s="64">
        <v>2.4500000000000002</v>
      </c>
    </row>
    <row r="64" spans="2:9" ht="15.75" thickBot="1" x14ac:dyDescent="0.3">
      <c r="B64" s="63"/>
      <c r="C64" s="64"/>
      <c r="D64" s="64"/>
      <c r="E64" s="64"/>
      <c r="F64" s="64"/>
      <c r="G64" s="64"/>
      <c r="H64" s="64"/>
      <c r="I64" s="64"/>
    </row>
    <row r="65" spans="2:9" x14ac:dyDescent="0.25">
      <c r="B65" s="51"/>
    </row>
    <row r="66" spans="2:9" x14ac:dyDescent="0.25">
      <c r="B66" s="51" t="s">
        <v>132</v>
      </c>
    </row>
    <row r="67" spans="2:9" x14ac:dyDescent="0.25">
      <c r="B67" s="51" t="s">
        <v>133</v>
      </c>
    </row>
    <row r="68" spans="2:9" x14ac:dyDescent="0.25">
      <c r="B68" s="58"/>
    </row>
    <row r="69" spans="2:9" x14ac:dyDescent="0.25">
      <c r="B69" s="58" t="s">
        <v>134</v>
      </c>
    </row>
    <row r="70" spans="2:9" x14ac:dyDescent="0.25">
      <c r="B70" s="51" t="s">
        <v>135</v>
      </c>
    </row>
    <row r="71" spans="2:9" x14ac:dyDescent="0.25">
      <c r="B71" s="51" t="s">
        <v>136</v>
      </c>
    </row>
    <row r="72" spans="2:9" x14ac:dyDescent="0.25">
      <c r="B72" s="51" t="s">
        <v>137</v>
      </c>
    </row>
    <row r="73" spans="2:9" x14ac:dyDescent="0.25">
      <c r="B73" s="51" t="s">
        <v>138</v>
      </c>
    </row>
    <row r="74" spans="2:9" x14ac:dyDescent="0.25">
      <c r="B74" s="51"/>
    </row>
    <row r="75" spans="2:9" x14ac:dyDescent="0.25">
      <c r="B75" s="51" t="s">
        <v>139</v>
      </c>
    </row>
    <row r="76" spans="2:9" x14ac:dyDescent="0.25">
      <c r="B76" s="51" t="s">
        <v>140</v>
      </c>
    </row>
    <row r="77" spans="2:9" ht="15.75" thickBot="1" x14ac:dyDescent="0.3">
      <c r="B77" s="51" t="s">
        <v>141</v>
      </c>
    </row>
    <row r="78" spans="2:9" ht="15.75" thickBot="1" x14ac:dyDescent="0.3">
      <c r="B78" s="61" t="s">
        <v>142</v>
      </c>
      <c r="C78" s="65"/>
      <c r="D78" s="65"/>
      <c r="E78" s="65"/>
      <c r="F78" s="65"/>
      <c r="G78" s="65"/>
      <c r="H78" s="67"/>
      <c r="I78" s="70"/>
    </row>
    <row r="79" spans="2:9" ht="26.25" thickBot="1" x14ac:dyDescent="0.3">
      <c r="B79" s="121" t="s">
        <v>143</v>
      </c>
      <c r="C79" s="122"/>
      <c r="D79" s="123"/>
      <c r="E79" s="66"/>
      <c r="F79" s="66"/>
      <c r="G79" s="66"/>
      <c r="H79" s="68" t="s">
        <v>144</v>
      </c>
      <c r="I79" s="70"/>
    </row>
    <row r="80" spans="2:9" ht="15.75" thickBot="1" x14ac:dyDescent="0.3">
      <c r="B80" s="63" t="s">
        <v>55</v>
      </c>
      <c r="C80" s="64" t="s">
        <v>54</v>
      </c>
      <c r="D80" s="64" t="s">
        <v>53</v>
      </c>
      <c r="E80" s="66"/>
      <c r="F80" s="66"/>
      <c r="G80" s="66"/>
      <c r="H80" s="69" t="s">
        <v>145</v>
      </c>
      <c r="I80" s="71"/>
    </row>
    <row r="81" spans="2:9" ht="26.25" thickBot="1" x14ac:dyDescent="0.3">
      <c r="B81" s="63" t="s">
        <v>146</v>
      </c>
      <c r="C81" s="64" t="s">
        <v>147</v>
      </c>
      <c r="D81" s="64">
        <v>1</v>
      </c>
      <c r="E81" s="66"/>
      <c r="F81" s="66"/>
      <c r="G81" s="66"/>
      <c r="H81" s="69" t="s">
        <v>148</v>
      </c>
      <c r="I81" s="70"/>
    </row>
    <row r="82" spans="2:9" ht="15.75" thickBot="1" x14ac:dyDescent="0.3">
      <c r="B82" s="63" t="s">
        <v>149</v>
      </c>
      <c r="C82" s="64" t="s">
        <v>147</v>
      </c>
      <c r="D82" s="64">
        <v>1</v>
      </c>
      <c r="E82" s="66"/>
      <c r="F82" s="66"/>
      <c r="G82" s="66"/>
      <c r="H82" s="69" t="s">
        <v>150</v>
      </c>
      <c r="I82" s="70"/>
    </row>
    <row r="83" spans="2:9" ht="15.75" thickBot="1" x14ac:dyDescent="0.3">
      <c r="B83" s="63" t="s">
        <v>151</v>
      </c>
      <c r="C83" s="64" t="s">
        <v>147</v>
      </c>
      <c r="D83" s="64">
        <v>2</v>
      </c>
      <c r="E83" s="66"/>
      <c r="F83" s="66"/>
      <c r="G83" s="66"/>
      <c r="H83" s="69" t="s">
        <v>152</v>
      </c>
      <c r="I83" s="70"/>
    </row>
    <row r="84" spans="2:9" ht="15.75" thickBot="1" x14ac:dyDescent="0.3">
      <c r="B84" s="63" t="s">
        <v>153</v>
      </c>
      <c r="C84" s="64" t="s">
        <v>147</v>
      </c>
      <c r="D84" s="64">
        <v>1</v>
      </c>
      <c r="E84" s="66"/>
      <c r="F84" s="66"/>
      <c r="G84" s="66"/>
      <c r="H84" s="69" t="s">
        <v>154</v>
      </c>
      <c r="I84" s="70"/>
    </row>
    <row r="85" spans="2:9" ht="26.25" thickBot="1" x14ac:dyDescent="0.3">
      <c r="B85" s="63" t="s">
        <v>155</v>
      </c>
      <c r="C85" s="64" t="s">
        <v>147</v>
      </c>
      <c r="D85" s="64">
        <v>10</v>
      </c>
      <c r="E85" s="66"/>
      <c r="F85" s="66"/>
      <c r="G85" s="66"/>
      <c r="H85" s="69" t="s">
        <v>156</v>
      </c>
      <c r="I85" s="70"/>
    </row>
    <row r="86" spans="2:9" ht="15.75" thickBot="1" x14ac:dyDescent="0.3">
      <c r="B86" s="63" t="s">
        <v>157</v>
      </c>
      <c r="C86" s="64" t="s">
        <v>158</v>
      </c>
      <c r="D86" s="64">
        <v>2</v>
      </c>
      <c r="E86" s="66"/>
      <c r="F86" s="66"/>
      <c r="G86" s="66"/>
      <c r="H86" s="69" t="s">
        <v>154</v>
      </c>
      <c r="I86" s="70"/>
    </row>
    <row r="87" spans="2:9" ht="39" thickBot="1" x14ac:dyDescent="0.3">
      <c r="B87" s="63" t="s">
        <v>159</v>
      </c>
      <c r="C87" s="64" t="s">
        <v>147</v>
      </c>
      <c r="D87" s="64">
        <v>12</v>
      </c>
      <c r="E87" s="66"/>
      <c r="F87" s="66"/>
      <c r="G87" s="66"/>
      <c r="H87" s="69" t="s">
        <v>160</v>
      </c>
      <c r="I87" s="70"/>
    </row>
    <row r="88" spans="2:9" ht="26.25" thickBot="1" x14ac:dyDescent="0.3">
      <c r="B88" s="63" t="s">
        <v>161</v>
      </c>
      <c r="C88" s="64" t="s">
        <v>162</v>
      </c>
      <c r="D88" s="64">
        <v>4</v>
      </c>
      <c r="E88" s="66"/>
      <c r="F88" s="66"/>
      <c r="G88" s="66"/>
      <c r="H88" s="69" t="s">
        <v>150</v>
      </c>
      <c r="I88" s="70"/>
    </row>
    <row r="89" spans="2:9" x14ac:dyDescent="0.25">
      <c r="B89" s="29"/>
    </row>
  </sheetData>
  <mergeCells count="7">
    <mergeCell ref="B79:D79"/>
    <mergeCell ref="B22:I22"/>
    <mergeCell ref="B28:J28"/>
    <mergeCell ref="B29:J29"/>
    <mergeCell ref="B31:J31"/>
    <mergeCell ref="F25:G25"/>
    <mergeCell ref="C24:G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15" sqref="B15"/>
    </sheetView>
  </sheetViews>
  <sheetFormatPr defaultColWidth="26.42578125" defaultRowHeight="15" x14ac:dyDescent="0.25"/>
  <cols>
    <col min="1" max="1" width="52.5703125" customWidth="1"/>
    <col min="2" max="2" width="15.7109375" customWidth="1"/>
    <col min="3" max="3" width="14.7109375" bestFit="1" customWidth="1"/>
    <col min="4" max="4" width="17.85546875" bestFit="1" customWidth="1"/>
    <col min="6" max="6" width="22.5703125" bestFit="1" customWidth="1"/>
  </cols>
  <sheetData>
    <row r="1" spans="1:4" x14ac:dyDescent="0.25">
      <c r="A1" t="s">
        <v>199</v>
      </c>
    </row>
    <row r="2" spans="1:4" x14ac:dyDescent="0.25">
      <c r="A2" s="1" t="s">
        <v>175</v>
      </c>
      <c r="B2" s="1"/>
      <c r="C2" s="1"/>
    </row>
    <row r="3" spans="1:4" ht="77.25" customHeight="1" x14ac:dyDescent="0.25">
      <c r="A3" s="140" t="s">
        <v>32</v>
      </c>
      <c r="B3" s="100" t="s">
        <v>177</v>
      </c>
      <c r="C3" s="141" t="s">
        <v>179</v>
      </c>
      <c r="D3" s="141" t="s">
        <v>200</v>
      </c>
    </row>
    <row r="4" spans="1:4" x14ac:dyDescent="0.25">
      <c r="A4" s="75">
        <v>1</v>
      </c>
      <c r="B4" s="139">
        <v>3.1869918699186992</v>
      </c>
      <c r="C4" s="139">
        <v>3.3983739837398375</v>
      </c>
      <c r="D4" s="76">
        <f>SUM(B4:C4)</f>
        <v>6.5853658536585371</v>
      </c>
    </row>
    <row r="5" spans="1:4" x14ac:dyDescent="0.25">
      <c r="A5" s="75">
        <v>2</v>
      </c>
      <c r="B5" s="139">
        <v>4.6616161616161618</v>
      </c>
      <c r="C5" s="139">
        <v>4.3383838383838382</v>
      </c>
      <c r="D5" s="76">
        <f>SUM(B5:C5)</f>
        <v>9</v>
      </c>
    </row>
    <row r="6" spans="1:4" x14ac:dyDescent="0.25">
      <c r="A6" s="75">
        <v>3</v>
      </c>
      <c r="B6" s="139">
        <v>7.1614173228346454</v>
      </c>
      <c r="C6" s="139">
        <v>6.8228346456692917</v>
      </c>
      <c r="D6" s="76">
        <f>SUM(B6:C6)</f>
        <v>13.984251968503937</v>
      </c>
    </row>
    <row r="7" spans="1:4" x14ac:dyDescent="0.25">
      <c r="A7" s="75">
        <v>4</v>
      </c>
      <c r="B7" s="139">
        <v>7.0473372781065091</v>
      </c>
      <c r="C7" s="139">
        <v>7.8934911242603549</v>
      </c>
      <c r="D7" s="76">
        <f>SUM(B7:C7)</f>
        <v>14.940828402366865</v>
      </c>
    </row>
    <row r="8" spans="1:4" x14ac:dyDescent="0.25">
      <c r="A8" s="75">
        <v>5</v>
      </c>
      <c r="B8" s="139">
        <v>8.8575757575757574</v>
      </c>
      <c r="C8" s="139">
        <v>8.5515151515151508</v>
      </c>
      <c r="D8" s="76">
        <f>SUM(B8:C8)</f>
        <v>17.409090909090907</v>
      </c>
    </row>
    <row r="9" spans="1:4" x14ac:dyDescent="0.25">
      <c r="A9" s="75">
        <v>6</v>
      </c>
      <c r="B9" s="139">
        <v>9.6887159533073923</v>
      </c>
      <c r="C9" s="139">
        <v>8.9494163424124515</v>
      </c>
      <c r="D9" s="76">
        <f>SUM(B9:C9)</f>
        <v>18.638132295719842</v>
      </c>
    </row>
    <row r="10" spans="1:4" x14ac:dyDescent="0.25">
      <c r="A10" s="75" t="s">
        <v>46</v>
      </c>
      <c r="B10" s="139">
        <v>10.478260869565217</v>
      </c>
      <c r="C10" s="139">
        <v>9.9920948616600782</v>
      </c>
      <c r="D10" s="76">
        <f>SUM(B10:C10)</f>
        <v>20.470355731225297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workbookViewId="0">
      <selection activeCell="L18" sqref="L18"/>
    </sheetView>
  </sheetViews>
  <sheetFormatPr defaultRowHeight="15" x14ac:dyDescent="0.25"/>
  <cols>
    <col min="1" max="1" width="27.85546875" customWidth="1"/>
  </cols>
  <sheetData>
    <row r="2" spans="1:9" ht="15.75" thickBot="1" x14ac:dyDescent="0.3"/>
    <row r="3" spans="1:9" ht="15.75" thickBot="1" x14ac:dyDescent="0.3">
      <c r="A3" s="79" t="s">
        <v>195</v>
      </c>
      <c r="B3" s="132" t="s">
        <v>32</v>
      </c>
      <c r="C3" s="133"/>
      <c r="D3" s="133"/>
      <c r="E3" s="133"/>
      <c r="F3" s="133"/>
      <c r="G3" s="133"/>
      <c r="H3" s="134"/>
      <c r="I3" s="135" t="s">
        <v>174</v>
      </c>
    </row>
    <row r="4" spans="1:9" ht="15.75" thickBot="1" x14ac:dyDescent="0.3">
      <c r="A4" s="80" t="s">
        <v>45</v>
      </c>
      <c r="B4" s="81">
        <v>1</v>
      </c>
      <c r="C4" s="81">
        <v>2</v>
      </c>
      <c r="D4" s="81">
        <v>3</v>
      </c>
      <c r="E4" s="81">
        <v>4</v>
      </c>
      <c r="F4" s="81">
        <v>5</v>
      </c>
      <c r="G4" s="81">
        <v>6</v>
      </c>
      <c r="H4" s="81" t="s">
        <v>46</v>
      </c>
      <c r="I4" s="136"/>
    </row>
    <row r="5" spans="1:9" ht="15.75" thickBot="1" x14ac:dyDescent="0.3">
      <c r="A5" s="82" t="s">
        <v>49</v>
      </c>
      <c r="B5" s="83">
        <v>92</v>
      </c>
      <c r="C5" s="83">
        <v>88</v>
      </c>
      <c r="D5" s="83">
        <v>95</v>
      </c>
      <c r="E5" s="83">
        <v>94</v>
      </c>
      <c r="F5" s="83">
        <v>105</v>
      </c>
      <c r="G5" s="83">
        <v>102</v>
      </c>
      <c r="H5" s="83">
        <v>123</v>
      </c>
      <c r="I5" s="84">
        <v>108</v>
      </c>
    </row>
    <row r="6" spans="1:9" ht="15.75" thickBot="1" x14ac:dyDescent="0.3">
      <c r="A6" s="82" t="s">
        <v>47</v>
      </c>
      <c r="B6" s="83">
        <v>124</v>
      </c>
      <c r="C6" s="83">
        <v>148</v>
      </c>
      <c r="D6" s="83">
        <v>156</v>
      </c>
      <c r="E6" s="83">
        <v>168</v>
      </c>
      <c r="F6" s="83">
        <v>170</v>
      </c>
      <c r="G6" s="83">
        <v>173</v>
      </c>
      <c r="H6" s="83">
        <v>197</v>
      </c>
      <c r="I6" s="84">
        <v>173</v>
      </c>
    </row>
    <row r="7" spans="1:9" ht="15.75" thickBot="1" x14ac:dyDescent="0.3">
      <c r="A7" s="82" t="s">
        <v>165</v>
      </c>
      <c r="B7" s="83">
        <v>101</v>
      </c>
      <c r="C7" s="83">
        <v>137</v>
      </c>
      <c r="D7" s="83">
        <v>130</v>
      </c>
      <c r="E7" s="83">
        <v>144</v>
      </c>
      <c r="F7" s="83">
        <v>148</v>
      </c>
      <c r="G7" s="83">
        <v>145</v>
      </c>
      <c r="H7" s="83">
        <v>172</v>
      </c>
      <c r="I7" s="84">
        <v>148</v>
      </c>
    </row>
    <row r="8" spans="1:9" ht="15.75" thickBot="1" x14ac:dyDescent="0.3">
      <c r="A8" s="82" t="s">
        <v>166</v>
      </c>
      <c r="B8" s="83">
        <v>85</v>
      </c>
      <c r="C8" s="83">
        <v>102</v>
      </c>
      <c r="D8" s="83">
        <v>115</v>
      </c>
      <c r="E8" s="83">
        <v>125</v>
      </c>
      <c r="F8" s="83">
        <v>126</v>
      </c>
      <c r="G8" s="83">
        <v>127</v>
      </c>
      <c r="H8" s="83">
        <v>151</v>
      </c>
      <c r="I8" s="84">
        <v>131</v>
      </c>
    </row>
    <row r="9" spans="1:9" ht="15.75" thickBot="1" x14ac:dyDescent="0.3">
      <c r="A9" s="82" t="s">
        <v>167</v>
      </c>
      <c r="B9" s="83">
        <v>93</v>
      </c>
      <c r="C9" s="83">
        <v>115</v>
      </c>
      <c r="D9" s="83">
        <v>122</v>
      </c>
      <c r="E9" s="83">
        <v>133</v>
      </c>
      <c r="F9" s="83">
        <v>139</v>
      </c>
      <c r="G9" s="83">
        <v>144</v>
      </c>
      <c r="H9" s="83">
        <v>168</v>
      </c>
      <c r="I9" s="84">
        <v>148</v>
      </c>
    </row>
    <row r="10" spans="1:9" ht="15.75" thickBot="1" x14ac:dyDescent="0.3">
      <c r="A10" s="82" t="s">
        <v>168</v>
      </c>
      <c r="B10" s="83">
        <v>96</v>
      </c>
      <c r="C10" s="83">
        <v>102</v>
      </c>
      <c r="D10" s="83">
        <v>103</v>
      </c>
      <c r="E10" s="83">
        <v>112</v>
      </c>
      <c r="F10" s="83">
        <v>116</v>
      </c>
      <c r="G10" s="83">
        <v>120</v>
      </c>
      <c r="H10" s="83">
        <v>140</v>
      </c>
      <c r="I10" s="84">
        <v>124</v>
      </c>
    </row>
    <row r="11" spans="1:9" ht="15.75" thickBot="1" x14ac:dyDescent="0.3">
      <c r="A11" s="82" t="s">
        <v>169</v>
      </c>
      <c r="B11" s="83">
        <v>84</v>
      </c>
      <c r="C11" s="83">
        <v>89</v>
      </c>
      <c r="D11" s="83">
        <v>101</v>
      </c>
      <c r="E11" s="83">
        <v>110</v>
      </c>
      <c r="F11" s="83">
        <v>108</v>
      </c>
      <c r="G11" s="83">
        <v>111</v>
      </c>
      <c r="H11" s="83">
        <v>116</v>
      </c>
      <c r="I11" s="84">
        <v>109</v>
      </c>
    </row>
    <row r="12" spans="1:9" ht="15.75" thickBot="1" x14ac:dyDescent="0.3">
      <c r="A12" s="82" t="s">
        <v>170</v>
      </c>
      <c r="B12" s="83">
        <v>83</v>
      </c>
      <c r="C12" s="83">
        <v>102</v>
      </c>
      <c r="D12" s="83">
        <v>103</v>
      </c>
      <c r="E12" s="83">
        <v>108</v>
      </c>
      <c r="F12" s="83">
        <v>110</v>
      </c>
      <c r="G12" s="83">
        <v>113</v>
      </c>
      <c r="H12" s="83">
        <v>121</v>
      </c>
      <c r="I12" s="84">
        <v>111</v>
      </c>
    </row>
    <row r="13" spans="1:9" ht="15.75" thickBot="1" x14ac:dyDescent="0.3">
      <c r="A13" s="82" t="s">
        <v>171</v>
      </c>
      <c r="B13" s="83">
        <v>86</v>
      </c>
      <c r="C13" s="83">
        <v>109</v>
      </c>
      <c r="D13" s="83">
        <v>117</v>
      </c>
      <c r="E13" s="83">
        <v>127</v>
      </c>
      <c r="F13" s="83">
        <v>131</v>
      </c>
      <c r="G13" s="83">
        <v>131</v>
      </c>
      <c r="H13" s="83">
        <v>144</v>
      </c>
      <c r="I13" s="84">
        <v>131</v>
      </c>
    </row>
    <row r="14" spans="1:9" ht="15.75" thickBot="1" x14ac:dyDescent="0.3">
      <c r="A14" s="82" t="s">
        <v>172</v>
      </c>
      <c r="B14" s="83">
        <v>87</v>
      </c>
      <c r="C14" s="83">
        <v>110</v>
      </c>
      <c r="D14" s="83">
        <v>119</v>
      </c>
      <c r="E14" s="83">
        <v>131</v>
      </c>
      <c r="F14" s="83">
        <v>135</v>
      </c>
      <c r="G14" s="83">
        <v>141</v>
      </c>
      <c r="H14" s="83">
        <v>158</v>
      </c>
      <c r="I14" s="84">
        <v>139</v>
      </c>
    </row>
    <row r="15" spans="1:9" ht="15.75" thickBot="1" x14ac:dyDescent="0.3">
      <c r="A15" s="82" t="s">
        <v>173</v>
      </c>
      <c r="B15" s="83">
        <v>78</v>
      </c>
      <c r="C15" s="83">
        <v>83</v>
      </c>
      <c r="D15" s="83">
        <v>95</v>
      </c>
      <c r="E15" s="83">
        <v>91</v>
      </c>
      <c r="F15" s="83">
        <v>100</v>
      </c>
      <c r="G15" s="83">
        <v>91</v>
      </c>
      <c r="H15" s="83">
        <v>102</v>
      </c>
      <c r="I15" s="84">
        <v>94</v>
      </c>
    </row>
    <row r="16" spans="1:9" ht="15.75" thickBot="1" x14ac:dyDescent="0.3">
      <c r="A16" s="82" t="s">
        <v>48</v>
      </c>
      <c r="B16" s="83">
        <v>86</v>
      </c>
      <c r="C16" s="83">
        <v>104</v>
      </c>
      <c r="D16" s="83">
        <v>109</v>
      </c>
      <c r="E16" s="83">
        <v>115</v>
      </c>
      <c r="F16" s="83">
        <v>118</v>
      </c>
      <c r="G16" s="83">
        <v>121</v>
      </c>
      <c r="H16" s="83">
        <v>139</v>
      </c>
      <c r="I16" s="84">
        <v>123</v>
      </c>
    </row>
    <row r="17" spans="1:9" ht="15.75" thickBot="1" x14ac:dyDescent="0.3">
      <c r="A17" s="82" t="s">
        <v>174</v>
      </c>
      <c r="B17" s="84">
        <v>108</v>
      </c>
      <c r="C17" s="84">
        <v>127</v>
      </c>
      <c r="D17" s="84">
        <v>133</v>
      </c>
      <c r="E17" s="84">
        <v>143</v>
      </c>
      <c r="F17" s="84">
        <v>145</v>
      </c>
      <c r="G17" s="84">
        <v>148</v>
      </c>
      <c r="H17" s="84">
        <v>169</v>
      </c>
      <c r="I17" s="84">
        <v>150</v>
      </c>
    </row>
  </sheetData>
  <mergeCells count="2">
    <mergeCell ref="B3:H3"/>
    <mergeCell ref="I3:I4"/>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17" sqref="E17"/>
    </sheetView>
  </sheetViews>
  <sheetFormatPr defaultRowHeight="15" x14ac:dyDescent="0.25"/>
  <cols>
    <col min="1" max="1" width="22.140625" customWidth="1"/>
    <col min="2" max="2" width="8.28515625" bestFit="1" customWidth="1"/>
    <col min="4" max="4" width="7.85546875" bestFit="1" customWidth="1"/>
    <col min="5" max="5" width="8.28515625" bestFit="1" customWidth="1"/>
    <col min="6" max="6" width="81.7109375" bestFit="1" customWidth="1"/>
  </cols>
  <sheetData>
    <row r="1" spans="1:6" s="1" customFormat="1" ht="18.75" x14ac:dyDescent="0.3">
      <c r="A1" s="30" t="s">
        <v>57</v>
      </c>
      <c r="B1" s="30"/>
      <c r="C1" s="30"/>
      <c r="D1" s="30"/>
      <c r="E1" s="30"/>
      <c r="F1" s="30"/>
    </row>
    <row r="2" spans="1:6" ht="24" x14ac:dyDescent="0.25">
      <c r="A2" s="9" t="s">
        <v>0</v>
      </c>
      <c r="B2" s="9" t="s">
        <v>1</v>
      </c>
      <c r="C2" s="9" t="s">
        <v>19</v>
      </c>
      <c r="D2" s="9" t="s">
        <v>21</v>
      </c>
      <c r="E2" s="9" t="s">
        <v>20</v>
      </c>
      <c r="F2" s="9" t="s">
        <v>0</v>
      </c>
    </row>
    <row r="3" spans="1:6" x14ac:dyDescent="0.25">
      <c r="A3" s="6" t="s">
        <v>13</v>
      </c>
      <c r="B3" s="8">
        <f>150*30</f>
        <v>4500</v>
      </c>
      <c r="C3" s="138" t="s">
        <v>7</v>
      </c>
      <c r="D3" s="38">
        <v>4.9000000000000004</v>
      </c>
      <c r="E3" s="39">
        <f>D3/0.708</f>
        <v>6.9209039548022604</v>
      </c>
      <c r="F3" s="137" t="s">
        <v>12</v>
      </c>
    </row>
    <row r="4" spans="1:6" x14ac:dyDescent="0.25">
      <c r="A4" s="6" t="s">
        <v>2</v>
      </c>
      <c r="B4" s="8">
        <f>200*30</f>
        <v>6000</v>
      </c>
      <c r="C4" s="138"/>
      <c r="D4" s="38">
        <v>5.54</v>
      </c>
      <c r="E4" s="39">
        <f t="shared" ref="E4:E13" si="0">D4/0.708</f>
        <v>7.8248587570621471</v>
      </c>
      <c r="F4" s="137"/>
    </row>
    <row r="5" spans="1:6" x14ac:dyDescent="0.25">
      <c r="A5" s="6" t="s">
        <v>14</v>
      </c>
      <c r="B5" s="8">
        <f>50*30</f>
        <v>1500</v>
      </c>
      <c r="C5" s="138"/>
      <c r="D5" s="38">
        <v>1.67</v>
      </c>
      <c r="E5" s="39">
        <f t="shared" si="0"/>
        <v>2.3587570621468927</v>
      </c>
      <c r="F5" s="137"/>
    </row>
    <row r="6" spans="1:6" x14ac:dyDescent="0.25">
      <c r="A6" s="6" t="s">
        <v>6</v>
      </c>
      <c r="B6" s="8">
        <f>40*30</f>
        <v>1200</v>
      </c>
      <c r="C6" s="138"/>
      <c r="D6" s="38">
        <v>1.38</v>
      </c>
      <c r="E6" s="39">
        <f t="shared" si="0"/>
        <v>1.9491525423728813</v>
      </c>
      <c r="F6" s="137"/>
    </row>
    <row r="7" spans="1:6" x14ac:dyDescent="0.25">
      <c r="A7" s="7" t="s">
        <v>3</v>
      </c>
      <c r="B7" s="8">
        <f>33*30</f>
        <v>990</v>
      </c>
      <c r="C7" s="138"/>
      <c r="D7" s="38">
        <v>1.49</v>
      </c>
      <c r="E7" s="39">
        <f t="shared" si="0"/>
        <v>2.1045197740112997</v>
      </c>
      <c r="F7" s="137"/>
    </row>
    <row r="8" spans="1:6" x14ac:dyDescent="0.25">
      <c r="A8" s="6" t="s">
        <v>4</v>
      </c>
      <c r="B8" s="8">
        <f>33*30</f>
        <v>990</v>
      </c>
      <c r="C8" s="138"/>
      <c r="D8" s="38">
        <v>0.68</v>
      </c>
      <c r="E8" s="39">
        <f t="shared" si="0"/>
        <v>0.96045197740113009</v>
      </c>
      <c r="F8" s="137"/>
    </row>
    <row r="9" spans="1:6" x14ac:dyDescent="0.25">
      <c r="A9" s="6" t="s">
        <v>5</v>
      </c>
      <c r="B9" s="8">
        <f>5*30</f>
        <v>150</v>
      </c>
      <c r="C9" s="138"/>
      <c r="D9" s="38">
        <v>0.02</v>
      </c>
      <c r="E9" s="39">
        <f t="shared" si="0"/>
        <v>2.8248587570621472E-2</v>
      </c>
      <c r="F9" s="137"/>
    </row>
    <row r="10" spans="1:6" x14ac:dyDescent="0.25">
      <c r="A10" s="6" t="s">
        <v>15</v>
      </c>
      <c r="B10" s="8">
        <f>30*30</f>
        <v>900</v>
      </c>
      <c r="C10" s="138"/>
      <c r="D10" s="38">
        <v>2.0499999999999998</v>
      </c>
      <c r="E10" s="39">
        <f t="shared" si="0"/>
        <v>2.8954802259887003</v>
      </c>
      <c r="F10" s="137"/>
    </row>
    <row r="11" spans="1:6" x14ac:dyDescent="0.25">
      <c r="A11" s="6" t="s">
        <v>16</v>
      </c>
      <c r="B11" s="8">
        <f>19*30</f>
        <v>570</v>
      </c>
      <c r="C11" s="138"/>
      <c r="D11" s="38">
        <v>1.01</v>
      </c>
      <c r="E11" s="39">
        <f t="shared" si="0"/>
        <v>1.4265536723163843</v>
      </c>
      <c r="F11" s="137"/>
    </row>
    <row r="12" spans="1:6" x14ac:dyDescent="0.25">
      <c r="A12" s="6" t="s">
        <v>17</v>
      </c>
      <c r="B12" s="8">
        <f>8*30</f>
        <v>240</v>
      </c>
      <c r="C12" s="138"/>
      <c r="D12" s="38">
        <v>1.35</v>
      </c>
      <c r="E12" s="39">
        <f t="shared" si="0"/>
        <v>1.9067796610169494</v>
      </c>
      <c r="F12" s="137"/>
    </row>
    <row r="13" spans="1:6" x14ac:dyDescent="0.25">
      <c r="A13" s="6" t="s">
        <v>18</v>
      </c>
      <c r="B13" s="8">
        <f>20*30</f>
        <v>600</v>
      </c>
      <c r="C13" s="138"/>
      <c r="D13" s="38">
        <v>0.4</v>
      </c>
      <c r="E13" s="39">
        <f t="shared" si="0"/>
        <v>0.56497175141242939</v>
      </c>
      <c r="F13" s="137"/>
    </row>
    <row r="14" spans="1:6" x14ac:dyDescent="0.25">
      <c r="A14" s="96"/>
      <c r="B14" s="96"/>
      <c r="C14" s="96"/>
      <c r="D14" s="98">
        <v>20.49</v>
      </c>
      <c r="E14" s="97">
        <f>SUM(E3:E13)</f>
        <v>28.940677966101699</v>
      </c>
      <c r="F14" s="2"/>
    </row>
    <row r="15" spans="1:6" x14ac:dyDescent="0.25">
      <c r="A15" s="3"/>
      <c r="B15" s="3"/>
      <c r="C15" s="3"/>
      <c r="D15" s="4"/>
      <c r="E15" s="5"/>
      <c r="F15" s="3"/>
    </row>
  </sheetData>
  <mergeCells count="2">
    <mergeCell ref="F3:F13"/>
    <mergeCell ref="C3:C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D19" sqref="D19"/>
    </sheetView>
  </sheetViews>
  <sheetFormatPr defaultRowHeight="15.75" x14ac:dyDescent="0.25"/>
  <cols>
    <col min="1" max="1" width="29.85546875" style="43" bestFit="1" customWidth="1"/>
    <col min="2" max="2" width="13.28515625" style="43" customWidth="1"/>
    <col min="3" max="16384" width="9.140625" style="43"/>
  </cols>
  <sheetData>
    <row r="1" spans="1:10" ht="18.75" x14ac:dyDescent="0.3">
      <c r="A1" s="147" t="s">
        <v>11</v>
      </c>
      <c r="B1" s="147"/>
      <c r="C1" s="99"/>
      <c r="D1" s="99"/>
      <c r="E1" s="99"/>
      <c r="F1" s="99"/>
      <c r="G1" s="99"/>
      <c r="H1" s="99"/>
      <c r="I1" s="99"/>
    </row>
    <row r="2" spans="1:10" x14ac:dyDescent="0.25">
      <c r="A2" s="146" t="s">
        <v>65</v>
      </c>
      <c r="B2" s="146"/>
      <c r="C2" s="9">
        <v>1</v>
      </c>
      <c r="D2" s="9">
        <v>2</v>
      </c>
      <c r="E2" s="9">
        <v>3</v>
      </c>
      <c r="F2" s="9">
        <v>4</v>
      </c>
      <c r="G2" s="9">
        <v>5</v>
      </c>
      <c r="H2" s="9">
        <v>6</v>
      </c>
      <c r="I2" s="9">
        <v>7</v>
      </c>
    </row>
    <row r="3" spans="1:10" ht="15.75" customHeight="1" x14ac:dyDescent="0.25">
      <c r="A3" s="151" t="s">
        <v>197</v>
      </c>
      <c r="B3" s="152"/>
      <c r="C3" s="145">
        <v>0</v>
      </c>
      <c r="D3" s="160">
        <v>1</v>
      </c>
      <c r="E3" s="160">
        <v>2</v>
      </c>
      <c r="F3" s="160">
        <v>3</v>
      </c>
      <c r="G3" s="160">
        <v>4</v>
      </c>
      <c r="H3" s="160">
        <v>5</v>
      </c>
      <c r="I3" s="160">
        <v>6</v>
      </c>
    </row>
    <row r="4" spans="1:10" ht="15" customHeight="1" x14ac:dyDescent="0.25">
      <c r="A4" s="148" t="s">
        <v>37</v>
      </c>
      <c r="B4" s="153">
        <v>13</v>
      </c>
      <c r="C4" s="34">
        <v>0</v>
      </c>
      <c r="D4" s="34">
        <v>13</v>
      </c>
      <c r="E4" s="34">
        <v>26</v>
      </c>
      <c r="F4" s="34">
        <v>39</v>
      </c>
      <c r="G4" s="34">
        <v>52</v>
      </c>
      <c r="H4" s="34">
        <v>65</v>
      </c>
      <c r="I4" s="34">
        <f>B4*I3</f>
        <v>78</v>
      </c>
    </row>
    <row r="5" spans="1:10" ht="14.25" customHeight="1" x14ac:dyDescent="0.25">
      <c r="A5" s="148" t="s">
        <v>38</v>
      </c>
      <c r="B5" s="153">
        <f>42/6</f>
        <v>7</v>
      </c>
      <c r="C5" s="34">
        <v>0</v>
      </c>
      <c r="D5" s="34">
        <v>7</v>
      </c>
      <c r="E5" s="34">
        <v>14</v>
      </c>
      <c r="F5" s="34">
        <v>21</v>
      </c>
      <c r="G5" s="34">
        <v>28</v>
      </c>
      <c r="H5" s="34">
        <v>35</v>
      </c>
      <c r="I5" s="34">
        <f>B5*I3</f>
        <v>42</v>
      </c>
    </row>
    <row r="6" spans="1:10" ht="16.5" customHeight="1" x14ac:dyDescent="0.25">
      <c r="A6" s="148" t="s">
        <v>39</v>
      </c>
      <c r="B6" s="153">
        <v>4</v>
      </c>
      <c r="C6" s="34">
        <v>0</v>
      </c>
      <c r="D6" s="34">
        <v>4</v>
      </c>
      <c r="E6" s="34">
        <v>8</v>
      </c>
      <c r="F6" s="34">
        <v>12</v>
      </c>
      <c r="G6" s="34">
        <v>16</v>
      </c>
      <c r="H6" s="34">
        <v>20</v>
      </c>
      <c r="I6" s="34">
        <v>24</v>
      </c>
    </row>
    <row r="7" spans="1:10" ht="17.25" customHeight="1" x14ac:dyDescent="0.25">
      <c r="A7" s="148" t="s">
        <v>198</v>
      </c>
      <c r="B7" s="153">
        <v>6</v>
      </c>
      <c r="C7" s="34">
        <v>0</v>
      </c>
      <c r="D7" s="34">
        <v>6</v>
      </c>
      <c r="E7" s="34">
        <v>12</v>
      </c>
      <c r="F7" s="34">
        <f>B7*F3</f>
        <v>18</v>
      </c>
      <c r="G7" s="34">
        <f>B7*G3</f>
        <v>24</v>
      </c>
      <c r="H7" s="34">
        <v>30</v>
      </c>
      <c r="I7" s="34">
        <f>B7*I3</f>
        <v>36</v>
      </c>
    </row>
    <row r="8" spans="1:10" x14ac:dyDescent="0.25">
      <c r="A8" s="149" t="s">
        <v>203</v>
      </c>
      <c r="B8" s="150">
        <f t="shared" ref="B8" si="0">SUM(B4:B7)</f>
        <v>30</v>
      </c>
      <c r="C8" s="145">
        <f>SUM(C4:C7)</f>
        <v>0</v>
      </c>
      <c r="D8" s="145">
        <f>SUM(D4:D7)</f>
        <v>30</v>
      </c>
      <c r="E8" s="145">
        <f>SUM(E4:E7)</f>
        <v>60</v>
      </c>
      <c r="F8" s="145">
        <f>SUM(F4:F7)</f>
        <v>90</v>
      </c>
      <c r="G8" s="145">
        <f>SUM(G4:G7)</f>
        <v>120</v>
      </c>
      <c r="H8" s="145">
        <f>SUM(H4:H7)</f>
        <v>150</v>
      </c>
      <c r="I8" s="145">
        <f>SUM(I4:I7)</f>
        <v>180</v>
      </c>
    </row>
    <row r="10" spans="1:10" x14ac:dyDescent="0.25">
      <c r="A10" s="44" t="s">
        <v>63</v>
      </c>
    </row>
    <row r="11" spans="1:10" x14ac:dyDescent="0.25">
      <c r="A11" s="154"/>
      <c r="B11" s="157" t="s">
        <v>62</v>
      </c>
      <c r="C11" s="157"/>
      <c r="D11" s="155"/>
      <c r="E11" s="155"/>
      <c r="F11" s="155"/>
      <c r="G11" s="155"/>
      <c r="H11" s="155"/>
      <c r="I11" s="155"/>
      <c r="J11" s="155"/>
    </row>
    <row r="12" spans="1:10" x14ac:dyDescent="0.25">
      <c r="A12" s="159"/>
      <c r="B12" s="158" t="s">
        <v>61</v>
      </c>
      <c r="C12" s="158"/>
      <c r="D12" s="158"/>
      <c r="E12" s="158"/>
      <c r="F12" s="158"/>
      <c r="G12" s="158"/>
      <c r="H12" s="158"/>
      <c r="I12" s="155"/>
      <c r="J12" s="155"/>
    </row>
    <row r="13" spans="1:10" x14ac:dyDescent="0.25">
      <c r="B13" s="155"/>
      <c r="C13" s="155"/>
      <c r="D13" s="155"/>
      <c r="E13" s="155"/>
      <c r="F13" s="155"/>
      <c r="G13" s="155"/>
      <c r="H13" s="155"/>
      <c r="I13" s="155"/>
      <c r="J13" s="155"/>
    </row>
    <row r="14" spans="1:10" x14ac:dyDescent="0.25">
      <c r="B14" s="156" t="s">
        <v>201</v>
      </c>
      <c r="C14" s="156"/>
      <c r="D14" s="156"/>
      <c r="E14" s="156"/>
      <c r="F14" s="155"/>
      <c r="G14" s="155"/>
      <c r="H14" s="155"/>
      <c r="I14" s="155"/>
      <c r="J14" s="155"/>
    </row>
    <row r="15" spans="1:10" x14ac:dyDescent="0.25">
      <c r="B15" s="156" t="s">
        <v>202</v>
      </c>
      <c r="C15" s="156"/>
      <c r="D15" s="156"/>
      <c r="E15" s="156"/>
      <c r="F15" s="155"/>
      <c r="G15" s="155"/>
      <c r="H15" s="155"/>
      <c r="I15" s="155"/>
      <c r="J15" s="155"/>
    </row>
    <row r="16" spans="1:10" x14ac:dyDescent="0.25">
      <c r="B16" s="155"/>
      <c r="C16" s="155"/>
      <c r="D16" s="155"/>
      <c r="E16" s="155"/>
      <c r="F16" s="155"/>
      <c r="G16" s="155"/>
      <c r="H16" s="155"/>
      <c r="I16" s="155"/>
      <c r="J16" s="155"/>
    </row>
    <row r="17" spans="2:10" x14ac:dyDescent="0.25">
      <c r="B17" s="155"/>
      <c r="C17" s="155"/>
      <c r="D17" s="155"/>
      <c r="E17" s="155"/>
      <c r="F17" s="155"/>
      <c r="G17" s="155"/>
      <c r="H17" s="155"/>
      <c r="I17" s="155"/>
      <c r="J17" s="155"/>
    </row>
  </sheetData>
  <mergeCells count="1">
    <mergeCell ref="A3:B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M12" sqref="M12"/>
    </sheetView>
  </sheetViews>
  <sheetFormatPr defaultRowHeight="15" x14ac:dyDescent="0.25"/>
  <sheetData>
    <row r="2" spans="1:1" x14ac:dyDescent="0.25">
      <c r="A2" t="s">
        <v>208</v>
      </c>
    </row>
    <row r="3" spans="1:1" x14ac:dyDescent="0.25">
      <c r="A3" s="29" t="s">
        <v>207</v>
      </c>
    </row>
    <row r="4" spans="1:1" x14ac:dyDescent="0.25">
      <c r="A4" s="2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K36"/>
  <sheetViews>
    <sheetView topLeftCell="A7" workbookViewId="0">
      <selection activeCell="I34" sqref="I34"/>
    </sheetView>
  </sheetViews>
  <sheetFormatPr defaultRowHeight="15" x14ac:dyDescent="0.25"/>
  <cols>
    <col min="1" max="1" width="23.5703125" style="1" bestFit="1" customWidth="1"/>
    <col min="2" max="2" width="35.28515625" style="1" bestFit="1" customWidth="1"/>
    <col min="3" max="3" width="29.140625" style="1" customWidth="1"/>
    <col min="4" max="4" width="24.7109375" style="1" customWidth="1"/>
    <col min="5" max="5" width="26.28515625" style="1" customWidth="1"/>
    <col min="8" max="8" width="7.28515625" bestFit="1" customWidth="1"/>
    <col min="9" max="9" width="23.140625" bestFit="1" customWidth="1"/>
    <col min="10" max="10" width="14.7109375" customWidth="1"/>
  </cols>
  <sheetData>
    <row r="17" spans="1:11" x14ac:dyDescent="0.25">
      <c r="A17" s="1" t="s">
        <v>204</v>
      </c>
      <c r="H17" t="s">
        <v>25</v>
      </c>
    </row>
    <row r="18" spans="1:11" x14ac:dyDescent="0.25">
      <c r="A18" s="1" t="s">
        <v>175</v>
      </c>
      <c r="H18" s="1" t="s">
        <v>175</v>
      </c>
    </row>
    <row r="19" spans="1:11" s="101" customFormat="1" ht="55.5" customHeight="1" x14ac:dyDescent="0.25">
      <c r="A19" s="100" t="s">
        <v>32</v>
      </c>
      <c r="B19" s="100" t="s">
        <v>176</v>
      </c>
      <c r="C19" s="100" t="s">
        <v>177</v>
      </c>
      <c r="D19" s="100" t="s">
        <v>178</v>
      </c>
      <c r="E19" s="100" t="s">
        <v>179</v>
      </c>
      <c r="H19" s="100" t="s">
        <v>32</v>
      </c>
      <c r="I19" s="100" t="s">
        <v>177</v>
      </c>
      <c r="J19" s="100" t="s">
        <v>179</v>
      </c>
      <c r="K19" s="100" t="s">
        <v>64</v>
      </c>
    </row>
    <row r="20" spans="1:11" x14ac:dyDescent="0.25">
      <c r="A20" s="75">
        <v>1</v>
      </c>
      <c r="B20" s="76">
        <v>6.9972899728997291</v>
      </c>
      <c r="C20" s="76">
        <v>3.1869918699186992</v>
      </c>
      <c r="D20" s="76">
        <v>6.4173441734417347</v>
      </c>
      <c r="E20" s="76">
        <v>3.3983739837398375</v>
      </c>
      <c r="H20" s="75">
        <v>1</v>
      </c>
      <c r="I20" s="139">
        <v>3.1869918699186992</v>
      </c>
      <c r="J20" s="139">
        <v>3.3983739837398375</v>
      </c>
      <c r="K20" s="76">
        <f>SUM(I20:J20)</f>
        <v>6.5853658536585371</v>
      </c>
    </row>
    <row r="21" spans="1:11" x14ac:dyDescent="0.25">
      <c r="A21" s="75">
        <v>2</v>
      </c>
      <c r="B21" s="76">
        <v>9.7777777777777786</v>
      </c>
      <c r="C21" s="76">
        <v>4.6616161616161618</v>
      </c>
      <c r="D21" s="76">
        <v>6.5353535353535355</v>
      </c>
      <c r="E21" s="76">
        <v>4.3383838383838382</v>
      </c>
      <c r="H21" s="75">
        <v>2</v>
      </c>
      <c r="I21" s="139">
        <v>4.6616161616161618</v>
      </c>
      <c r="J21" s="139">
        <v>4.3383838383838382</v>
      </c>
      <c r="K21" s="76">
        <f>SUM(I21:J21)</f>
        <v>9</v>
      </c>
    </row>
    <row r="22" spans="1:11" x14ac:dyDescent="0.25">
      <c r="A22" s="75">
        <v>3</v>
      </c>
      <c r="B22" s="76">
        <v>15.165354330708661</v>
      </c>
      <c r="C22" s="76">
        <v>7.1614173228346454</v>
      </c>
      <c r="D22" s="76">
        <v>10.086614173228346</v>
      </c>
      <c r="E22" s="76">
        <v>6.8228346456692917</v>
      </c>
      <c r="H22" s="75">
        <v>3</v>
      </c>
      <c r="I22" s="139">
        <v>7.1614173228346454</v>
      </c>
      <c r="J22" s="139">
        <v>6.8228346456692917</v>
      </c>
      <c r="K22" s="76">
        <f>SUM(I22:J22)</f>
        <v>13.984251968503937</v>
      </c>
    </row>
    <row r="23" spans="1:11" x14ac:dyDescent="0.25">
      <c r="A23" s="75">
        <v>4</v>
      </c>
      <c r="B23" s="76">
        <v>16.668639053254438</v>
      </c>
      <c r="C23" s="76">
        <v>7.0473372781065091</v>
      </c>
      <c r="D23" s="76">
        <v>10.183431952662723</v>
      </c>
      <c r="E23" s="76">
        <v>7.8934911242603549</v>
      </c>
      <c r="H23" s="75">
        <v>4</v>
      </c>
      <c r="I23" s="139">
        <v>7.0473372781065091</v>
      </c>
      <c r="J23" s="139">
        <v>7.8934911242603549</v>
      </c>
      <c r="K23" s="76">
        <f>SUM(I23:J23)</f>
        <v>14.940828402366865</v>
      </c>
    </row>
    <row r="24" spans="1:11" x14ac:dyDescent="0.25">
      <c r="A24" s="75">
        <v>5</v>
      </c>
      <c r="B24" s="76">
        <v>19.657575757575756</v>
      </c>
      <c r="C24" s="76">
        <v>8.8575757575757574</v>
      </c>
      <c r="D24" s="76">
        <v>9.5878787878787879</v>
      </c>
      <c r="E24" s="76">
        <v>8.5515151515151508</v>
      </c>
      <c r="H24" s="75">
        <v>5</v>
      </c>
      <c r="I24" s="139">
        <v>8.8575757575757574</v>
      </c>
      <c r="J24" s="139">
        <v>8.5515151515151508</v>
      </c>
      <c r="K24" s="76">
        <f>SUM(I24:J24)</f>
        <v>17.409090909090907</v>
      </c>
    </row>
    <row r="25" spans="1:11" x14ac:dyDescent="0.25">
      <c r="A25" s="75">
        <v>6</v>
      </c>
      <c r="B25" s="76">
        <v>20.354085603112839</v>
      </c>
      <c r="C25" s="76">
        <v>9.6887159533073923</v>
      </c>
      <c r="D25" s="76">
        <v>13.431906614785992</v>
      </c>
      <c r="E25" s="76">
        <v>8.9494163424124515</v>
      </c>
      <c r="H25" s="75">
        <v>6</v>
      </c>
      <c r="I25" s="139">
        <v>9.6887159533073923</v>
      </c>
      <c r="J25" s="139">
        <v>8.9494163424124515</v>
      </c>
      <c r="K25" s="76">
        <f>SUM(I25:J25)</f>
        <v>18.638132295719842</v>
      </c>
    </row>
    <row r="26" spans="1:11" x14ac:dyDescent="0.25">
      <c r="A26" s="75" t="s">
        <v>46</v>
      </c>
      <c r="B26" s="76">
        <v>22.102766798418973</v>
      </c>
      <c r="C26" s="76">
        <v>10.478260869565217</v>
      </c>
      <c r="D26" s="76">
        <v>11.901185770750988</v>
      </c>
      <c r="E26" s="76">
        <v>9.9920948616600782</v>
      </c>
      <c r="H26" s="75" t="s">
        <v>46</v>
      </c>
      <c r="I26" s="139">
        <v>10.478260869565217</v>
      </c>
      <c r="J26" s="139">
        <v>9.9920948616600782</v>
      </c>
      <c r="K26" s="76">
        <f>SUM(I26:J26)</f>
        <v>20.470355731225297</v>
      </c>
    </row>
    <row r="28" spans="1:11" x14ac:dyDescent="0.25">
      <c r="A28" s="74" t="s">
        <v>32</v>
      </c>
      <c r="B28" s="74" t="s">
        <v>180</v>
      </c>
      <c r="C28" s="1" t="s">
        <v>181</v>
      </c>
      <c r="D28" s="1" t="s">
        <v>182</v>
      </c>
      <c r="E28" s="1" t="s">
        <v>183</v>
      </c>
    </row>
    <row r="29" spans="1:11" x14ac:dyDescent="0.25">
      <c r="A29" s="72">
        <v>1</v>
      </c>
      <c r="B29" s="73">
        <v>6.9972899728997291</v>
      </c>
      <c r="C29" s="73">
        <v>3.1869918699186992</v>
      </c>
      <c r="D29" s="73">
        <v>6.4173441734417347</v>
      </c>
      <c r="E29" s="73">
        <v>3.3983739837398375</v>
      </c>
    </row>
    <row r="30" spans="1:11" x14ac:dyDescent="0.25">
      <c r="A30" s="72">
        <v>2</v>
      </c>
      <c r="B30" s="73">
        <v>9.7777777777777786</v>
      </c>
      <c r="C30" s="73">
        <v>4.6616161616161618</v>
      </c>
      <c r="D30" s="73">
        <v>6.5353535353535355</v>
      </c>
      <c r="E30" s="73">
        <v>4.3383838383838382</v>
      </c>
    </row>
    <row r="31" spans="1:11" x14ac:dyDescent="0.25">
      <c r="A31" s="72">
        <v>3</v>
      </c>
      <c r="B31" s="73">
        <v>15.165354330708661</v>
      </c>
      <c r="C31" s="73">
        <v>7.1614173228346454</v>
      </c>
      <c r="D31" s="73">
        <v>10.086614173228346</v>
      </c>
      <c r="E31" s="73">
        <v>6.8228346456692917</v>
      </c>
    </row>
    <row r="32" spans="1:11" x14ac:dyDescent="0.25">
      <c r="A32" s="72">
        <v>4</v>
      </c>
      <c r="B32" s="73">
        <v>16.668639053254438</v>
      </c>
      <c r="C32" s="73">
        <v>7.0473372781065091</v>
      </c>
      <c r="D32" s="73">
        <v>10.183431952662723</v>
      </c>
      <c r="E32" s="73">
        <v>7.8934911242603549</v>
      </c>
    </row>
    <row r="33" spans="1:5" x14ac:dyDescent="0.25">
      <c r="A33" s="72">
        <v>5</v>
      </c>
      <c r="B33" s="73">
        <v>19.657575757575756</v>
      </c>
      <c r="C33" s="73">
        <v>8.8575757575757574</v>
      </c>
      <c r="D33" s="73">
        <v>9.5878787878787879</v>
      </c>
      <c r="E33" s="73">
        <v>8.5515151515151508</v>
      </c>
    </row>
    <row r="34" spans="1:5" x14ac:dyDescent="0.25">
      <c r="A34" s="72">
        <v>6</v>
      </c>
      <c r="B34" s="73">
        <v>20.354085603112839</v>
      </c>
      <c r="C34" s="73">
        <v>9.6887159533073923</v>
      </c>
      <c r="D34" s="73">
        <v>13.431906614785992</v>
      </c>
      <c r="E34" s="73">
        <v>8.9494163424124515</v>
      </c>
    </row>
    <row r="35" spans="1:5" x14ac:dyDescent="0.25">
      <c r="A35" s="72" t="s">
        <v>46</v>
      </c>
      <c r="B35" s="73">
        <v>22.102766798418973</v>
      </c>
      <c r="C35" s="73">
        <v>10.478260869565217</v>
      </c>
      <c r="D35" s="73">
        <v>11.901185770750988</v>
      </c>
      <c r="E35" s="73">
        <v>9.9920948616600782</v>
      </c>
    </row>
    <row r="36" spans="1:5" x14ac:dyDescent="0.25">
      <c r="A36" s="72" t="s">
        <v>174</v>
      </c>
      <c r="B36" s="73">
        <v>15.817641327678308</v>
      </c>
      <c r="C36" s="73">
        <v>7.2974164589891979</v>
      </c>
      <c r="D36" s="73">
        <v>9.7348164297288715</v>
      </c>
      <c r="E36" s="73">
        <v>7.1351585639487149</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Monthly MEB</vt:lpstr>
      <vt:lpstr>Survival MEB</vt:lpstr>
      <vt:lpstr>Health 2016</vt:lpstr>
      <vt:lpstr>WASH</vt:lpstr>
      <vt:lpstr>Shelter</vt:lpstr>
      <vt:lpstr>Food</vt:lpstr>
      <vt:lpstr>Education</vt:lpstr>
      <vt:lpstr>Protection_Comms</vt:lpstr>
      <vt:lpstr>Basic Needs_Utilities</vt:lpstr>
      <vt:lpstr>'Monthly MEB'!Print_Area</vt:lpstr>
      <vt:lpstr>'Survival MEB'!Print_Area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Cash Advisor</dc:creator>
  <cp:lastModifiedBy>Olivia Cribb</cp:lastModifiedBy>
  <cp:lastPrinted>2015-05-31T13:35:20Z</cp:lastPrinted>
  <dcterms:created xsi:type="dcterms:W3CDTF">2014-03-27T14:40:43Z</dcterms:created>
  <dcterms:modified xsi:type="dcterms:W3CDTF">2016-10-10T13:44:29Z</dcterms:modified>
</cp:coreProperties>
</file>