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showInkAnnotation="0" autoCompressPictures="0"/>
  <mc:AlternateContent xmlns:mc="http://schemas.openxmlformats.org/markup-compatibility/2006">
    <mc:Choice Requires="x15">
      <x15ac:absPath xmlns:x15ac="http://schemas.microsoft.com/office/spreadsheetml/2010/11/ac" url="C:\Users\Jean-Charles.Rouge\Dropbox (Personal)\LCRP 2019\FINAL Submissions\Final logframes\"/>
    </mc:Choice>
  </mc:AlternateContent>
  <xr:revisionPtr revIDLastSave="0" documentId="13_ncr:1_{B95C68B6-79D8-45DB-B884-963FBDF45485}" xr6:coauthVersionLast="40" xr6:coauthVersionMax="40" xr10:uidLastSave="{00000000-0000-0000-0000-000000000000}"/>
  <bookViews>
    <workbookView xWindow="780" yWindow="300" windowWidth="18420" windowHeight="11220" activeTab="1" xr2:uid="{00000000-000D-0000-FFFF-FFFF00000000}"/>
  </bookViews>
  <sheets>
    <sheet name="Summary" sheetId="22" r:id="rId1"/>
    <sheet name="SoSt LOGFRAME" sheetId="44" r:id="rId2"/>
    <sheet name="Budgetting SoSt" sheetId="38" r:id="rId3"/>
    <sheet name="Activity Info Indicators" sheetId="45" r:id="rId4"/>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3" i="22" l="1"/>
  <c r="M93" i="44"/>
  <c r="J97" i="44"/>
  <c r="J96" i="44"/>
  <c r="J95" i="44"/>
  <c r="J94" i="44"/>
  <c r="N7" i="38"/>
  <c r="N8" i="38"/>
  <c r="N9" i="38"/>
  <c r="N10" i="38"/>
  <c r="N11" i="38"/>
  <c r="F31" i="22"/>
  <c r="N12" i="38"/>
  <c r="F32" i="22"/>
  <c r="N13" i="38"/>
  <c r="F33" i="22"/>
  <c r="N18" i="38"/>
  <c r="K19" i="38"/>
  <c r="M19" i="38"/>
  <c r="N19" i="38"/>
  <c r="M20" i="38"/>
  <c r="N20" i="38"/>
  <c r="N21" i="38"/>
  <c r="N22" i="38"/>
  <c r="F36" i="22"/>
  <c r="N23" i="38"/>
  <c r="N25" i="38"/>
  <c r="F37" i="22"/>
  <c r="N24" i="38"/>
  <c r="F38" i="22"/>
  <c r="N26" i="38"/>
  <c r="F40" i="22"/>
  <c r="F39" i="22"/>
  <c r="N27" i="38"/>
  <c r="N28" i="38"/>
  <c r="N3" i="38"/>
  <c r="M12" i="38"/>
  <c r="O20" i="38"/>
  <c r="O7" i="38"/>
  <c r="O8" i="38"/>
  <c r="O9" i="38"/>
  <c r="O10" i="38"/>
  <c r="O11" i="38"/>
  <c r="O12" i="38"/>
  <c r="O13" i="38"/>
  <c r="O18" i="38"/>
  <c r="O21" i="38"/>
  <c r="O22" i="38"/>
  <c r="O23" i="38"/>
  <c r="O24" i="38"/>
  <c r="O25" i="38"/>
  <c r="O26" i="38"/>
  <c r="O27" i="38"/>
  <c r="O28" i="38"/>
  <c r="M21" i="38"/>
  <c r="K18" i="38"/>
  <c r="M18" i="38"/>
  <c r="M22" i="38"/>
  <c r="M23" i="38"/>
  <c r="M8" i="38"/>
  <c r="M9" i="38"/>
  <c r="M10" i="38"/>
  <c r="M11" i="38"/>
  <c r="M13" i="38"/>
  <c r="M24" i="38"/>
  <c r="M25" i="38"/>
  <c r="M26" i="38"/>
  <c r="M27" i="38"/>
  <c r="M28" i="38"/>
  <c r="M7" i="38"/>
  <c r="M5" i="38"/>
  <c r="L11" i="38"/>
  <c r="P7" i="38"/>
  <c r="D13" i="22"/>
  <c r="C13" i="22"/>
  <c r="P28" i="38"/>
  <c r="P27" i="38"/>
  <c r="L27" i="38"/>
  <c r="P26" i="38"/>
  <c r="P25" i="38"/>
  <c r="P24" i="38"/>
  <c r="P23" i="38"/>
  <c r="L23" i="38"/>
  <c r="E22" i="38"/>
  <c r="P22" i="38"/>
  <c r="P21" i="38"/>
  <c r="P19" i="38"/>
  <c r="P18" i="38"/>
  <c r="P17" i="38"/>
  <c r="P16" i="38"/>
  <c r="P15" i="38"/>
  <c r="P14" i="38"/>
  <c r="P11" i="38"/>
  <c r="P10" i="38"/>
  <c r="L10" i="38"/>
  <c r="P9" i="38"/>
  <c r="L9" i="38"/>
  <c r="P8" i="38"/>
  <c r="L8" i="38"/>
  <c r="L24" i="38"/>
  <c r="L25" i="38"/>
  <c r="L26" i="38"/>
  <c r="L28" i="38"/>
  <c r="P13" i="38"/>
  <c r="L13" i="38"/>
  <c r="L7" i="38"/>
  <c r="L5" i="38"/>
  <c r="K5" i="38"/>
  <c r="C8" i="22"/>
  <c r="C9" i="22"/>
  <c r="E8" i="22"/>
  <c r="E9" i="22"/>
  <c r="C10" i="22"/>
  <c r="E10" i="22"/>
  <c r="H39" i="22"/>
  <c r="G39" i="22"/>
  <c r="F35" i="22"/>
  <c r="G35" i="22"/>
  <c r="O19" i="38"/>
  <c r="O5" i="38"/>
  <c r="F34" i="22"/>
  <c r="G30" i="22"/>
  <c r="N5" i="38"/>
  <c r="F30" i="22"/>
  <c r="H35" i="22"/>
  <c r="D8" i="22"/>
  <c r="H3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Bastien Revel</author>
  </authors>
  <commentList>
    <comment ref="I8" authorId="0" shapeId="0" xr:uid="{00000000-0006-0000-0500-000001000000}">
      <text>
        <r>
          <rPr>
            <b/>
            <sz val="9"/>
            <color indexed="81"/>
            <rFont val="Tahoma"/>
            <family val="2"/>
          </rPr>
          <t>Bastien Revel:</t>
        </r>
        <r>
          <rPr>
            <sz val="9"/>
            <color indexed="81"/>
            <rFont val="Tahoma"/>
            <family val="2"/>
          </rPr>
          <t xml:space="preserve">
Mercy Corps</t>
        </r>
      </text>
    </comment>
    <comment ref="I9" authorId="0" shapeId="0" xr:uid="{00000000-0006-0000-0500-000002000000}">
      <text>
        <r>
          <rPr>
            <b/>
            <sz val="9"/>
            <color indexed="81"/>
            <rFont val="Tahoma"/>
            <family val="2"/>
          </rPr>
          <t>Bastien Revel:</t>
        </r>
        <r>
          <rPr>
            <sz val="9"/>
            <color indexed="81"/>
            <rFont val="Tahoma"/>
            <family val="2"/>
          </rPr>
          <t xml:space="preserve">
ACTED, UNDP</t>
        </r>
      </text>
    </comment>
    <comment ref="L10" authorId="0" shapeId="0" xr:uid="{00000000-0006-0000-0500-000003000000}">
      <text>
        <r>
          <rPr>
            <b/>
            <sz val="9"/>
            <color indexed="81"/>
            <rFont val="Tahoma"/>
            <family val="2"/>
          </rPr>
          <t>Bastien Revel:</t>
        </r>
        <r>
          <rPr>
            <sz val="9"/>
            <color indexed="81"/>
            <rFont val="Tahoma"/>
            <family val="2"/>
          </rPr>
          <t xml:space="preserve">
reduced by 15% not to double count solid waste - same for CSPs. </t>
        </r>
      </text>
    </comment>
    <comment ref="F12" authorId="0" shapeId="0" xr:uid="{00000000-0006-0000-0500-000004000000}">
      <text>
        <r>
          <rPr>
            <b/>
            <sz val="9"/>
            <color indexed="81"/>
            <rFont val="Tahoma"/>
            <family val="2"/>
          </rPr>
          <t>Bastien Revel:</t>
        </r>
        <r>
          <rPr>
            <sz val="9"/>
            <color indexed="81"/>
            <rFont val="Tahoma"/>
            <family val="2"/>
          </rPr>
          <t xml:space="preserve">
500k per muni + 1mUSD for each 10 muni for large scale treatment facility </t>
        </r>
      </text>
    </comment>
    <comment ref="K12" authorId="0" shapeId="0" xr:uid="{00000000-0006-0000-0500-000005000000}">
      <text>
        <r>
          <rPr>
            <b/>
            <sz val="9"/>
            <color indexed="81"/>
            <rFont val="Tahoma"/>
            <family val="2"/>
          </rPr>
          <t>Bastien Revel:</t>
        </r>
        <r>
          <rPr>
            <sz val="9"/>
            <color indexed="81"/>
            <rFont val="Tahoma"/>
            <family val="2"/>
          </rPr>
          <t xml:space="preserve">
WASH 2016 SW budget</t>
        </r>
      </text>
    </comment>
    <comment ref="E18" authorId="0" shapeId="0" xr:uid="{00000000-0006-0000-0500-000006000000}">
      <text>
        <r>
          <rPr>
            <b/>
            <sz val="9"/>
            <color indexed="81"/>
            <rFont val="Tahoma"/>
            <family val="2"/>
          </rPr>
          <t>Bastien Revel:</t>
        </r>
        <r>
          <rPr>
            <sz val="9"/>
            <color indexed="81"/>
            <rFont val="Tahoma"/>
            <family val="2"/>
          </rPr>
          <t xml:space="preserve">
reports per year</t>
        </r>
      </text>
    </comment>
    <comment ref="I22" authorId="0" shapeId="0" xr:uid="{00000000-0006-0000-0500-000007000000}">
      <text>
        <r>
          <rPr>
            <b/>
            <sz val="9"/>
            <color indexed="81"/>
            <rFont val="Tahoma"/>
            <family val="2"/>
          </rPr>
          <t>Bastien Revel:</t>
        </r>
        <r>
          <rPr>
            <sz val="9"/>
            <color indexed="81"/>
            <rFont val="Tahoma"/>
            <family val="2"/>
          </rPr>
          <t xml:space="preserve">
SFCG, UNDP</t>
        </r>
      </text>
    </comment>
    <comment ref="I23" authorId="0" shapeId="0" xr:uid="{00000000-0006-0000-0500-000008000000}">
      <text>
        <r>
          <rPr>
            <b/>
            <sz val="9"/>
            <color indexed="81"/>
            <rFont val="Tahoma"/>
            <family val="2"/>
          </rPr>
          <t>Bastien Revel:</t>
        </r>
        <r>
          <rPr>
            <sz val="9"/>
            <color indexed="81"/>
            <rFont val="Tahoma"/>
            <family val="2"/>
          </rPr>
          <t xml:space="preserve">
ACTED</t>
        </r>
      </text>
    </comment>
    <comment ref="I25" authorId="0" shapeId="0" xr:uid="{00000000-0006-0000-0500-000009000000}">
      <text>
        <r>
          <rPr>
            <b/>
            <sz val="9"/>
            <color indexed="81"/>
            <rFont val="Tahoma"/>
            <family val="2"/>
          </rPr>
          <t>Bastien Revel:</t>
        </r>
        <r>
          <rPr>
            <sz val="9"/>
            <color indexed="81"/>
            <rFont val="Tahoma"/>
            <family val="2"/>
          </rPr>
          <t xml:space="preserve">
SFCG</t>
        </r>
      </text>
    </comment>
  </commentList>
</comments>
</file>

<file path=xl/sharedStrings.xml><?xml version="1.0" encoding="utf-8"?>
<sst xmlns="http://schemas.openxmlformats.org/spreadsheetml/2006/main" count="3073" uniqueCount="496">
  <si>
    <t>Frequency</t>
  </si>
  <si>
    <t>Baseline</t>
  </si>
  <si>
    <t>Budget</t>
  </si>
  <si>
    <t>Unit</t>
  </si>
  <si>
    <t>Akkar</t>
  </si>
  <si>
    <t>Beirut</t>
  </si>
  <si>
    <t>Bekaa</t>
  </si>
  <si>
    <t>South</t>
  </si>
  <si>
    <t>A</t>
  </si>
  <si>
    <t>B</t>
  </si>
  <si>
    <t>C</t>
  </si>
  <si>
    <t>%</t>
  </si>
  <si>
    <t>SYR</t>
  </si>
  <si>
    <t>LEB</t>
  </si>
  <si>
    <t>Mount Lebanon</t>
  </si>
  <si>
    <t>% Humanitarian</t>
  </si>
  <si>
    <t>% Stabilization</t>
  </si>
  <si>
    <t>All Population</t>
  </si>
  <si>
    <t>PRL</t>
  </si>
  <si>
    <t>PRS</t>
  </si>
  <si>
    <t>In Need (persons)</t>
  </si>
  <si>
    <t>Outcome</t>
  </si>
  <si>
    <t>Output</t>
  </si>
  <si>
    <t>2020</t>
  </si>
  <si>
    <t>Target 2018</t>
  </si>
  <si>
    <t xml:space="preserve">Budget </t>
  </si>
  <si>
    <t>Lead Ministry</t>
  </si>
  <si>
    <t>Coordinating Agency</t>
  </si>
  <si>
    <t>Contact Information</t>
  </si>
  <si>
    <t>Target 2020</t>
  </si>
  <si>
    <t>List Activities under this output 1.2</t>
  </si>
  <si>
    <t>List Activities under this output 1.1</t>
  </si>
  <si>
    <t>#</t>
  </si>
  <si>
    <t>quarterly</t>
  </si>
  <si>
    <t>three times a year</t>
  </si>
  <si>
    <t>Municipalities</t>
  </si>
  <si>
    <t>Activity 1: Support municipalities/local governance institutions in conducting host community led conflict-sensitive participatory processes</t>
  </si>
  <si>
    <t>Activity 4: Support the delivery of municipal services (minimum 100k USD projects) identified through participatory processes to reduce tensions</t>
  </si>
  <si>
    <t>Activity 5: Implement Community Support Projects (maximum 100k USD projects) to address short term needs identified through participatory processes to reduce tensions</t>
  </si>
  <si>
    <t>Bi-yearly</t>
  </si>
  <si>
    <t>Activity 2: Support the Disaster and Crisis Management Capacity to mitigate the impact of crisis at decentralized level</t>
  </si>
  <si>
    <t>Activity 1:  Support MoSA and the MoI work with municipalities, SDCs and local governement institutions to decentralize social stability initiatives</t>
  </si>
  <si>
    <t>Activity 2: Strengthen local civil society role at community level</t>
  </si>
  <si>
    <t>Activity 3: Support National Lebanese civil society  to conduct joined initiatives to foster dialogue mitigate tensions at national level</t>
  </si>
  <si>
    <t>Social Stability</t>
  </si>
  <si>
    <t>MOSA, MOIM</t>
  </si>
  <si>
    <t>UNDP, UNHCR</t>
  </si>
  <si>
    <t>List Activities under this output 1.3</t>
  </si>
  <si>
    <t># early warning/conflict analysis reports published</t>
  </si>
  <si>
    <t>Activity 1: Produce Conflict Analysis/Early Warning Reports</t>
  </si>
  <si>
    <t>Activity 3: Deliver Conflict Sensitivity Training to LCRP Partners</t>
  </si>
  <si>
    <t>LCRP 2016 - Results Framework</t>
  </si>
  <si>
    <t>Sector: Social Stability</t>
  </si>
  <si>
    <t>level of social stability in localities targeted by partners; 
# incidents in targeted communities
# communities maintaining social stability through improved service provision and conflict prevention efforts</t>
  </si>
  <si>
    <t>251 vulnerable localities + high localities</t>
  </si>
  <si>
    <t>Check</t>
  </si>
  <si>
    <t>Target</t>
  </si>
  <si>
    <t>Results Structure</t>
  </si>
  <si>
    <t>Appeal Indicator</t>
  </si>
  <si>
    <t>Units</t>
  </si>
  <si>
    <t>Unit cost</t>
  </si>
  <si>
    <t>Length of programmes to reach target (year)</t>
  </si>
  <si>
    <t>Baalbek</t>
  </si>
  <si>
    <t>T5</t>
  </si>
  <si>
    <t>Nabatieh</t>
  </si>
  <si>
    <t>OUTPUT Municipalities are able to mitigate tensions and alleviate resource pressure through the implementation of municipal/local services projects based on participatory processes and capacity-building. 
Name in AI: Support to municipalities for social stability</t>
  </si>
  <si>
    <t>Level of perceived capacity and responsiveness of the municipality
# of municipalities benefitting from comprehensive support to promote social stability</t>
  </si>
  <si>
    <t>Participatory process (Muni, Muni Cluster, Neighborhood)</t>
  </si>
  <si>
    <t>Capacity support to Muni (facing substantial pressure)</t>
  </si>
  <si>
    <t>Capacity Support to UoM (covering vulnerable cadastres)</t>
  </si>
  <si>
    <t>BS Project excl.solid waste</t>
  </si>
  <si>
    <t>CSP Project excl. solid waste</t>
  </si>
  <si>
    <t>Municipal Solid waste projects (including support in waste sorting, collection, recycling… construction of solid waste facilities and rehabilitation of dumsite</t>
  </si>
  <si>
    <t xml:space="preserve">OUTPUT Strengthen national government institutions capacity to support local crisis response </t>
  </si>
  <si>
    <t># government institutions adopting policies to contribute to social stability (policies related to defusing tensions, preventing violence, respecting human rights)
# local mechanisms promoting social stability established and linked to central level</t>
  </si>
  <si>
    <t xml:space="preserve"> MOSA staff trained (100 in Beirut, 5 per SDC) </t>
  </si>
  <si>
    <t>Governors office with staffing support</t>
  </si>
  <si>
    <t>MoE</t>
  </si>
  <si>
    <t>OUTPUT Local capacities for conflict prevention and dispute resolution strengthened
Name in AI: Local capacity for conflict prevention and dispute resolution &amp; local CSO support</t>
  </si>
  <si>
    <t># self-functionning initiatives 
# participants to initiatives at programme closure</t>
  </si>
  <si>
    <t xml:space="preserve">conflict prevention initiatives established/maintained, </t>
  </si>
  <si>
    <t>Local CSOs supported</t>
  </si>
  <si>
    <t>Media Institutions</t>
  </si>
  <si>
    <t>Youth participation and empowerment increased, enabling their positive engagement in their communities and preventing their marginalization.</t>
  </si>
  <si>
    <t># self-functionning youth initiatives 
# youth volunteers involved in initiatives at programme closure</t>
  </si>
  <si>
    <t xml:space="preserve">
youth initiatives in all 251 vulnerable cadastres</t>
  </si>
  <si>
    <t>OUTPUT Conflict-sensitivity mainstreamed by providing conflict analysis, and capacity building to the LCRP
Name in AI: Conflict sensitivity mainstreamed</t>
  </si>
  <si>
    <t xml:space="preserve"># early warning/conflict analysis reports published
proportion of LCRP partner informed on stability risks &amp; trends and able to integrate conflict senstivity in their programming </t>
  </si>
  <si>
    <t>Conflict Analysis/Early Warning Reports produced</t>
  </si>
  <si>
    <t>Early Warning &amp; Stabilization monitoring system set up</t>
  </si>
  <si>
    <t>Conflict Sentitivity mainstreamed</t>
  </si>
  <si>
    <t xml:space="preserve">MOIM </t>
  </si>
  <si>
    <t>DRM (2 pilot UoM)</t>
  </si>
  <si>
    <t>244 municipalities, 46 Unions</t>
  </si>
  <si>
    <t>6 Ministries</t>
  </si>
  <si>
    <t>7 Governors Offices</t>
  </si>
  <si>
    <t>26 Districts</t>
  </si>
  <si>
    <t>LAF &amp; ISF</t>
  </si>
  <si>
    <t>Cadastres*</t>
  </si>
  <si>
    <t>Institutions*</t>
  </si>
  <si>
    <t>* to be updated with new vulnerability map</t>
  </si>
  <si>
    <t>Persons Displaced from Syria*</t>
  </si>
  <si>
    <t>Vulnerable Lebanese*</t>
  </si>
  <si>
    <t>PRS*</t>
  </si>
  <si>
    <t>PRL*</t>
  </si>
  <si>
    <r>
      <t xml:space="preserve">Activity 1: Implement youth initiatives (summer camp, artistic activities, peacebuilding clubs, community campaigns, civil engagement for Lebanese only) to promote active involvement of youth in local communities) </t>
    </r>
    <r>
      <rPr>
        <b/>
        <sz val="11"/>
        <rFont val="Calibri"/>
        <family val="2"/>
        <scheme val="minor"/>
      </rPr>
      <t>in coordination with local municipalities/institutions.</t>
    </r>
    <r>
      <rPr>
        <sz val="11"/>
        <rFont val="Calibri"/>
        <family val="2"/>
        <scheme val="minor"/>
      </rPr>
      <t xml:space="preserve"> </t>
    </r>
  </si>
  <si>
    <r>
      <t xml:space="preserve">Activity 1: Implement dialogue and conflict prevention initiatives in </t>
    </r>
    <r>
      <rPr>
        <b/>
        <sz val="11"/>
        <rFont val="Calibri"/>
        <family val="2"/>
        <scheme val="minor"/>
      </rPr>
      <t>municipalities</t>
    </r>
    <r>
      <rPr>
        <sz val="11"/>
        <rFont val="Calibri"/>
        <family val="2"/>
        <scheme val="minor"/>
      </rPr>
      <t xml:space="preserve"> with economic and social tensions</t>
    </r>
  </si>
  <si>
    <t>Activity 3 Provide capacity support (training and staffing support including training for staff responsible for SWM and local Youth volunteers) to municipalities to deliver services aiming at alleviating resource pressure and reducing tensions</t>
  </si>
  <si>
    <t xml:space="preserve">Impact:  Social stability is strengthened in Lebanon </t>
  </si>
  <si>
    <t xml:space="preserve">OUTCOME: 
</t>
  </si>
  <si>
    <t>% of people reporting positive impact of municipalities on their lives</t>
  </si>
  <si>
    <t>Activityinfo</t>
  </si>
  <si>
    <t>activityinfo</t>
  </si>
  <si>
    <t>% of people able to identify conflict resolution mechanisms/actors in their community they would turn to</t>
  </si>
  <si>
    <t>% of people identifying factors that could improve inter-community relationships</t>
  </si>
  <si>
    <t xml:space="preserve">Stabilization Survey. Baseline: 54,2% (i.e. the percentage of people who did not say 'nothing helps to improve relations) </t>
  </si>
  <si>
    <t>The indicator measures the percentage of people who identify 'factors of peace' that could help to improve relationships between Syrians and Lebanese thereby evincing a mindset geared towards cooperation and dialogue</t>
  </si>
  <si>
    <t># of youth empowerment initiatives implemented</t>
  </si>
  <si>
    <t>Youth empowerment initiatives are a variety of activities and trainings (sports clubs, life skills trainings, peace camps etc) geared towards enabling their positive engagement in their communities and preventing their marginalization.</t>
  </si>
  <si>
    <t>Training attendance lists and training feedback surveys</t>
  </si>
  <si>
    <t>List Activities under this output 3.1</t>
  </si>
  <si>
    <t>Activity 2: Set up Early Warning &amp; Stabilization Monitoring System</t>
  </si>
  <si>
    <t>Target 2019</t>
  </si>
  <si>
    <t>Initial Budget</t>
  </si>
  <si>
    <t>% of people who feel that they can voice concern with  authorities in case of dissatisfaction</t>
  </si>
  <si>
    <t>Sectors strategies and documents published on the interagency protal</t>
  </si>
  <si>
    <t>yearly</t>
  </si>
  <si>
    <t># media &amp; social media engaged in initiatives to defuse tensions</t>
  </si>
  <si>
    <t># journalists, media students and academic trained or engaged</t>
  </si>
  <si>
    <t>Includes newspapers, TV &amp; radio station as well as local social media engaged in positive and/or objective reporting</t>
  </si>
  <si>
    <t xml:space="preserve">Quarterly </t>
  </si>
  <si>
    <t>%Stabilization</t>
  </si>
  <si>
    <t>Social Stability: Total budget (USD)</t>
  </si>
  <si>
    <t>District security cells (support in data collection, monitoring coaching and anlaysis support) (national institutions have the capacity to collect, analyz and disseminate data related to scurity, justice and human rights and inform policy making in these areas)</t>
  </si>
  <si>
    <t>Pilot community policing for ISF gendarmery and Municipal Level established in pilot municipalities and establish related management system</t>
  </si>
  <si>
    <t xml:space="preserve">Activity 2: Training of media personnel on fact-checking and transparent reporting 
</t>
  </si>
  <si>
    <t>List Activities under this output 2.3</t>
  </si>
  <si>
    <t>List Activities under this output 2.2</t>
  </si>
  <si>
    <t># policy document drafted by national government institution to support local crisis response</t>
  </si>
  <si>
    <t>project monitoring reports</t>
  </si>
  <si>
    <t>project monitoring reports, activity info</t>
  </si>
  <si>
    <t>66 SDCs</t>
  </si>
  <si>
    <t>Stabilization Survey</t>
  </si>
  <si>
    <t xml:space="preserve">The indicator measures whether a conflict resolution infrastructure exists at the local level through formal and informal institutions that local communities feel comfortable to turn to for dispute resolution as per the perceptions of affected communities
</t>
  </si>
  <si>
    <t>Baseline (May 2017): 54%</t>
  </si>
  <si>
    <t>Baseline (May 2017): 50%</t>
  </si>
  <si>
    <t>OUTCOME 2: – Strengthen municipal and local community capacity to foster dialogue and address sources of tensions and conflicts</t>
  </si>
  <si>
    <t>Activity 1: Training/sensitization of local authorities and civil society on how to meaningfully engage with the media to promote objective and positive reporting</t>
  </si>
  <si>
    <t># of municipalities receiving Community Support or Basic Service Projects</t>
  </si>
  <si>
    <t xml:space="preserve">OUTCOME 1: Strengthen municipalities, national and local institutions' ability to alleviate resource pressure </t>
  </si>
  <si>
    <t>This indicator measures the number of municipalities receiving projects which enhance the municipality's ability to provide services</t>
  </si>
  <si>
    <t>Activity 2: Provide capacity support (training and staffing support) to municipalities and SDCs to engage local community, manage tensions</t>
  </si>
  <si>
    <t>This includes youth participants in all activities implemented by the social stability sector</t>
  </si>
  <si>
    <t>Activityinfo (Number of municipalities benefitting from projects, including municipalities members of Unions that have been supported)</t>
  </si>
  <si>
    <t># of municipalities implementing/using integrated solid waste management systems &amp; approaches
sub indicators: # tons of solid waste managed/treated # of dumpsites rehabilitated</t>
  </si>
  <si>
    <t xml:space="preserve">Integrated solid waste management systems is not only collection but also treatment and recycling of solid waste in a sustainable and environmentally sound fashion.
Includes sorting, recycling, but also  land filling (licensed and environmentally sound - not dumpsite) </t>
  </si>
  <si>
    <t>Activity  Provide needed Solid Waste Management systems to municipalities - including solid waste collection, sorting recycling, transportation and storage (truck, bins, bags), construction on new SW facilities and rehabilitation of dump site</t>
  </si>
  <si>
    <t xml:space="preserve">Stabilization Survey. Baseline: People identify at least one community institution/actor they would turn to in case of dispute. Baseline (religious authorities + municipal authorities + municipal police + community elders): </t>
  </si>
  <si>
    <t># of municipalities with self-functionning conflict mitigation mechanisms established</t>
  </si>
  <si>
    <t>Survey of Social Stability Partners
https://docs.google.com/forms/d/1xCS5JaSIpJ8WICQw7loYADwdvv-lQxP_rhiLQKTNnx0/edit#responses (Q5 part 3)</t>
  </si>
  <si>
    <t>relevant reports published on the webportal and included in the conflict analysis map</t>
  </si>
  <si>
    <t>D</t>
  </si>
  <si>
    <t>Partners reporting and estimation of total solid waste generation in areas of interventions</t>
  </si>
  <si>
    <t xml:space="preserve">0-10% </t>
  </si>
  <si>
    <t>10-25%</t>
  </si>
  <si>
    <t># tons diverted</t>
  </si>
  <si>
    <t>activity info</t>
  </si>
  <si>
    <t>Output 1.4: Municipal police capacity to ensure community security strengthened</t>
  </si>
  <si>
    <t>Activity 1: Establish community policing pilots in selected municipalities</t>
  </si>
  <si>
    <t>Systems as well technical human and operational capacity to improve service delivery and governance of municipal police, ISF. Detention places, management and conditions improved and alternative places to prison used</t>
  </si>
  <si>
    <t xml:space="preserve">Security forces - centrally (ISF academy on training&amp;coaching of Municipal Police, oversight: reports of  torture prevention committee produced and used to improve prison management and condition of detention, condition of detention of women detainees improved) - </t>
  </si>
  <si>
    <t>guidelines, codes of conduct, SoPs adopted and maintained (on tensions analysis, tension management, conflict/dispute resolution, human rights, gender sensitive approaches, environment managemend drafted by ministries): 
 (oversight: reports of  torture prevention committee produced and used to improve prison management and condition of detention, condition of detention of women detainees improved) - Detention places, management and conditions improved and alternative places to prison used, 2 reports from security cells,  1 set of guidelines from MoE. 
District security cells (support in data collection, monitoring coaching and anlaysis support) (national institutions have the capacity to collect, analyz and disseminate data related to scurity, justice and human rights and inform policy making in these areas)</t>
  </si>
  <si>
    <t>Pilot community policing for ISF gendarmery and Municipal Level established in pilot municipalities and establish related management system
Systems as well technical human and operational capacity to improve service delivery and governance of municipal police, ISF</t>
  </si>
  <si>
    <t xml:space="preserve">Outcome 1 -  Strengthen municipalities, national and local institutions' ability to alleviate resource pressure </t>
  </si>
  <si>
    <t>OUTPUT 1.1: Increased Municipal Services based on participatory processes delivered</t>
  </si>
  <si>
    <t xml:space="preserve">Output 1.3: National government institutions' capacity to support local crisis response strengthened </t>
  </si>
  <si>
    <t>Outcome 2: Strengthen municipal and local community capacity to foster dialogue and address sources of tensions and conflicts</t>
  </si>
  <si>
    <t>Output 2.1: Capacity development support provided to municipalities and local actors for dialogue and conflict prevention</t>
  </si>
  <si>
    <t>Output 2.2 Youth enabled to positively engage and participate in their communities.</t>
  </si>
  <si>
    <t xml:space="preserve">Output 2.3: National, local, and social media engaged in defusing tensions </t>
  </si>
  <si>
    <t>Outcome 3: Enhcance LCRP capacities on early warning and conflict sensitivity</t>
  </si>
  <si>
    <t xml:space="preserve">Output 3.1: LCRP partners provided with early warning analysis and trained on conflict sensitivity
</t>
  </si>
  <si>
    <t>% of people reporting competition for services and utilities as source of tension</t>
  </si>
  <si>
    <t>local institutions (municipalities, SDCs, UoM, Districts)</t>
  </si>
  <si>
    <t>% of people displaying propensity for violence</t>
  </si>
  <si>
    <t xml:space="preserve">The indicators measure propensity for violence </t>
  </si>
  <si>
    <t># youth participating empowerment initiatives</t>
  </si>
  <si>
    <t xml:space="preserve"># of partners staff trained on conflict sensitivity
</t>
  </si>
  <si>
    <t>List Activities under this output 2.1</t>
  </si>
  <si>
    <t># of LCRP sectors taking steps to ensure conflict sensitivity in their strategy and delivery of work plans</t>
  </si>
  <si>
    <t>SW Output Indicator: #kg recyclable material collected for further processing and sale</t>
  </si>
  <si>
    <t>Projects</t>
  </si>
  <si>
    <t>SW Output Indicator: #kg organic material sent for composting, or biogas production, or waste to energy, or RDF</t>
  </si>
  <si>
    <t>Kg</t>
  </si>
  <si>
    <t>SW Output Indicator: #kg material sent for final disposal to sanitary landfills and/or for incineration</t>
  </si>
  <si>
    <t>SW Output Indicator: # of municipalities benefitting from improved integrated solid waste management systems</t>
  </si>
  <si>
    <t>1.2.1.1: # of solid waste management projects completed</t>
  </si>
  <si>
    <t>1.2.1.2: USD value of solid waste management projects</t>
  </si>
  <si>
    <t>USD</t>
  </si>
  <si>
    <t>1.2.1.3: # of kg of solid waste collected &amp; sorted</t>
  </si>
  <si>
    <t>1.2.1.5:  # of kg of solid waste recycled</t>
  </si>
  <si>
    <t>1.2.1.6:  # of kg of solid waste transported to sanitary landfill</t>
  </si>
  <si>
    <t>1.2.1.7:  # of solid waste facilitates constructed</t>
  </si>
  <si>
    <t>Facilities</t>
  </si>
  <si>
    <t>1.2.1.8: # of dumpsites rehabilitated</t>
  </si>
  <si>
    <t>Dumpsites</t>
  </si>
  <si>
    <t>1.2.1.9 # of awareness campaigns conducted</t>
  </si>
  <si>
    <t>Campaigns</t>
  </si>
  <si>
    <t>1.2.1.10 # of bins distributed</t>
  </si>
  <si>
    <t>Bins</t>
  </si>
  <si>
    <t>1.2.1.11 # of equipment &amp; machnineries provided</t>
  </si>
  <si>
    <t>Pieces of equipment / machineries</t>
  </si>
  <si>
    <t xml:space="preserve">Partners to put a '1' in each month where there programmes will be ongoing in this location so as to be able to caputre planned activities and ongoing programmes for which there are not results to report yet. Ex: If you are funded to implement any of the activities under this output until March, you should enter 1 under Jan, 1 under Feb and 1 under March.  </t>
  </si>
  <si>
    <t>1.1.1.1: # of host community-led participatory committees/processes established with local governance institutions</t>
  </si>
  <si>
    <t>Committees / processes</t>
  </si>
  <si>
    <t>1.1.1.2: # of projects/priorities identified through participatory processes</t>
  </si>
  <si>
    <t>Projects / Priorities</t>
  </si>
  <si>
    <t>Officials</t>
  </si>
  <si>
    <t>Individuals</t>
  </si>
  <si>
    <t>1.1.2.1: # of municipalities receiving direct support on community engagement &amp; mediation</t>
  </si>
  <si>
    <t xml:space="preserve">Municipalities </t>
  </si>
  <si>
    <t>Municipalities / Structures</t>
  </si>
  <si>
    <t>1.1.2.2: # of staff seconded to municipalities / UoM / other structures to support community engagement &amp; mediation</t>
  </si>
  <si>
    <t>1.1.4.2: USD amount invested in BS project(s)</t>
  </si>
  <si>
    <t>DRM</t>
  </si>
  <si>
    <t>1.3.2.2: # UoM piloting DRM at union of municipality level</t>
  </si>
  <si>
    <t>UoM</t>
  </si>
  <si>
    <t xml:space="preserve">Governors’ offices supported on coordination, strategic planning, situation analysis, so as to play a key role in enhancing social stability at the local level. The assistance provided includes staffing, training/coaching as well as the provision of equipment. </t>
  </si>
  <si>
    <t>Governor offices</t>
  </si>
  <si>
    <t>Guidelines/policies</t>
  </si>
  <si>
    <t>Police units</t>
  </si>
  <si>
    <t>2.1.1.1: # of newly established dialogue and conflict prevention initiatives/mechanisms</t>
  </si>
  <si>
    <t>2.1.1.3: # of community events organized by mechanisms/initiatives</t>
  </si>
  <si>
    <t>Events</t>
  </si>
  <si>
    <t>CSOs</t>
  </si>
  <si>
    <t>2.1.3.1: # national CSO supported</t>
  </si>
  <si>
    <t>2.2.1.1: # youth initiatives established - peacebuilding clubs</t>
  </si>
  <si>
    <t>Initiatives</t>
  </si>
  <si>
    <t>2.2.1.1: # youth initiatives established - summer camps</t>
  </si>
  <si>
    <t>2.2.1.1: # youth initiatives established - sports clubs/ artistic activities</t>
  </si>
  <si>
    <t>2.2.1.1: # youth initiatives established - media activities</t>
  </si>
  <si>
    <t>2.2.1.1: # youth initiatives established - active citizenship &amp; community service initiatives</t>
  </si>
  <si>
    <t>2.2.1.1: # youth initiatives established - other recreational / cultural activities</t>
  </si>
  <si>
    <t>2.2.1.1: # of projects, campaigns, QIPs, actions implemented under the scope of youth initiatives</t>
  </si>
  <si>
    <t>Total number of participants to the above mentioned initiatives</t>
  </si>
  <si>
    <t>2.2.1.2: # of children participating in initiatives</t>
  </si>
  <si>
    <t xml:space="preserve">Participants to initiatives who received trainings </t>
  </si>
  <si>
    <t>institutions</t>
  </si>
  <si>
    <t>3.1.2.1: # of EW systems set up and functioning</t>
  </si>
  <si>
    <t>Systems</t>
  </si>
  <si>
    <t>3.1.3.1: # of LCRP partners whose staff have been trained</t>
  </si>
  <si>
    <t>Partners</t>
  </si>
  <si>
    <t>Support in the establishment and operationalization of EW and Stabilization monitoring systems.</t>
  </si>
  <si>
    <t>3.1.3.2: # of female LCRP staff trained</t>
  </si>
  <si>
    <r>
      <t xml:space="preserve">Capacity building initiatives aimed at enabling partners to satisfactorily mainstream and integrate conflict sensitivity considerations in their programming and to be informed on main conflict/ tension trends.
LCRP partner refers to appealing / implementing partners, donors and line ministries.
</t>
    </r>
    <r>
      <rPr>
        <u/>
        <sz val="8"/>
        <color theme="1"/>
        <rFont val="Arial"/>
        <family val="2"/>
      </rPr>
      <t>Specification:</t>
    </r>
    <r>
      <rPr>
        <sz val="8"/>
        <color theme="1"/>
        <rFont val="Arial"/>
        <family val="2"/>
      </rPr>
      <t xml:space="preserve"> Training/coaching to partners on conflict sensitive programming, conflict analysis and resolution.
</t>
    </r>
  </si>
  <si>
    <t>3.1.3.2: # of male LCRP staff trained</t>
  </si>
  <si>
    <t>3.1.3.3: #of LCRP partners who adapt project/programmes based on improved context understanding</t>
  </si>
  <si>
    <t xml:space="preserve">% Waste Diversion rate </t>
  </si>
  <si>
    <t>Social Stability SECTOR LOGFRAME - 2017-2020</t>
  </si>
  <si>
    <t>Result</t>
  </si>
  <si>
    <t>ID</t>
  </si>
  <si>
    <t>Indicators</t>
  </si>
  <si>
    <t>Description/ definition</t>
  </si>
  <si>
    <t>MoV / Responsible</t>
  </si>
  <si>
    <t>Beneficiary</t>
  </si>
  <si>
    <t>Achieved</t>
  </si>
  <si>
    <t>TOTAL</t>
  </si>
  <si>
    <t>n/a</t>
  </si>
  <si>
    <t>Indicator</t>
  </si>
  <si>
    <t>Indiv</t>
  </si>
  <si>
    <t>71% (September 2017 data)</t>
  </si>
  <si>
    <t>34% (September 2017 data)</t>
  </si>
  <si>
    <t>58.8% (September 2017 data)</t>
  </si>
  <si>
    <t>OUTPUT 1.1: Increased Services based on participatory processes delivered at municipal level</t>
  </si>
  <si>
    <t>OUTPUT 1.2: Integrated solid waste management services improved</t>
  </si>
  <si>
    <t xml:space="preserve">OUTPUT 1.3: National government institutions' capacity to support local crisis response strengthened </t>
  </si>
  <si>
    <t>OUTPUT 1.4: Municipal police capacity to ensure community security strengthened</t>
  </si>
  <si>
    <t>Total</t>
  </si>
  <si>
    <t>List Activities under this output 1.4</t>
  </si>
  <si>
    <t>OUTPUT 2.1: Dialogues and conflict prevention initiatives provided and supported</t>
  </si>
  <si>
    <t>OUTPUT 2.2.: Youth enabled to positively engage and participate in their communities.</t>
  </si>
  <si>
    <t>1 (FSS)</t>
  </si>
  <si>
    <t>OUTPUT 3.1: LCRP partners provided with tensions monitoring analysis and trained on conflict sensitivity</t>
  </si>
  <si>
    <t>Output 1.2: Integrated solid waste management services provided</t>
  </si>
  <si>
    <t>#  community municipal policing initiatives  set up</t>
  </si>
  <si>
    <t>Baseline (September 2017) : 89%</t>
  </si>
  <si>
    <t>TBD in 2019</t>
  </si>
  <si>
    <t xml:space="preserve">Hiba Douaihy- hibadou.mosa@gmail.com; Tom Lambert tom.lambert@undp.org; Rasha Akil akil@unhcr.org </t>
  </si>
  <si>
    <t>zero</t>
  </si>
  <si>
    <t>Conflict mitigation mechanisms are locally customized mechanism tailored to address local conflict dynamics by involving community stakeholders from both the host and the refugee community / Number of participants disaggregated by gender</t>
  </si>
  <si>
    <t>Trainings will be conducted on conflict sensitivity, objective and balanced reporting / Number of participants disaggregated by gender</t>
  </si>
  <si>
    <t>staff who attend conflict sensitivity trainings / Number of participants disaggregated by gender</t>
  </si>
  <si>
    <t># of municipalities reporting on security cells</t>
  </si>
  <si>
    <t>% of partners reporting that they have their own mechanisms to ensure conflict sensitivity</t>
  </si>
  <si>
    <t>This includes youth participants in all activities implemented by the social stability sector / Number of participants disaggregated by gender (50% Female)</t>
  </si>
  <si>
    <t>This indicator measures the legitimacy and effectiveness of municipal institutions through the perceptions of affected communities (Result For Women the Same )</t>
  </si>
  <si>
    <t>This indicator measures how prominently 'competition for municipal and social services and utlities' feature as a source of tensions(Result For Women the Same )</t>
  </si>
  <si>
    <t>the indicator measures accountability of local authorities (Result For Women the Same )</t>
  </si>
  <si>
    <t>The indicators measure propensity for violence (Result For Women the Same )</t>
  </si>
  <si>
    <t>The indicator measures the percentage of people who identify 'factors of peace' that could help to improve relationships between Syrians and Lebanese thereby evincing a mindset geared towards cooperation and dialogue (Result For Women the Same )</t>
  </si>
  <si>
    <t xml:space="preserve">The indicator measures whether a conflict resolution infrastructure exists at the local level through formal and informal institutions that local communities feel comfortable to turn to for dispute resolution as per the perceptions of affected communities (Result For Women the Same )
</t>
  </si>
  <si>
    <t>% of partners reporting reading and using conflict analysis material (Result For Women the Same )</t>
  </si>
  <si>
    <t>LCRP sectors (10 in total) that take steps/initiative to integrate conflict sensitivity consideratin in their work - i.e. by including specific activities related to tensions in their strategy or in the approach (targetting, training, SoPs, M&amp;E framework etc…). (Result For Women the Same )</t>
  </si>
  <si>
    <t>Waste Diversion rate (%)  = Total Quantity of Waste diverted away from dumps  X  100 / Total Quantity of Waste generated
Waste is considered diverted if treated if falling in one of the following categories: 
• Quantity of recyclable materials collected  or separated for further processing and sale
• Quantity of organic material sent for composting or biogas production
• Quantity of material sent to thermal treatment facility
• Quantity of material sent to RDF for further processing in WTE facilities
• Quantity of material sent to a sanitary landfill for final disposal</t>
  </si>
  <si>
    <t>total tons that partners interventions are diverting to one of the following categories: 
• Quantity of recyclable materials collected  or separated for further processing and sale
• Quantity of organic material sent for composting or biogas production
• Quantity of material sent to thermal treatment facility
• Quantity of material sent to RDF for further processing in WTE facilities
• Quantity of material sent to a sanitary landfill for final disposal</t>
  </si>
  <si>
    <t>OUTCOME 3: – Enhance LCRP capacities on tensions monitoring and conflict sensitivity</t>
  </si>
  <si>
    <t>Activity 2: Support the piloting of municipal police code of conduct and guidelines at municipal level</t>
  </si>
  <si>
    <t>Activity 3: Support the setting up of MOIM security cells at the Qada level</t>
  </si>
  <si>
    <t>Activity 4: Support governors office in coordination and relations with municipality</t>
  </si>
  <si>
    <t>Activity 5: Support to MoE and other concerned government institutions to strengthen the management and enforcement of measures that mitigate environmental impacts.</t>
  </si>
  <si>
    <t>Activity</t>
  </si>
  <si>
    <t>geographical reporting level</t>
  </si>
  <si>
    <t>Description</t>
  </si>
  <si>
    <t>OUTCOME 1: Strengthen municipalities, national and local institutions</t>
  </si>
  <si>
    <t>OUTPUT 1.1: Increased Services based on participatory processes delivered at municipal level- Cadastre</t>
  </si>
  <si>
    <t>Activity-1.1.1: Municipal participatory processes</t>
  </si>
  <si>
    <t>--------Activity-1.1.1: Municipal participatory processes--------</t>
  </si>
  <si>
    <t>----</t>
  </si>
  <si>
    <t>cadastre</t>
  </si>
  <si>
    <t>Put '1' in THIS LINE for each month for which Activity-1.1.1 will be ongoing in this location</t>
  </si>
  <si>
    <t>Cadastre</t>
  </si>
  <si>
    <r>
      <rPr>
        <b/>
        <sz val="10"/>
        <color theme="1"/>
        <rFont val="Arial"/>
        <family val="2"/>
      </rPr>
      <t>Participatory process:</t>
    </r>
    <r>
      <rPr>
        <sz val="10"/>
        <color theme="1"/>
        <rFont val="Arial"/>
        <family val="2"/>
      </rPr>
      <t xml:space="preserve"> a structure set up by local institutions (municipality, UoM, SDCs, Palestinian camps &amp; gatherings) to enable the participation of residents, civil society, private sector, and collect their opinions on needs, priorities, and sources of tensions at the local level so as to inform local decision-making. These short-term processes are mainly oriented towards the identification of projects (i.e. MRR, CSP committees).
</t>
    </r>
    <r>
      <rPr>
        <b/>
        <sz val="10"/>
        <color theme="1"/>
        <rFont val="Arial"/>
        <family val="2"/>
      </rPr>
      <t>Local Governance</t>
    </r>
    <r>
      <rPr>
        <sz val="10"/>
        <color theme="1"/>
        <rFont val="Arial"/>
        <family val="2"/>
      </rPr>
      <t xml:space="preserve"> Institutions: refers to non-municipal institutions at local level, mainly Social Development Centres, but can also include water establishment, governors and Qaemaqam offices, etc…
</t>
    </r>
    <r>
      <rPr>
        <u/>
        <sz val="10"/>
        <color theme="1"/>
        <rFont val="Arial"/>
        <family val="2"/>
      </rPr>
      <t>Specification:</t>
    </r>
    <r>
      <rPr>
        <sz val="10"/>
        <color theme="1"/>
        <rFont val="Arial"/>
        <family val="2"/>
      </rPr>
      <t xml:space="preserve"> The participatory structure needs to be accessible to all members of the host community. The procedure to identify / select participants should be publicly advertised and transparent. Regular meetings will need to be organized to give a chance to all participants to express their views and use formal channels of communication with local institutions. This type of participatory process differs from the community structures established under output 1.3 as it is geared towards a shorter term outcome (namely the identification and selection of priority projects). </t>
    </r>
  </si>
  <si>
    <t>1.1.1.3_Female: # of municipal officials participating</t>
  </si>
  <si>
    <t>1.1.1.3_Male: # of municipal officials participating</t>
  </si>
  <si>
    <t>1.1.1.4_Female: # of community/civil society members participating</t>
  </si>
  <si>
    <t>1.1.1.4_Male: # of community/civil society members participating</t>
  </si>
  <si>
    <t>Activity-1.1.2: Municipal capacity to engage commu</t>
  </si>
  <si>
    <t>--------Activity-1.1.2: Municipal capacity to engage community, manage tensions supported--------</t>
  </si>
  <si>
    <t>Put '1' in THIS LINE for each month for which Activity-1.1.2 will be ongoing in this location</t>
  </si>
  <si>
    <t xml:space="preserve">*Support includes training, coaching, secondment of staff, provision of equipment, etc…
*Community engagement and mediation: it refers to host/refugee community outreach, participatory process, conflict prevention, dispute resolution and coordination with international partners.
Specification: trainings should primarily focus on social stability considerations (if the main focus is protection – partners should report under the relevant sector). This includes support to municipalities through Municipal Support Assistants. </t>
  </si>
  <si>
    <t>1.1.2.1: # UoM receiving direct support on community engagement and mediation</t>
  </si>
  <si>
    <t>1.1.2.1: # Other governance structures (SDCs, etc) receiving support on community engagement and mediation</t>
  </si>
  <si>
    <t>1.1.2.1:  # of municipalities / other governance structures (SDCs, etc.)  supported through UoM on community engagement &amp; mediation</t>
  </si>
  <si>
    <t>1.1.2.3_Female: # of officials trained on community engagement &amp; mediation</t>
  </si>
  <si>
    <t>1.1.2.3_Male:  # of officials trained on community engagement &amp; mediation</t>
  </si>
  <si>
    <t>Activity-1.1.3: Municipal capacity for strategic planning and service delivery supported (including SWM)</t>
  </si>
  <si>
    <t>--------Activity-1.1.3: Municipal capacity for strategic planning and service delivery supported (including SWM)--------</t>
  </si>
  <si>
    <t>Put '1' in THIS LINE for each month for which Activity-1.1.3 will be ongoing in this location</t>
  </si>
  <si>
    <t>1.1.3.1:  # of municipalities receiving direct support on strategic planning &amp; service delivery</t>
  </si>
  <si>
    <t xml:space="preserve">Capacity support through training/coaching/secondment of staff (notably involved in SWM and local youth volunteering) as well as the provision of equipment related to strategic planning, including project development and implementation, monitoring and evaluation, maintenance of municipal services, development of local municipal plans, financial management, organizational support, liaising with central ministries with the final aim of contributing to social stability by improving municipal service delivery and reducing resources pressure. 
Specification: it doesn’t cover the technical support related to services reported in other sectors (such as Energy &amp; Water or Shelter).
</t>
  </si>
  <si>
    <t>1.1.3.1: # UOM receiving direct support on strategic planning &amp; service delivery</t>
  </si>
  <si>
    <t>1.1.3.1: # other local governance structure (SDCs, etc...) receiving direct support on strategic planning &amp; service delivery</t>
  </si>
  <si>
    <t>1.1.3.1:  # of municipalities / other local governance structures (SDCs, etc.) supported through UoM on strategic planning &amp; service delivery</t>
  </si>
  <si>
    <t>1.1.3.2:  # of staff seconded to municipalities / UoM / other structures to support on strategic planning &amp; service delivery</t>
  </si>
  <si>
    <t>1.1.3.3_Female: # of officials trained on strategic planning &amp; service delivery</t>
  </si>
  <si>
    <t>1.1.3.3_Male: # of officials trained on strategic planning &amp; service delivery</t>
  </si>
  <si>
    <t>Activity-1.1.4: Basic services projects</t>
  </si>
  <si>
    <t>--------Activity-1.1.4: Basic services projects (budget above 100,000 $)--------</t>
  </si>
  <si>
    <t>Put '1' in THIS LINE for each month for which Activity-1.1.4 will be ongoing in this location</t>
  </si>
  <si>
    <t>1.1.4.1: #water supply BS project completed</t>
  </si>
  <si>
    <t>The following requirements apply to basic services projects implemented in the SoST sector:
(1) partners need to have appealed under Social Stability. SoST needs to be the primary aim of the project (main objective: to reduce tensions by alleviating resource pressure and supporting the municipality).
(2) targeting primarily host communities.
(3) ‘hard’ tangible projects resulting in investment in service provision/infrastructure implemented directly or in partnership with the municipality.. 
(4) based on a participatory process. 
Specification: Basic services relates to bigger projects with a minimum budget of 100,000 USD. Specific projects results will be also reported in the relevant sector (Water, Energy, Health, Education, LH, etc…). Partners’ core costs (including salary, administrative and office costs) will be excluded from the total budget of the BS project.</t>
  </si>
  <si>
    <t>1.1.4.1: #waste water BS project completed</t>
  </si>
  <si>
    <t>1.1.4.1: # health BS project completed</t>
  </si>
  <si>
    <t>1.1.4.1: # education BS project completed</t>
  </si>
  <si>
    <t>1.1.4.1: # livelihoods BS project completed</t>
  </si>
  <si>
    <t>1.1.4.1: # recreationnal BS project completed</t>
  </si>
  <si>
    <t>1.1.4.1: # other infrastructure BS project completed</t>
  </si>
  <si>
    <t>1.1.4.1: # other BS project completed</t>
  </si>
  <si>
    <t>1.1.4.3: # municipalities benefiting from completed BS project(s)</t>
  </si>
  <si>
    <t>Activity-1.1.5: Community Support Projects</t>
  </si>
  <si>
    <t>--------Activity-1.1.5: Community Support Projects (budget below 100,000 $)--------</t>
  </si>
  <si>
    <t>Put '1' in THIS LINE for each month for which Activity-1.1.5 will be ongoing in this location</t>
  </si>
  <si>
    <t>1.1.5.1: #water supply CSP project completed</t>
  </si>
  <si>
    <t>The following requirements apply to CSPs implemented in the SoST sector:
(1) partners need to have appealed under Social Stability. SoST needs to be the primary aim of the project (main objective: to reduce tensions by alleviating resource pressure and supporting the municipality).
(2) targeting primarily host communities.
(3) ‘hard’ tangible projects resulting in investment in service provision/infrastructure implemented directly or in partnership with the municipality.. 
(4) based on a participatory process. 
Specification: Community Support Projects relates to bigger projects with a maximum budget of 100,000 USD. Specific projects results will be also reported in the relevant sector (Water, Energy, Health, Education, LH, etc…). Partners’ core costs (including salary, administrative and office costs) will be excluded from the total budget of the BS projects.</t>
  </si>
  <si>
    <t>1.1.5.1: #waste water CSP project completed</t>
  </si>
  <si>
    <t>1.1.5.1: # health CSP project completed</t>
  </si>
  <si>
    <t>1.1.5.1: # education CSP project completed</t>
  </si>
  <si>
    <t>1.1.5.1: # livelihoods CSP project completed</t>
  </si>
  <si>
    <t>1.1.5.1: # recreational CSP project completed</t>
  </si>
  <si>
    <t>1.1.5.1: # other infrastructure CSP project completed</t>
  </si>
  <si>
    <t>1.1.5.1: # other CSP project completed</t>
  </si>
  <si>
    <t>1.1.5.2: USD amount invested in CSP project(s)</t>
  </si>
  <si>
    <t>1.1.5.3: # municipalities benefiting from completed CSP project(s)</t>
  </si>
  <si>
    <t>OUTPUT 1.2: Integrated solid waste management services improved- Cadastre</t>
  </si>
  <si>
    <t>Activity-1.2.1: Municipalities provided with Solid Waste Management systems</t>
  </si>
  <si>
    <t>--------Activity-1.2.1: Municipalities provided with Solid Waste Management systems--------</t>
  </si>
  <si>
    <t>Put '1' in THIS LINE for each month for which Activity-1.2.1 will be ongoing in this location</t>
  </si>
  <si>
    <t xml:space="preserve">Sorting facility: specialized facility in charge of sorting waste by type in order to facilitate its treatment (recycling, composting, energy production or landfill).
Solid waste management: Systematic control of generation, collection, storage, transport, source separation, processing, treatment, recovery, and disposal of solid waste (Business dictionary).
Composting: defined as a mixture of various decaying organic substances (such as dead leaves or manure), used for fertilizing soil.
</t>
  </si>
  <si>
    <t>Output-1.3 : government local crisis response - District</t>
  </si>
  <si>
    <t>Activity-1.3.1: Capacity support to MOSA&amp;MOIM work with municipalities</t>
  </si>
  <si>
    <t>--------Activity-1.3.1: Capacity support to MOSA&amp;MOIM work with municipalities--------</t>
  </si>
  <si>
    <t>District</t>
  </si>
  <si>
    <t>Put '1' in THIS LINE for each month for which Activity-1.3.1 will be ongoing in this location</t>
  </si>
  <si>
    <t>1.3.1.1: # of female MOSA/MOIM officials trained</t>
  </si>
  <si>
    <t xml:space="preserve">MOSA-MOIM staff benefiting from training/coaching to support municipalities (i.e. on information management, coordination, participatory planning, local governance…).
Specification: all the support provided at national level should be reported in Beirut.
</t>
  </si>
  <si>
    <t>1.3.1.1: # of male MOSA/MOIM officials trained</t>
  </si>
  <si>
    <t>Activity-1.3.2: Support DRM</t>
  </si>
  <si>
    <t>--------Activity-1.3.2: Support DRM--------</t>
  </si>
  <si>
    <t>Put '1' in THIS LINE for each month for which Activity-1.3.2 will be ongoing in this location</t>
  </si>
  <si>
    <t>1.3.2.1: # DRM cells set up</t>
  </si>
  <si>
    <t xml:space="preserve">DRM: the systematic process of using administrative decisions, organization, operational skills and capacities to implement policies, strategies and coping capacities of the society and communities to lessen the impacts of natural hazards and related environmental and technological disasters. 
Specification: DRM cells can be set up either in ministries (reported in Beirut) or in governors’ offices (reported in the respective governorate) or at UoM level. </t>
  </si>
  <si>
    <t>Activity-1.3.3:MOIM Security Cells</t>
  </si>
  <si>
    <t>--------Activity-1.3.3:MOIM Security Cells--------</t>
  </si>
  <si>
    <t>Put '1' in THIS LINE for each month for which Activity-1.3.3 will be ongoing in this location</t>
  </si>
  <si>
    <t>1.3.3.1: # municipalities reporting according to the questionnaire to security cells</t>
  </si>
  <si>
    <t>In the Lebanese context, security cells are mandated by MOIM to follow up on security related matters and conflict trends related to the Syrian Refugees crisis in Lebanon.</t>
  </si>
  <si>
    <t>Activity-1.3.4: Support to Governors office</t>
  </si>
  <si>
    <t>--------Activity-1.3.4: Support to Governors office--------</t>
  </si>
  <si>
    <t>Put '1' in THIS LINE for each month for which Activity-1.3.4 will be ongoing in this location</t>
  </si>
  <si>
    <t>1.3.4.1: # of governor offices supported</t>
  </si>
  <si>
    <t>1.3.4.2: # of staff seconded to governors’ offices</t>
  </si>
  <si>
    <t>Activity-1.3.5: Support to MoE to mitigate environmental impacts</t>
  </si>
  <si>
    <t>--------Activity-1.3.5: Support to MoE to mitigate environmental impacts--------</t>
  </si>
  <si>
    <t>Put '1' in THIS LINE for each month for which Activity-1.3.5 will be ongoing in this location</t>
  </si>
  <si>
    <t>1.3.5.1: # of environmental/SWM guidelines &amp; policies developed</t>
  </si>
  <si>
    <t xml:space="preserve">Specification: MoE has developed a guide and training material on environmental mitigation at local level, to be used to train municipalities. </t>
  </si>
  <si>
    <t>1.3.5.2: # of municipalities trained on environmental mitigation</t>
  </si>
  <si>
    <t>Output 1.4 : Municipal police- Cadastre</t>
  </si>
  <si>
    <t>Activity-1.4.1: Support to Municipal Police and Security Forces</t>
  </si>
  <si>
    <t>Put '1' in THIS LINE for each month for which Activity-1.4.1 will be ongoing in this location</t>
  </si>
  <si>
    <t>1.4.1.1: # of female law enforcement and security actors trained</t>
  </si>
  <si>
    <t xml:space="preserve">Municipal police:  defined as a body of municipal employees trained in methods of law enforcement and crime prevention and detection and authorized to maintain the peace, safety, and order within local communities.
Specification: Support primarily focuses on municipal polices forces but can also target other security forces (i.e. ISF, GSO…) in relations to municipal policing. Code of conducts/guidelines to be developed, endorsed, and disseminated through training/dissemination sessions.. Municipal police:  defined as a body of municipal employees trained in methods of law enforcement and crime prevention and detection and authorized to maintain the peace, safety, and order within local communities.
</t>
  </si>
  <si>
    <t>1.4.1.1: # of male law enforcement and security actors trained</t>
  </si>
  <si>
    <t>1.4.1.2: # of municipal police units adopting / implementing new SoPs and CoC</t>
  </si>
  <si>
    <t>1.4.1.2: # municipal police units benefitting from training/mentorship programme</t>
  </si>
  <si>
    <t>Outcome 2 : Dialogue and Conflict Prevention</t>
  </si>
  <si>
    <t>Activity-2.1.1: Dispute resolution and conflict prevention initiatives</t>
  </si>
  <si>
    <t>--------Activity-2.1.1: Dispute resolution and conflict prevention initiatives--------</t>
  </si>
  <si>
    <t>Cadastre / Governorate</t>
  </si>
  <si>
    <t>Put '1' in THIS LINE for each month for which Activity-2.1.1 will be ongoing in this location</t>
  </si>
  <si>
    <t>mechanisms</t>
  </si>
  <si>
    <r>
      <t xml:space="preserve">"Dialogue and conflict prevention initiatives/mechanisms: participatory mechanisms (typically a committee) whose members meet on a regular basis to specifically address causes of conflict and tensions at the local level. These mechanisms are aimed at supporting local authorities and municipalities in fostering inter and intra-community dialogue so as to analyze key drivers of local conflict, discuss shared concerns and priorities, propose solutions, and alert local authorities when needed. 
Specification: These initiatives can either target the entire community or specific groups (such as youth or women), are self-functioning and managed by local authorities and/or civil society members. Not tracked in Activity Info but through the table of dialogue and conflict prevention initiatives. 
Participants to these initiatives are individuals exercising influence in their respective communities who are willing to take an active role to enhance social stability by mediating tensions, addressing misperceptions and mitigating conflict, and who may receive trainings to do so. These individuals participate in dialogue mechanisms which are coordinated with the municipalities/local institutions. Not tracked in Activity Info but through the table of dialogue and conflict prevention initiatives."
</t>
    </r>
    <r>
      <rPr>
        <b/>
        <sz val="11"/>
        <color theme="1"/>
        <rFont val="Calibri"/>
        <family val="2"/>
        <scheme val="minor"/>
      </rPr>
      <t>Civil servants</t>
    </r>
    <r>
      <rPr>
        <sz val="11"/>
        <color theme="1"/>
        <rFont val="Calibri"/>
        <family val="2"/>
        <scheme val="minor"/>
      </rPr>
      <t xml:space="preserve">: are officials or employees from local government structures (such as municipalities, schools, health centers, SDCs…).
</t>
    </r>
    <r>
      <rPr>
        <b/>
        <sz val="11"/>
        <color theme="1"/>
        <rFont val="Calibri"/>
        <family val="2"/>
        <scheme val="minor"/>
      </rPr>
      <t>Community representatives</t>
    </r>
    <r>
      <rPr>
        <sz val="11"/>
        <color theme="1"/>
        <rFont val="Calibri"/>
        <family val="2"/>
        <scheme val="minor"/>
      </rPr>
      <t xml:space="preserve">: include civil society members, community/traditional leaders (Muktars) and other community representatives. Youth civil society members will be reported as civil society while youth officials will be reported as officials.
</t>
    </r>
    <r>
      <rPr>
        <b/>
        <sz val="11"/>
        <color theme="1"/>
        <rFont val="Calibri"/>
        <family val="2"/>
        <scheme val="minor"/>
      </rPr>
      <t>Community event</t>
    </r>
    <r>
      <rPr>
        <sz val="11"/>
        <color theme="1"/>
        <rFont val="Calibri"/>
        <family val="2"/>
        <scheme val="minor"/>
      </rPr>
      <t xml:space="preserve">: one-off event/initiative (festival, sport competition, commemoration, celebration, etc…) organized/facilitated by the conflict prevention mechanism to improve social stability, defuse tensions and engage the wider community.
</t>
    </r>
  </si>
  <si>
    <t>2.1.1.2_LEB_Female: # of civil servants engaged in mechanisms</t>
  </si>
  <si>
    <t>2.1.1.2_LEB_Male: # of civil servants engaged in mechanisms</t>
  </si>
  <si>
    <t>2.1.1.2_LEB_Female: # of community representatives engaged in mechanisms</t>
  </si>
  <si>
    <t>2.1.1.2_LEB_Male: # of community representatives engaged in mechanisms</t>
  </si>
  <si>
    <t>2.1.1.2_SYR_Female: # of community representatives engaged in mechanisms</t>
  </si>
  <si>
    <t>2.1.1.2_SYR_Male: # of community representatives engaged in mechanisms</t>
  </si>
  <si>
    <t>2.1.1.2_PRL_Female: # of community representatives engaged in mechanisms</t>
  </si>
  <si>
    <t>2.1.1.2_PRL_Male: # of community representatives engaged in mechanisms</t>
  </si>
  <si>
    <t>2.1.1.2_PRS_Female: # of community representatives engaged in mechanisms</t>
  </si>
  <si>
    <t>2.1.1.2_PRS_Male: # of community representatives engaged in mechanisms</t>
  </si>
  <si>
    <t>2.1.1.2_LEB_Female_15-24: # of youth engaged in mechanisms</t>
  </si>
  <si>
    <t>2.1.1.2_LEB_Male_15-24: # of youth engaged in mechanisms</t>
  </si>
  <si>
    <t>2.1.1.2_SYR_Female_15-24: # of youth engaged in mechanisms</t>
  </si>
  <si>
    <t>2.1.1.2_SYR_Male_15-24: # of youth engaged in mechanisms</t>
  </si>
  <si>
    <t>2.1.1.2_PRL_Female_15-24: # of youth engaged in mechanisms</t>
  </si>
  <si>
    <t>2.1.1.2_PRL_Male_15-24: # of youth engaged in mechanisms</t>
  </si>
  <si>
    <t>2.1.1.2_PRS_Female_15-24: # of youth engaged in mechanisms</t>
  </si>
  <si>
    <t>2.1.1.2_PRS_Male_15-24: # of youth engaged in mechanisms</t>
  </si>
  <si>
    <t>2.1.1.4_LEB: # of participants to events/initiatives</t>
  </si>
  <si>
    <t>2.1.1.4_SYR: # of participants to events/initiatives</t>
  </si>
  <si>
    <t>2.1.1.4_PR: # of participants to events/initiatives</t>
  </si>
  <si>
    <t>Activity-2.1.2: Local civil society support</t>
  </si>
  <si>
    <t>--------Activity-2.1.2: Local civil society support--------</t>
  </si>
  <si>
    <t>Put '1' in THIS LINE for each month for which Activity-2.1.2 will be ongoing in this location</t>
  </si>
  <si>
    <t>2.1.2.1: # of local CSOs receiving organizational/capacity support</t>
  </si>
  <si>
    <r>
      <rPr>
        <b/>
        <sz val="11"/>
        <color theme="1"/>
        <rFont val="Arial"/>
        <family val="2"/>
      </rPr>
      <t>CSO</t>
    </r>
    <r>
      <rPr>
        <sz val="11"/>
        <color theme="1"/>
        <rFont val="Arial"/>
        <family val="2"/>
      </rPr>
      <t xml:space="preserve">: refers to civil society organization (they range from local associations to national NGOs).
</t>
    </r>
    <r>
      <rPr>
        <b/>
        <sz val="11"/>
        <color theme="1"/>
        <rFont val="Arial"/>
        <family val="2"/>
      </rPr>
      <t xml:space="preserve">Support to local NGOs: </t>
    </r>
    <r>
      <rPr>
        <sz val="11"/>
        <color theme="1"/>
        <rFont val="Arial"/>
        <family val="2"/>
      </rPr>
      <t xml:space="preserve">can include both organizational and capacity support (i.e. on self-structuring and management, proposal development, project management, financial management) as well substantive support related to social stability (conflict analysis, prevention and resolution, community outreach, participatory processes, communication and advocacy, etc...). It can also refer to initiatives defined as public campaign, petition, public pact or commitment aiming at mitigating tensions - through positive messages or fighting misperceptions.
</t>
    </r>
  </si>
  <si>
    <t>Activity-2.1.3: National civil society support</t>
  </si>
  <si>
    <t>--------Activity-2.1.3: National civil society support</t>
  </si>
  <si>
    <t>Put '1' in THIS LINE for each month for which Activity-2.1.3 will be ongoing in this location</t>
  </si>
  <si>
    <t>Activity-2.2.1: Youth initiatives</t>
  </si>
  <si>
    <t>--------Activity-2.2.1: Youth initiatives--------</t>
  </si>
  <si>
    <t>Put '1' in THIS LINE for each month for which Activity-2.2.1 will be ongoing in this location</t>
  </si>
  <si>
    <r>
      <rPr>
        <b/>
        <sz val="11"/>
        <color theme="1"/>
        <rFont val="Calibri"/>
        <family val="2"/>
        <scheme val="minor"/>
      </rPr>
      <t>Peacebuilding committees</t>
    </r>
    <r>
      <rPr>
        <sz val="11"/>
        <color theme="1"/>
        <rFont val="Calibri"/>
        <family val="2"/>
        <scheme val="minor"/>
      </rPr>
      <t xml:space="preserve">: structures gathering youth that meet on a regular basis to specifically address causes of conflict / tensions (they can be locally owned / managed)."
</t>
    </r>
    <r>
      <rPr>
        <b/>
        <sz val="11"/>
        <color theme="1"/>
        <rFont val="Calibri"/>
        <family val="2"/>
        <scheme val="minor"/>
      </rPr>
      <t>Summer camps</t>
    </r>
    <r>
      <rPr>
        <sz val="11"/>
        <color theme="1"/>
        <rFont val="Calibri"/>
        <family val="2"/>
        <scheme val="minor"/>
      </rPr>
      <t xml:space="preserve">: supervised programs implemented during the summer which enable children and/or adolescents to engage in various activities.
</t>
    </r>
    <r>
      <rPr>
        <b/>
        <sz val="11"/>
        <color theme="1"/>
        <rFont val="Calibri"/>
        <family val="2"/>
        <scheme val="minor"/>
      </rPr>
      <t>Sport clubs/activities</t>
    </r>
    <r>
      <rPr>
        <sz val="11"/>
        <color theme="1"/>
        <rFont val="Calibri"/>
        <family val="2"/>
        <scheme val="minor"/>
      </rPr>
      <t xml:space="preserve">: peacebuilding initiatives aimed at mitigating tensions through sports/art.
</t>
    </r>
    <r>
      <rPr>
        <b/>
        <sz val="11"/>
        <color theme="1"/>
        <rFont val="Calibri"/>
        <family val="2"/>
        <scheme val="minor"/>
      </rPr>
      <t>Active citizenship and community services</t>
    </r>
    <r>
      <rPr>
        <sz val="11"/>
        <color theme="1"/>
        <rFont val="Calibri"/>
        <family val="2"/>
        <scheme val="minor"/>
      </rPr>
      <t xml:space="preserve">: initiatives promoting active engagement and volunteerism among youth in order to reduce tensions. Active citizenship should only target Lebanese, community services can target non-Lebanese. 
</t>
    </r>
    <r>
      <rPr>
        <b/>
        <sz val="11"/>
        <color theme="1"/>
        <rFont val="Calibri"/>
        <family val="2"/>
        <scheme val="minor"/>
      </rPr>
      <t>Other recreational/ cultural activities</t>
    </r>
    <r>
      <rPr>
        <sz val="11"/>
        <color theme="1"/>
        <rFont val="Calibri"/>
        <family val="2"/>
        <scheme val="minor"/>
      </rPr>
      <t xml:space="preserve">: youth initiatives promoting peacebuilding through other recreational/cultural activities (theatrical plays, etc.)
</t>
    </r>
  </si>
  <si>
    <t>2.2.1.1: #youth initiatives established - violence free school</t>
  </si>
  <si>
    <r>
      <rPr>
        <b/>
        <sz val="11"/>
        <color theme="1"/>
        <rFont val="Arial"/>
        <family val="2"/>
      </rPr>
      <t>Projects</t>
    </r>
    <r>
      <rPr>
        <sz val="11"/>
        <color theme="1"/>
        <rFont val="Arial"/>
        <family val="2"/>
      </rPr>
      <t>: Short term and one off actions (non-tangible), campaigns, QIPs and activities (if tangible, need to be reported as CSPs under output 1.1).</t>
    </r>
  </si>
  <si>
    <t>2.2.1.2_LEB_Female_15-24: # of youth participating in initiatives</t>
  </si>
  <si>
    <t>2.2.1.2_LEB_Male_15-24: # of youth participating in initiatives</t>
  </si>
  <si>
    <t>2.2.1.2_SYR_Female_15-24: # of youth participating in initiatives</t>
  </si>
  <si>
    <t>2.2.1.2_SYR_Male_15-24: # of youth participating in initiatives</t>
  </si>
  <si>
    <t>2.2.1.2_PRL_Female_15-24: # of youth participating in initiatives</t>
  </si>
  <si>
    <t>2.2.1.2_PRL_Male_15-24: # of youth participating in initiatives</t>
  </si>
  <si>
    <t>2.2.1.2_PRS_Female_15-24: # of youth participating in initiatives</t>
  </si>
  <si>
    <t>2.2.1.2_PRS_Male_15-24: # of youth participating in initiatives</t>
  </si>
  <si>
    <t>2.2.1.3_LEB_Female_15-24: # of youth trained on Life Skills, Conflict Resolution and Healthy Life styles</t>
  </si>
  <si>
    <t>2.2.1.3_LEB_Male_15-24: # of youth trained on Life Skills, Conflict Resolution and Healthy Life styles</t>
  </si>
  <si>
    <t>2.2.1.3_SYR_Female_15-24: # of youth trained on Life Skills, Conflict Resolution and Healthy Life styles</t>
  </si>
  <si>
    <t>2.2.1.3_SYR_Male_15-24: # of youth trained on Life Skills, Conflict Resolution and Healthy Life styles</t>
  </si>
  <si>
    <t>2.2.1.3_PRL_Female_15-24: # of youth trained on Life Skills, Conflict Resolution and Healthy Life styles</t>
  </si>
  <si>
    <t>2.2.1.3_PRL_Male_15-24: # of youth trained on Life Skills, Conflict Resolution and Healthy Life styles</t>
  </si>
  <si>
    <t>2.2.1.3_PRS_Female_15-24: # of youth trained on Life Skills, Conflict Resolution and Healthy Life styles</t>
  </si>
  <si>
    <t>2.2.1.3_PRS_Male_15-24: # of youth trained on Life Skills, Conflict Resolution and Healthy Life styles</t>
  </si>
  <si>
    <t>Activity-2.3.1: Support Media for social stability</t>
  </si>
  <si>
    <t>--------Activity-2.3.1: Support Media for social stability--------</t>
  </si>
  <si>
    <t>Put '1' in THIS LINE for each month for which Activity-2.3.1 will be ongoing in this location</t>
  </si>
  <si>
    <t>2.3.1.1: # of media institutions engaged in social stability initiatives</t>
  </si>
  <si>
    <t>Media institutions: it includes newspapers, information websites, radio, TV stations which are engaged in initiatives (i.e. campaigns, specific series of news piece/analysis/commentary, pact or commitment) aiming at mitigating tensions through positive messages, commitment to objective reporting, or countering misperceptions.</t>
  </si>
  <si>
    <t>2.3.1.2_Female: # of journalists trained</t>
  </si>
  <si>
    <t>2.3.1.2_Male: # of journalists trained</t>
  </si>
  <si>
    <t>2.3.1.3_Female: # of individuals trained on objective/positive reporting</t>
  </si>
  <si>
    <t>2.3.1.3_Male: # of individuals trained on objective/positive reporting</t>
  </si>
  <si>
    <t>Outcome 3: Conflict sensitivity mainstreamed</t>
  </si>
  <si>
    <t>Activity-3.1.1: Produce Conflict Analysis/Early Warning Reports</t>
  </si>
  <si>
    <t>--------Activity-3.1.1: Produce Conflict Analysis/Early Warning Reports--------</t>
  </si>
  <si>
    <t>National</t>
  </si>
  <si>
    <t>Put '1' in THIS LINE for each month for which Activity-3.1.1 will be ongoing in this location</t>
  </si>
  <si>
    <t>3.1.1.1: # of Social Stability reports produced</t>
  </si>
  <si>
    <t>Reports</t>
  </si>
  <si>
    <t>Early warning: is a process/mechanism/systems (with associated policies and procedures) designed to predict and mitigate the harm resulting from natural and human-initiated disasters and other undesirable events.
Conflict sensitivity: defined as the ability to: 1) Understand the context in which an individual/group operate(s); 2) Understand the interaction between these interventions and the context, and; 3) Act upon the understanding of this interaction, in order to maximize positive impacts. It basically relates to the mainstreaming of the “do no harm approach” in conflict settings, and strengthening efforts to increase the positive impact on the context.</t>
  </si>
  <si>
    <t>Activity-3.1.2: Set up Early Warning &amp; Stabilizati</t>
  </si>
  <si>
    <t>--------Activity-3.1.2: Set up Early Warning &amp; Stabilization Monitoring System--------</t>
  </si>
  <si>
    <t>Put '1' in THIS LINE for each month for which Activity-3.1.2 will be ongoing in this location</t>
  </si>
  <si>
    <t>Activity-3.1.3: Deliver Conflict Sensitivity Train</t>
  </si>
  <si>
    <t>--------Activity-3.1.3: Deliver Conflict Sensitivity Training to LCRP Partners--------</t>
  </si>
  <si>
    <t>Put '1' in THIS LINE for each month for which Activity-3.1.3 will be ongoing in this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</si>
</sst>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51"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b/>
      <sz val="11"/>
      <name val="Calibri Light"/>
      <family val="2"/>
      <scheme val="major"/>
    </font>
    <font>
      <sz val="12"/>
      <color theme="1"/>
      <name val="Times New Roman"/>
      <family val="2"/>
    </font>
    <font>
      <b/>
      <sz val="12"/>
      <color theme="1"/>
      <name val="Times New Roman"/>
      <family val="1"/>
    </font>
    <font>
      <b/>
      <sz val="12"/>
      <color theme="1"/>
      <name val="Times New Roman"/>
      <family val="2"/>
    </font>
    <font>
      <sz val="12"/>
      <color theme="1"/>
      <name val="Times New Roman"/>
      <family val="1"/>
    </font>
    <font>
      <sz val="12"/>
      <name val="Times New Roman"/>
      <family val="2"/>
    </font>
    <font>
      <sz val="11"/>
      <name val="Times New Roman"/>
      <family val="1"/>
    </font>
    <font>
      <sz val="11"/>
      <color rgb="FF0070C0"/>
      <name val="Calibri"/>
      <family val="2"/>
    </font>
    <font>
      <b/>
      <sz val="9"/>
      <color indexed="81"/>
      <name val="Tahoma"/>
      <family val="2"/>
    </font>
    <font>
      <sz val="9"/>
      <color indexed="81"/>
      <name val="Tahoma"/>
      <family val="2"/>
    </font>
    <font>
      <b/>
      <sz val="16"/>
      <name val="Calibri Light"/>
      <family val="2"/>
      <scheme val="major"/>
    </font>
    <font>
      <sz val="10"/>
      <name val="Calibri Light"/>
      <family val="2"/>
      <scheme val="major"/>
    </font>
    <font>
      <sz val="11"/>
      <color theme="1"/>
      <name val="Calibri"/>
      <family val="2"/>
      <scheme val="minor"/>
    </font>
    <font>
      <b/>
      <sz val="11"/>
      <name val="Calibri Light"/>
      <family val="2"/>
      <scheme val="major"/>
    </font>
    <font>
      <sz val="16"/>
      <name val="Calibri Light"/>
      <family val="2"/>
      <scheme val="major"/>
    </font>
    <font>
      <b/>
      <sz val="12"/>
      <name val="Calibri Light"/>
      <family val="2"/>
      <scheme val="major"/>
    </font>
    <font>
      <sz val="14"/>
      <name val="Calibri Light"/>
      <family val="2"/>
      <scheme val="major"/>
    </font>
    <font>
      <sz val="12"/>
      <name val="Calibri Light"/>
      <family val="2"/>
      <scheme val="major"/>
    </font>
    <font>
      <sz val="9"/>
      <color theme="1"/>
      <name val="Calibri"/>
      <family val="2"/>
      <scheme val="minor"/>
    </font>
    <font>
      <sz val="14"/>
      <color theme="0"/>
      <name val="Calibri Light"/>
      <family val="2"/>
      <scheme val="major"/>
    </font>
    <font>
      <b/>
      <sz val="10"/>
      <name val="Calibri Light"/>
      <family val="2"/>
      <scheme val="major"/>
    </font>
    <font>
      <b/>
      <sz val="11"/>
      <color theme="1"/>
      <name val="Calibri"/>
      <family val="2"/>
      <scheme val="minor"/>
    </font>
    <font>
      <sz val="11"/>
      <name val="Calibri"/>
      <family val="2"/>
      <scheme val="minor"/>
    </font>
    <font>
      <sz val="11"/>
      <color theme="1"/>
      <name val="Arial"/>
      <family val="2"/>
    </font>
    <font>
      <b/>
      <sz val="10"/>
      <color theme="1"/>
      <name val="Arial"/>
      <family val="2"/>
    </font>
    <font>
      <b/>
      <sz val="11"/>
      <color theme="1"/>
      <name val="Arial"/>
      <family val="2"/>
    </font>
    <font>
      <sz val="8"/>
      <color theme="1"/>
      <name val="Arial"/>
      <family val="2"/>
    </font>
    <font>
      <u/>
      <sz val="8"/>
      <color theme="1"/>
      <name val="Arial"/>
      <family val="2"/>
    </font>
    <font>
      <sz val="10"/>
      <color theme="1"/>
      <name val="Arial"/>
      <family val="2"/>
    </font>
    <font>
      <b/>
      <sz val="12"/>
      <color rgb="FF000000"/>
      <name val="Calibri"/>
      <family val="2"/>
    </font>
    <font>
      <sz val="10"/>
      <color rgb="FF000000"/>
      <name val="Calibri"/>
      <family val="2"/>
    </font>
    <font>
      <b/>
      <sz val="10"/>
      <color rgb="FF5B9BD5"/>
      <name val="Calibri"/>
      <family val="2"/>
    </font>
    <font>
      <b/>
      <sz val="10"/>
      <name val="Calibri"/>
      <family val="2"/>
    </font>
    <font>
      <b/>
      <sz val="10"/>
      <color rgb="FF000000"/>
      <name val="Calibri"/>
      <family val="2"/>
    </font>
    <font>
      <b/>
      <sz val="10"/>
      <color rgb="FFFFFFFF"/>
      <name val="Calibri"/>
      <family val="2"/>
    </font>
    <font>
      <b/>
      <sz val="12"/>
      <color rgb="FFFFFFFF"/>
      <name val="Calibri"/>
      <family val="2"/>
    </font>
    <font>
      <sz val="10"/>
      <name val="Calibri"/>
      <family val="2"/>
    </font>
    <font>
      <sz val="10"/>
      <color rgb="FFFF0000"/>
      <name val="Calibri"/>
      <family val="2"/>
    </font>
    <font>
      <sz val="10"/>
      <color theme="1"/>
      <name val="Calibri"/>
      <family val="2"/>
    </font>
    <font>
      <sz val="10"/>
      <color theme="1"/>
      <name val="Calibri"/>
      <family val="2"/>
      <scheme val="minor"/>
    </font>
    <font>
      <b/>
      <sz val="10"/>
      <color theme="1"/>
      <name val="Calibri"/>
      <family val="2"/>
      <scheme val="minor"/>
    </font>
    <font>
      <b/>
      <sz val="16"/>
      <color theme="1"/>
      <name val="Calibri"/>
      <family val="2"/>
      <scheme val="minor"/>
    </font>
    <font>
      <b/>
      <sz val="22"/>
      <color theme="1"/>
      <name val="Calibri"/>
      <family val="2"/>
      <scheme val="minor"/>
    </font>
    <font>
      <b/>
      <sz val="18"/>
      <color theme="1"/>
      <name val="Calibri"/>
      <family val="2"/>
      <scheme val="minor"/>
    </font>
    <font>
      <u/>
      <sz val="10"/>
      <color theme="1"/>
      <name val="Arial"/>
      <family val="2"/>
    </font>
  </fonts>
  <fills count="2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rgb="FFFFFFFF"/>
      </patternFill>
    </fill>
    <fill>
      <patternFill patternType="solid">
        <fgColor theme="6" tint="0.79998168889431442"/>
        <bgColor rgb="FFFBE4D5"/>
      </patternFill>
    </fill>
    <fill>
      <patternFill patternType="solid">
        <fgColor theme="6" tint="0.79998168889431442"/>
        <bgColor rgb="FFFFFFFF"/>
      </patternFill>
    </fill>
    <fill>
      <patternFill patternType="solid">
        <fgColor rgb="FF525252"/>
        <bgColor rgb="FF525252"/>
      </patternFill>
    </fill>
    <fill>
      <patternFill patternType="solid">
        <fgColor theme="0"/>
        <bgColor rgb="FFFFFF00"/>
      </patternFill>
    </fill>
    <fill>
      <patternFill patternType="solid">
        <fgColor theme="0"/>
        <bgColor rgb="FFFBE4D5"/>
      </patternFill>
    </fill>
    <fill>
      <patternFill patternType="solid">
        <fgColor rgb="FFD0CECE"/>
        <bgColor rgb="FFD0CECE"/>
      </patternFill>
    </fill>
    <fill>
      <patternFill patternType="solid">
        <fgColor theme="2" tint="-0.249977111117893"/>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style="thin">
        <color theme="0" tint="-0.34998626667073579"/>
      </bottom>
      <diagonal/>
    </border>
    <border>
      <left/>
      <right style="thick">
        <color theme="0"/>
      </right>
      <top/>
      <bottom/>
      <diagonal/>
    </border>
    <border>
      <left/>
      <right style="thick">
        <color theme="0"/>
      </right>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
      <left/>
      <right/>
      <top style="thin">
        <color rgb="FF000000"/>
      </top>
      <bottom style="thin">
        <color rgb="FF000000"/>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9">
    <xf numFmtId="0" fontId="0" fillId="0" borderId="0"/>
    <xf numFmtId="9" fontId="2"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7" fillId="0" borderId="0"/>
    <xf numFmtId="44" fontId="7" fillId="0" borderId="0" applyFont="0" applyFill="0" applyBorder="0" applyAlignment="0" applyProtection="0"/>
    <xf numFmtId="44" fontId="2" fillId="0" borderId="0" applyFont="0" applyFill="0" applyBorder="0" applyAlignment="0" applyProtection="0"/>
  </cellStyleXfs>
  <cellXfs count="302">
    <xf numFmtId="0" fontId="0" fillId="0" borderId="0" xfId="0"/>
    <xf numFmtId="0" fontId="0" fillId="0" borderId="0" xfId="0" applyAlignment="1">
      <alignment wrapText="1"/>
    </xf>
    <xf numFmtId="0" fontId="5" fillId="0" borderId="6" xfId="0" applyFont="1" applyBorder="1" applyAlignment="1">
      <alignment vertical="top" wrapText="1"/>
    </xf>
    <xf numFmtId="0" fontId="8" fillId="0" borderId="0" xfId="6" applyFont="1"/>
    <xf numFmtId="0" fontId="7" fillId="0" borderId="0" xfId="6" applyAlignment="1">
      <alignment horizontal="left"/>
    </xf>
    <xf numFmtId="0" fontId="7" fillId="0" borderId="0" xfId="6"/>
    <xf numFmtId="0" fontId="9" fillId="4" borderId="17" xfId="6" applyFont="1" applyFill="1" applyBorder="1" applyAlignment="1">
      <alignment horizontal="left" vertical="center"/>
    </xf>
    <xf numFmtId="0" fontId="9" fillId="4" borderId="18" xfId="6" applyFont="1" applyFill="1" applyBorder="1" applyAlignment="1">
      <alignment horizontal="left" vertical="center" wrapText="1"/>
    </xf>
    <xf numFmtId="0" fontId="10" fillId="4" borderId="17" xfId="6" applyFont="1" applyFill="1" applyBorder="1" applyAlignment="1">
      <alignment vertical="center" wrapText="1"/>
    </xf>
    <xf numFmtId="0" fontId="7" fillId="4" borderId="17" xfId="6" applyFill="1" applyBorder="1" applyAlignment="1">
      <alignment horizontal="left" vertical="center"/>
    </xf>
    <xf numFmtId="165" fontId="7" fillId="4" borderId="17" xfId="6" applyNumberFormat="1" applyFill="1" applyBorder="1" applyAlignment="1">
      <alignment horizontal="left" vertical="center"/>
    </xf>
    <xf numFmtId="165" fontId="7" fillId="4" borderId="19" xfId="6" applyNumberFormat="1" applyFill="1" applyBorder="1" applyAlignment="1">
      <alignment horizontal="left" vertical="center"/>
    </xf>
    <xf numFmtId="0" fontId="11" fillId="5" borderId="17" xfId="6" applyFont="1" applyFill="1" applyBorder="1" applyAlignment="1">
      <alignment horizontal="left" vertical="center"/>
    </xf>
    <xf numFmtId="0" fontId="11" fillId="5" borderId="17" xfId="6" applyFont="1" applyFill="1" applyBorder="1" applyAlignment="1">
      <alignment horizontal="left" vertical="center" wrapText="1"/>
    </xf>
    <xf numFmtId="0" fontId="11" fillId="5" borderId="19" xfId="6" applyFont="1" applyFill="1" applyBorder="1" applyAlignment="1">
      <alignment horizontal="center" vertical="center" wrapText="1"/>
    </xf>
    <xf numFmtId="1" fontId="11" fillId="5" borderId="21" xfId="6" applyNumberFormat="1" applyFont="1" applyFill="1" applyBorder="1" applyAlignment="1">
      <alignment horizontal="left" vertical="center" wrapText="1"/>
    </xf>
    <xf numFmtId="0" fontId="11" fillId="5" borderId="17" xfId="6" applyFont="1" applyFill="1" applyBorder="1" applyAlignment="1">
      <alignment horizontal="center" vertical="center" wrapText="1"/>
    </xf>
    <xf numFmtId="0" fontId="11" fillId="5" borderId="23" xfId="6" applyFont="1" applyFill="1" applyBorder="1" applyAlignment="1">
      <alignment horizontal="center" vertical="center" wrapText="1"/>
    </xf>
    <xf numFmtId="0" fontId="12" fillId="2" borderId="17" xfId="6" applyFont="1" applyFill="1" applyBorder="1" applyAlignment="1">
      <alignment horizontal="left" vertical="center" wrapText="1"/>
    </xf>
    <xf numFmtId="0" fontId="12" fillId="2" borderId="19" xfId="6" applyFont="1" applyFill="1" applyBorder="1" applyAlignment="1">
      <alignment horizontal="center" vertical="center" wrapText="1"/>
    </xf>
    <xf numFmtId="165" fontId="0" fillId="2" borderId="17" xfId="7" applyNumberFormat="1" applyFont="1" applyFill="1" applyBorder="1" applyAlignment="1">
      <alignment horizontal="left" vertical="center" wrapText="1"/>
    </xf>
    <xf numFmtId="1" fontId="0" fillId="2" borderId="19" xfId="7" applyNumberFormat="1" applyFont="1" applyFill="1" applyBorder="1" applyAlignment="1">
      <alignment horizontal="center" vertical="center" wrapText="1"/>
    </xf>
    <xf numFmtId="0" fontId="10" fillId="2" borderId="17" xfId="6" applyFont="1" applyFill="1" applyBorder="1" applyAlignment="1">
      <alignment horizontal="left" vertical="center" wrapText="1"/>
    </xf>
    <xf numFmtId="0" fontId="10" fillId="2" borderId="19" xfId="6" applyFont="1" applyFill="1" applyBorder="1" applyAlignment="1">
      <alignment horizontal="center" vertical="center" wrapText="1"/>
    </xf>
    <xf numFmtId="165" fontId="10" fillId="2" borderId="17" xfId="7" applyNumberFormat="1" applyFont="1" applyFill="1" applyBorder="1" applyAlignment="1">
      <alignment horizontal="left" vertical="center"/>
    </xf>
    <xf numFmtId="0" fontId="7" fillId="2" borderId="0" xfId="6" applyFill="1" applyAlignment="1">
      <alignment horizontal="center" vertical="center"/>
    </xf>
    <xf numFmtId="0" fontId="9" fillId="2" borderId="22" xfId="6" applyFont="1" applyFill="1" applyBorder="1" applyAlignment="1">
      <alignment horizontal="left" vertical="center"/>
    </xf>
    <xf numFmtId="0" fontId="9" fillId="2" borderId="22" xfId="6" applyFont="1" applyFill="1" applyBorder="1" applyAlignment="1">
      <alignment horizontal="left" vertical="center" wrapText="1"/>
    </xf>
    <xf numFmtId="0" fontId="10" fillId="2" borderId="22" xfId="6" applyFont="1" applyFill="1" applyBorder="1" applyAlignment="1">
      <alignment horizontal="left" vertical="center" wrapText="1"/>
    </xf>
    <xf numFmtId="0" fontId="10" fillId="2" borderId="21" xfId="6" applyFont="1" applyFill="1" applyBorder="1" applyAlignment="1">
      <alignment horizontal="left" vertical="center"/>
    </xf>
    <xf numFmtId="0" fontId="10" fillId="2" borderId="18" xfId="6" applyFont="1" applyFill="1" applyBorder="1" applyAlignment="1">
      <alignment horizontal="center" vertical="center"/>
    </xf>
    <xf numFmtId="165" fontId="0" fillId="2" borderId="18" xfId="7" applyNumberFormat="1" applyFont="1" applyFill="1" applyBorder="1" applyAlignment="1">
      <alignment horizontal="left" vertical="center" wrapText="1"/>
    </xf>
    <xf numFmtId="1" fontId="0" fillId="2" borderId="18" xfId="7" applyNumberFormat="1" applyFont="1" applyFill="1" applyBorder="1" applyAlignment="1">
      <alignment horizontal="center" vertical="center" wrapText="1"/>
    </xf>
    <xf numFmtId="0" fontId="10" fillId="2" borderId="17" xfId="6" applyFont="1" applyFill="1" applyBorder="1" applyAlignment="1">
      <alignment horizontal="left" vertical="center"/>
    </xf>
    <xf numFmtId="0" fontId="10" fillId="2" borderId="17" xfId="6" applyFont="1" applyFill="1" applyBorder="1" applyAlignment="1">
      <alignment horizontal="center" vertical="center"/>
    </xf>
    <xf numFmtId="1" fontId="0" fillId="2" borderId="17" xfId="7" applyNumberFormat="1" applyFont="1" applyFill="1" applyBorder="1" applyAlignment="1">
      <alignment horizontal="center" vertical="center" wrapText="1"/>
    </xf>
    <xf numFmtId="0" fontId="7" fillId="2" borderId="17" xfId="6" applyFill="1" applyBorder="1" applyAlignment="1">
      <alignment horizontal="center"/>
    </xf>
    <xf numFmtId="165" fontId="0" fillId="2" borderId="17" xfId="7" applyNumberFormat="1" applyFont="1" applyFill="1" applyBorder="1"/>
    <xf numFmtId="165" fontId="7" fillId="2" borderId="17" xfId="6" applyNumberFormat="1" applyFill="1" applyBorder="1"/>
    <xf numFmtId="0" fontId="13" fillId="0" borderId="0" xfId="6" applyFont="1" applyAlignment="1">
      <alignment horizontal="left"/>
    </xf>
    <xf numFmtId="0" fontId="16" fillId="4" borderId="0" xfId="2" applyFont="1" applyFill="1" applyAlignment="1">
      <alignment vertical="center"/>
    </xf>
    <xf numFmtId="0" fontId="17" fillId="6" borderId="0" xfId="2" applyFont="1" applyFill="1" applyAlignment="1">
      <alignment horizontal="right" vertical="center"/>
    </xf>
    <xf numFmtId="0" fontId="17" fillId="0" borderId="2" xfId="2" applyFont="1" applyBorder="1" applyAlignment="1">
      <alignment horizontal="left" vertical="center"/>
    </xf>
    <xf numFmtId="0" fontId="18" fillId="0" borderId="0" xfId="0" applyFont="1"/>
    <xf numFmtId="0" fontId="17" fillId="0" borderId="0" xfId="2" applyFont="1" applyAlignment="1">
      <alignment horizontal="left" vertical="center"/>
    </xf>
    <xf numFmtId="0" fontId="19" fillId="4" borderId="5" xfId="2" applyFont="1" applyFill="1" applyBorder="1" applyAlignment="1">
      <alignment vertical="center"/>
    </xf>
    <xf numFmtId="0" fontId="17" fillId="6" borderId="5" xfId="2" applyFont="1" applyFill="1" applyBorder="1" applyAlignment="1">
      <alignment vertical="center"/>
    </xf>
    <xf numFmtId="0" fontId="19" fillId="4" borderId="9" xfId="2" applyFont="1" applyFill="1" applyBorder="1" applyAlignment="1">
      <alignment vertical="center"/>
    </xf>
    <xf numFmtId="0" fontId="17" fillId="6" borderId="9" xfId="2" applyFont="1" applyFill="1" applyBorder="1" applyAlignment="1">
      <alignment vertical="center"/>
    </xf>
    <xf numFmtId="0" fontId="20" fillId="0" borderId="0" xfId="2" applyFont="1" applyAlignment="1">
      <alignment vertical="center"/>
    </xf>
    <xf numFmtId="0" fontId="17" fillId="0" borderId="0" xfId="2" applyFont="1" applyAlignment="1">
      <alignment horizontal="right" vertical="center"/>
    </xf>
    <xf numFmtId="0" fontId="21" fillId="8" borderId="12" xfId="2" applyFont="1" applyFill="1" applyBorder="1" applyAlignment="1">
      <alignment horizontal="right" vertical="center"/>
    </xf>
    <xf numFmtId="0" fontId="21" fillId="7" borderId="14" xfId="2" applyFont="1" applyFill="1" applyBorder="1" applyAlignment="1">
      <alignment horizontal="right" vertical="center"/>
    </xf>
    <xf numFmtId="0" fontId="21" fillId="3" borderId="5" xfId="2" applyFont="1" applyFill="1" applyBorder="1" applyAlignment="1">
      <alignment horizontal="right" vertical="center"/>
    </xf>
    <xf numFmtId="0" fontId="18" fillId="6" borderId="0" xfId="0" applyFont="1" applyFill="1"/>
    <xf numFmtId="0" fontId="17" fillId="6" borderId="0" xfId="2" applyFont="1" applyFill="1" applyAlignment="1">
      <alignment horizontal="right" vertical="center" wrapText="1"/>
    </xf>
    <xf numFmtId="0" fontId="24" fillId="3" borderId="0" xfId="0" applyFont="1" applyFill="1" applyAlignment="1">
      <alignment horizontal="right"/>
    </xf>
    <xf numFmtId="9" fontId="22" fillId="8" borderId="11" xfId="1" applyFont="1" applyFill="1" applyBorder="1" applyAlignment="1">
      <alignment vertical="center"/>
    </xf>
    <xf numFmtId="9" fontId="22" fillId="7" borderId="13" xfId="1" applyFont="1" applyFill="1" applyBorder="1" applyAlignment="1">
      <alignment vertical="center"/>
    </xf>
    <xf numFmtId="164" fontId="25" fillId="0" borderId="0" xfId="3" applyNumberFormat="1" applyFont="1" applyAlignment="1">
      <alignment vertical="center"/>
    </xf>
    <xf numFmtId="164" fontId="21" fillId="8" borderId="12" xfId="3" applyNumberFormat="1" applyFont="1" applyFill="1" applyBorder="1" applyAlignment="1">
      <alignment horizontal="right" vertical="center"/>
    </xf>
    <xf numFmtId="164" fontId="21" fillId="7" borderId="14" xfId="3" quotePrefix="1" applyNumberFormat="1" applyFont="1" applyFill="1" applyBorder="1" applyAlignment="1">
      <alignment horizontal="right" vertical="center" wrapText="1"/>
    </xf>
    <xf numFmtId="164" fontId="21" fillId="3" borderId="5" xfId="3" applyNumberFormat="1" applyFont="1" applyFill="1" applyBorder="1" applyAlignment="1">
      <alignment horizontal="right" vertical="center"/>
    </xf>
    <xf numFmtId="0" fontId="21" fillId="6" borderId="10" xfId="2" applyFont="1" applyFill="1" applyBorder="1" applyAlignment="1">
      <alignment vertical="center"/>
    </xf>
    <xf numFmtId="164" fontId="26" fillId="6" borderId="10" xfId="3" applyNumberFormat="1" applyFont="1" applyFill="1" applyBorder="1" applyAlignment="1">
      <alignment vertical="center"/>
    </xf>
    <xf numFmtId="164" fontId="26" fillId="8" borderId="15" xfId="3" applyNumberFormat="1" applyFont="1" applyFill="1" applyBorder="1" applyAlignment="1">
      <alignment vertical="center"/>
    </xf>
    <xf numFmtId="164" fontId="26" fillId="7" borderId="16" xfId="3" applyNumberFormat="1" applyFont="1" applyFill="1" applyBorder="1" applyAlignment="1">
      <alignment vertical="center"/>
    </xf>
    <xf numFmtId="164" fontId="26" fillId="7" borderId="10" xfId="3" applyNumberFormat="1" applyFont="1" applyFill="1" applyBorder="1" applyAlignment="1">
      <alignment horizontal="right" vertical="center"/>
    </xf>
    <xf numFmtId="164" fontId="17" fillId="6" borderId="0" xfId="3" applyNumberFormat="1" applyFont="1" applyFill="1" applyAlignment="1">
      <alignment vertical="center"/>
    </xf>
    <xf numFmtId="164" fontId="17" fillId="8" borderId="11" xfId="3" applyNumberFormat="1" applyFont="1" applyFill="1" applyBorder="1" applyAlignment="1">
      <alignment vertical="center"/>
    </xf>
    <xf numFmtId="164" fontId="18" fillId="7" borderId="13" xfId="5" applyNumberFormat="1" applyFont="1" applyFill="1" applyBorder="1"/>
    <xf numFmtId="164" fontId="17" fillId="8" borderId="11" xfId="3" applyNumberFormat="1" applyFont="1" applyFill="1" applyBorder="1" applyAlignment="1">
      <alignment vertical="center" wrapText="1"/>
    </xf>
    <xf numFmtId="164" fontId="18" fillId="7" borderId="13" xfId="5" applyNumberFormat="1" applyFont="1" applyFill="1" applyBorder="1" applyAlignment="1">
      <alignment wrapText="1"/>
    </xf>
    <xf numFmtId="164" fontId="17" fillId="8" borderId="0" xfId="3" applyNumberFormat="1" applyFont="1" applyFill="1" applyAlignment="1">
      <alignment vertical="center"/>
    </xf>
    <xf numFmtId="164" fontId="18" fillId="7" borderId="0" xfId="5" applyNumberFormat="1" applyFont="1" applyFill="1"/>
    <xf numFmtId="0" fontId="17" fillId="6" borderId="0" xfId="2" applyFont="1" applyFill="1" applyAlignment="1">
      <alignment horizontal="left" vertical="center"/>
    </xf>
    <xf numFmtId="0" fontId="21" fillId="0" borderId="0" xfId="2" applyFont="1" applyAlignment="1">
      <alignment vertical="center"/>
    </xf>
    <xf numFmtId="0" fontId="17" fillId="0" borderId="0" xfId="2" applyFont="1" applyAlignment="1">
      <alignment vertical="center"/>
    </xf>
    <xf numFmtId="0" fontId="27" fillId="4" borderId="5" xfId="0" applyFont="1" applyFill="1" applyBorder="1" applyAlignment="1">
      <alignment horizontal="right"/>
    </xf>
    <xf numFmtId="0" fontId="11" fillId="5" borderId="22" xfId="6" applyFont="1" applyFill="1" applyBorder="1" applyAlignment="1">
      <alignment horizontal="center" vertical="center" wrapText="1"/>
    </xf>
    <xf numFmtId="0" fontId="1" fillId="4" borderId="5" xfId="0" applyFont="1" applyFill="1" applyBorder="1" applyAlignment="1">
      <alignment horizontal="right"/>
    </xf>
    <xf numFmtId="9" fontId="24" fillId="3" borderId="0" xfId="1" applyFont="1" applyFill="1" applyAlignment="1">
      <alignment horizontal="right"/>
    </xf>
    <xf numFmtId="44" fontId="22" fillId="8" borderId="11" xfId="8" applyFont="1" applyFill="1" applyBorder="1" applyAlignment="1">
      <alignment vertical="center"/>
    </xf>
    <xf numFmtId="44" fontId="23" fillId="7" borderId="13" xfId="8" applyFont="1" applyFill="1" applyBorder="1" applyAlignment="1">
      <alignment vertical="center"/>
    </xf>
    <xf numFmtId="44" fontId="24" fillId="3" borderId="0" xfId="8" applyFont="1" applyFill="1" applyAlignment="1">
      <alignment horizontal="right"/>
    </xf>
    <xf numFmtId="0" fontId="26" fillId="4" borderId="9" xfId="2" applyFont="1" applyFill="1" applyBorder="1" applyAlignment="1">
      <alignment horizontal="right" vertical="center" wrapText="1"/>
    </xf>
    <xf numFmtId="44" fontId="19" fillId="4" borderId="9" xfId="8" applyFont="1" applyFill="1" applyBorder="1" applyAlignment="1">
      <alignment horizontal="right" vertical="center" wrapText="1"/>
    </xf>
    <xf numFmtId="44" fontId="26" fillId="4" borderId="9" xfId="8" applyFont="1" applyFill="1" applyBorder="1" applyAlignment="1">
      <alignment horizontal="right" vertical="center" wrapText="1"/>
    </xf>
    <xf numFmtId="44" fontId="18" fillId="8" borderId="9" xfId="8" applyFont="1" applyFill="1" applyBorder="1" applyAlignment="1">
      <alignment horizontal="right" vertical="center"/>
    </xf>
    <xf numFmtId="9" fontId="18" fillId="8" borderId="9" xfId="0" applyNumberFormat="1" applyFont="1" applyFill="1" applyBorder="1" applyAlignment="1">
      <alignment horizontal="right" vertical="center"/>
    </xf>
    <xf numFmtId="44" fontId="18" fillId="7" borderId="9" xfId="8" applyFont="1" applyFill="1" applyBorder="1" applyAlignment="1">
      <alignment horizontal="right" vertical="center"/>
    </xf>
    <xf numFmtId="9" fontId="18" fillId="7" borderId="9" xfId="0" applyNumberFormat="1" applyFont="1" applyFill="1" applyBorder="1" applyAlignment="1">
      <alignment horizontal="right" vertical="center"/>
    </xf>
    <xf numFmtId="9" fontId="18" fillId="8" borderId="9" xfId="1" applyFont="1" applyFill="1" applyBorder="1" applyAlignment="1">
      <alignment horizontal="right" vertical="center"/>
    </xf>
    <xf numFmtId="0" fontId="10" fillId="9" borderId="17" xfId="6" applyFont="1" applyFill="1" applyBorder="1" applyAlignment="1">
      <alignment horizontal="left" vertical="center" wrapText="1"/>
    </xf>
    <xf numFmtId="0" fontId="10" fillId="9" borderId="19" xfId="6" applyFont="1" applyFill="1" applyBorder="1" applyAlignment="1">
      <alignment horizontal="center" vertical="center" wrapText="1"/>
    </xf>
    <xf numFmtId="165" fontId="0" fillId="9" borderId="17" xfId="7" applyNumberFormat="1" applyFont="1" applyFill="1" applyBorder="1" applyAlignment="1">
      <alignment horizontal="left" vertical="center" wrapText="1"/>
    </xf>
    <xf numFmtId="1" fontId="0" fillId="9" borderId="19" xfId="7" applyNumberFormat="1" applyFont="1" applyFill="1" applyBorder="1" applyAlignment="1">
      <alignment horizontal="center" vertical="center" wrapText="1"/>
    </xf>
    <xf numFmtId="0" fontId="12" fillId="9" borderId="17" xfId="6" applyFont="1" applyFill="1" applyBorder="1" applyAlignment="1">
      <alignment horizontal="left" vertical="center" wrapText="1"/>
    </xf>
    <xf numFmtId="0" fontId="12" fillId="9" borderId="19" xfId="6" applyFont="1" applyFill="1" applyBorder="1" applyAlignment="1">
      <alignment horizontal="center" vertical="center" wrapText="1"/>
    </xf>
    <xf numFmtId="44" fontId="1" fillId="4" borderId="9" xfId="8" applyFont="1" applyFill="1" applyBorder="1" applyAlignment="1">
      <alignment horizontal="right" vertical="center"/>
    </xf>
    <xf numFmtId="44" fontId="18" fillId="4" borderId="9" xfId="8" applyFont="1" applyFill="1" applyBorder="1" applyAlignment="1">
      <alignment horizontal="right" vertical="center"/>
    </xf>
    <xf numFmtId="44" fontId="0" fillId="9" borderId="17" xfId="7" applyFont="1" applyFill="1" applyBorder="1" applyAlignment="1">
      <alignment horizontal="left" vertical="center" wrapText="1"/>
    </xf>
    <xf numFmtId="164" fontId="0" fillId="7" borderId="0" xfId="5" applyNumberFormat="1" applyFont="1" applyFill="1"/>
    <xf numFmtId="0" fontId="32" fillId="10" borderId="1" xfId="0" applyFont="1" applyFill="1" applyBorder="1" applyAlignment="1">
      <alignment vertical="center" wrapText="1"/>
    </xf>
    <xf numFmtId="0" fontId="0" fillId="0" borderId="0" xfId="0" applyAlignment="1">
      <alignment horizontal="left"/>
    </xf>
    <xf numFmtId="0" fontId="35" fillId="12" borderId="0" xfId="0" applyFont="1" applyFill="1"/>
    <xf numFmtId="0" fontId="36" fillId="12" borderId="0" xfId="0" applyFont="1" applyFill="1"/>
    <xf numFmtId="0" fontId="37" fillId="12" borderId="0" xfId="0" applyFont="1" applyFill="1" applyAlignment="1">
      <alignment horizontal="left" vertical="center" wrapText="1"/>
    </xf>
    <xf numFmtId="0" fontId="39" fillId="14" borderId="31" xfId="0" applyFont="1" applyFill="1" applyBorder="1" applyAlignment="1">
      <alignment horizontal="left" vertical="center"/>
    </xf>
    <xf numFmtId="0" fontId="38" fillId="14" borderId="31" xfId="0" applyFont="1" applyFill="1" applyBorder="1" applyAlignment="1">
      <alignment horizontal="left" vertical="center" wrapText="1"/>
    </xf>
    <xf numFmtId="0" fontId="38" fillId="14" borderId="31" xfId="0" applyFont="1" applyFill="1" applyBorder="1" applyAlignment="1">
      <alignment horizontal="left" vertical="center"/>
    </xf>
    <xf numFmtId="0" fontId="38" fillId="13" borderId="31" xfId="0" applyFont="1" applyFill="1" applyBorder="1" applyAlignment="1">
      <alignment horizontal="left" vertical="center" wrapText="1"/>
    </xf>
    <xf numFmtId="0" fontId="38" fillId="12" borderId="1" xfId="0" applyFont="1" applyFill="1" applyBorder="1" applyAlignment="1">
      <alignment horizontal="left" vertical="top" wrapText="1"/>
    </xf>
    <xf numFmtId="0" fontId="42" fillId="12" borderId="1" xfId="0" applyFont="1" applyFill="1" applyBorder="1" applyAlignment="1">
      <alignment horizontal="left" vertical="top" wrapText="1"/>
    </xf>
    <xf numFmtId="0" fontId="42" fillId="12" borderId="24" xfId="0" applyFont="1" applyFill="1" applyBorder="1" applyAlignment="1">
      <alignment horizontal="left" vertical="top" wrapText="1"/>
    </xf>
    <xf numFmtId="0" fontId="39" fillId="14" borderId="31" xfId="0" applyFont="1" applyFill="1" applyBorder="1" applyAlignment="1">
      <alignment vertical="center"/>
    </xf>
    <xf numFmtId="0" fontId="38" fillId="14" borderId="31" xfId="0" applyFont="1" applyFill="1" applyBorder="1" applyAlignment="1">
      <alignment horizontal="center" vertical="center" wrapText="1"/>
    </xf>
    <xf numFmtId="164" fontId="38" fillId="12" borderId="1" xfId="5" applyNumberFormat="1" applyFont="1" applyFill="1" applyBorder="1" applyAlignment="1">
      <alignment horizontal="right" vertical="top" wrapText="1"/>
    </xf>
    <xf numFmtId="164" fontId="38" fillId="17" borderId="1" xfId="5" applyNumberFormat="1" applyFont="1" applyFill="1" applyBorder="1" applyAlignment="1">
      <alignment horizontal="right" vertical="top" wrapText="1"/>
    </xf>
    <xf numFmtId="164" fontId="42" fillId="12" borderId="1" xfId="5" applyNumberFormat="1" applyFont="1" applyFill="1" applyBorder="1" applyAlignment="1">
      <alignment horizontal="right" vertical="top" wrapText="1"/>
    </xf>
    <xf numFmtId="164" fontId="42" fillId="17" borderId="1" xfId="5" applyNumberFormat="1" applyFont="1" applyFill="1" applyBorder="1" applyAlignment="1">
      <alignment horizontal="right" vertical="top" wrapText="1"/>
    </xf>
    <xf numFmtId="164" fontId="42" fillId="12" borderId="34" xfId="5" applyNumberFormat="1" applyFont="1" applyFill="1" applyBorder="1" applyAlignment="1">
      <alignment horizontal="right" vertical="top" wrapText="1"/>
    </xf>
    <xf numFmtId="164" fontId="42" fillId="17" borderId="34" xfId="5" applyNumberFormat="1" applyFont="1" applyFill="1" applyBorder="1" applyAlignment="1">
      <alignment horizontal="right" vertical="top" wrapText="1"/>
    </xf>
    <xf numFmtId="9" fontId="38" fillId="16" borderId="32" xfId="1" applyFont="1" applyFill="1" applyBorder="1" applyAlignment="1">
      <alignment horizontal="right" vertical="top" wrapText="1"/>
    </xf>
    <xf numFmtId="9" fontId="42" fillId="16" borderId="1" xfId="1" applyFont="1" applyFill="1" applyBorder="1" applyAlignment="1">
      <alignment horizontal="right" vertical="top" wrapText="1"/>
    </xf>
    <xf numFmtId="0" fontId="38" fillId="14" borderId="24" xfId="0" applyFont="1" applyFill="1" applyBorder="1" applyAlignment="1">
      <alignment horizontal="left" vertical="center"/>
    </xf>
    <xf numFmtId="0" fontId="38" fillId="14" borderId="25" xfId="0" applyFont="1" applyFill="1" applyBorder="1" applyAlignment="1">
      <alignment horizontal="left" vertical="center" wrapText="1"/>
    </xf>
    <xf numFmtId="0" fontId="38" fillId="13" borderId="24" xfId="0" applyFont="1" applyFill="1" applyBorder="1" applyAlignment="1">
      <alignment horizontal="left" vertical="center" wrapText="1"/>
    </xf>
    <xf numFmtId="0" fontId="42" fillId="12" borderId="35" xfId="0" applyFont="1" applyFill="1" applyBorder="1" applyAlignment="1">
      <alignment vertical="top" wrapText="1"/>
    </xf>
    <xf numFmtId="0" fontId="38" fillId="12" borderId="35" xfId="0" applyFont="1" applyFill="1" applyBorder="1" applyAlignment="1">
      <alignment horizontal="left" vertical="top" wrapText="1"/>
    </xf>
    <xf numFmtId="164" fontId="38" fillId="12" borderId="35" xfId="5" applyNumberFormat="1" applyFont="1" applyFill="1" applyBorder="1" applyAlignment="1">
      <alignment horizontal="right" vertical="top" wrapText="1"/>
    </xf>
    <xf numFmtId="164" fontId="38" fillId="17" borderId="35" xfId="5" applyNumberFormat="1" applyFont="1" applyFill="1" applyBorder="1" applyAlignment="1">
      <alignment horizontal="right" vertical="top" wrapText="1"/>
    </xf>
    <xf numFmtId="0" fontId="38" fillId="10" borderId="0" xfId="0" applyFont="1" applyFill="1" applyAlignment="1">
      <alignment horizontal="left"/>
    </xf>
    <xf numFmtId="0" fontId="42" fillId="10" borderId="0" xfId="0" applyFont="1" applyFill="1" applyAlignment="1">
      <alignment horizontal="left"/>
    </xf>
    <xf numFmtId="0" fontId="42" fillId="12" borderId="0" xfId="0" applyFont="1" applyFill="1" applyAlignment="1">
      <alignment horizontal="right" vertical="top" wrapText="1"/>
    </xf>
    <xf numFmtId="9" fontId="42" fillId="12" borderId="0" xfId="0" applyNumberFormat="1" applyFont="1" applyFill="1" applyAlignment="1">
      <alignment horizontal="right" vertical="top" wrapText="1"/>
    </xf>
    <xf numFmtId="0" fontId="42" fillId="12" borderId="3" xfId="0" applyFont="1" applyFill="1" applyBorder="1" applyAlignment="1">
      <alignment horizontal="left" vertical="top" wrapText="1"/>
    </xf>
    <xf numFmtId="9" fontId="42" fillId="16" borderId="24" xfId="1" applyFont="1" applyFill="1" applyBorder="1" applyAlignment="1">
      <alignment horizontal="right" vertical="top" wrapText="1"/>
    </xf>
    <xf numFmtId="0" fontId="44" fillId="12" borderId="35" xfId="0" applyFont="1" applyFill="1" applyBorder="1" applyAlignment="1">
      <alignment horizontal="left" vertical="top" wrapText="1"/>
    </xf>
    <xf numFmtId="0" fontId="42" fillId="12" borderId="35" xfId="0" applyFont="1" applyFill="1" applyBorder="1" applyAlignment="1">
      <alignment horizontal="left" vertical="top" wrapText="1"/>
    </xf>
    <xf numFmtId="164" fontId="38" fillId="16" borderId="35" xfId="5" applyNumberFormat="1" applyFont="1" applyFill="1" applyBorder="1" applyAlignment="1">
      <alignment horizontal="right" vertical="top" wrapText="1"/>
    </xf>
    <xf numFmtId="3" fontId="38" fillId="12" borderId="35" xfId="0" applyNumberFormat="1" applyFont="1" applyFill="1" applyBorder="1" applyAlignment="1">
      <alignment horizontal="right" vertical="top" wrapText="1"/>
    </xf>
    <xf numFmtId="164" fontId="38" fillId="12" borderId="35" xfId="5" applyNumberFormat="1" applyFont="1" applyFill="1" applyBorder="1" applyAlignment="1">
      <alignment horizontal="left" vertical="top" wrapText="1"/>
    </xf>
    <xf numFmtId="3" fontId="42" fillId="12" borderId="1" xfId="0" applyNumberFormat="1" applyFont="1" applyFill="1" applyBorder="1" applyAlignment="1">
      <alignment horizontal="left" vertical="top"/>
    </xf>
    <xf numFmtId="3" fontId="42" fillId="12" borderId="24" xfId="0" applyNumberFormat="1" applyFont="1" applyFill="1" applyBorder="1" applyAlignment="1">
      <alignment horizontal="left" vertical="top"/>
    </xf>
    <xf numFmtId="3" fontId="38" fillId="12" borderId="35" xfId="0" applyNumberFormat="1" applyFont="1" applyFill="1" applyBorder="1" applyAlignment="1">
      <alignment horizontal="left" vertical="top"/>
    </xf>
    <xf numFmtId="0" fontId="38" fillId="14" borderId="33" xfId="0" applyFont="1" applyFill="1" applyBorder="1" applyAlignment="1">
      <alignment horizontal="left" vertical="center" wrapText="1"/>
    </xf>
    <xf numFmtId="164" fontId="42" fillId="17" borderId="35" xfId="5" applyNumberFormat="1" applyFont="1" applyFill="1" applyBorder="1" applyAlignment="1">
      <alignment horizontal="left" vertical="top" wrapText="1"/>
    </xf>
    <xf numFmtId="9" fontId="42" fillId="16" borderId="35" xfId="1" applyFont="1" applyFill="1" applyBorder="1" applyAlignment="1">
      <alignment horizontal="right" vertical="top" wrapText="1"/>
    </xf>
    <xf numFmtId="9" fontId="38" fillId="16" borderId="35" xfId="1" applyFont="1" applyFill="1" applyBorder="1" applyAlignment="1">
      <alignment horizontal="right" vertical="top" wrapText="1"/>
    </xf>
    <xf numFmtId="9" fontId="38" fillId="16" borderId="35" xfId="1" applyFont="1" applyFill="1" applyBorder="1" applyAlignment="1">
      <alignment horizontal="left" vertical="top" wrapText="1"/>
    </xf>
    <xf numFmtId="9" fontId="42" fillId="16" borderId="35" xfId="1" applyFont="1" applyFill="1" applyBorder="1" applyAlignment="1">
      <alignment horizontal="left" vertical="top" wrapText="1"/>
    </xf>
    <xf numFmtId="164" fontId="38" fillId="17" borderId="35" xfId="5" applyNumberFormat="1" applyFont="1" applyFill="1" applyBorder="1" applyAlignment="1">
      <alignment horizontal="left" vertical="top" wrapText="1"/>
    </xf>
    <xf numFmtId="164" fontId="38" fillId="17" borderId="1" xfId="5" applyNumberFormat="1" applyFont="1" applyFill="1" applyBorder="1" applyAlignment="1">
      <alignment horizontal="left" vertical="top" wrapText="1"/>
    </xf>
    <xf numFmtId="164" fontId="42" fillId="16" borderId="1" xfId="5" applyNumberFormat="1" applyFont="1" applyFill="1" applyBorder="1" applyAlignment="1">
      <alignment horizontal="left" vertical="top" wrapText="1"/>
    </xf>
    <xf numFmtId="164" fontId="42" fillId="16" borderId="34" xfId="5" applyNumberFormat="1" applyFont="1" applyFill="1" applyBorder="1" applyAlignment="1">
      <alignment horizontal="left" vertical="top" wrapText="1"/>
    </xf>
    <xf numFmtId="9" fontId="38" fillId="12" borderId="35" xfId="1" applyFont="1" applyFill="1" applyBorder="1" applyAlignment="1">
      <alignment horizontal="left" vertical="top"/>
    </xf>
    <xf numFmtId="9" fontId="38" fillId="12" borderId="35" xfId="1" applyFont="1" applyFill="1" applyBorder="1" applyAlignment="1">
      <alignment horizontal="right" vertical="top" wrapText="1"/>
    </xf>
    <xf numFmtId="165" fontId="7" fillId="0" borderId="0" xfId="6" applyNumberFormat="1"/>
    <xf numFmtId="0" fontId="17" fillId="6" borderId="9" xfId="2" applyFont="1" applyFill="1" applyBorder="1" applyAlignment="1">
      <alignment horizontal="left" vertical="center" wrapText="1"/>
    </xf>
    <xf numFmtId="164" fontId="38" fillId="0" borderId="35" xfId="5" applyNumberFormat="1" applyFont="1" applyBorder="1" applyAlignment="1">
      <alignment horizontal="right" vertical="top" wrapText="1"/>
    </xf>
    <xf numFmtId="9" fontId="42" fillId="16" borderId="39" xfId="1" applyFont="1" applyFill="1" applyBorder="1" applyAlignment="1">
      <alignment horizontal="left" vertical="top" wrapText="1"/>
    </xf>
    <xf numFmtId="9" fontId="42" fillId="16" borderId="40" xfId="1" applyFont="1" applyFill="1" applyBorder="1" applyAlignment="1">
      <alignment horizontal="left" vertical="top" wrapText="1"/>
    </xf>
    <xf numFmtId="9" fontId="38" fillId="16" borderId="37" xfId="1" applyFont="1" applyFill="1" applyBorder="1" applyAlignment="1">
      <alignment horizontal="left" vertical="top" wrapText="1"/>
    </xf>
    <xf numFmtId="9" fontId="42" fillId="16" borderId="38" xfId="1" applyFont="1" applyFill="1" applyBorder="1" applyAlignment="1">
      <alignment horizontal="left" vertical="top" wrapText="1"/>
    </xf>
    <xf numFmtId="0" fontId="0" fillId="0" borderId="1" xfId="0" applyBorder="1"/>
    <xf numFmtId="0" fontId="45" fillId="0" borderId="0" xfId="0" applyFont="1"/>
    <xf numFmtId="0" fontId="46" fillId="0" borderId="0" xfId="0" applyFont="1" applyAlignment="1">
      <alignment horizontal="left"/>
    </xf>
    <xf numFmtId="0" fontId="46" fillId="0" borderId="35" xfId="0" applyFont="1" applyBorder="1" applyAlignment="1">
      <alignment horizontal="left" wrapText="1"/>
    </xf>
    <xf numFmtId="0" fontId="38" fillId="14" borderId="41" xfId="0" applyFont="1" applyFill="1" applyBorder="1" applyAlignment="1">
      <alignment horizontal="left" vertical="center" wrapText="1"/>
    </xf>
    <xf numFmtId="0" fontId="0" fillId="10" borderId="0" xfId="0" applyFill="1"/>
    <xf numFmtId="0" fontId="0" fillId="10" borderId="0" xfId="0" applyFill="1" applyAlignment="1">
      <alignment wrapText="1"/>
    </xf>
    <xf numFmtId="0" fontId="45" fillId="10" borderId="0" xfId="0" applyFont="1" applyFill="1"/>
    <xf numFmtId="0" fontId="36" fillId="18" borderId="35" xfId="0" applyFont="1" applyFill="1" applyBorder="1" applyAlignment="1">
      <alignment vertical="top" wrapText="1"/>
    </xf>
    <xf numFmtId="0" fontId="42" fillId="12" borderId="40" xfId="0" applyFont="1" applyFill="1" applyBorder="1" applyAlignment="1">
      <alignment vertical="top" wrapText="1"/>
    </xf>
    <xf numFmtId="0" fontId="42" fillId="12" borderId="4" xfId="0" applyFont="1" applyFill="1" applyBorder="1" applyAlignment="1">
      <alignment horizontal="left" vertical="top" wrapText="1"/>
    </xf>
    <xf numFmtId="0" fontId="47" fillId="0" borderId="17" xfId="0" applyFont="1" applyBorder="1" applyAlignment="1">
      <alignment horizontal="center"/>
    </xf>
    <xf numFmtId="0" fontId="47" fillId="0" borderId="20" xfId="0" applyFont="1" applyBorder="1"/>
    <xf numFmtId="0" fontId="47" fillId="0" borderId="23" xfId="0" applyFont="1" applyBorder="1"/>
    <xf numFmtId="0" fontId="47" fillId="0" borderId="23" xfId="0" applyFont="1" applyBorder="1" applyAlignment="1">
      <alignment wrapText="1"/>
    </xf>
    <xf numFmtId="0" fontId="0" fillId="11" borderId="43" xfId="0" applyFill="1" applyBorder="1"/>
    <xf numFmtId="0" fontId="0" fillId="11" borderId="1" xfId="0" quotePrefix="1" applyFill="1" applyBorder="1" applyAlignment="1">
      <alignment horizontal="center"/>
    </xf>
    <xf numFmtId="0" fontId="0" fillId="0" borderId="45" xfId="0" applyBorder="1"/>
    <xf numFmtId="0" fontId="0" fillId="0" borderId="1" xfId="0" applyBorder="1" applyAlignment="1">
      <alignment horizontal="left"/>
    </xf>
    <xf numFmtId="0" fontId="0" fillId="0" borderId="1" xfId="0" applyBorder="1" applyAlignment="1">
      <alignment vertical="top" wrapText="1"/>
    </xf>
    <xf numFmtId="0" fontId="0" fillId="0" borderId="46" xfId="0" applyBorder="1"/>
    <xf numFmtId="0" fontId="0" fillId="11" borderId="1" xfId="0" applyFill="1" applyBorder="1" applyAlignment="1">
      <alignment horizontal="left"/>
    </xf>
    <xf numFmtId="0" fontId="0" fillId="11" borderId="1" xfId="0" quotePrefix="1" applyFill="1" applyBorder="1" applyAlignment="1">
      <alignment horizontal="left"/>
    </xf>
    <xf numFmtId="0" fontId="0" fillId="11" borderId="1" xfId="0" applyFill="1" applyBorder="1"/>
    <xf numFmtId="0" fontId="0" fillId="11" borderId="1" xfId="0" applyFill="1" applyBorder="1" applyAlignment="1">
      <alignment horizontal="left" vertical="center"/>
    </xf>
    <xf numFmtId="0" fontId="0" fillId="0" borderId="1" xfId="0" applyBorder="1" applyAlignment="1">
      <alignment horizontal="left" vertical="center"/>
    </xf>
    <xf numFmtId="0" fontId="34" fillId="10" borderId="1" xfId="0" applyFont="1" applyFill="1" applyBorder="1" applyAlignment="1">
      <alignment vertical="center" wrapText="1"/>
    </xf>
    <xf numFmtId="0" fontId="29" fillId="0" borderId="1" xfId="0" applyFont="1" applyBorder="1" applyAlignment="1">
      <alignment vertical="center" wrapText="1"/>
    </xf>
    <xf numFmtId="0" fontId="29" fillId="10" borderId="1" xfId="0" applyFont="1" applyFill="1" applyBorder="1" applyAlignment="1">
      <alignment vertical="center" wrapText="1"/>
    </xf>
    <xf numFmtId="0" fontId="34" fillId="10" borderId="1" xfId="0" applyFont="1" applyFill="1" applyBorder="1" applyAlignment="1">
      <alignment horizontal="left" vertical="center" wrapText="1"/>
    </xf>
    <xf numFmtId="0" fontId="0" fillId="11" borderId="4" xfId="0" applyFill="1" applyBorder="1"/>
    <xf numFmtId="0" fontId="0" fillId="11" borderId="0" xfId="0" quotePrefix="1" applyFill="1" applyAlignment="1">
      <alignment horizontal="center"/>
    </xf>
    <xf numFmtId="0" fontId="0" fillId="0" borderId="4" xfId="0" applyBorder="1"/>
    <xf numFmtId="0" fontId="24" fillId="0" borderId="0" xfId="0" applyFont="1" applyAlignment="1">
      <alignment vertical="top" wrapText="1"/>
    </xf>
    <xf numFmtId="0" fontId="34" fillId="10" borderId="1" xfId="0" applyFont="1" applyFill="1" applyBorder="1" applyAlignment="1">
      <alignment vertical="center"/>
    </xf>
    <xf numFmtId="0" fontId="0" fillId="11" borderId="1" xfId="0" applyFill="1" applyBorder="1" applyAlignment="1">
      <alignment vertical="top" wrapText="1"/>
    </xf>
    <xf numFmtId="0" fontId="0" fillId="11" borderId="1" xfId="0" applyFill="1" applyBorder="1" applyAlignment="1">
      <alignment wrapText="1"/>
    </xf>
    <xf numFmtId="0" fontId="0" fillId="0" borderId="1" xfId="0" applyBorder="1" applyAlignment="1">
      <alignment wrapText="1"/>
    </xf>
    <xf numFmtId="0" fontId="0" fillId="11" borderId="0" xfId="0" applyFill="1" applyAlignment="1">
      <alignment wrapText="1"/>
    </xf>
    <xf numFmtId="0" fontId="47" fillId="0" borderId="17" xfId="0" applyFont="1" applyBorder="1" applyAlignment="1">
      <alignment horizontal="center" wrapText="1"/>
    </xf>
    <xf numFmtId="0" fontId="16" fillId="4" borderId="8" xfId="2" applyFont="1" applyFill="1" applyBorder="1" applyAlignment="1">
      <alignment vertical="center"/>
    </xf>
    <xf numFmtId="0" fontId="16" fillId="4" borderId="5" xfId="2" applyFont="1" applyFill="1" applyBorder="1" applyAlignment="1">
      <alignment vertical="center"/>
    </xf>
    <xf numFmtId="164" fontId="16" fillId="4" borderId="8" xfId="3" applyNumberFormat="1" applyFont="1" applyFill="1" applyBorder="1" applyAlignment="1">
      <alignment vertical="center"/>
    </xf>
    <xf numFmtId="164" fontId="16" fillId="4" borderId="5" xfId="3" applyNumberFormat="1" applyFont="1" applyFill="1" applyBorder="1" applyAlignment="1">
      <alignment vertical="center"/>
    </xf>
    <xf numFmtId="0" fontId="27" fillId="6" borderId="0" xfId="0" applyFont="1" applyFill="1" applyAlignment="1">
      <alignment horizontal="right" vertical="center"/>
    </xf>
    <xf numFmtId="0" fontId="27" fillId="6" borderId="5" xfId="0" applyFont="1" applyFill="1" applyBorder="1" applyAlignment="1">
      <alignment horizontal="right" vertical="center"/>
    </xf>
    <xf numFmtId="0" fontId="27" fillId="4" borderId="0" xfId="0" applyFont="1" applyFill="1" applyAlignment="1">
      <alignment horizontal="left" vertical="center"/>
    </xf>
    <xf numFmtId="0" fontId="27" fillId="4" borderId="5" xfId="0" applyFont="1" applyFill="1" applyBorder="1" applyAlignment="1">
      <alignment horizontal="left" vertical="center"/>
    </xf>
    <xf numFmtId="0" fontId="1" fillId="6" borderId="9" xfId="0" applyFont="1" applyFill="1" applyBorder="1" applyAlignment="1">
      <alignment horizontal="left" wrapText="1"/>
    </xf>
    <xf numFmtId="0" fontId="27" fillId="6" borderId="9" xfId="0" applyFont="1" applyFill="1" applyBorder="1" applyAlignment="1">
      <alignment horizontal="left" wrapText="1"/>
    </xf>
    <xf numFmtId="0" fontId="1" fillId="6" borderId="9" xfId="0" applyFont="1" applyFill="1" applyBorder="1" applyAlignment="1">
      <alignment horizontal="left" vertical="center" wrapText="1"/>
    </xf>
    <xf numFmtId="0" fontId="28" fillId="7" borderId="0" xfId="0" applyFont="1" applyFill="1" applyAlignment="1">
      <alignment horizontal="center"/>
    </xf>
    <xf numFmtId="0" fontId="6" fillId="4" borderId="9" xfId="2" applyFont="1" applyFill="1" applyBorder="1" applyAlignment="1">
      <alignment horizontal="left" vertical="center" wrapText="1"/>
    </xf>
    <xf numFmtId="0" fontId="19" fillId="4" borderId="9" xfId="2" applyFont="1" applyFill="1" applyBorder="1" applyAlignment="1">
      <alignment horizontal="left" vertical="center" wrapText="1"/>
    </xf>
    <xf numFmtId="0" fontId="26" fillId="4" borderId="9" xfId="2" applyFont="1" applyFill="1" applyBorder="1" applyAlignment="1">
      <alignment horizontal="left" vertical="center" wrapText="1"/>
    </xf>
    <xf numFmtId="0" fontId="28" fillId="8" borderId="0" xfId="0" applyFont="1" applyFill="1" applyAlignment="1">
      <alignment horizontal="center"/>
    </xf>
    <xf numFmtId="0" fontId="38" fillId="13" borderId="3" xfId="0" applyFont="1" applyFill="1" applyBorder="1" applyAlignment="1">
      <alignment horizontal="center" vertical="center" wrapText="1"/>
    </xf>
    <xf numFmtId="0" fontId="38" fillId="13" borderId="4" xfId="0" applyFont="1" applyFill="1" applyBorder="1" applyAlignment="1">
      <alignment horizontal="center" vertical="center" wrapText="1"/>
    </xf>
    <xf numFmtId="0" fontId="38" fillId="13" borderId="36" xfId="0" applyFont="1" applyFill="1" applyBorder="1" applyAlignment="1">
      <alignment horizontal="center" vertical="center" wrapText="1"/>
    </xf>
    <xf numFmtId="0" fontId="38" fillId="13" borderId="30" xfId="0" applyFont="1" applyFill="1" applyBorder="1" applyAlignment="1">
      <alignment horizontal="center" vertical="center" wrapText="1"/>
    </xf>
    <xf numFmtId="0" fontId="38" fillId="13" borderId="29" xfId="0" applyFont="1" applyFill="1" applyBorder="1" applyAlignment="1">
      <alignment horizontal="center" vertical="center" wrapText="1"/>
    </xf>
    <xf numFmtId="0" fontId="36" fillId="18" borderId="24" xfId="0" applyFont="1" applyFill="1" applyBorder="1" applyAlignment="1">
      <alignment horizontal="left" vertical="top" wrapText="1"/>
    </xf>
    <xf numFmtId="0" fontId="36" fillId="18" borderId="6" xfId="0" applyFont="1" applyFill="1" applyBorder="1" applyAlignment="1">
      <alignment horizontal="left" vertical="top" wrapText="1"/>
    </xf>
    <xf numFmtId="0" fontId="41" fillId="15" borderId="35" xfId="0" applyFont="1" applyFill="1" applyBorder="1" applyAlignment="1">
      <alignment horizontal="left" vertical="top" wrapText="1"/>
    </xf>
    <xf numFmtId="0" fontId="36" fillId="18" borderId="37" xfId="0" applyFont="1" applyFill="1" applyBorder="1" applyAlignment="1">
      <alignment horizontal="left" vertical="top" wrapText="1"/>
    </xf>
    <xf numFmtId="0" fontId="36" fillId="18" borderId="38" xfId="0" applyFont="1" applyFill="1" applyBorder="1" applyAlignment="1">
      <alignment horizontal="left" vertical="top" wrapText="1"/>
    </xf>
    <xf numFmtId="0" fontId="36" fillId="18" borderId="26" xfId="0" applyFont="1" applyFill="1" applyBorder="1" applyAlignment="1">
      <alignment horizontal="left" vertical="top" wrapText="1"/>
    </xf>
    <xf numFmtId="0" fontId="42" fillId="12" borderId="4" xfId="0" applyFont="1" applyFill="1" applyBorder="1" applyAlignment="1">
      <alignment horizontal="left" vertical="top" wrapText="1"/>
    </xf>
    <xf numFmtId="0" fontId="42" fillId="12" borderId="1" xfId="0" applyFont="1" applyFill="1" applyBorder="1" applyAlignment="1">
      <alignment horizontal="left" vertical="top" wrapText="1"/>
    </xf>
    <xf numFmtId="0" fontId="42" fillId="12" borderId="35" xfId="0" applyFont="1" applyFill="1" applyBorder="1" applyAlignment="1">
      <alignment horizontal="left" vertical="top" wrapText="1"/>
    </xf>
    <xf numFmtId="0" fontId="44" fillId="12" borderId="35" xfId="0" applyFont="1" applyFill="1" applyBorder="1" applyAlignment="1">
      <alignment horizontal="left" vertical="top" wrapText="1"/>
    </xf>
    <xf numFmtId="0" fontId="43" fillId="12" borderId="35" xfId="0" applyFont="1" applyFill="1" applyBorder="1" applyAlignment="1">
      <alignment horizontal="left" vertical="top" wrapText="1"/>
    </xf>
    <xf numFmtId="0" fontId="42" fillId="10" borderId="0" xfId="0" applyFont="1" applyFill="1" applyAlignment="1">
      <alignment horizontal="left"/>
    </xf>
    <xf numFmtId="0" fontId="36" fillId="12" borderId="0" xfId="0" applyFont="1" applyFill="1" applyAlignment="1">
      <alignment horizontal="left"/>
    </xf>
    <xf numFmtId="0" fontId="42" fillId="12" borderId="24" xfId="0" applyFont="1" applyFill="1" applyBorder="1" applyAlignment="1">
      <alignment horizontal="left" vertical="top" wrapText="1"/>
    </xf>
    <xf numFmtId="0" fontId="42" fillId="12" borderId="26" xfId="0" applyFont="1" applyFill="1" applyBorder="1" applyAlignment="1">
      <alignment horizontal="left" vertical="top" wrapText="1"/>
    </xf>
    <xf numFmtId="0" fontId="42" fillId="12" borderId="6" xfId="0" applyFont="1" applyFill="1" applyBorder="1" applyAlignment="1">
      <alignment horizontal="left" vertical="top" wrapText="1"/>
    </xf>
    <xf numFmtId="0" fontId="44" fillId="12" borderId="1" xfId="0" applyFont="1" applyFill="1" applyBorder="1" applyAlignment="1">
      <alignment horizontal="left" vertical="top" wrapText="1"/>
    </xf>
    <xf numFmtId="0" fontId="43" fillId="12" borderId="1" xfId="0" applyFont="1" applyFill="1" applyBorder="1" applyAlignment="1">
      <alignment horizontal="left" vertical="top" wrapText="1"/>
    </xf>
    <xf numFmtId="0" fontId="43" fillId="12" borderId="24" xfId="0" applyFont="1" applyFill="1" applyBorder="1" applyAlignment="1">
      <alignment horizontal="left" vertical="top" wrapText="1"/>
    </xf>
    <xf numFmtId="0" fontId="9" fillId="2" borderId="20" xfId="6" applyFont="1" applyFill="1" applyBorder="1" applyAlignment="1">
      <alignment horizontal="center" vertical="center"/>
    </xf>
    <xf numFmtId="0" fontId="9" fillId="2" borderId="23" xfId="6" applyFont="1" applyFill="1" applyBorder="1" applyAlignment="1">
      <alignment horizontal="center" vertical="center"/>
    </xf>
    <xf numFmtId="0" fontId="9" fillId="2" borderId="22" xfId="6" applyFont="1" applyFill="1" applyBorder="1" applyAlignment="1">
      <alignment horizontal="center" vertical="center"/>
    </xf>
    <xf numFmtId="0" fontId="9" fillId="2" borderId="20" xfId="6" applyFont="1" applyFill="1" applyBorder="1" applyAlignment="1">
      <alignment horizontal="left" vertical="center" wrapText="1"/>
    </xf>
    <xf numFmtId="0" fontId="9" fillId="2" borderId="23" xfId="6" applyFont="1" applyFill="1" applyBorder="1" applyAlignment="1">
      <alignment horizontal="left" vertical="center" wrapText="1"/>
    </xf>
    <xf numFmtId="0" fontId="9" fillId="2" borderId="22" xfId="6" applyFont="1" applyFill="1" applyBorder="1" applyAlignment="1">
      <alignment horizontal="left" vertical="center" wrapText="1"/>
    </xf>
    <xf numFmtId="0" fontId="10" fillId="2" borderId="20" xfId="6" applyFont="1" applyFill="1" applyBorder="1" applyAlignment="1">
      <alignment horizontal="left" vertical="center" wrapText="1"/>
    </xf>
    <xf numFmtId="0" fontId="10" fillId="2" borderId="23" xfId="6" applyFont="1" applyFill="1" applyBorder="1" applyAlignment="1">
      <alignment horizontal="left" vertical="center" wrapText="1"/>
    </xf>
    <xf numFmtId="0" fontId="10" fillId="2" borderId="22" xfId="6" applyFont="1" applyFill="1" applyBorder="1" applyAlignment="1">
      <alignment horizontal="left" vertical="center" wrapText="1"/>
    </xf>
    <xf numFmtId="0" fontId="11" fillId="5" borderId="20" xfId="6" applyFont="1" applyFill="1" applyBorder="1" applyAlignment="1">
      <alignment horizontal="center" vertical="center" textRotation="90" wrapText="1"/>
    </xf>
    <xf numFmtId="0" fontId="11" fillId="5" borderId="22" xfId="6" applyFont="1" applyFill="1" applyBorder="1" applyAlignment="1">
      <alignment horizontal="center" vertical="center" textRotation="90" wrapText="1"/>
    </xf>
    <xf numFmtId="165" fontId="7" fillId="4" borderId="18" xfId="6" applyNumberFormat="1" applyFill="1" applyBorder="1" applyAlignment="1">
      <alignment horizontal="center" vertical="center"/>
    </xf>
    <xf numFmtId="165" fontId="7" fillId="4" borderId="19" xfId="6" applyNumberFormat="1" applyFill="1" applyBorder="1" applyAlignment="1">
      <alignment horizontal="center" vertical="center"/>
    </xf>
    <xf numFmtId="165" fontId="7" fillId="4" borderId="21" xfId="6" applyNumberFormat="1" applyFill="1" applyBorder="1" applyAlignment="1">
      <alignment horizontal="center" vertical="center"/>
    </xf>
    <xf numFmtId="0" fontId="7" fillId="0" borderId="0" xfId="6" applyAlignment="1">
      <alignment horizontal="center"/>
    </xf>
    <xf numFmtId="0" fontId="8" fillId="2" borderId="20" xfId="6" applyFont="1" applyFill="1" applyBorder="1" applyAlignment="1">
      <alignment horizontal="left" vertical="center" wrapText="1"/>
    </xf>
    <xf numFmtId="0" fontId="8" fillId="2" borderId="23" xfId="6" applyFont="1" applyFill="1" applyBorder="1" applyAlignment="1">
      <alignment horizontal="left" vertical="center" wrapText="1"/>
    </xf>
    <xf numFmtId="0" fontId="8" fillId="2" borderId="22" xfId="6" applyFont="1" applyFill="1" applyBorder="1" applyAlignment="1">
      <alignment horizontal="left" vertical="center" wrapText="1"/>
    </xf>
    <xf numFmtId="165" fontId="10" fillId="2" borderId="20" xfId="7" applyNumberFormat="1" applyFont="1" applyFill="1" applyBorder="1" applyAlignment="1">
      <alignment horizontal="left" vertical="center" wrapText="1"/>
    </xf>
    <xf numFmtId="165" fontId="10" fillId="2" borderId="23" xfId="7" applyNumberFormat="1" applyFont="1" applyFill="1" applyBorder="1" applyAlignment="1">
      <alignment horizontal="left" vertical="center" wrapText="1"/>
    </xf>
    <xf numFmtId="165" fontId="10" fillId="2" borderId="22" xfId="7" applyNumberFormat="1" applyFont="1" applyFill="1" applyBorder="1" applyAlignment="1">
      <alignment horizontal="left" vertical="center" wrapText="1"/>
    </xf>
    <xf numFmtId="0" fontId="9" fillId="2" borderId="20" xfId="6" applyFont="1" applyFill="1" applyBorder="1" applyAlignment="1">
      <alignment horizontal="center" vertical="center" wrapText="1"/>
    </xf>
    <xf numFmtId="0" fontId="9" fillId="2" borderId="23" xfId="6" applyFont="1" applyFill="1" applyBorder="1" applyAlignment="1">
      <alignment horizontal="center" vertical="center" wrapText="1"/>
    </xf>
    <xf numFmtId="0" fontId="9" fillId="2" borderId="22" xfId="6" applyFont="1" applyFill="1" applyBorder="1" applyAlignment="1">
      <alignment horizontal="center" vertical="center" wrapText="1"/>
    </xf>
    <xf numFmtId="0" fontId="0" fillId="0" borderId="1" xfId="0" applyBorder="1" applyAlignment="1">
      <alignment horizontal="left" vertical="top" wrapText="1"/>
    </xf>
    <xf numFmtId="0" fontId="48" fillId="19" borderId="42" xfId="0" applyFont="1" applyFill="1" applyBorder="1" applyAlignment="1">
      <alignment horizontal="center" vertical="center" textRotation="90"/>
    </xf>
    <xf numFmtId="0" fontId="48" fillId="19" borderId="44" xfId="0" applyFont="1" applyFill="1" applyBorder="1" applyAlignment="1">
      <alignment horizontal="center" vertical="center" textRotation="90"/>
    </xf>
    <xf numFmtId="0" fontId="48" fillId="19" borderId="47" xfId="0" applyFont="1" applyFill="1" applyBorder="1" applyAlignment="1">
      <alignment horizontal="center" vertical="center" textRotation="90"/>
    </xf>
    <xf numFmtId="0" fontId="49" fillId="0" borderId="20" xfId="0" applyFont="1" applyBorder="1" applyAlignment="1">
      <alignment horizontal="center" vertical="center" textRotation="90" wrapText="1"/>
    </xf>
    <xf numFmtId="0" fontId="49" fillId="0" borderId="23" xfId="0" applyFont="1" applyBorder="1" applyAlignment="1">
      <alignment horizontal="center" vertical="center" textRotation="90" wrapText="1"/>
    </xf>
    <xf numFmtId="0" fontId="49" fillId="0" borderId="22" xfId="0" applyFont="1" applyBorder="1" applyAlignment="1">
      <alignment horizontal="center" vertical="center" textRotation="90" wrapText="1"/>
    </xf>
    <xf numFmtId="0" fontId="1"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34" fillId="10" borderId="1" xfId="0" applyFont="1" applyFill="1" applyBorder="1" applyAlignment="1">
      <alignment horizontal="left" vertical="top" wrapText="1"/>
    </xf>
    <xf numFmtId="0" fontId="49" fillId="0" borderId="20"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22"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0" xfId="0" applyFont="1" applyBorder="1" applyAlignment="1">
      <alignment horizontal="center" vertical="center" wrapText="1"/>
    </xf>
    <xf numFmtId="0" fontId="0" fillId="0" borderId="1" xfId="0" applyBorder="1" applyAlignment="1">
      <alignment horizontal="left" vertical="center" wrapText="1"/>
    </xf>
    <xf numFmtId="0" fontId="29" fillId="10" borderId="1" xfId="0" applyFont="1" applyFill="1" applyBorder="1" applyAlignment="1">
      <alignment horizontal="left" vertical="center" wrapText="1"/>
    </xf>
    <xf numFmtId="0" fontId="48" fillId="19" borderId="20" xfId="0" applyFont="1" applyFill="1" applyBorder="1" applyAlignment="1">
      <alignment horizontal="center" vertical="center" textRotation="90" wrapText="1"/>
    </xf>
    <xf numFmtId="0" fontId="48" fillId="19" borderId="23" xfId="0" applyFont="1" applyFill="1" applyBorder="1" applyAlignment="1">
      <alignment horizontal="center" vertical="center" textRotation="90" wrapText="1"/>
    </xf>
    <xf numFmtId="0" fontId="48" fillId="19" borderId="22" xfId="0" applyFont="1" applyFill="1" applyBorder="1" applyAlignment="1">
      <alignment horizontal="center" vertical="center" textRotation="90" wrapText="1"/>
    </xf>
    <xf numFmtId="0" fontId="32" fillId="10" borderId="24" xfId="0" applyFont="1" applyFill="1" applyBorder="1" applyAlignment="1">
      <alignment horizontal="left" vertical="center" wrapText="1"/>
    </xf>
    <xf numFmtId="0" fontId="32" fillId="10" borderId="26" xfId="0" applyFont="1" applyFill="1" applyBorder="1" applyAlignment="1">
      <alignment horizontal="left" vertical="center" wrapText="1"/>
    </xf>
    <xf numFmtId="0" fontId="32" fillId="10" borderId="6" xfId="0" applyFont="1" applyFill="1" applyBorder="1" applyAlignment="1">
      <alignment horizontal="left" vertical="center" wrapText="1"/>
    </xf>
    <xf numFmtId="0" fontId="48" fillId="19" borderId="20" xfId="0" applyFont="1" applyFill="1" applyBorder="1" applyAlignment="1">
      <alignment horizontal="left" vertical="center" textRotation="90"/>
    </xf>
    <xf numFmtId="0" fontId="48" fillId="19" borderId="23" xfId="0" applyFont="1" applyFill="1" applyBorder="1" applyAlignment="1">
      <alignment horizontal="left" vertical="center" textRotation="90"/>
    </xf>
    <xf numFmtId="0" fontId="48" fillId="19" borderId="22" xfId="0" applyFont="1" applyFill="1" applyBorder="1" applyAlignment="1">
      <alignment horizontal="left" vertical="center" textRotation="90"/>
    </xf>
    <xf numFmtId="0" fontId="41" fillId="15" borderId="27" xfId="0" applyFont="1" applyFill="1" applyBorder="1" applyAlignment="1">
      <alignment horizontal="left" vertical="top" wrapText="1"/>
    </xf>
    <xf numFmtId="0" fontId="40" fillId="15" borderId="28" xfId="0" applyFont="1" applyFill="1" applyBorder="1" applyAlignment="1">
      <alignment horizontal="left" vertical="top" wrapText="1"/>
    </xf>
    <xf numFmtId="0" fontId="40" fillId="15" borderId="7" xfId="0" applyFont="1" applyFill="1" applyBorder="1" applyAlignment="1">
      <alignment horizontal="left" vertical="top" wrapText="1"/>
    </xf>
    <xf numFmtId="0" fontId="42" fillId="0" borderId="0" xfId="0" applyFont="1" applyAlignment="1">
      <alignment horizontal="left"/>
    </xf>
    <xf numFmtId="0" fontId="37" fillId="0" borderId="0" xfId="0" applyFont="1" applyAlignment="1">
      <alignment horizontal="left" vertical="center" wrapText="1"/>
    </xf>
  </cellXfs>
  <cellStyles count="9">
    <cellStyle name="Comma" xfId="5" builtinId="3"/>
    <cellStyle name="Comma 2" xfId="3" xr:uid="{00000000-0005-0000-0000-000001000000}"/>
    <cellStyle name="Currency" xfId="8" builtinId="4"/>
    <cellStyle name="Currency 2" xfId="7" xr:uid="{00000000-0005-0000-0000-000003000000}"/>
    <cellStyle name="Normal" xfId="0" builtinId="0"/>
    <cellStyle name="Normal 2" xfId="2" xr:uid="{00000000-0005-0000-0000-000005000000}"/>
    <cellStyle name="Normal 3" xfId="6" xr:uid="{00000000-0005-0000-0000-000006000000}"/>
    <cellStyle name="Percent" xfId="1" builtinId="5"/>
    <cellStyle name="Percent 2" xfId="4" xr:uid="{00000000-0005-0000-0000-000008000000}"/>
  </cellStyles>
  <dxfs count="0"/>
  <tableStyles count="0" defaultTableStyle="TableStyleMedium2" defaultPivotStyle="PivotStyleLight16"/>
  <colors>
    <mruColors>
      <color rgb="FFCEE1F2"/>
      <color rgb="FFF8CBBE"/>
      <color rgb="FFFCE4C2"/>
      <color rgb="FFFCE4EB"/>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Target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'Budgetting SoSt'!$AA$21:$AH$21</c:f>
              <c:strCache>
                <c:ptCount val="8"/>
                <c:pt idx="0">
                  <c:v>Bekaa</c:v>
                </c:pt>
                <c:pt idx="1">
                  <c:v>Baalbek</c:v>
                </c:pt>
                <c:pt idx="2">
                  <c:v>Akkar</c:v>
                </c:pt>
                <c:pt idx="3">
                  <c:v>T5</c:v>
                </c:pt>
                <c:pt idx="4">
                  <c:v>South</c:v>
                </c:pt>
                <c:pt idx="5">
                  <c:v>Nabatieh</c:v>
                </c:pt>
                <c:pt idx="6">
                  <c:v>Mount Lebanon</c:v>
                </c:pt>
                <c:pt idx="7">
                  <c:v>Beirut</c:v>
                </c:pt>
              </c:strCache>
            </c:strRef>
          </c:cat>
          <c:val>
            <c:numRef>
              <c:f>'Budgetting SoSt'!$AA$22:$AH$22</c:f>
              <c:numCache>
                <c:formatCode>General</c:formatCode>
                <c:ptCount val="8"/>
                <c:pt idx="0">
                  <c:v>8</c:v>
                </c:pt>
                <c:pt idx="1">
                  <c:v>8</c:v>
                </c:pt>
                <c:pt idx="2">
                  <c:v>11</c:v>
                </c:pt>
                <c:pt idx="3">
                  <c:v>11</c:v>
                </c:pt>
                <c:pt idx="4">
                  <c:v>5</c:v>
                </c:pt>
                <c:pt idx="5">
                  <c:v>11</c:v>
                </c:pt>
                <c:pt idx="6">
                  <c:v>7</c:v>
                </c:pt>
                <c:pt idx="7">
                  <c:v>0</c:v>
                </c:pt>
              </c:numCache>
            </c:numRef>
          </c:val>
          <c:extLst>
            <c:ext xmlns:c16="http://schemas.microsoft.com/office/drawing/2014/chart" uri="{C3380CC4-5D6E-409C-BE32-E72D297353CC}">
              <c16:uniqueId val="{00000000-7446-492E-9C51-0CDF78D9C438}"/>
            </c:ext>
          </c:extLst>
        </c:ser>
        <c:dLbls>
          <c:showLegendKey val="0"/>
          <c:showVal val="0"/>
          <c:showCatName val="0"/>
          <c:showSerName val="0"/>
          <c:showPercent val="0"/>
          <c:showBubbleSize val="0"/>
        </c:dLbls>
        <c:gapWidth val="219"/>
        <c:overlap val="-27"/>
        <c:axId val="-1579909312"/>
        <c:axId val="-1579910400"/>
      </c:barChart>
      <c:catAx>
        <c:axId val="-157990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9910400"/>
        <c:crosses val="autoZero"/>
        <c:auto val="1"/>
        <c:lblAlgn val="ctr"/>
        <c:lblOffset val="100"/>
        <c:noMultiLvlLbl val="0"/>
      </c:catAx>
      <c:valAx>
        <c:axId val="-1579910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99093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25</xdr:col>
      <xdr:colOff>598715</xdr:colOff>
      <xdr:row>22</xdr:row>
      <xdr:rowOff>410936</xdr:rowOff>
    </xdr:from>
    <xdr:to>
      <xdr:col>32</xdr:col>
      <xdr:colOff>408215</xdr:colOff>
      <xdr:row>26</xdr:row>
      <xdr:rowOff>228600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0"/>
  <sheetViews>
    <sheetView showGridLines="0" zoomScale="70" zoomScaleNormal="70" workbookViewId="0">
      <selection activeCell="H8" sqref="H8"/>
    </sheetView>
  </sheetViews>
  <sheetFormatPr defaultColWidth="8.5703125" defaultRowHeight="15" x14ac:dyDescent="0.25"/>
  <cols>
    <col min="1" max="1" width="36.28515625" style="43" bestFit="1" customWidth="1"/>
    <col min="2" max="2" width="32.42578125" style="43" customWidth="1"/>
    <col min="3" max="3" width="22.42578125" style="43" customWidth="1"/>
    <col min="4" max="5" width="20.85546875" style="43" customWidth="1"/>
    <col min="6" max="6" width="22" style="43" customWidth="1"/>
    <col min="7" max="7" width="21.85546875" style="43" customWidth="1"/>
    <col min="8" max="8" width="23.140625" style="43" customWidth="1"/>
    <col min="9" max="9" width="22.42578125" style="43" customWidth="1"/>
    <col min="10" max="10" width="21.85546875" style="43" customWidth="1"/>
    <col min="11" max="11" width="21.140625" style="43" customWidth="1"/>
    <col min="12" max="16384" width="8.5703125" style="43"/>
  </cols>
  <sheetData>
    <row r="1" spans="1:5" ht="21" x14ac:dyDescent="0.25">
      <c r="A1" s="40" t="s">
        <v>44</v>
      </c>
      <c r="B1" s="41"/>
      <c r="C1" s="42"/>
    </row>
    <row r="2" spans="1:5" ht="21" x14ac:dyDescent="0.25">
      <c r="A2" s="40"/>
      <c r="B2" s="41"/>
      <c r="C2" s="44"/>
    </row>
    <row r="3" spans="1:5" x14ac:dyDescent="0.25">
      <c r="A3" s="45" t="s">
        <v>26</v>
      </c>
      <c r="B3" s="46" t="s">
        <v>45</v>
      </c>
      <c r="C3" s="44"/>
    </row>
    <row r="4" spans="1:5" x14ac:dyDescent="0.25">
      <c r="A4" s="47" t="s">
        <v>27</v>
      </c>
      <c r="B4" s="48" t="s">
        <v>46</v>
      </c>
      <c r="C4" s="44"/>
    </row>
    <row r="5" spans="1:5" ht="143.25" customHeight="1" x14ac:dyDescent="0.25">
      <c r="A5" s="47" t="s">
        <v>28</v>
      </c>
      <c r="B5" s="159" t="s">
        <v>287</v>
      </c>
      <c r="C5" s="44"/>
    </row>
    <row r="6" spans="1:5" ht="21" x14ac:dyDescent="0.25">
      <c r="A6" s="49"/>
      <c r="B6" s="50"/>
      <c r="C6" s="44"/>
    </row>
    <row r="7" spans="1:5" ht="21" x14ac:dyDescent="0.25">
      <c r="A7" s="205" t="s">
        <v>2</v>
      </c>
      <c r="B7" s="206"/>
      <c r="C7" s="51">
        <v>2018</v>
      </c>
      <c r="D7" s="52">
        <v>2019</v>
      </c>
      <c r="E7" s="53">
        <v>2020</v>
      </c>
    </row>
    <row r="8" spans="1:5" ht="18.75" x14ac:dyDescent="0.25">
      <c r="A8" s="54"/>
      <c r="B8" s="55" t="s">
        <v>132</v>
      </c>
      <c r="C8" s="82">
        <f>C30+C35+C39</f>
        <v>103502018</v>
      </c>
      <c r="D8" s="83">
        <f>F30+F35+F39</f>
        <v>125350000</v>
      </c>
      <c r="E8" s="84">
        <f>I30+I35+I39</f>
        <v>126052020</v>
      </c>
    </row>
    <row r="9" spans="1:5" ht="18.75" x14ac:dyDescent="0.25">
      <c r="A9" s="54"/>
      <c r="B9" s="41" t="s">
        <v>15</v>
      </c>
      <c r="C9" s="57">
        <f>(D30+D35+D39)/C8</f>
        <v>0.12722364118543081</v>
      </c>
      <c r="D9" s="58">
        <v>0.13</v>
      </c>
      <c r="E9" s="81">
        <f>(J30+J35+J39)/E8</f>
        <v>0.11790927269551095</v>
      </c>
    </row>
    <row r="10" spans="1:5" ht="18.75" x14ac:dyDescent="0.25">
      <c r="A10" s="54"/>
      <c r="B10" s="41" t="s">
        <v>16</v>
      </c>
      <c r="C10" s="57">
        <f>(E30+E35+E39)/C8</f>
        <v>0.87277635881456928</v>
      </c>
      <c r="D10" s="58">
        <v>0.87</v>
      </c>
      <c r="E10" s="81">
        <f>(K30+K35+K39)/E8</f>
        <v>0.88209072730448901</v>
      </c>
    </row>
    <row r="11" spans="1:5" ht="18.75" x14ac:dyDescent="0.25">
      <c r="A11" s="50"/>
      <c r="B11" s="59"/>
      <c r="C11" s="59"/>
    </row>
    <row r="12" spans="1:5" ht="39" customHeight="1" x14ac:dyDescent="0.25">
      <c r="A12" s="207" t="s">
        <v>20</v>
      </c>
      <c r="B12" s="208"/>
      <c r="C12" s="60">
        <v>2018</v>
      </c>
      <c r="D12" s="61">
        <v>2019</v>
      </c>
      <c r="E12" s="62" t="s">
        <v>23</v>
      </c>
    </row>
    <row r="13" spans="1:5" ht="15.75" x14ac:dyDescent="0.25">
      <c r="A13" s="63" t="s">
        <v>17</v>
      </c>
      <c r="B13" s="64">
        <f>SUM(B14:B17)</f>
        <v>3208800</v>
      </c>
      <c r="C13" s="65">
        <f>SUM(C14:C17)</f>
        <v>2236299</v>
      </c>
      <c r="D13" s="66">
        <f>SUM(D14:D17)</f>
        <v>2156137</v>
      </c>
      <c r="E13" s="67" t="s">
        <v>286</v>
      </c>
    </row>
    <row r="14" spans="1:5" x14ac:dyDescent="0.25">
      <c r="A14" s="41" t="s">
        <v>101</v>
      </c>
      <c r="B14" s="68">
        <v>1500000</v>
      </c>
      <c r="C14" s="69">
        <v>942337</v>
      </c>
      <c r="D14" s="70">
        <v>942337</v>
      </c>
      <c r="E14" s="56" t="s">
        <v>286</v>
      </c>
    </row>
    <row r="15" spans="1:5" x14ac:dyDescent="0.25">
      <c r="A15" s="41" t="s">
        <v>102</v>
      </c>
      <c r="B15" s="68">
        <v>1500000</v>
      </c>
      <c r="C15" s="69">
        <v>1005000</v>
      </c>
      <c r="D15" s="70">
        <v>1005000</v>
      </c>
      <c r="E15" s="56" t="s">
        <v>286</v>
      </c>
    </row>
    <row r="16" spans="1:5" x14ac:dyDescent="0.25">
      <c r="A16" s="41" t="s">
        <v>103</v>
      </c>
      <c r="B16" s="68">
        <v>28800</v>
      </c>
      <c r="C16" s="69">
        <v>31502</v>
      </c>
      <c r="D16" s="70">
        <v>28800</v>
      </c>
      <c r="E16" s="56" t="s">
        <v>286</v>
      </c>
    </row>
    <row r="17" spans="1:11" x14ac:dyDescent="0.25">
      <c r="A17" s="41" t="s">
        <v>104</v>
      </c>
      <c r="B17" s="68">
        <v>180000</v>
      </c>
      <c r="C17" s="69">
        <v>257460</v>
      </c>
      <c r="D17" s="70">
        <v>180000</v>
      </c>
      <c r="E17" s="56" t="s">
        <v>286</v>
      </c>
    </row>
    <row r="18" spans="1:11" x14ac:dyDescent="0.25">
      <c r="A18" s="41" t="s">
        <v>98</v>
      </c>
      <c r="B18" s="68"/>
      <c r="C18" s="69">
        <v>251</v>
      </c>
      <c r="D18" s="70">
        <v>251</v>
      </c>
      <c r="E18" s="56"/>
    </row>
    <row r="19" spans="1:11" ht="30" x14ac:dyDescent="0.25">
      <c r="A19" s="41" t="s">
        <v>99</v>
      </c>
      <c r="B19" s="68">
        <v>0</v>
      </c>
      <c r="C19" s="71" t="s">
        <v>93</v>
      </c>
      <c r="D19" s="72" t="s">
        <v>93</v>
      </c>
      <c r="E19" s="56" t="s">
        <v>286</v>
      </c>
    </row>
    <row r="20" spans="1:11" x14ac:dyDescent="0.25">
      <c r="A20" s="41"/>
      <c r="B20" s="68"/>
      <c r="C20" s="73" t="s">
        <v>141</v>
      </c>
      <c r="D20" s="102" t="s">
        <v>141</v>
      </c>
      <c r="E20" s="56"/>
    </row>
    <row r="21" spans="1:11" x14ac:dyDescent="0.25">
      <c r="A21" s="41"/>
      <c r="B21" s="68"/>
      <c r="C21" s="73" t="s">
        <v>94</v>
      </c>
      <c r="D21" s="74" t="s">
        <v>94</v>
      </c>
      <c r="E21" s="56"/>
    </row>
    <row r="22" spans="1:11" x14ac:dyDescent="0.25">
      <c r="A22" s="41"/>
      <c r="B22" s="68"/>
      <c r="C22" s="73" t="s">
        <v>95</v>
      </c>
      <c r="D22" s="74" t="s">
        <v>95</v>
      </c>
      <c r="E22" s="56"/>
    </row>
    <row r="23" spans="1:11" x14ac:dyDescent="0.25">
      <c r="A23" s="41"/>
      <c r="B23" s="68"/>
      <c r="C23" s="73" t="s">
        <v>96</v>
      </c>
      <c r="D23" s="74" t="s">
        <v>96</v>
      </c>
      <c r="E23" s="56"/>
    </row>
    <row r="24" spans="1:11" x14ac:dyDescent="0.25">
      <c r="A24" s="75" t="s">
        <v>100</v>
      </c>
      <c r="B24" s="68"/>
      <c r="C24" s="73" t="s">
        <v>97</v>
      </c>
      <c r="D24" s="74" t="s">
        <v>97</v>
      </c>
      <c r="E24" s="56"/>
    </row>
    <row r="25" spans="1:11" ht="15.75" x14ac:dyDescent="0.25">
      <c r="A25" s="76"/>
      <c r="B25" s="77"/>
    </row>
    <row r="26" spans="1:11" ht="15.75" x14ac:dyDescent="0.25">
      <c r="A26" s="76"/>
      <c r="B26" s="77"/>
    </row>
    <row r="27" spans="1:11" ht="15.6" customHeight="1" x14ac:dyDescent="0.25">
      <c r="A27" s="211" t="s">
        <v>21</v>
      </c>
      <c r="B27" s="209" t="s">
        <v>22</v>
      </c>
      <c r="C27" s="220">
        <v>2018</v>
      </c>
      <c r="D27" s="220"/>
      <c r="E27" s="220"/>
      <c r="F27" s="216">
        <v>2019</v>
      </c>
      <c r="G27" s="216"/>
      <c r="H27" s="216"/>
      <c r="I27" s="216">
        <v>2020</v>
      </c>
      <c r="J27" s="216"/>
      <c r="K27" s="216"/>
    </row>
    <row r="28" spans="1:11" x14ac:dyDescent="0.25">
      <c r="A28" s="212"/>
      <c r="B28" s="210"/>
      <c r="C28" s="78" t="s">
        <v>2</v>
      </c>
      <c r="D28" s="78" t="s">
        <v>15</v>
      </c>
      <c r="E28" s="80" t="s">
        <v>131</v>
      </c>
      <c r="F28" s="78" t="s">
        <v>25</v>
      </c>
      <c r="G28" s="78" t="s">
        <v>15</v>
      </c>
      <c r="H28" s="78" t="s">
        <v>16</v>
      </c>
      <c r="I28" s="78" t="s">
        <v>25</v>
      </c>
      <c r="J28" s="78" t="s">
        <v>15</v>
      </c>
      <c r="K28" s="78" t="s">
        <v>16</v>
      </c>
    </row>
    <row r="29" spans="1:11" ht="36" hidden="1" customHeight="1" x14ac:dyDescent="0.25">
      <c r="A29" s="217" t="s">
        <v>108</v>
      </c>
      <c r="B29" s="217"/>
      <c r="C29" s="85"/>
      <c r="D29" s="85"/>
      <c r="E29" s="85"/>
      <c r="F29" s="85"/>
      <c r="G29" s="85"/>
      <c r="H29" s="85"/>
      <c r="I29" s="85"/>
      <c r="J29" s="85"/>
      <c r="K29" s="85"/>
    </row>
    <row r="30" spans="1:11" ht="45.75" customHeight="1" x14ac:dyDescent="0.25">
      <c r="A30" s="217" t="s">
        <v>173</v>
      </c>
      <c r="B30" s="218"/>
      <c r="C30" s="86">
        <v>87650000</v>
      </c>
      <c r="D30" s="86">
        <v>9475000</v>
      </c>
      <c r="E30" s="86">
        <v>78175000</v>
      </c>
      <c r="F30" s="86">
        <f>SUM(F31:F34)</f>
        <v>99700000</v>
      </c>
      <c r="G30" s="87">
        <f>G31*F31+G32*F32+G33*F33+G34*F34</f>
        <v>9970000</v>
      </c>
      <c r="H30" s="87">
        <f>F30-G30</f>
        <v>89730000</v>
      </c>
      <c r="I30" s="86">
        <v>108000000</v>
      </c>
      <c r="J30" s="87">
        <v>10800000</v>
      </c>
      <c r="K30" s="87">
        <v>97200000</v>
      </c>
    </row>
    <row r="31" spans="1:11" ht="60" customHeight="1" x14ac:dyDescent="0.25">
      <c r="A31" s="213" t="s">
        <v>174</v>
      </c>
      <c r="B31" s="213"/>
      <c r="C31" s="88">
        <v>45550000</v>
      </c>
      <c r="D31" s="89">
        <v>0.1</v>
      </c>
      <c r="E31" s="89">
        <v>0.9</v>
      </c>
      <c r="F31" s="90">
        <f>SUM('Budgetting SoSt'!N7:N11)</f>
        <v>57150000</v>
      </c>
      <c r="G31" s="91">
        <v>0.1</v>
      </c>
      <c r="H31" s="91">
        <v>0.9</v>
      </c>
      <c r="I31" s="90">
        <v>65000000</v>
      </c>
      <c r="J31" s="91">
        <v>0.1</v>
      </c>
      <c r="K31" s="91">
        <v>0.9</v>
      </c>
    </row>
    <row r="32" spans="1:11" ht="60" customHeight="1" x14ac:dyDescent="0.25">
      <c r="A32" s="215" t="s">
        <v>283</v>
      </c>
      <c r="B32" s="215"/>
      <c r="C32" s="88">
        <v>35000000</v>
      </c>
      <c r="D32" s="89">
        <v>0.1</v>
      </c>
      <c r="E32" s="89">
        <v>0.9</v>
      </c>
      <c r="F32" s="90">
        <f>SUM('Budgetting SoSt'!N12)</f>
        <v>35000000</v>
      </c>
      <c r="G32" s="91">
        <v>0.1</v>
      </c>
      <c r="H32" s="91">
        <v>0.9</v>
      </c>
      <c r="I32" s="90">
        <v>35000000</v>
      </c>
      <c r="J32" s="91">
        <v>0.1</v>
      </c>
      <c r="K32" s="91">
        <v>0.9</v>
      </c>
    </row>
    <row r="33" spans="1:11" ht="56.25" customHeight="1" x14ac:dyDescent="0.25">
      <c r="A33" s="213" t="s">
        <v>175</v>
      </c>
      <c r="B33" s="214"/>
      <c r="C33" s="88">
        <v>6150000</v>
      </c>
      <c r="D33" s="89">
        <v>0.2</v>
      </c>
      <c r="E33" s="89">
        <v>0.8</v>
      </c>
      <c r="F33" s="90">
        <f>SUM('Budgetting SoSt'!N13:N17)</f>
        <v>3400000</v>
      </c>
      <c r="G33" s="91">
        <v>0.1</v>
      </c>
      <c r="H33" s="91">
        <v>0.9</v>
      </c>
      <c r="I33" s="90">
        <v>6150000</v>
      </c>
      <c r="J33" s="91">
        <v>0.1</v>
      </c>
      <c r="K33" s="91">
        <v>0.9</v>
      </c>
    </row>
    <row r="34" spans="1:11" ht="56.25" customHeight="1" x14ac:dyDescent="0.25">
      <c r="A34" s="215" t="s">
        <v>167</v>
      </c>
      <c r="B34" s="215"/>
      <c r="C34" s="88">
        <v>950000</v>
      </c>
      <c r="D34" s="89">
        <v>0.2</v>
      </c>
      <c r="E34" s="89">
        <v>0.8</v>
      </c>
      <c r="F34" s="90">
        <f>SUM('Budgetting SoSt'!N18:N21)</f>
        <v>4150000</v>
      </c>
      <c r="G34" s="91">
        <v>0.1</v>
      </c>
      <c r="H34" s="91">
        <v>0.9</v>
      </c>
      <c r="I34" s="90">
        <v>1850000</v>
      </c>
      <c r="J34" s="91">
        <v>0.1</v>
      </c>
      <c r="K34" s="91">
        <v>0.9</v>
      </c>
    </row>
    <row r="35" spans="1:11" ht="36.75" customHeight="1" x14ac:dyDescent="0.25">
      <c r="A35" s="219" t="s">
        <v>176</v>
      </c>
      <c r="B35" s="219"/>
      <c r="C35" s="87">
        <v>14052018</v>
      </c>
      <c r="D35" s="87">
        <v>3512903.6</v>
      </c>
      <c r="E35" s="87">
        <v>10539114.4</v>
      </c>
      <c r="F35" s="87">
        <f>SUM(F36:F38)</f>
        <v>23750000</v>
      </c>
      <c r="G35" s="99">
        <f>G36*F36+G37*F37+G38*F38</f>
        <v>4550000</v>
      </c>
      <c r="H35" s="99">
        <f>F35-G35</f>
        <v>19200000</v>
      </c>
      <c r="I35" s="87">
        <v>16052020</v>
      </c>
      <c r="J35" s="99">
        <v>3862702</v>
      </c>
      <c r="K35" s="99">
        <v>12189318</v>
      </c>
    </row>
    <row r="36" spans="1:11" ht="49.5" customHeight="1" x14ac:dyDescent="0.25">
      <c r="A36" s="213" t="s">
        <v>177</v>
      </c>
      <c r="B36" s="214"/>
      <c r="C36" s="88">
        <v>2018</v>
      </c>
      <c r="D36" s="89">
        <v>0.2</v>
      </c>
      <c r="E36" s="89">
        <v>0.8</v>
      </c>
      <c r="F36" s="90">
        <f>SUM('Budgetting SoSt'!N22:N23)</f>
        <v>8750000</v>
      </c>
      <c r="G36" s="91">
        <v>0.1</v>
      </c>
      <c r="H36" s="91">
        <v>0.9</v>
      </c>
      <c r="I36" s="90">
        <v>2020</v>
      </c>
      <c r="J36" s="91">
        <v>0.1</v>
      </c>
      <c r="K36" s="91">
        <v>0.9</v>
      </c>
    </row>
    <row r="37" spans="1:11" ht="43.35" customHeight="1" x14ac:dyDescent="0.25">
      <c r="A37" s="213" t="s">
        <v>178</v>
      </c>
      <c r="B37" s="214"/>
      <c r="C37" s="88">
        <v>12550000</v>
      </c>
      <c r="D37" s="92">
        <v>0.25</v>
      </c>
      <c r="E37" s="92">
        <v>0.75</v>
      </c>
      <c r="F37" s="90">
        <f>SUM('Budgetting SoSt'!N25)</f>
        <v>13500000</v>
      </c>
      <c r="G37" s="91">
        <v>0.25</v>
      </c>
      <c r="H37" s="91">
        <v>0.75</v>
      </c>
      <c r="I37" s="90">
        <v>14550000</v>
      </c>
      <c r="J37" s="91">
        <v>0.25</v>
      </c>
      <c r="K37" s="91">
        <v>0.75</v>
      </c>
    </row>
    <row r="38" spans="1:11" ht="43.35" customHeight="1" x14ac:dyDescent="0.25">
      <c r="A38" s="213" t="s">
        <v>179</v>
      </c>
      <c r="B38" s="214"/>
      <c r="C38" s="88">
        <v>1500000</v>
      </c>
      <c r="D38" s="92">
        <v>0.25</v>
      </c>
      <c r="E38" s="92">
        <v>0.75</v>
      </c>
      <c r="F38" s="90">
        <f>SUM('Budgetting SoSt'!N24)</f>
        <v>1500000</v>
      </c>
      <c r="G38" s="91">
        <v>0.2</v>
      </c>
      <c r="H38" s="91">
        <v>0.8</v>
      </c>
      <c r="I38" s="90">
        <v>1500000</v>
      </c>
      <c r="J38" s="91">
        <v>0.15</v>
      </c>
      <c r="K38" s="91">
        <v>0.85</v>
      </c>
    </row>
    <row r="39" spans="1:11" ht="43.35" customHeight="1" x14ac:dyDescent="0.25">
      <c r="A39" s="219" t="s">
        <v>180</v>
      </c>
      <c r="B39" s="219"/>
      <c r="C39" s="87">
        <v>1800000</v>
      </c>
      <c r="D39" s="87">
        <v>180000</v>
      </c>
      <c r="E39" s="87">
        <v>1620000</v>
      </c>
      <c r="F39" s="100">
        <f>F40</f>
        <v>1900000</v>
      </c>
      <c r="G39" s="100">
        <f>F39*G40</f>
        <v>190000</v>
      </c>
      <c r="H39" s="100">
        <f>H40*F39</f>
        <v>1710000</v>
      </c>
      <c r="I39" s="100">
        <v>2000000</v>
      </c>
      <c r="J39" s="100">
        <v>200000</v>
      </c>
      <c r="K39" s="100">
        <v>1800000</v>
      </c>
    </row>
    <row r="40" spans="1:11" ht="47.25" customHeight="1" x14ac:dyDescent="0.25">
      <c r="A40" s="213" t="s">
        <v>181</v>
      </c>
      <c r="B40" s="214"/>
      <c r="C40" s="88">
        <v>1800000</v>
      </c>
      <c r="D40" s="92">
        <v>0.1</v>
      </c>
      <c r="E40" s="92">
        <v>0.9</v>
      </c>
      <c r="F40" s="90">
        <f>SUM('Budgetting SoSt'!N26:N28)</f>
        <v>1900000</v>
      </c>
      <c r="G40" s="91">
        <v>0.1</v>
      </c>
      <c r="H40" s="91">
        <v>0.9</v>
      </c>
      <c r="I40" s="90">
        <v>2000000</v>
      </c>
      <c r="J40" s="91">
        <v>0.1</v>
      </c>
      <c r="K40" s="91">
        <v>0.9</v>
      </c>
    </row>
  </sheetData>
  <mergeCells count="19">
    <mergeCell ref="I27:K27"/>
    <mergeCell ref="A38:B38"/>
    <mergeCell ref="C27:E27"/>
    <mergeCell ref="A29:B29"/>
    <mergeCell ref="A35:B35"/>
    <mergeCell ref="A40:B40"/>
    <mergeCell ref="F27:H27"/>
    <mergeCell ref="A31:B31"/>
    <mergeCell ref="A36:B36"/>
    <mergeCell ref="A33:B33"/>
    <mergeCell ref="A30:B30"/>
    <mergeCell ref="A39:B39"/>
    <mergeCell ref="A7:B7"/>
    <mergeCell ref="A12:B12"/>
    <mergeCell ref="B27:B28"/>
    <mergeCell ref="A27:A28"/>
    <mergeCell ref="A37:B37"/>
    <mergeCell ref="A34:B34"/>
    <mergeCell ref="A32:B32"/>
  </mergeCells>
  <pageMargins left="0.7" right="0.7" top="0.75" bottom="0.75" header="0.3" footer="0.3"/>
  <pageSetup paperSize="9" scale="70"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83986-0CDE-440E-BFE3-DDA6234D5F9A}">
  <dimension ref="A1:R129"/>
  <sheetViews>
    <sheetView tabSelected="1" zoomScale="80" zoomScaleNormal="80" workbookViewId="0">
      <selection activeCell="A61" sqref="A61:XFD61"/>
    </sheetView>
  </sheetViews>
  <sheetFormatPr defaultRowHeight="15" x14ac:dyDescent="0.25"/>
  <cols>
    <col min="1" max="1" width="31.5703125" customWidth="1"/>
    <col min="2" max="2" width="3" bestFit="1" customWidth="1"/>
    <col min="3" max="3" width="29.140625" customWidth="1"/>
    <col min="4" max="4" width="5" bestFit="1" customWidth="1"/>
    <col min="5" max="5" width="47.5703125" customWidth="1"/>
    <col min="6" max="6" width="15.85546875" customWidth="1"/>
    <col min="7" max="7" width="10" style="1" customWidth="1"/>
    <col min="8" max="8" width="10.5703125" bestFit="1" customWidth="1"/>
    <col min="9" max="9" width="9.140625" style="166" customWidth="1"/>
    <col min="12" max="12" width="10.28515625" customWidth="1"/>
  </cols>
  <sheetData>
    <row r="1" spans="1:17" ht="15.75" x14ac:dyDescent="0.25">
      <c r="A1" s="105" t="s">
        <v>258</v>
      </c>
      <c r="C1" s="170"/>
      <c r="D1" s="170"/>
      <c r="E1" s="170"/>
      <c r="F1" s="170"/>
      <c r="G1" s="171"/>
      <c r="H1" s="170"/>
      <c r="I1" s="172"/>
      <c r="J1" s="170"/>
      <c r="K1" s="170"/>
      <c r="L1" s="170"/>
      <c r="M1" s="170"/>
      <c r="N1" s="170"/>
      <c r="O1" s="170"/>
      <c r="P1" s="170"/>
      <c r="Q1" s="170"/>
    </row>
    <row r="2" spans="1:17" x14ac:dyDescent="0.25">
      <c r="A2" s="107"/>
      <c r="B2" s="107"/>
      <c r="C2" s="107"/>
      <c r="D2" s="107"/>
      <c r="E2" s="107"/>
      <c r="F2" s="107"/>
      <c r="G2" s="107"/>
      <c r="H2" s="107"/>
      <c r="I2" s="107"/>
      <c r="J2" s="107"/>
      <c r="K2" s="107"/>
      <c r="L2" s="107"/>
      <c r="M2" s="107"/>
      <c r="N2" s="107"/>
      <c r="O2" s="107"/>
      <c r="P2" s="107"/>
      <c r="Q2" s="107"/>
    </row>
    <row r="3" spans="1:17" x14ac:dyDescent="0.25">
      <c r="A3" s="106"/>
      <c r="B3" s="107"/>
      <c r="C3" s="107"/>
      <c r="D3" s="107"/>
      <c r="E3" s="107"/>
      <c r="F3" s="107"/>
      <c r="G3" s="107"/>
      <c r="H3" s="107"/>
      <c r="I3" s="107"/>
      <c r="J3" s="225">
        <v>2017</v>
      </c>
      <c r="K3" s="224"/>
      <c r="L3" s="225">
        <v>2018</v>
      </c>
      <c r="M3" s="224"/>
      <c r="N3" s="225">
        <v>2019</v>
      </c>
      <c r="O3" s="224"/>
      <c r="P3" s="225">
        <v>2020</v>
      </c>
      <c r="Q3" s="224"/>
    </row>
    <row r="4" spans="1:17" x14ac:dyDescent="0.25">
      <c r="A4" s="108" t="s">
        <v>259</v>
      </c>
      <c r="B4" s="109" t="s">
        <v>260</v>
      </c>
      <c r="C4" s="110" t="s">
        <v>261</v>
      </c>
      <c r="D4" s="110" t="s">
        <v>3</v>
      </c>
      <c r="E4" s="110" t="s">
        <v>262</v>
      </c>
      <c r="F4" s="110" t="s">
        <v>263</v>
      </c>
      <c r="G4" s="109" t="s">
        <v>0</v>
      </c>
      <c r="H4" s="110" t="s">
        <v>264</v>
      </c>
      <c r="I4" s="169" t="s">
        <v>1</v>
      </c>
      <c r="J4" s="111" t="s">
        <v>56</v>
      </c>
      <c r="K4" s="111" t="s">
        <v>265</v>
      </c>
      <c r="L4" s="111" t="s">
        <v>56</v>
      </c>
      <c r="M4" s="111" t="s">
        <v>265</v>
      </c>
      <c r="N4" s="111" t="s">
        <v>56</v>
      </c>
      <c r="O4" s="111" t="s">
        <v>265</v>
      </c>
      <c r="P4" s="111" t="s">
        <v>56</v>
      </c>
      <c r="Q4" s="111" t="s">
        <v>265</v>
      </c>
    </row>
    <row r="5" spans="1:17" ht="14.25" customHeight="1" x14ac:dyDescent="0.25">
      <c r="A5" s="297" t="s">
        <v>149</v>
      </c>
      <c r="B5" s="239" t="s">
        <v>8</v>
      </c>
      <c r="C5" s="239" t="s">
        <v>110</v>
      </c>
      <c r="D5" s="239" t="s">
        <v>11</v>
      </c>
      <c r="E5" s="239" t="s">
        <v>295</v>
      </c>
      <c r="F5" s="239" t="s">
        <v>142</v>
      </c>
      <c r="G5" s="239" t="s">
        <v>33</v>
      </c>
      <c r="H5" s="112" t="s">
        <v>266</v>
      </c>
      <c r="I5" s="167" t="s">
        <v>270</v>
      </c>
      <c r="J5" s="143" t="s">
        <v>267</v>
      </c>
      <c r="K5" s="123">
        <v>0.71</v>
      </c>
      <c r="L5" s="123">
        <v>0.75</v>
      </c>
      <c r="M5" s="123">
        <v>0.78</v>
      </c>
      <c r="N5" s="123">
        <v>0.85</v>
      </c>
      <c r="O5" s="123"/>
      <c r="P5" s="123">
        <v>0.85</v>
      </c>
      <c r="Q5" s="123"/>
    </row>
    <row r="6" spans="1:17" ht="14.25" customHeight="1" x14ac:dyDescent="0.25">
      <c r="A6" s="298"/>
      <c r="B6" s="240"/>
      <c r="C6" s="240"/>
      <c r="D6" s="240"/>
      <c r="E6" s="240"/>
      <c r="F6" s="240" t="s">
        <v>142</v>
      </c>
      <c r="G6" s="240" t="s">
        <v>33</v>
      </c>
      <c r="H6" s="113" t="s">
        <v>13</v>
      </c>
      <c r="I6" s="143" t="s">
        <v>267</v>
      </c>
      <c r="J6" s="143" t="s">
        <v>267</v>
      </c>
      <c r="K6" s="143" t="s">
        <v>267</v>
      </c>
      <c r="L6" s="124"/>
      <c r="M6" s="124">
        <v>0.81</v>
      </c>
      <c r="N6" s="124"/>
      <c r="O6" s="124"/>
      <c r="P6" s="124"/>
      <c r="Q6" s="124"/>
    </row>
    <row r="7" spans="1:17" ht="14.25" customHeight="1" x14ac:dyDescent="0.25">
      <c r="A7" s="298"/>
      <c r="B7" s="240"/>
      <c r="C7" s="240"/>
      <c r="D7" s="240"/>
      <c r="E7" s="240"/>
      <c r="F7" s="240" t="s">
        <v>142</v>
      </c>
      <c r="G7" s="240" t="s">
        <v>33</v>
      </c>
      <c r="H7" s="113" t="s">
        <v>12</v>
      </c>
      <c r="I7" s="143" t="s">
        <v>267</v>
      </c>
      <c r="J7" s="143" t="s">
        <v>267</v>
      </c>
      <c r="K7" s="143" t="s">
        <v>267</v>
      </c>
      <c r="L7" s="124"/>
      <c r="M7" s="124">
        <v>0.74</v>
      </c>
      <c r="N7" s="124"/>
      <c r="O7" s="124"/>
      <c r="P7" s="124"/>
      <c r="Q7" s="124"/>
    </row>
    <row r="8" spans="1:17" ht="14.25" customHeight="1" x14ac:dyDescent="0.25">
      <c r="A8" s="298"/>
      <c r="B8" s="240"/>
      <c r="C8" s="240"/>
      <c r="D8" s="240"/>
      <c r="E8" s="240"/>
      <c r="F8" s="240" t="s">
        <v>142</v>
      </c>
      <c r="G8" s="240" t="s">
        <v>33</v>
      </c>
      <c r="H8" s="113" t="s">
        <v>18</v>
      </c>
      <c r="I8" s="143" t="s">
        <v>267</v>
      </c>
      <c r="J8" s="143" t="s">
        <v>267</v>
      </c>
      <c r="K8" s="143" t="s">
        <v>267</v>
      </c>
      <c r="L8" s="143" t="s">
        <v>267</v>
      </c>
      <c r="M8" s="143" t="s">
        <v>267</v>
      </c>
      <c r="N8" s="143" t="s">
        <v>267</v>
      </c>
      <c r="O8" s="124"/>
      <c r="P8" s="143" t="s">
        <v>267</v>
      </c>
      <c r="Q8" s="124"/>
    </row>
    <row r="9" spans="1:17" ht="14.25" customHeight="1" x14ac:dyDescent="0.25">
      <c r="A9" s="298"/>
      <c r="B9" s="241"/>
      <c r="C9" s="241"/>
      <c r="D9" s="241"/>
      <c r="E9" s="241"/>
      <c r="F9" s="241" t="s">
        <v>142</v>
      </c>
      <c r="G9" s="241" t="s">
        <v>33</v>
      </c>
      <c r="H9" s="113" t="s">
        <v>19</v>
      </c>
      <c r="I9" s="143" t="s">
        <v>267</v>
      </c>
      <c r="J9" s="143" t="s">
        <v>267</v>
      </c>
      <c r="K9" s="143" t="s">
        <v>267</v>
      </c>
      <c r="L9" s="143" t="s">
        <v>267</v>
      </c>
      <c r="M9" s="143" t="s">
        <v>267</v>
      </c>
      <c r="N9" s="143" t="s">
        <v>267</v>
      </c>
      <c r="O9" s="124"/>
      <c r="P9" s="143" t="s">
        <v>267</v>
      </c>
      <c r="Q9" s="124"/>
    </row>
    <row r="10" spans="1:17" ht="14.25" customHeight="1" x14ac:dyDescent="0.25">
      <c r="A10" s="298"/>
      <c r="B10" s="233" t="s">
        <v>9</v>
      </c>
      <c r="C10" s="242" t="s">
        <v>182</v>
      </c>
      <c r="D10" s="233" t="s">
        <v>11</v>
      </c>
      <c r="E10" s="233" t="s">
        <v>296</v>
      </c>
      <c r="F10" s="239" t="s">
        <v>142</v>
      </c>
      <c r="G10" s="239" t="s">
        <v>33</v>
      </c>
      <c r="H10" s="112" t="s">
        <v>266</v>
      </c>
      <c r="I10" s="167" t="s">
        <v>271</v>
      </c>
      <c r="J10" s="143" t="s">
        <v>267</v>
      </c>
      <c r="K10" s="123">
        <v>0.34</v>
      </c>
      <c r="L10" s="123">
        <v>0.3</v>
      </c>
      <c r="M10" s="123">
        <v>0.32</v>
      </c>
      <c r="N10" s="123">
        <v>0.3</v>
      </c>
      <c r="O10" s="123"/>
      <c r="P10" s="123">
        <v>0.25</v>
      </c>
      <c r="Q10" s="123"/>
    </row>
    <row r="11" spans="1:17" ht="14.25" customHeight="1" x14ac:dyDescent="0.25">
      <c r="A11" s="298"/>
      <c r="B11" s="233"/>
      <c r="C11" s="243"/>
      <c r="D11" s="233"/>
      <c r="E11" s="233"/>
      <c r="F11" s="240" t="s">
        <v>142</v>
      </c>
      <c r="G11" s="240" t="s">
        <v>33</v>
      </c>
      <c r="H11" s="113" t="s">
        <v>13</v>
      </c>
      <c r="I11" s="143" t="s">
        <v>267</v>
      </c>
      <c r="J11" s="143" t="s">
        <v>267</v>
      </c>
      <c r="K11" s="143" t="s">
        <v>267</v>
      </c>
      <c r="L11" s="124"/>
      <c r="M11" s="124">
        <v>0.39</v>
      </c>
      <c r="N11" s="124"/>
      <c r="O11" s="124"/>
      <c r="P11" s="124"/>
      <c r="Q11" s="124"/>
    </row>
    <row r="12" spans="1:17" ht="14.25" customHeight="1" x14ac:dyDescent="0.25">
      <c r="A12" s="298"/>
      <c r="B12" s="233"/>
      <c r="C12" s="243"/>
      <c r="D12" s="233"/>
      <c r="E12" s="233"/>
      <c r="F12" s="240" t="s">
        <v>142</v>
      </c>
      <c r="G12" s="240" t="s">
        <v>33</v>
      </c>
      <c r="H12" s="113" t="s">
        <v>12</v>
      </c>
      <c r="I12" s="143" t="s">
        <v>267</v>
      </c>
      <c r="J12" s="143" t="s">
        <v>267</v>
      </c>
      <c r="K12" s="143" t="s">
        <v>267</v>
      </c>
      <c r="L12" s="124"/>
      <c r="M12" s="124">
        <v>0.24</v>
      </c>
      <c r="N12" s="124"/>
      <c r="O12" s="124"/>
      <c r="P12" s="124"/>
      <c r="Q12" s="124"/>
    </row>
    <row r="13" spans="1:17" ht="14.25" customHeight="1" x14ac:dyDescent="0.25">
      <c r="A13" s="298"/>
      <c r="B13" s="233"/>
      <c r="C13" s="243"/>
      <c r="D13" s="233"/>
      <c r="E13" s="233"/>
      <c r="F13" s="240" t="s">
        <v>142</v>
      </c>
      <c r="G13" s="240" t="s">
        <v>33</v>
      </c>
      <c r="H13" s="113" t="s">
        <v>18</v>
      </c>
      <c r="I13" s="143" t="s">
        <v>267</v>
      </c>
      <c r="J13" s="143" t="s">
        <v>267</v>
      </c>
      <c r="K13" s="143" t="s">
        <v>267</v>
      </c>
      <c r="L13" s="143" t="s">
        <v>267</v>
      </c>
      <c r="M13" s="143" t="s">
        <v>267</v>
      </c>
      <c r="N13" s="143" t="s">
        <v>267</v>
      </c>
      <c r="O13" s="124"/>
      <c r="P13" s="143" t="s">
        <v>267</v>
      </c>
      <c r="Q13" s="124"/>
    </row>
    <row r="14" spans="1:17" ht="14.25" customHeight="1" x14ac:dyDescent="0.25">
      <c r="A14" s="298"/>
      <c r="B14" s="233"/>
      <c r="C14" s="243"/>
      <c r="D14" s="233"/>
      <c r="E14" s="233"/>
      <c r="F14" s="241" t="s">
        <v>142</v>
      </c>
      <c r="G14" s="241" t="s">
        <v>33</v>
      </c>
      <c r="H14" s="113" t="s">
        <v>19</v>
      </c>
      <c r="I14" s="143" t="s">
        <v>267</v>
      </c>
      <c r="J14" s="143" t="s">
        <v>267</v>
      </c>
      <c r="K14" s="143" t="s">
        <v>267</v>
      </c>
      <c r="L14" s="143" t="s">
        <v>267</v>
      </c>
      <c r="M14" s="143" t="s">
        <v>267</v>
      </c>
      <c r="N14" s="143" t="s">
        <v>267</v>
      </c>
      <c r="O14" s="124"/>
      <c r="P14" s="143" t="s">
        <v>267</v>
      </c>
      <c r="Q14" s="124"/>
    </row>
    <row r="15" spans="1:17" ht="14.25" customHeight="1" x14ac:dyDescent="0.25">
      <c r="A15" s="298"/>
      <c r="B15" s="233" t="s">
        <v>10</v>
      </c>
      <c r="C15" s="242" t="s">
        <v>124</v>
      </c>
      <c r="D15" s="233" t="s">
        <v>11</v>
      </c>
      <c r="E15" s="233" t="s">
        <v>297</v>
      </c>
      <c r="F15" s="239" t="s">
        <v>142</v>
      </c>
      <c r="G15" s="239" t="s">
        <v>33</v>
      </c>
      <c r="H15" s="112" t="s">
        <v>266</v>
      </c>
      <c r="I15" s="167" t="s">
        <v>272</v>
      </c>
      <c r="J15" s="143" t="s">
        <v>267</v>
      </c>
      <c r="K15" s="123">
        <v>0.59</v>
      </c>
      <c r="L15" s="123">
        <v>0.65</v>
      </c>
      <c r="M15" s="123">
        <v>0.42</v>
      </c>
      <c r="N15" s="123">
        <v>0.7</v>
      </c>
      <c r="O15" s="123"/>
      <c r="P15" s="123">
        <v>0.7</v>
      </c>
      <c r="Q15" s="123"/>
    </row>
    <row r="16" spans="1:17" ht="14.25" customHeight="1" x14ac:dyDescent="0.25">
      <c r="A16" s="298"/>
      <c r="B16" s="233"/>
      <c r="C16" s="243"/>
      <c r="D16" s="233"/>
      <c r="E16" s="233"/>
      <c r="F16" s="240" t="s">
        <v>142</v>
      </c>
      <c r="G16" s="240" t="s">
        <v>33</v>
      </c>
      <c r="H16" s="113" t="s">
        <v>13</v>
      </c>
      <c r="I16" s="143" t="s">
        <v>267</v>
      </c>
      <c r="J16" s="143" t="s">
        <v>267</v>
      </c>
      <c r="K16" s="143" t="s">
        <v>267</v>
      </c>
      <c r="L16" s="124"/>
      <c r="M16" s="124">
        <v>0.37</v>
      </c>
      <c r="N16" s="124"/>
      <c r="O16" s="124"/>
      <c r="P16" s="124"/>
      <c r="Q16" s="124"/>
    </row>
    <row r="17" spans="1:17" ht="14.25" customHeight="1" x14ac:dyDescent="0.25">
      <c r="A17" s="298"/>
      <c r="B17" s="233"/>
      <c r="C17" s="243"/>
      <c r="D17" s="233"/>
      <c r="E17" s="233"/>
      <c r="F17" s="240" t="s">
        <v>142</v>
      </c>
      <c r="G17" s="240" t="s">
        <v>33</v>
      </c>
      <c r="H17" s="113" t="s">
        <v>12</v>
      </c>
      <c r="I17" s="143" t="s">
        <v>267</v>
      </c>
      <c r="J17" s="143" t="s">
        <v>267</v>
      </c>
      <c r="K17" s="143" t="s">
        <v>267</v>
      </c>
      <c r="L17" s="124"/>
      <c r="M17" s="124">
        <v>0.46</v>
      </c>
      <c r="N17" s="124"/>
      <c r="O17" s="124"/>
      <c r="P17" s="124"/>
      <c r="Q17" s="124"/>
    </row>
    <row r="18" spans="1:17" ht="14.25" customHeight="1" x14ac:dyDescent="0.25">
      <c r="A18" s="298"/>
      <c r="B18" s="233"/>
      <c r="C18" s="243"/>
      <c r="D18" s="233"/>
      <c r="E18" s="233"/>
      <c r="F18" s="240" t="s">
        <v>142</v>
      </c>
      <c r="G18" s="240" t="s">
        <v>33</v>
      </c>
      <c r="H18" s="113" t="s">
        <v>18</v>
      </c>
      <c r="I18" s="143" t="s">
        <v>267</v>
      </c>
      <c r="J18" s="143" t="s">
        <v>267</v>
      </c>
      <c r="K18" s="143" t="s">
        <v>267</v>
      </c>
      <c r="L18" s="143" t="s">
        <v>267</v>
      </c>
      <c r="M18" s="143" t="s">
        <v>267</v>
      </c>
      <c r="N18" s="124"/>
      <c r="O18" s="124"/>
      <c r="P18" s="124"/>
      <c r="Q18" s="124"/>
    </row>
    <row r="19" spans="1:17" ht="14.25" customHeight="1" x14ac:dyDescent="0.25">
      <c r="A19" s="298"/>
      <c r="B19" s="233"/>
      <c r="C19" s="244"/>
      <c r="D19" s="239"/>
      <c r="E19" s="239"/>
      <c r="F19" s="240" t="s">
        <v>142</v>
      </c>
      <c r="G19" s="240" t="s">
        <v>33</v>
      </c>
      <c r="H19" s="114" t="s">
        <v>19</v>
      </c>
      <c r="I19" s="144" t="s">
        <v>267</v>
      </c>
      <c r="J19" s="143" t="s">
        <v>267</v>
      </c>
      <c r="K19" s="143" t="s">
        <v>267</v>
      </c>
      <c r="L19" s="143" t="s">
        <v>267</v>
      </c>
      <c r="M19" s="143" t="s">
        <v>267</v>
      </c>
      <c r="N19" s="137"/>
      <c r="O19" s="137"/>
      <c r="P19" s="137"/>
      <c r="Q19" s="137"/>
    </row>
    <row r="20" spans="1:17" ht="178.5" x14ac:dyDescent="0.25">
      <c r="A20" s="299"/>
      <c r="B20" s="136" t="s">
        <v>161</v>
      </c>
      <c r="C20" s="138" t="s">
        <v>257</v>
      </c>
      <c r="D20" s="139" t="s">
        <v>11</v>
      </c>
      <c r="E20" s="139" t="s">
        <v>303</v>
      </c>
      <c r="F20" s="139" t="s">
        <v>162</v>
      </c>
      <c r="G20" s="139" t="s">
        <v>33</v>
      </c>
      <c r="H20" s="129" t="s">
        <v>266</v>
      </c>
      <c r="I20" s="145" t="s">
        <v>163</v>
      </c>
      <c r="J20" s="141" t="s">
        <v>267</v>
      </c>
      <c r="K20" s="141" t="s">
        <v>267</v>
      </c>
      <c r="L20" s="141" t="s">
        <v>267</v>
      </c>
      <c r="M20" s="140"/>
      <c r="N20" s="140" t="s">
        <v>164</v>
      </c>
      <c r="O20" s="140"/>
      <c r="P20" s="140" t="s">
        <v>164</v>
      </c>
      <c r="Q20" s="140"/>
    </row>
    <row r="21" spans="1:17" x14ac:dyDescent="0.25">
      <c r="A21" s="107"/>
      <c r="B21" s="107"/>
      <c r="C21" s="107"/>
      <c r="D21" s="107"/>
      <c r="E21" s="107"/>
      <c r="F21" s="107"/>
      <c r="G21" s="107"/>
      <c r="H21" s="107"/>
      <c r="I21" s="107"/>
      <c r="J21" s="107"/>
      <c r="K21" s="107"/>
      <c r="L21" s="107"/>
      <c r="M21" s="107"/>
      <c r="N21" s="107"/>
      <c r="O21" s="107"/>
      <c r="P21" s="107"/>
      <c r="Q21" s="107"/>
    </row>
    <row r="22" spans="1:17" x14ac:dyDescent="0.25">
      <c r="A22" s="107"/>
      <c r="B22" s="107"/>
      <c r="C22" s="107"/>
      <c r="D22" s="107"/>
      <c r="E22" s="107"/>
      <c r="F22" s="107"/>
      <c r="G22" s="107"/>
      <c r="H22" s="107"/>
      <c r="I22" s="107"/>
      <c r="J22" s="221">
        <v>2017</v>
      </c>
      <c r="K22" s="222"/>
      <c r="L22" s="223">
        <v>2018</v>
      </c>
      <c r="M22" s="224"/>
      <c r="N22" s="225">
        <v>2019</v>
      </c>
      <c r="O22" s="224"/>
      <c r="P22" s="225">
        <v>2020</v>
      </c>
      <c r="Q22" s="224"/>
    </row>
    <row r="23" spans="1:17" x14ac:dyDescent="0.25">
      <c r="A23" s="115" t="s">
        <v>259</v>
      </c>
      <c r="B23" s="116" t="s">
        <v>260</v>
      </c>
      <c r="C23" s="110" t="s">
        <v>268</v>
      </c>
      <c r="D23" s="110" t="s">
        <v>3</v>
      </c>
      <c r="E23" s="110" t="s">
        <v>262</v>
      </c>
      <c r="F23" s="110" t="s">
        <v>263</v>
      </c>
      <c r="G23" s="146" t="s">
        <v>0</v>
      </c>
      <c r="H23" s="125" t="s">
        <v>264</v>
      </c>
      <c r="I23" s="126" t="s">
        <v>1</v>
      </c>
      <c r="J23" s="127" t="s">
        <v>56</v>
      </c>
      <c r="K23" s="127" t="s">
        <v>265</v>
      </c>
      <c r="L23" s="127" t="s">
        <v>56</v>
      </c>
      <c r="M23" s="127" t="s">
        <v>265</v>
      </c>
      <c r="N23" s="127" t="s">
        <v>56</v>
      </c>
      <c r="O23" s="127" t="s">
        <v>265</v>
      </c>
      <c r="P23" s="127" t="s">
        <v>56</v>
      </c>
      <c r="Q23" s="127" t="s">
        <v>265</v>
      </c>
    </row>
    <row r="24" spans="1:17" s="1" customFormat="1" ht="114.75" x14ac:dyDescent="0.25">
      <c r="A24" s="173" t="s">
        <v>273</v>
      </c>
      <c r="B24" s="128" t="s">
        <v>8</v>
      </c>
      <c r="C24" s="128" t="s">
        <v>148</v>
      </c>
      <c r="D24" s="128" t="s">
        <v>32</v>
      </c>
      <c r="E24" s="128" t="s">
        <v>150</v>
      </c>
      <c r="F24" s="128" t="s">
        <v>153</v>
      </c>
      <c r="G24" s="128" t="s">
        <v>34</v>
      </c>
      <c r="H24" s="129" t="s">
        <v>266</v>
      </c>
      <c r="I24" s="130">
        <v>97</v>
      </c>
      <c r="J24" s="131">
        <v>150</v>
      </c>
      <c r="K24" s="131">
        <v>189</v>
      </c>
      <c r="L24" s="131">
        <v>150</v>
      </c>
      <c r="M24" s="131">
        <v>53</v>
      </c>
      <c r="N24" s="131">
        <v>175</v>
      </c>
      <c r="O24" s="131"/>
      <c r="P24" s="131">
        <v>200</v>
      </c>
      <c r="Q24" s="131"/>
    </row>
    <row r="25" spans="1:17" x14ac:dyDescent="0.25">
      <c r="B25" s="107"/>
      <c r="C25" s="107"/>
      <c r="D25" s="107"/>
      <c r="E25" s="107"/>
      <c r="F25" s="107"/>
      <c r="G25" s="107"/>
      <c r="H25" s="107"/>
      <c r="I25" s="107"/>
      <c r="J25" s="107"/>
      <c r="K25" s="107"/>
      <c r="L25" s="107"/>
      <c r="M25" s="107"/>
      <c r="N25" s="107"/>
      <c r="O25" s="107"/>
      <c r="P25" s="107"/>
      <c r="Q25" s="107"/>
    </row>
    <row r="26" spans="1:17" x14ac:dyDescent="0.25">
      <c r="A26" s="132" t="s">
        <v>31</v>
      </c>
      <c r="B26" s="107"/>
      <c r="C26" s="107"/>
      <c r="D26" s="107"/>
      <c r="E26" s="107"/>
      <c r="F26" s="107"/>
      <c r="G26" s="107"/>
      <c r="H26" s="107"/>
      <c r="I26" s="107"/>
      <c r="J26" s="107"/>
      <c r="K26" s="107"/>
      <c r="L26" s="107"/>
      <c r="M26" s="107"/>
      <c r="N26" s="107"/>
      <c r="O26" s="107"/>
      <c r="P26" s="107"/>
      <c r="Q26" s="107"/>
    </row>
    <row r="27" spans="1:17" ht="15" customHeight="1" x14ac:dyDescent="0.25">
      <c r="A27" s="133" t="s">
        <v>36</v>
      </c>
      <c r="B27" s="134"/>
      <c r="C27" s="134"/>
      <c r="D27" s="134"/>
      <c r="E27" s="134"/>
      <c r="F27" s="134"/>
      <c r="G27" s="135"/>
      <c r="H27" s="107"/>
      <c r="I27" s="107"/>
      <c r="J27" s="107"/>
      <c r="K27" s="107"/>
      <c r="L27" s="107"/>
      <c r="M27" s="107"/>
      <c r="N27" s="107"/>
      <c r="O27" s="107"/>
      <c r="P27" s="107"/>
      <c r="Q27" s="107"/>
    </row>
    <row r="28" spans="1:17" ht="15" customHeight="1" x14ac:dyDescent="0.25">
      <c r="A28" s="133" t="s">
        <v>151</v>
      </c>
      <c r="B28" s="134"/>
      <c r="C28" s="134"/>
      <c r="D28" s="134"/>
      <c r="E28" s="134"/>
      <c r="F28" s="134"/>
      <c r="G28" s="135"/>
      <c r="H28" s="107"/>
      <c r="I28" s="107"/>
      <c r="J28" s="107"/>
      <c r="K28" s="107"/>
      <c r="L28" s="107"/>
      <c r="M28" s="107"/>
      <c r="N28" s="107"/>
      <c r="O28" s="107"/>
      <c r="P28" s="107"/>
      <c r="Q28" s="107"/>
    </row>
    <row r="29" spans="1:17" ht="15" customHeight="1" x14ac:dyDescent="0.25">
      <c r="A29" s="133" t="s">
        <v>107</v>
      </c>
      <c r="B29" s="134"/>
      <c r="C29" s="134"/>
      <c r="D29" s="134"/>
      <c r="E29" s="134"/>
      <c r="F29" s="134"/>
      <c r="G29" s="135"/>
      <c r="H29" s="107"/>
      <c r="I29" s="107"/>
      <c r="J29" s="107"/>
      <c r="K29" s="107"/>
      <c r="L29" s="107"/>
      <c r="M29" s="107"/>
      <c r="N29" s="107"/>
      <c r="O29" s="107"/>
      <c r="P29" s="107"/>
      <c r="Q29" s="107"/>
    </row>
    <row r="30" spans="1:17" ht="15" customHeight="1" x14ac:dyDescent="0.25">
      <c r="A30" s="237" t="s">
        <v>37</v>
      </c>
      <c r="B30" s="237"/>
      <c r="C30" s="237"/>
      <c r="D30" s="237"/>
      <c r="E30" s="237"/>
      <c r="F30" s="237"/>
      <c r="G30" s="237"/>
      <c r="H30" s="107"/>
      <c r="I30" s="107"/>
      <c r="J30" s="107"/>
      <c r="K30" s="107"/>
      <c r="L30" s="107"/>
      <c r="M30" s="107"/>
      <c r="N30" s="107"/>
      <c r="O30" s="107"/>
      <c r="P30" s="107"/>
      <c r="Q30" s="107"/>
    </row>
    <row r="31" spans="1:17" ht="15" customHeight="1" x14ac:dyDescent="0.25">
      <c r="A31" s="238" t="s">
        <v>38</v>
      </c>
      <c r="B31" s="238"/>
      <c r="C31" s="238"/>
      <c r="D31" s="238"/>
      <c r="E31" s="238"/>
      <c r="F31" s="238"/>
      <c r="G31" s="238"/>
      <c r="H31" s="107"/>
      <c r="I31" s="107"/>
      <c r="J31" s="107"/>
      <c r="K31" s="107"/>
      <c r="L31" s="107"/>
      <c r="M31" s="107"/>
      <c r="N31" s="107"/>
      <c r="O31" s="107"/>
      <c r="P31" s="107"/>
      <c r="Q31" s="107"/>
    </row>
    <row r="32" spans="1:17" x14ac:dyDescent="0.25">
      <c r="A32" s="107"/>
      <c r="B32" s="107"/>
      <c r="C32" s="107"/>
      <c r="D32" s="107"/>
      <c r="E32" s="107"/>
      <c r="F32" s="107"/>
      <c r="G32" s="107"/>
      <c r="H32" s="107"/>
      <c r="I32" s="107"/>
      <c r="J32" s="107"/>
      <c r="K32" s="107"/>
      <c r="L32" s="107"/>
      <c r="M32" s="107"/>
      <c r="N32" s="107"/>
      <c r="O32" s="107"/>
      <c r="P32" s="107"/>
      <c r="Q32" s="107"/>
    </row>
    <row r="33" spans="1:17" x14ac:dyDescent="0.25">
      <c r="A33" s="107"/>
      <c r="B33" s="107"/>
      <c r="C33" s="107"/>
      <c r="D33" s="107"/>
      <c r="E33" s="107"/>
      <c r="F33" s="107"/>
      <c r="G33" s="107"/>
      <c r="H33" s="107"/>
      <c r="I33" s="107"/>
      <c r="J33" s="107"/>
      <c r="K33" s="107"/>
      <c r="L33" s="107"/>
      <c r="M33" s="107"/>
      <c r="N33" s="107"/>
      <c r="O33" s="107"/>
      <c r="P33" s="107"/>
      <c r="Q33" s="107"/>
    </row>
    <row r="34" spans="1:17" x14ac:dyDescent="0.25">
      <c r="A34" s="107"/>
      <c r="B34" s="107"/>
      <c r="C34" s="107"/>
      <c r="D34" s="107"/>
      <c r="E34" s="107"/>
      <c r="F34" s="107"/>
      <c r="G34" s="107"/>
      <c r="H34" s="107"/>
      <c r="I34" s="107"/>
      <c r="J34" s="221">
        <v>2017</v>
      </c>
      <c r="K34" s="222"/>
      <c r="L34" s="223">
        <v>2018</v>
      </c>
      <c r="M34" s="224"/>
      <c r="N34" s="225">
        <v>2019</v>
      </c>
      <c r="O34" s="224"/>
      <c r="P34" s="225">
        <v>2020</v>
      </c>
      <c r="Q34" s="224"/>
    </row>
    <row r="35" spans="1:17" x14ac:dyDescent="0.25">
      <c r="A35" s="115" t="s">
        <v>259</v>
      </c>
      <c r="B35" s="116" t="s">
        <v>260</v>
      </c>
      <c r="C35" s="110" t="s">
        <v>268</v>
      </c>
      <c r="D35" s="110" t="s">
        <v>3</v>
      </c>
      <c r="E35" s="110" t="s">
        <v>262</v>
      </c>
      <c r="F35" s="110" t="s">
        <v>263</v>
      </c>
      <c r="G35" s="146" t="s">
        <v>0</v>
      </c>
      <c r="H35" s="125" t="s">
        <v>264</v>
      </c>
      <c r="I35" s="126" t="s">
        <v>1</v>
      </c>
      <c r="J35" s="127" t="s">
        <v>56</v>
      </c>
      <c r="K35" s="127" t="s">
        <v>265</v>
      </c>
      <c r="L35" s="127" t="s">
        <v>56</v>
      </c>
      <c r="M35" s="127" t="s">
        <v>265</v>
      </c>
      <c r="N35" s="127" t="s">
        <v>56</v>
      </c>
      <c r="O35" s="127" t="s">
        <v>265</v>
      </c>
      <c r="P35" s="127" t="s">
        <v>56</v>
      </c>
      <c r="Q35" s="127" t="s">
        <v>265</v>
      </c>
    </row>
    <row r="36" spans="1:17" ht="102" x14ac:dyDescent="0.25">
      <c r="A36" s="229" t="s">
        <v>274</v>
      </c>
      <c r="B36" s="128" t="s">
        <v>8</v>
      </c>
      <c r="C36" s="128" t="s">
        <v>154</v>
      </c>
      <c r="D36" s="128" t="s">
        <v>32</v>
      </c>
      <c r="E36" s="128" t="s">
        <v>155</v>
      </c>
      <c r="F36" s="128" t="s">
        <v>112</v>
      </c>
      <c r="G36" s="128" t="s">
        <v>39</v>
      </c>
      <c r="H36" s="129" t="s">
        <v>266</v>
      </c>
      <c r="I36" s="142" t="s">
        <v>288</v>
      </c>
      <c r="J36" s="143" t="s">
        <v>267</v>
      </c>
      <c r="K36" s="143" t="s">
        <v>267</v>
      </c>
      <c r="L36" s="131">
        <v>50</v>
      </c>
      <c r="M36" s="131">
        <v>36</v>
      </c>
      <c r="N36" s="131">
        <v>55</v>
      </c>
      <c r="O36" s="131"/>
      <c r="P36" s="131">
        <v>60</v>
      </c>
      <c r="Q36" s="131"/>
    </row>
    <row r="37" spans="1:17" ht="140.25" x14ac:dyDescent="0.25">
      <c r="A37" s="230"/>
      <c r="B37" s="128" t="s">
        <v>9</v>
      </c>
      <c r="C37" s="128" t="s">
        <v>165</v>
      </c>
      <c r="D37" s="128" t="s">
        <v>32</v>
      </c>
      <c r="E37" s="128" t="s">
        <v>304</v>
      </c>
      <c r="F37" s="128" t="s">
        <v>166</v>
      </c>
      <c r="G37" s="128" t="s">
        <v>130</v>
      </c>
      <c r="H37" s="129" t="s">
        <v>266</v>
      </c>
      <c r="I37" s="142" t="s">
        <v>288</v>
      </c>
      <c r="J37" s="160">
        <v>125</v>
      </c>
      <c r="K37" s="160">
        <v>128</v>
      </c>
      <c r="L37" s="160">
        <v>150</v>
      </c>
      <c r="M37" s="160">
        <v>0</v>
      </c>
      <c r="N37" s="160">
        <v>175</v>
      </c>
      <c r="O37" s="160"/>
      <c r="P37" s="160">
        <v>200</v>
      </c>
      <c r="Q37" s="160"/>
    </row>
    <row r="38" spans="1:17" x14ac:dyDescent="0.25">
      <c r="A38" s="107"/>
      <c r="B38" s="107"/>
      <c r="C38" s="107"/>
      <c r="D38" s="107"/>
      <c r="E38" s="107"/>
      <c r="F38" s="107"/>
      <c r="G38" s="107"/>
      <c r="H38" s="107"/>
      <c r="I38" s="107"/>
      <c r="J38" s="107"/>
      <c r="K38" s="107"/>
      <c r="L38" s="107"/>
      <c r="M38" s="107"/>
      <c r="N38" s="107"/>
      <c r="O38" s="107"/>
      <c r="P38" s="107"/>
      <c r="Q38" s="107"/>
    </row>
    <row r="39" spans="1:17" x14ac:dyDescent="0.25">
      <c r="A39" s="132" t="s">
        <v>30</v>
      </c>
      <c r="B39" s="107"/>
      <c r="C39" s="107"/>
      <c r="D39" s="107"/>
      <c r="E39" s="107"/>
      <c r="F39" s="107"/>
      <c r="G39" s="107"/>
      <c r="H39" s="107"/>
      <c r="I39" s="107"/>
      <c r="J39" s="107"/>
      <c r="K39" s="107"/>
      <c r="L39" s="107"/>
      <c r="M39" s="107"/>
      <c r="N39" s="107"/>
      <c r="O39" s="107"/>
      <c r="P39" s="107"/>
      <c r="Q39" s="107"/>
    </row>
    <row r="40" spans="1:17" ht="15" customHeight="1" x14ac:dyDescent="0.25">
      <c r="A40" s="238" t="s">
        <v>156</v>
      </c>
      <c r="B40" s="238"/>
      <c r="C40" s="238"/>
      <c r="D40" s="238"/>
      <c r="E40" s="238"/>
      <c r="F40" s="238"/>
      <c r="G40" s="238"/>
      <c r="H40" s="107"/>
      <c r="I40" s="107"/>
      <c r="J40" s="107"/>
      <c r="K40" s="107"/>
      <c r="L40" s="107"/>
      <c r="M40" s="107"/>
      <c r="N40" s="107"/>
      <c r="O40" s="107"/>
      <c r="P40" s="107"/>
      <c r="Q40" s="107"/>
    </row>
    <row r="41" spans="1:17" x14ac:dyDescent="0.25">
      <c r="A41" s="107"/>
      <c r="B41" s="107"/>
      <c r="C41" s="107"/>
      <c r="D41" s="107"/>
      <c r="E41" s="107"/>
      <c r="F41" s="107"/>
      <c r="G41" s="107"/>
      <c r="H41" s="107"/>
      <c r="I41" s="107"/>
      <c r="J41" s="107"/>
      <c r="K41" s="107"/>
      <c r="L41" s="107"/>
      <c r="M41" s="107"/>
      <c r="N41" s="107"/>
      <c r="O41" s="107"/>
      <c r="P41" s="107"/>
      <c r="Q41" s="107"/>
    </row>
    <row r="42" spans="1:17" x14ac:dyDescent="0.25">
      <c r="A42" s="107"/>
      <c r="B42" s="107"/>
      <c r="C42" s="107"/>
      <c r="D42" s="107"/>
      <c r="E42" s="107"/>
      <c r="F42" s="107"/>
      <c r="G42" s="107"/>
      <c r="H42" s="107"/>
      <c r="I42" s="107"/>
      <c r="J42" s="221">
        <v>2017</v>
      </c>
      <c r="K42" s="222"/>
      <c r="L42" s="223">
        <v>2018</v>
      </c>
      <c r="M42" s="224"/>
      <c r="N42" s="225">
        <v>2019</v>
      </c>
      <c r="O42" s="224"/>
      <c r="P42" s="225">
        <v>2020</v>
      </c>
      <c r="Q42" s="224"/>
    </row>
    <row r="43" spans="1:17" x14ac:dyDescent="0.25">
      <c r="A43" s="115" t="s">
        <v>259</v>
      </c>
      <c r="B43" s="116" t="s">
        <v>260</v>
      </c>
      <c r="C43" s="110" t="s">
        <v>268</v>
      </c>
      <c r="D43" s="110" t="s">
        <v>3</v>
      </c>
      <c r="E43" s="110" t="s">
        <v>262</v>
      </c>
      <c r="F43" s="110" t="s">
        <v>263</v>
      </c>
      <c r="G43" s="146" t="s">
        <v>0</v>
      </c>
      <c r="H43" s="125" t="s">
        <v>264</v>
      </c>
      <c r="I43" s="126" t="s">
        <v>1</v>
      </c>
      <c r="J43" s="127" t="s">
        <v>56</v>
      </c>
      <c r="K43" s="127" t="s">
        <v>265</v>
      </c>
      <c r="L43" s="127" t="s">
        <v>56</v>
      </c>
      <c r="M43" s="127" t="s">
        <v>265</v>
      </c>
      <c r="N43" s="127" t="s">
        <v>56</v>
      </c>
      <c r="O43" s="127" t="s">
        <v>265</v>
      </c>
      <c r="P43" s="127" t="s">
        <v>56</v>
      </c>
      <c r="Q43" s="127" t="s">
        <v>265</v>
      </c>
    </row>
    <row r="44" spans="1:17" ht="216.75" x14ac:dyDescent="0.25">
      <c r="A44" s="229" t="s">
        <v>275</v>
      </c>
      <c r="B44" s="128" t="s">
        <v>8</v>
      </c>
      <c r="C44" s="128" t="s">
        <v>138</v>
      </c>
      <c r="D44" s="128" t="s">
        <v>32</v>
      </c>
      <c r="E44" s="128" t="s">
        <v>171</v>
      </c>
      <c r="F44" s="128" t="s">
        <v>139</v>
      </c>
      <c r="G44" s="128" t="s">
        <v>39</v>
      </c>
      <c r="H44" s="129" t="s">
        <v>266</v>
      </c>
      <c r="I44" s="142" t="s">
        <v>288</v>
      </c>
      <c r="J44" s="131">
        <v>13</v>
      </c>
      <c r="K44" s="143" t="s">
        <v>267</v>
      </c>
      <c r="L44" s="131">
        <v>10</v>
      </c>
      <c r="M44" s="131">
        <v>5</v>
      </c>
      <c r="N44" s="131">
        <v>12</v>
      </c>
      <c r="O44" s="131"/>
      <c r="P44" s="131">
        <v>14</v>
      </c>
      <c r="Q44" s="131"/>
    </row>
    <row r="45" spans="1:17" ht="38.25" x14ac:dyDescent="0.25">
      <c r="A45" s="230"/>
      <c r="B45" s="128" t="s">
        <v>9</v>
      </c>
      <c r="C45" s="128" t="s">
        <v>292</v>
      </c>
      <c r="D45" s="128" t="s">
        <v>32</v>
      </c>
      <c r="E45" s="128" t="s">
        <v>183</v>
      </c>
      <c r="F45" s="128" t="s">
        <v>140</v>
      </c>
      <c r="G45" s="128" t="s">
        <v>130</v>
      </c>
      <c r="H45" s="129" t="s">
        <v>266</v>
      </c>
      <c r="I45" s="142" t="s">
        <v>288</v>
      </c>
      <c r="J45" s="131">
        <v>600</v>
      </c>
      <c r="K45" s="131">
        <v>1014</v>
      </c>
      <c r="L45" s="147">
        <v>779</v>
      </c>
      <c r="M45" s="131">
        <v>978</v>
      </c>
      <c r="N45" s="147">
        <v>894</v>
      </c>
      <c r="O45" s="131"/>
      <c r="P45" s="147">
        <v>1009</v>
      </c>
      <c r="Q45" s="131"/>
    </row>
    <row r="46" spans="1:17" x14ac:dyDescent="0.25">
      <c r="A46" s="107"/>
      <c r="B46" s="107"/>
      <c r="C46" s="107"/>
      <c r="D46" s="107"/>
      <c r="E46" s="107"/>
      <c r="F46" s="107"/>
      <c r="G46" s="107"/>
      <c r="H46" s="107"/>
      <c r="I46" s="107"/>
      <c r="J46" s="107"/>
      <c r="K46" s="107"/>
      <c r="L46" s="107"/>
      <c r="M46" s="107"/>
      <c r="N46" s="107"/>
      <c r="O46" s="107"/>
      <c r="P46" s="107"/>
      <c r="Q46" s="107"/>
    </row>
    <row r="47" spans="1:17" x14ac:dyDescent="0.25">
      <c r="A47" s="132" t="s">
        <v>47</v>
      </c>
      <c r="B47" s="107"/>
      <c r="C47" s="107"/>
      <c r="D47" s="107"/>
      <c r="E47" s="107"/>
      <c r="F47" s="107"/>
      <c r="G47" s="107"/>
      <c r="H47" s="107"/>
      <c r="I47" s="107"/>
      <c r="J47" s="107"/>
      <c r="K47" s="107"/>
      <c r="L47" s="107"/>
      <c r="M47" s="107"/>
      <c r="N47" s="107"/>
      <c r="O47" s="107"/>
      <c r="P47" s="107"/>
      <c r="Q47" s="107"/>
    </row>
    <row r="48" spans="1:17" ht="15" customHeight="1" x14ac:dyDescent="0.25">
      <c r="A48" s="133" t="s">
        <v>41</v>
      </c>
      <c r="B48" s="134"/>
      <c r="C48" s="134"/>
      <c r="D48" s="134"/>
      <c r="E48" s="134"/>
      <c r="F48" s="134"/>
      <c r="G48" s="135"/>
      <c r="H48" s="107"/>
      <c r="I48" s="107"/>
      <c r="J48" s="107"/>
      <c r="K48" s="107"/>
      <c r="L48" s="107"/>
      <c r="M48" s="107"/>
      <c r="N48" s="107"/>
      <c r="O48" s="107"/>
      <c r="P48" s="107"/>
      <c r="Q48" s="107"/>
    </row>
    <row r="49" spans="1:17" ht="15" customHeight="1" x14ac:dyDescent="0.25">
      <c r="A49" s="133" t="s">
        <v>40</v>
      </c>
      <c r="B49" s="134"/>
      <c r="C49" s="134"/>
      <c r="D49" s="134"/>
      <c r="E49" s="134"/>
      <c r="F49" s="134"/>
      <c r="G49" s="135"/>
      <c r="H49" s="107"/>
      <c r="I49" s="107"/>
      <c r="J49" s="107"/>
      <c r="K49" s="107"/>
      <c r="L49" s="107"/>
      <c r="M49" s="107"/>
      <c r="N49" s="107"/>
      <c r="O49" s="107"/>
      <c r="P49" s="107"/>
      <c r="Q49" s="107"/>
    </row>
    <row r="50" spans="1:17" x14ac:dyDescent="0.25">
      <c r="A50" s="133" t="s">
        <v>307</v>
      </c>
      <c r="B50" s="134"/>
      <c r="C50" s="134"/>
      <c r="D50" s="134"/>
      <c r="E50" s="134"/>
      <c r="F50" s="134"/>
      <c r="G50" s="135"/>
    </row>
    <row r="51" spans="1:17" x14ac:dyDescent="0.25">
      <c r="A51" s="133" t="s">
        <v>308</v>
      </c>
      <c r="B51" s="134"/>
      <c r="C51" s="134"/>
      <c r="D51" s="134"/>
      <c r="E51" s="134"/>
      <c r="F51" s="134"/>
      <c r="G51" s="135"/>
      <c r="H51" s="107"/>
      <c r="I51" s="107"/>
      <c r="J51" s="107"/>
      <c r="K51" s="107"/>
      <c r="L51" s="107"/>
      <c r="M51" s="107"/>
      <c r="N51" s="107"/>
      <c r="O51" s="107"/>
      <c r="P51" s="107"/>
      <c r="Q51" s="107"/>
    </row>
    <row r="52" spans="1:17" x14ac:dyDescent="0.25">
      <c r="A52" s="237" t="s">
        <v>309</v>
      </c>
      <c r="B52" s="237"/>
      <c r="C52" s="237"/>
      <c r="D52" s="237"/>
      <c r="E52" s="237"/>
      <c r="F52" s="237"/>
      <c r="G52" s="237"/>
      <c r="H52" s="107"/>
      <c r="I52" s="107"/>
      <c r="J52" s="107"/>
      <c r="K52" s="107"/>
      <c r="L52" s="107"/>
      <c r="M52" s="107"/>
      <c r="N52" s="107"/>
      <c r="O52" s="107"/>
      <c r="P52" s="107"/>
      <c r="Q52" s="107"/>
    </row>
    <row r="53" spans="1:17" x14ac:dyDescent="0.25">
      <c r="H53" s="107"/>
      <c r="I53" s="107"/>
      <c r="J53" s="107"/>
      <c r="K53" s="107"/>
      <c r="L53" s="107"/>
      <c r="M53" s="107"/>
      <c r="N53" s="107"/>
      <c r="O53" s="107"/>
      <c r="P53" s="107"/>
      <c r="Q53" s="107"/>
    </row>
    <row r="54" spans="1:17" x14ac:dyDescent="0.25">
      <c r="A54" s="107"/>
      <c r="B54" s="107"/>
      <c r="C54" s="107"/>
      <c r="D54" s="107"/>
      <c r="E54" s="107"/>
      <c r="F54" s="107"/>
      <c r="G54" s="107"/>
      <c r="H54" s="107"/>
      <c r="I54" s="107"/>
      <c r="J54" s="107"/>
      <c r="K54" s="107"/>
      <c r="L54" s="107"/>
      <c r="M54" s="107"/>
      <c r="N54" s="107"/>
      <c r="O54" s="107"/>
      <c r="P54" s="107"/>
      <c r="Q54" s="107"/>
    </row>
    <row r="55" spans="1:17" x14ac:dyDescent="0.25">
      <c r="A55" s="107"/>
      <c r="B55" s="107"/>
      <c r="C55" s="107"/>
      <c r="D55" s="107"/>
      <c r="E55" s="107"/>
      <c r="F55" s="107"/>
      <c r="G55" s="107"/>
      <c r="H55" s="107"/>
      <c r="I55" s="107"/>
      <c r="J55" s="221">
        <v>2017</v>
      </c>
      <c r="K55" s="222"/>
      <c r="L55" s="223">
        <v>2018</v>
      </c>
      <c r="M55" s="224"/>
      <c r="N55" s="225">
        <v>2019</v>
      </c>
      <c r="O55" s="224"/>
      <c r="P55" s="225">
        <v>2020</v>
      </c>
      <c r="Q55" s="224"/>
    </row>
    <row r="56" spans="1:17" x14ac:dyDescent="0.25">
      <c r="A56" s="115" t="s">
        <v>259</v>
      </c>
      <c r="B56" s="116" t="s">
        <v>260</v>
      </c>
      <c r="C56" s="110" t="s">
        <v>268</v>
      </c>
      <c r="D56" s="110" t="s">
        <v>3</v>
      </c>
      <c r="E56" s="110" t="s">
        <v>262</v>
      </c>
      <c r="F56" s="110" t="s">
        <v>263</v>
      </c>
      <c r="G56" s="146" t="s">
        <v>0</v>
      </c>
      <c r="H56" s="125" t="s">
        <v>264</v>
      </c>
      <c r="I56" s="126" t="s">
        <v>1</v>
      </c>
      <c r="J56" s="127" t="s">
        <v>56</v>
      </c>
      <c r="K56" s="127" t="s">
        <v>265</v>
      </c>
      <c r="L56" s="127" t="s">
        <v>56</v>
      </c>
      <c r="M56" s="127" t="s">
        <v>265</v>
      </c>
      <c r="N56" s="127" t="s">
        <v>56</v>
      </c>
      <c r="O56" s="127" t="s">
        <v>265</v>
      </c>
      <c r="P56" s="127" t="s">
        <v>56</v>
      </c>
      <c r="Q56" s="127" t="s">
        <v>265</v>
      </c>
    </row>
    <row r="57" spans="1:17" ht="76.5" x14ac:dyDescent="0.25">
      <c r="A57" s="173" t="s">
        <v>276</v>
      </c>
      <c r="B57" s="128" t="s">
        <v>8</v>
      </c>
      <c r="C57" s="128" t="s">
        <v>284</v>
      </c>
      <c r="D57" s="128" t="s">
        <v>32</v>
      </c>
      <c r="E57" s="128" t="s">
        <v>172</v>
      </c>
      <c r="F57" s="128" t="s">
        <v>139</v>
      </c>
      <c r="G57" s="128" t="s">
        <v>39</v>
      </c>
      <c r="H57" s="129" t="s">
        <v>277</v>
      </c>
      <c r="I57" s="142" t="s">
        <v>288</v>
      </c>
      <c r="J57" s="143" t="s">
        <v>267</v>
      </c>
      <c r="K57" s="143" t="s">
        <v>267</v>
      </c>
      <c r="L57" s="131">
        <v>3</v>
      </c>
      <c r="M57" s="131">
        <v>9</v>
      </c>
      <c r="N57" s="131">
        <v>6</v>
      </c>
      <c r="O57" s="131"/>
      <c r="P57" s="131">
        <v>9</v>
      </c>
      <c r="Q57" s="131"/>
    </row>
    <row r="58" spans="1:17" x14ac:dyDescent="0.25">
      <c r="A58" s="107"/>
      <c r="B58" s="107"/>
      <c r="C58" s="107"/>
      <c r="D58" s="107"/>
      <c r="E58" s="107"/>
      <c r="F58" s="107"/>
      <c r="G58" s="107"/>
      <c r="H58" s="107"/>
      <c r="I58" s="107"/>
      <c r="J58" s="107"/>
      <c r="K58" s="107"/>
      <c r="L58" s="107"/>
      <c r="M58" s="107"/>
      <c r="N58" s="107"/>
      <c r="O58" s="107"/>
      <c r="P58" s="107"/>
      <c r="Q58" s="107"/>
    </row>
    <row r="59" spans="1:17" x14ac:dyDescent="0.25">
      <c r="A59" s="132" t="s">
        <v>278</v>
      </c>
      <c r="B59" s="107"/>
      <c r="C59" s="107"/>
      <c r="D59" s="107"/>
      <c r="E59" s="107"/>
      <c r="F59" s="107"/>
      <c r="G59" s="107"/>
      <c r="H59" s="107"/>
      <c r="I59" s="107"/>
      <c r="J59" s="107"/>
      <c r="K59" s="107"/>
      <c r="L59" s="107"/>
      <c r="M59" s="107"/>
      <c r="N59" s="107"/>
      <c r="O59" s="107"/>
      <c r="P59" s="107"/>
      <c r="Q59" s="107"/>
    </row>
    <row r="60" spans="1:17" ht="15" customHeight="1" x14ac:dyDescent="0.25">
      <c r="A60" s="133" t="s">
        <v>168</v>
      </c>
      <c r="B60" s="134"/>
      <c r="C60" s="134"/>
      <c r="D60" s="134"/>
      <c r="E60" s="134"/>
      <c r="F60" s="134"/>
      <c r="G60" s="135"/>
      <c r="H60" s="107"/>
      <c r="I60" s="107"/>
      <c r="J60" s="107"/>
      <c r="K60" s="107"/>
      <c r="L60" s="107"/>
      <c r="M60" s="107"/>
      <c r="N60" s="107"/>
      <c r="O60" s="107"/>
      <c r="P60" s="107"/>
      <c r="Q60" s="107"/>
    </row>
    <row r="61" spans="1:17" ht="15" customHeight="1" x14ac:dyDescent="0.25">
      <c r="A61" s="300" t="s">
        <v>306</v>
      </c>
      <c r="B61" s="300"/>
      <c r="C61" s="300"/>
      <c r="D61" s="300"/>
      <c r="E61" s="300"/>
      <c r="F61" s="300"/>
      <c r="G61" s="300"/>
      <c r="H61" s="301"/>
      <c r="I61" s="301"/>
      <c r="J61" s="301"/>
      <c r="K61" s="301"/>
      <c r="L61" s="301"/>
      <c r="M61" s="301"/>
      <c r="N61" s="301"/>
      <c r="O61" s="301"/>
      <c r="P61" s="301"/>
      <c r="Q61" s="301"/>
    </row>
    <row r="62" spans="1:17" x14ac:dyDescent="0.25">
      <c r="A62" s="107"/>
      <c r="B62" s="107"/>
      <c r="C62" s="107"/>
      <c r="D62" s="107"/>
      <c r="E62" s="107"/>
      <c r="F62" s="107"/>
      <c r="G62" s="107"/>
      <c r="H62" s="107"/>
      <c r="I62" s="107"/>
      <c r="J62" s="107"/>
      <c r="K62" s="107"/>
      <c r="L62" s="107"/>
      <c r="M62" s="107"/>
      <c r="N62" s="107"/>
      <c r="O62" s="107"/>
      <c r="P62" s="107"/>
      <c r="Q62" s="107"/>
    </row>
    <row r="63" spans="1:17" x14ac:dyDescent="0.25">
      <c r="A63" s="106"/>
      <c r="B63" s="107"/>
      <c r="C63" s="107"/>
      <c r="D63" s="107"/>
      <c r="E63" s="107"/>
      <c r="F63" s="107"/>
      <c r="G63" s="107"/>
      <c r="H63" s="107"/>
      <c r="I63" s="107"/>
      <c r="J63" s="225">
        <v>2017</v>
      </c>
      <c r="K63" s="224"/>
      <c r="L63" s="225">
        <v>2018</v>
      </c>
      <c r="M63" s="224"/>
      <c r="N63" s="225">
        <v>2019</v>
      </c>
      <c r="O63" s="224"/>
      <c r="P63" s="225">
        <v>2020</v>
      </c>
      <c r="Q63" s="224"/>
    </row>
    <row r="64" spans="1:17" x14ac:dyDescent="0.25">
      <c r="A64" s="108" t="s">
        <v>259</v>
      </c>
      <c r="B64" s="109" t="s">
        <v>260</v>
      </c>
      <c r="C64" s="110" t="s">
        <v>261</v>
      </c>
      <c r="D64" s="110" t="s">
        <v>3</v>
      </c>
      <c r="E64" s="110" t="s">
        <v>262</v>
      </c>
      <c r="F64" s="110" t="s">
        <v>263</v>
      </c>
      <c r="G64" s="109" t="s">
        <v>0</v>
      </c>
      <c r="H64" s="110" t="s">
        <v>264</v>
      </c>
      <c r="I64" s="109" t="s">
        <v>1</v>
      </c>
      <c r="J64" s="111" t="s">
        <v>56</v>
      </c>
      <c r="K64" s="111" t="s">
        <v>265</v>
      </c>
      <c r="L64" s="111" t="s">
        <v>56</v>
      </c>
      <c r="M64" s="111" t="s">
        <v>265</v>
      </c>
      <c r="N64" s="111" t="s">
        <v>56</v>
      </c>
      <c r="O64" s="111" t="s">
        <v>265</v>
      </c>
      <c r="P64" s="111" t="s">
        <v>56</v>
      </c>
      <c r="Q64" s="111" t="s">
        <v>265</v>
      </c>
    </row>
    <row r="65" spans="1:18" ht="51.75" x14ac:dyDescent="0.25">
      <c r="A65" s="228" t="s">
        <v>146</v>
      </c>
      <c r="B65" s="234" t="s">
        <v>8</v>
      </c>
      <c r="C65" s="234" t="s">
        <v>113</v>
      </c>
      <c r="D65" s="234" t="s">
        <v>11</v>
      </c>
      <c r="E65" s="234" t="s">
        <v>300</v>
      </c>
      <c r="F65" s="234" t="s">
        <v>157</v>
      </c>
      <c r="G65" s="234" t="s">
        <v>33</v>
      </c>
      <c r="H65" s="129" t="s">
        <v>266</v>
      </c>
      <c r="I65" s="168" t="s">
        <v>285</v>
      </c>
      <c r="J65" s="143" t="s">
        <v>267</v>
      </c>
      <c r="K65" s="149">
        <v>0.89</v>
      </c>
      <c r="L65" s="150">
        <v>0.9</v>
      </c>
      <c r="M65" s="149">
        <v>0.79</v>
      </c>
      <c r="N65" s="149">
        <v>0.95</v>
      </c>
      <c r="O65" s="149"/>
      <c r="P65" s="150">
        <v>0.95</v>
      </c>
      <c r="Q65" s="149"/>
    </row>
    <row r="66" spans="1:18" x14ac:dyDescent="0.25">
      <c r="A66" s="228"/>
      <c r="B66" s="234"/>
      <c r="C66" s="234" t="s">
        <v>113</v>
      </c>
      <c r="D66" s="234"/>
      <c r="E66" s="234" t="s">
        <v>143</v>
      </c>
      <c r="F66" s="234" t="s">
        <v>157</v>
      </c>
      <c r="G66" s="234" t="s">
        <v>33</v>
      </c>
      <c r="H66" s="139" t="s">
        <v>13</v>
      </c>
      <c r="I66" s="143" t="s">
        <v>267</v>
      </c>
      <c r="J66" s="143" t="s">
        <v>267</v>
      </c>
      <c r="K66" s="143" t="s">
        <v>267</v>
      </c>
      <c r="L66" s="148"/>
      <c r="M66" s="148">
        <v>0.82</v>
      </c>
      <c r="N66" s="148"/>
      <c r="O66" s="148"/>
      <c r="P66" s="148"/>
      <c r="Q66" s="148"/>
    </row>
    <row r="67" spans="1:18" x14ac:dyDescent="0.25">
      <c r="A67" s="228"/>
      <c r="B67" s="234"/>
      <c r="C67" s="234" t="s">
        <v>113</v>
      </c>
      <c r="D67" s="234"/>
      <c r="E67" s="234" t="s">
        <v>143</v>
      </c>
      <c r="F67" s="234" t="s">
        <v>157</v>
      </c>
      <c r="G67" s="234" t="s">
        <v>33</v>
      </c>
      <c r="H67" s="139" t="s">
        <v>12</v>
      </c>
      <c r="I67" s="143" t="s">
        <v>267</v>
      </c>
      <c r="J67" s="143" t="s">
        <v>267</v>
      </c>
      <c r="K67" s="143" t="s">
        <v>267</v>
      </c>
      <c r="L67" s="148"/>
      <c r="M67" s="148">
        <v>0.75</v>
      </c>
      <c r="N67" s="148"/>
      <c r="O67" s="148"/>
      <c r="P67" s="148"/>
      <c r="Q67" s="148"/>
    </row>
    <row r="68" spans="1:18" x14ac:dyDescent="0.25">
      <c r="A68" s="228"/>
      <c r="B68" s="234"/>
      <c r="C68" s="234" t="s">
        <v>113</v>
      </c>
      <c r="D68" s="234"/>
      <c r="E68" s="234" t="s">
        <v>143</v>
      </c>
      <c r="F68" s="234" t="s">
        <v>157</v>
      </c>
      <c r="G68" s="234" t="s">
        <v>33</v>
      </c>
      <c r="H68" s="139" t="s">
        <v>18</v>
      </c>
      <c r="I68" s="143" t="s">
        <v>267</v>
      </c>
      <c r="J68" s="143" t="s">
        <v>267</v>
      </c>
      <c r="K68" s="143" t="s">
        <v>267</v>
      </c>
      <c r="L68" s="143" t="s">
        <v>267</v>
      </c>
      <c r="M68" s="143" t="s">
        <v>267</v>
      </c>
      <c r="N68" s="143" t="s">
        <v>267</v>
      </c>
      <c r="O68" s="148"/>
      <c r="P68" s="148"/>
      <c r="Q68" s="148"/>
    </row>
    <row r="69" spans="1:18" ht="89.25" customHeight="1" x14ac:dyDescent="0.25">
      <c r="A69" s="228"/>
      <c r="B69" s="234"/>
      <c r="C69" s="234" t="s">
        <v>113</v>
      </c>
      <c r="D69" s="234"/>
      <c r="E69" s="234" t="s">
        <v>143</v>
      </c>
      <c r="F69" s="234" t="s">
        <v>157</v>
      </c>
      <c r="G69" s="234" t="s">
        <v>33</v>
      </c>
      <c r="H69" s="139" t="s">
        <v>19</v>
      </c>
      <c r="I69" s="143" t="s">
        <v>267</v>
      </c>
      <c r="J69" s="143" t="s">
        <v>267</v>
      </c>
      <c r="K69" s="143" t="s">
        <v>267</v>
      </c>
      <c r="L69" s="143" t="s">
        <v>267</v>
      </c>
      <c r="M69" s="143" t="s">
        <v>267</v>
      </c>
      <c r="N69" s="143" t="s">
        <v>267</v>
      </c>
      <c r="O69" s="148"/>
      <c r="P69" s="148"/>
      <c r="Q69" s="148"/>
    </row>
    <row r="70" spans="1:18" ht="15" customHeight="1" x14ac:dyDescent="0.25">
      <c r="A70" s="228"/>
      <c r="B70" s="234" t="s">
        <v>9</v>
      </c>
      <c r="C70" s="234" t="s">
        <v>114</v>
      </c>
      <c r="D70" s="234" t="s">
        <v>11</v>
      </c>
      <c r="E70" s="234" t="s">
        <v>299</v>
      </c>
      <c r="F70" s="234" t="s">
        <v>115</v>
      </c>
      <c r="G70" s="234" t="s">
        <v>33</v>
      </c>
      <c r="H70" s="129" t="s">
        <v>266</v>
      </c>
      <c r="I70" s="168" t="s">
        <v>144</v>
      </c>
      <c r="J70" s="143" t="s">
        <v>267</v>
      </c>
      <c r="K70" s="149">
        <v>0.54</v>
      </c>
      <c r="L70" s="150">
        <v>0.5</v>
      </c>
      <c r="M70" s="150">
        <v>0.76</v>
      </c>
      <c r="N70" s="163">
        <v>0.45</v>
      </c>
      <c r="O70" s="150"/>
      <c r="P70" s="150">
        <v>0.4</v>
      </c>
      <c r="Q70" s="150"/>
      <c r="R70" s="104"/>
    </row>
    <row r="71" spans="1:18" ht="15" customHeight="1" x14ac:dyDescent="0.25">
      <c r="A71" s="228"/>
      <c r="B71" s="234"/>
      <c r="C71" s="234" t="s">
        <v>114</v>
      </c>
      <c r="D71" s="234"/>
      <c r="E71" s="234" t="s">
        <v>116</v>
      </c>
      <c r="F71" s="234" t="s">
        <v>115</v>
      </c>
      <c r="G71" s="234" t="s">
        <v>33</v>
      </c>
      <c r="H71" s="139" t="s">
        <v>13</v>
      </c>
      <c r="I71" s="143" t="s">
        <v>267</v>
      </c>
      <c r="J71" s="143" t="s">
        <v>267</v>
      </c>
      <c r="K71" s="143" t="s">
        <v>267</v>
      </c>
      <c r="L71" s="151"/>
      <c r="M71" s="161">
        <v>0.69</v>
      </c>
      <c r="N71" s="165"/>
      <c r="O71" s="162"/>
      <c r="P71" s="151"/>
      <c r="Q71" s="151"/>
      <c r="R71" s="104"/>
    </row>
    <row r="72" spans="1:18" ht="15" customHeight="1" x14ac:dyDescent="0.25">
      <c r="A72" s="228"/>
      <c r="B72" s="234"/>
      <c r="C72" s="234" t="s">
        <v>114</v>
      </c>
      <c r="D72" s="234"/>
      <c r="E72" s="234" t="s">
        <v>116</v>
      </c>
      <c r="F72" s="234" t="s">
        <v>115</v>
      </c>
      <c r="G72" s="234" t="s">
        <v>33</v>
      </c>
      <c r="H72" s="139" t="s">
        <v>12</v>
      </c>
      <c r="I72" s="143" t="s">
        <v>267</v>
      </c>
      <c r="J72" s="143" t="s">
        <v>267</v>
      </c>
      <c r="K72" s="143" t="s">
        <v>267</v>
      </c>
      <c r="L72" s="151"/>
      <c r="M72" s="161">
        <v>0.82</v>
      </c>
      <c r="N72" s="165"/>
      <c r="O72" s="162"/>
      <c r="P72" s="151"/>
      <c r="Q72" s="151"/>
      <c r="R72" s="104"/>
    </row>
    <row r="73" spans="1:18" ht="15" customHeight="1" x14ac:dyDescent="0.25">
      <c r="A73" s="228"/>
      <c r="B73" s="234"/>
      <c r="C73" s="234" t="s">
        <v>114</v>
      </c>
      <c r="D73" s="234"/>
      <c r="E73" s="234" t="s">
        <v>116</v>
      </c>
      <c r="F73" s="234" t="s">
        <v>115</v>
      </c>
      <c r="G73" s="234" t="s">
        <v>33</v>
      </c>
      <c r="H73" s="139" t="s">
        <v>18</v>
      </c>
      <c r="I73" s="143" t="s">
        <v>267</v>
      </c>
      <c r="J73" s="143" t="s">
        <v>267</v>
      </c>
      <c r="K73" s="143" t="s">
        <v>267</v>
      </c>
      <c r="L73" s="143" t="s">
        <v>267</v>
      </c>
      <c r="M73" s="143" t="s">
        <v>267</v>
      </c>
      <c r="N73" s="164"/>
      <c r="O73" s="151"/>
      <c r="P73" s="151"/>
      <c r="Q73" s="151"/>
      <c r="R73" s="104"/>
    </row>
    <row r="74" spans="1:18" ht="38.25" customHeight="1" x14ac:dyDescent="0.25">
      <c r="A74" s="228"/>
      <c r="B74" s="234"/>
      <c r="C74" s="234" t="s">
        <v>114</v>
      </c>
      <c r="D74" s="234"/>
      <c r="E74" s="234" t="s">
        <v>116</v>
      </c>
      <c r="F74" s="234" t="s">
        <v>115</v>
      </c>
      <c r="G74" s="234" t="s">
        <v>33</v>
      </c>
      <c r="H74" s="139" t="s">
        <v>19</v>
      </c>
      <c r="I74" s="143" t="s">
        <v>267</v>
      </c>
      <c r="J74" s="143" t="s">
        <v>267</v>
      </c>
      <c r="K74" s="143" t="s">
        <v>267</v>
      </c>
      <c r="L74" s="143" t="s">
        <v>267</v>
      </c>
      <c r="M74" s="143" t="s">
        <v>267</v>
      </c>
      <c r="N74" s="151"/>
      <c r="O74" s="151"/>
      <c r="P74" s="151"/>
      <c r="Q74" s="151"/>
      <c r="R74" s="104"/>
    </row>
    <row r="75" spans="1:18" ht="51.75" x14ac:dyDescent="0.25">
      <c r="A75" s="228"/>
      <c r="B75" s="234" t="s">
        <v>10</v>
      </c>
      <c r="C75" s="235" t="s">
        <v>184</v>
      </c>
      <c r="D75" s="234" t="s">
        <v>11</v>
      </c>
      <c r="E75" s="234" t="s">
        <v>298</v>
      </c>
      <c r="F75" s="234" t="s">
        <v>142</v>
      </c>
      <c r="G75" s="234" t="s">
        <v>33</v>
      </c>
      <c r="H75" s="129" t="s">
        <v>266</v>
      </c>
      <c r="I75" s="168" t="s">
        <v>145</v>
      </c>
      <c r="J75" s="143" t="s">
        <v>267</v>
      </c>
      <c r="K75" s="149">
        <v>0.5</v>
      </c>
      <c r="L75" s="150">
        <v>0.4</v>
      </c>
      <c r="M75" s="150"/>
      <c r="N75" s="150">
        <v>0.4</v>
      </c>
      <c r="O75" s="150"/>
      <c r="P75" s="150">
        <v>0.35</v>
      </c>
      <c r="Q75" s="150"/>
      <c r="R75" s="104"/>
    </row>
    <row r="76" spans="1:18" x14ac:dyDescent="0.25">
      <c r="A76" s="228"/>
      <c r="B76" s="234"/>
      <c r="C76" s="236"/>
      <c r="D76" s="234"/>
      <c r="E76" s="234" t="s">
        <v>185</v>
      </c>
      <c r="F76" s="234" t="s">
        <v>142</v>
      </c>
      <c r="G76" s="234" t="s">
        <v>33</v>
      </c>
      <c r="H76" s="139" t="s">
        <v>13</v>
      </c>
      <c r="I76" s="143" t="s">
        <v>267</v>
      </c>
      <c r="J76" s="143" t="s">
        <v>267</v>
      </c>
      <c r="K76" s="143" t="s">
        <v>267</v>
      </c>
      <c r="L76" s="148"/>
      <c r="M76" s="148">
        <v>0.78</v>
      </c>
      <c r="N76" s="148"/>
      <c r="O76" s="148"/>
      <c r="P76" s="148"/>
      <c r="Q76" s="148"/>
    </row>
    <row r="77" spans="1:18" x14ac:dyDescent="0.25">
      <c r="A77" s="228"/>
      <c r="B77" s="234"/>
      <c r="C77" s="236"/>
      <c r="D77" s="234"/>
      <c r="E77" s="234" t="s">
        <v>185</v>
      </c>
      <c r="F77" s="234" t="s">
        <v>142</v>
      </c>
      <c r="G77" s="234" t="s">
        <v>33</v>
      </c>
      <c r="H77" s="139" t="s">
        <v>12</v>
      </c>
      <c r="I77" s="143" t="s">
        <v>267</v>
      </c>
      <c r="J77" s="143" t="s">
        <v>267</v>
      </c>
      <c r="K77" s="143" t="s">
        <v>267</v>
      </c>
      <c r="L77" s="148"/>
      <c r="M77" s="148">
        <v>0.49</v>
      </c>
      <c r="N77" s="148"/>
      <c r="O77" s="148"/>
      <c r="P77" s="148"/>
      <c r="Q77" s="148"/>
    </row>
    <row r="78" spans="1:18" x14ac:dyDescent="0.25">
      <c r="A78" s="228"/>
      <c r="B78" s="234"/>
      <c r="C78" s="236"/>
      <c r="D78" s="234"/>
      <c r="E78" s="234" t="s">
        <v>185</v>
      </c>
      <c r="F78" s="234" t="s">
        <v>142</v>
      </c>
      <c r="G78" s="234" t="s">
        <v>33</v>
      </c>
      <c r="H78" s="139" t="s">
        <v>18</v>
      </c>
      <c r="I78" s="143" t="s">
        <v>267</v>
      </c>
      <c r="J78" s="143" t="s">
        <v>267</v>
      </c>
      <c r="K78" s="143" t="s">
        <v>267</v>
      </c>
      <c r="L78" s="143" t="s">
        <v>267</v>
      </c>
      <c r="M78" s="143" t="s">
        <v>267</v>
      </c>
      <c r="N78" s="148"/>
      <c r="O78" s="148"/>
      <c r="P78" s="148"/>
      <c r="Q78" s="148"/>
    </row>
    <row r="79" spans="1:18" x14ac:dyDescent="0.25">
      <c r="A79" s="228"/>
      <c r="B79" s="234"/>
      <c r="C79" s="236"/>
      <c r="D79" s="234"/>
      <c r="E79" s="234" t="s">
        <v>185</v>
      </c>
      <c r="F79" s="234" t="s">
        <v>142</v>
      </c>
      <c r="G79" s="234" t="s">
        <v>33</v>
      </c>
      <c r="H79" s="139" t="s">
        <v>19</v>
      </c>
      <c r="I79" s="143" t="s">
        <v>267</v>
      </c>
      <c r="J79" s="143" t="s">
        <v>267</v>
      </c>
      <c r="K79" s="143" t="s">
        <v>267</v>
      </c>
      <c r="L79" s="143" t="s">
        <v>267</v>
      </c>
      <c r="M79" s="143" t="s">
        <v>267</v>
      </c>
      <c r="N79" s="148"/>
      <c r="O79" s="148"/>
      <c r="P79" s="148"/>
      <c r="Q79" s="148"/>
    </row>
    <row r="80" spans="1:18" x14ac:dyDescent="0.25">
      <c r="A80" s="107"/>
      <c r="B80" s="107"/>
      <c r="C80" s="107"/>
      <c r="D80" s="107"/>
      <c r="E80" s="107"/>
      <c r="F80" s="107"/>
      <c r="G80" s="107"/>
      <c r="H80" s="107"/>
      <c r="I80" s="107"/>
      <c r="J80" s="107"/>
      <c r="K80" s="107"/>
      <c r="L80" s="107"/>
      <c r="M80" s="107"/>
      <c r="N80" s="107"/>
      <c r="O80" s="107"/>
      <c r="P80" s="107"/>
      <c r="Q80" s="107"/>
    </row>
    <row r="81" spans="1:17" x14ac:dyDescent="0.25">
      <c r="A81" s="107"/>
      <c r="B81" s="107"/>
      <c r="C81" s="107"/>
      <c r="D81" s="107"/>
      <c r="E81" s="107"/>
      <c r="F81" s="107"/>
      <c r="G81" s="107"/>
      <c r="H81" s="107"/>
      <c r="I81" s="107"/>
      <c r="J81" s="221">
        <v>2017</v>
      </c>
      <c r="K81" s="222"/>
      <c r="L81" s="223">
        <v>2018</v>
      </c>
      <c r="M81" s="224"/>
      <c r="N81" s="225">
        <v>2019</v>
      </c>
      <c r="O81" s="224"/>
      <c r="P81" s="225">
        <v>2020</v>
      </c>
      <c r="Q81" s="224"/>
    </row>
    <row r="82" spans="1:17" x14ac:dyDescent="0.25">
      <c r="A82" s="115" t="s">
        <v>259</v>
      </c>
      <c r="B82" s="116" t="s">
        <v>260</v>
      </c>
      <c r="C82" s="110" t="s">
        <v>268</v>
      </c>
      <c r="D82" s="110" t="s">
        <v>3</v>
      </c>
      <c r="E82" s="110" t="s">
        <v>262</v>
      </c>
      <c r="F82" s="110" t="s">
        <v>263</v>
      </c>
      <c r="G82" s="146" t="s">
        <v>0</v>
      </c>
      <c r="H82" s="125" t="s">
        <v>264</v>
      </c>
      <c r="I82" s="126" t="s">
        <v>1</v>
      </c>
      <c r="J82" s="127" t="s">
        <v>56</v>
      </c>
      <c r="K82" s="127" t="s">
        <v>265</v>
      </c>
      <c r="L82" s="127" t="s">
        <v>56</v>
      </c>
      <c r="M82" s="127" t="s">
        <v>265</v>
      </c>
      <c r="N82" s="127" t="s">
        <v>56</v>
      </c>
      <c r="O82" s="127" t="s">
        <v>265</v>
      </c>
      <c r="P82" s="127" t="s">
        <v>56</v>
      </c>
      <c r="Q82" s="127" t="s">
        <v>265</v>
      </c>
    </row>
    <row r="83" spans="1:17" ht="75.75" customHeight="1" x14ac:dyDescent="0.25">
      <c r="A83" s="173" t="s">
        <v>279</v>
      </c>
      <c r="B83" s="128" t="s">
        <v>8</v>
      </c>
      <c r="C83" s="128" t="s">
        <v>158</v>
      </c>
      <c r="D83" s="128" t="s">
        <v>32</v>
      </c>
      <c r="E83" s="128" t="s">
        <v>289</v>
      </c>
      <c r="F83" s="128" t="s">
        <v>111</v>
      </c>
      <c r="G83" s="128" t="s">
        <v>33</v>
      </c>
      <c r="H83" s="129" t="s">
        <v>266</v>
      </c>
      <c r="I83" s="130">
        <v>61</v>
      </c>
      <c r="J83" s="131">
        <v>61</v>
      </c>
      <c r="K83" s="131">
        <v>51</v>
      </c>
      <c r="L83" s="131">
        <v>135</v>
      </c>
      <c r="M83" s="131">
        <v>101</v>
      </c>
      <c r="N83" s="131">
        <v>150</v>
      </c>
      <c r="O83" s="131"/>
      <c r="P83" s="131">
        <v>165</v>
      </c>
      <c r="Q83" s="131"/>
    </row>
    <row r="84" spans="1:17" x14ac:dyDescent="0.25">
      <c r="A84" s="107"/>
      <c r="B84" s="107"/>
      <c r="C84" s="107"/>
      <c r="D84" s="107"/>
      <c r="E84" s="107"/>
      <c r="F84" s="107"/>
      <c r="G84" s="107"/>
      <c r="H84" s="107"/>
      <c r="I84" s="107"/>
      <c r="J84" s="107"/>
      <c r="K84" s="107"/>
      <c r="L84" s="107"/>
      <c r="M84" s="107"/>
      <c r="N84" s="107"/>
      <c r="O84" s="107"/>
      <c r="P84" s="107"/>
      <c r="Q84" s="107"/>
    </row>
    <row r="85" spans="1:17" x14ac:dyDescent="0.25">
      <c r="A85" s="132" t="s">
        <v>188</v>
      </c>
      <c r="B85" s="107"/>
      <c r="C85" s="107"/>
      <c r="D85" s="107"/>
      <c r="E85" s="107"/>
      <c r="F85" s="107"/>
      <c r="G85" s="107"/>
      <c r="H85" s="107"/>
      <c r="I85" s="107"/>
      <c r="J85" s="107"/>
      <c r="K85" s="107"/>
      <c r="L85" s="107"/>
      <c r="M85" s="107"/>
      <c r="N85" s="107"/>
      <c r="O85" s="107"/>
      <c r="P85" s="107"/>
      <c r="Q85" s="107"/>
    </row>
    <row r="86" spans="1:17" ht="15" customHeight="1" x14ac:dyDescent="0.25">
      <c r="A86" s="133" t="s">
        <v>106</v>
      </c>
      <c r="B86" s="133"/>
      <c r="C86" s="133"/>
      <c r="D86" s="133"/>
      <c r="E86" s="133"/>
      <c r="F86" s="133"/>
      <c r="G86" s="133"/>
      <c r="H86" s="107"/>
      <c r="I86" s="107"/>
      <c r="J86" s="107"/>
      <c r="K86" s="107"/>
      <c r="L86" s="107"/>
      <c r="M86" s="107"/>
      <c r="N86" s="107"/>
      <c r="O86" s="107"/>
      <c r="P86" s="107"/>
      <c r="Q86" s="107"/>
    </row>
    <row r="87" spans="1:17" ht="15" customHeight="1" x14ac:dyDescent="0.25">
      <c r="A87" s="133" t="s">
        <v>42</v>
      </c>
      <c r="B87" s="133"/>
      <c r="C87" s="133"/>
      <c r="D87" s="133"/>
      <c r="E87" s="133"/>
      <c r="F87" s="133"/>
      <c r="G87" s="133"/>
      <c r="H87" s="107"/>
      <c r="I87" s="107"/>
      <c r="J87" s="107"/>
      <c r="K87" s="107"/>
      <c r="L87" s="107"/>
      <c r="M87" s="107"/>
      <c r="N87" s="107"/>
      <c r="O87" s="107"/>
      <c r="P87" s="107"/>
      <c r="Q87" s="107"/>
    </row>
    <row r="88" spans="1:17" ht="15" customHeight="1" x14ac:dyDescent="0.25">
      <c r="A88" s="133" t="s">
        <v>43</v>
      </c>
      <c r="B88" s="133"/>
      <c r="C88" s="133"/>
      <c r="D88" s="133"/>
      <c r="E88" s="133"/>
      <c r="F88" s="133"/>
      <c r="G88" s="133"/>
      <c r="H88" s="107"/>
      <c r="I88" s="107"/>
      <c r="J88" s="107"/>
      <c r="K88" s="107"/>
      <c r="L88" s="107"/>
      <c r="M88" s="107"/>
      <c r="N88" s="107"/>
      <c r="O88" s="107"/>
      <c r="P88" s="107"/>
      <c r="Q88" s="107"/>
    </row>
    <row r="89" spans="1:17" x14ac:dyDescent="0.25">
      <c r="A89" s="107"/>
      <c r="B89" s="107"/>
      <c r="C89" s="107"/>
      <c r="D89" s="107"/>
      <c r="E89" s="107"/>
      <c r="F89" s="107"/>
      <c r="G89" s="107"/>
      <c r="H89" s="107"/>
      <c r="I89" s="107"/>
      <c r="J89" s="107"/>
      <c r="K89" s="107"/>
      <c r="L89" s="107"/>
      <c r="M89" s="107"/>
      <c r="N89" s="107"/>
      <c r="O89" s="107"/>
      <c r="P89" s="107"/>
      <c r="Q89" s="107"/>
    </row>
    <row r="90" spans="1:17" x14ac:dyDescent="0.25">
      <c r="A90" s="107"/>
      <c r="B90" s="107"/>
      <c r="C90" s="107"/>
      <c r="D90" s="107"/>
      <c r="E90" s="107"/>
      <c r="F90" s="107"/>
      <c r="G90" s="107"/>
      <c r="H90" s="107"/>
      <c r="I90" s="107"/>
      <c r="J90" s="221">
        <v>2017</v>
      </c>
      <c r="K90" s="222"/>
      <c r="L90" s="223">
        <v>2018</v>
      </c>
      <c r="M90" s="224"/>
      <c r="N90" s="225">
        <v>2019</v>
      </c>
      <c r="O90" s="224"/>
      <c r="P90" s="225">
        <v>2020</v>
      </c>
      <c r="Q90" s="224"/>
    </row>
    <row r="91" spans="1:17" x14ac:dyDescent="0.25">
      <c r="A91" s="115" t="s">
        <v>259</v>
      </c>
      <c r="B91" s="116" t="s">
        <v>260</v>
      </c>
      <c r="C91" s="110" t="s">
        <v>268</v>
      </c>
      <c r="D91" s="110" t="s">
        <v>3</v>
      </c>
      <c r="E91" s="110" t="s">
        <v>262</v>
      </c>
      <c r="F91" s="110" t="s">
        <v>263</v>
      </c>
      <c r="G91" s="146" t="s">
        <v>0</v>
      </c>
      <c r="H91" s="125" t="s">
        <v>264</v>
      </c>
      <c r="I91" s="126" t="s">
        <v>1</v>
      </c>
      <c r="J91" s="127" t="s">
        <v>56</v>
      </c>
      <c r="K91" s="127" t="s">
        <v>265</v>
      </c>
      <c r="L91" s="127" t="s">
        <v>56</v>
      </c>
      <c r="M91" s="127" t="s">
        <v>265</v>
      </c>
      <c r="N91" s="127" t="s">
        <v>56</v>
      </c>
      <c r="O91" s="127" t="s">
        <v>265</v>
      </c>
      <c r="P91" s="127" t="s">
        <v>56</v>
      </c>
      <c r="Q91" s="127" t="s">
        <v>265</v>
      </c>
    </row>
    <row r="92" spans="1:17" ht="55.5" customHeight="1" x14ac:dyDescent="0.25">
      <c r="A92" s="226" t="s">
        <v>280</v>
      </c>
      <c r="B92" s="174" t="s">
        <v>8</v>
      </c>
      <c r="C92" s="128" t="s">
        <v>117</v>
      </c>
      <c r="D92" s="128" t="s">
        <v>32</v>
      </c>
      <c r="E92" s="128" t="s">
        <v>118</v>
      </c>
      <c r="F92" s="128" t="s">
        <v>112</v>
      </c>
      <c r="G92" s="128" t="s">
        <v>33</v>
      </c>
      <c r="H92" s="129" t="s">
        <v>277</v>
      </c>
      <c r="I92" s="130">
        <v>146</v>
      </c>
      <c r="J92" s="131">
        <v>251</v>
      </c>
      <c r="K92" s="131">
        <v>341</v>
      </c>
      <c r="L92" s="152">
        <v>251</v>
      </c>
      <c r="M92" s="152">
        <v>232</v>
      </c>
      <c r="N92" s="152">
        <v>270</v>
      </c>
      <c r="O92" s="152"/>
      <c r="P92" s="152">
        <v>290</v>
      </c>
      <c r="Q92" s="152"/>
    </row>
    <row r="93" spans="1:17" x14ac:dyDescent="0.25">
      <c r="A93" s="231"/>
      <c r="B93" s="232" t="s">
        <v>9</v>
      </c>
      <c r="C93" s="233" t="s">
        <v>186</v>
      </c>
      <c r="D93" s="233" t="s">
        <v>269</v>
      </c>
      <c r="E93" s="233" t="s">
        <v>294</v>
      </c>
      <c r="F93" s="233" t="s">
        <v>112</v>
      </c>
      <c r="G93" s="234" t="s">
        <v>33</v>
      </c>
      <c r="H93" s="112" t="s">
        <v>266</v>
      </c>
      <c r="I93" s="117">
        <v>5662</v>
      </c>
      <c r="J93" s="118">
        <v>20000</v>
      </c>
      <c r="K93" s="118">
        <v>50067</v>
      </c>
      <c r="L93" s="153">
        <v>35000</v>
      </c>
      <c r="M93" s="153">
        <f>SUM(M94:M97)</f>
        <v>20157</v>
      </c>
      <c r="N93" s="153">
        <v>40000</v>
      </c>
      <c r="O93" s="153"/>
      <c r="P93" s="153">
        <v>40000</v>
      </c>
      <c r="Q93" s="153"/>
    </row>
    <row r="94" spans="1:17" x14ac:dyDescent="0.25">
      <c r="A94" s="231"/>
      <c r="B94" s="232"/>
      <c r="C94" s="233"/>
      <c r="D94" s="233"/>
      <c r="E94" s="233" t="s">
        <v>152</v>
      </c>
      <c r="F94" s="233" t="s">
        <v>112</v>
      </c>
      <c r="G94" s="234" t="s">
        <v>33</v>
      </c>
      <c r="H94" s="139" t="s">
        <v>13</v>
      </c>
      <c r="I94" s="119"/>
      <c r="J94" s="120">
        <f>J93*0.75</f>
        <v>15000</v>
      </c>
      <c r="K94" s="120">
        <v>18208</v>
      </c>
      <c r="L94" s="120">
        <v>26250</v>
      </c>
      <c r="M94" s="154">
        <v>10607</v>
      </c>
      <c r="N94" s="120">
        <v>30000</v>
      </c>
      <c r="O94" s="154"/>
      <c r="P94" s="120">
        <v>30000</v>
      </c>
      <c r="Q94" s="154"/>
    </row>
    <row r="95" spans="1:17" x14ac:dyDescent="0.25">
      <c r="A95" s="231"/>
      <c r="B95" s="232"/>
      <c r="C95" s="233"/>
      <c r="D95" s="233"/>
      <c r="E95" s="233" t="s">
        <v>152</v>
      </c>
      <c r="F95" s="233" t="s">
        <v>112</v>
      </c>
      <c r="G95" s="234" t="s">
        <v>33</v>
      </c>
      <c r="H95" s="139" t="s">
        <v>12</v>
      </c>
      <c r="I95" s="119"/>
      <c r="J95" s="120">
        <f>J93*0.2</f>
        <v>4000</v>
      </c>
      <c r="K95" s="120">
        <v>22330</v>
      </c>
      <c r="L95" s="120">
        <v>7000</v>
      </c>
      <c r="M95" s="154">
        <v>8152</v>
      </c>
      <c r="N95" s="120">
        <v>8000</v>
      </c>
      <c r="O95" s="154"/>
      <c r="P95" s="120">
        <v>8000</v>
      </c>
      <c r="Q95" s="154"/>
    </row>
    <row r="96" spans="1:17" x14ac:dyDescent="0.25">
      <c r="A96" s="231"/>
      <c r="B96" s="232"/>
      <c r="C96" s="233"/>
      <c r="D96" s="233"/>
      <c r="E96" s="233" t="s">
        <v>152</v>
      </c>
      <c r="F96" s="233" t="s">
        <v>112</v>
      </c>
      <c r="G96" s="234" t="s">
        <v>33</v>
      </c>
      <c r="H96" s="139" t="s">
        <v>18</v>
      </c>
      <c r="I96" s="119"/>
      <c r="J96" s="120">
        <f>J93*0.035</f>
        <v>700.00000000000011</v>
      </c>
      <c r="K96" s="120">
        <v>7432</v>
      </c>
      <c r="L96" s="120">
        <v>1225.0000000000002</v>
      </c>
      <c r="M96" s="154">
        <v>918</v>
      </c>
      <c r="N96" s="120">
        <v>1400.0000000000002</v>
      </c>
      <c r="O96" s="154"/>
      <c r="P96" s="120">
        <v>1400.0000000000002</v>
      </c>
      <c r="Q96" s="154"/>
    </row>
    <row r="97" spans="1:17" x14ac:dyDescent="0.25">
      <c r="A97" s="227"/>
      <c r="B97" s="232"/>
      <c r="C97" s="233"/>
      <c r="D97" s="233"/>
      <c r="E97" s="233" t="s">
        <v>152</v>
      </c>
      <c r="F97" s="233" t="s">
        <v>112</v>
      </c>
      <c r="G97" s="234" t="s">
        <v>33</v>
      </c>
      <c r="H97" s="139" t="s">
        <v>19</v>
      </c>
      <c r="I97" s="121"/>
      <c r="J97" s="122">
        <f>J93*0.015</f>
        <v>300</v>
      </c>
      <c r="K97" s="122">
        <v>2097</v>
      </c>
      <c r="L97" s="122">
        <v>525</v>
      </c>
      <c r="M97" s="155">
        <v>480</v>
      </c>
      <c r="N97" s="122">
        <v>600</v>
      </c>
      <c r="O97" s="155"/>
      <c r="P97" s="122">
        <v>600</v>
      </c>
      <c r="Q97" s="155"/>
    </row>
    <row r="98" spans="1:17" x14ac:dyDescent="0.25">
      <c r="A98" s="107"/>
      <c r="B98" s="107"/>
      <c r="C98" s="107"/>
      <c r="D98" s="107"/>
      <c r="E98" s="107"/>
      <c r="F98" s="107"/>
      <c r="G98" s="107"/>
      <c r="H98" s="107"/>
      <c r="I98" s="107"/>
      <c r="J98" s="107"/>
      <c r="K98" s="107"/>
      <c r="L98" s="107"/>
      <c r="M98" s="107"/>
      <c r="N98" s="107"/>
      <c r="O98" s="107"/>
      <c r="P98" s="107"/>
      <c r="Q98" s="107"/>
    </row>
    <row r="99" spans="1:17" x14ac:dyDescent="0.25">
      <c r="A99" s="132" t="s">
        <v>137</v>
      </c>
      <c r="B99" s="107"/>
      <c r="C99" s="107"/>
      <c r="D99" s="107"/>
      <c r="E99" s="107"/>
      <c r="F99" s="107"/>
      <c r="G99" s="107"/>
      <c r="H99" s="107"/>
      <c r="I99" s="107"/>
      <c r="J99" s="107"/>
      <c r="K99" s="107"/>
      <c r="L99" s="107"/>
      <c r="M99" s="107"/>
      <c r="N99" s="107"/>
      <c r="O99" s="107"/>
      <c r="P99" s="107"/>
      <c r="Q99" s="107"/>
    </row>
    <row r="100" spans="1:17" ht="15" customHeight="1" x14ac:dyDescent="0.25">
      <c r="A100" s="133" t="s">
        <v>105</v>
      </c>
      <c r="B100" s="133"/>
      <c r="C100" s="133"/>
      <c r="D100" s="133"/>
      <c r="E100" s="133"/>
      <c r="F100" s="133"/>
      <c r="G100" s="133"/>
      <c r="H100" s="107"/>
      <c r="I100" s="107"/>
      <c r="J100" s="107"/>
      <c r="K100" s="107"/>
      <c r="L100" s="107"/>
      <c r="M100" s="107"/>
      <c r="N100" s="107"/>
      <c r="O100" s="107"/>
      <c r="P100" s="107"/>
      <c r="Q100" s="107"/>
    </row>
    <row r="101" spans="1:17" x14ac:dyDescent="0.25">
      <c r="A101" s="107"/>
      <c r="B101" s="107"/>
      <c r="C101" s="107"/>
      <c r="D101" s="107"/>
      <c r="E101" s="107"/>
      <c r="F101" s="107"/>
      <c r="G101" s="107"/>
      <c r="H101" s="107"/>
      <c r="I101" s="107"/>
      <c r="J101" s="107"/>
      <c r="K101" s="107"/>
      <c r="L101" s="107"/>
      <c r="M101" s="107"/>
      <c r="N101" s="107"/>
      <c r="O101" s="107"/>
      <c r="P101" s="107"/>
      <c r="Q101" s="107"/>
    </row>
    <row r="102" spans="1:17" x14ac:dyDescent="0.25">
      <c r="A102" s="107"/>
      <c r="B102" s="107"/>
      <c r="C102" s="107"/>
      <c r="D102" s="107"/>
      <c r="E102" s="107"/>
      <c r="F102" s="107"/>
      <c r="G102" s="107"/>
      <c r="H102" s="107"/>
      <c r="I102" s="107"/>
      <c r="J102" s="221">
        <v>2017</v>
      </c>
      <c r="K102" s="222"/>
      <c r="L102" s="223">
        <v>2018</v>
      </c>
      <c r="M102" s="224"/>
      <c r="N102" s="225">
        <v>2019</v>
      </c>
      <c r="O102" s="224"/>
      <c r="P102" s="225">
        <v>2020</v>
      </c>
      <c r="Q102" s="224"/>
    </row>
    <row r="103" spans="1:17" x14ac:dyDescent="0.25">
      <c r="A103" s="115" t="s">
        <v>259</v>
      </c>
      <c r="B103" s="116" t="s">
        <v>260</v>
      </c>
      <c r="C103" s="110" t="s">
        <v>268</v>
      </c>
      <c r="D103" s="110" t="s">
        <v>3</v>
      </c>
      <c r="E103" s="110" t="s">
        <v>262</v>
      </c>
      <c r="F103" s="110" t="s">
        <v>263</v>
      </c>
      <c r="G103" s="146" t="s">
        <v>0</v>
      </c>
      <c r="H103" s="125" t="s">
        <v>264</v>
      </c>
      <c r="I103" s="126" t="s">
        <v>1</v>
      </c>
      <c r="J103" s="127" t="s">
        <v>56</v>
      </c>
      <c r="K103" s="127" t="s">
        <v>265</v>
      </c>
      <c r="L103" s="127" t="s">
        <v>56</v>
      </c>
      <c r="M103" s="127" t="s">
        <v>265</v>
      </c>
      <c r="N103" s="127" t="s">
        <v>56</v>
      </c>
      <c r="O103" s="127" t="s">
        <v>265</v>
      </c>
      <c r="P103" s="127" t="s">
        <v>56</v>
      </c>
      <c r="Q103" s="127" t="s">
        <v>265</v>
      </c>
    </row>
    <row r="104" spans="1:17" ht="45" x14ac:dyDescent="0.25">
      <c r="A104" s="229" t="s">
        <v>179</v>
      </c>
      <c r="B104" s="128" t="s">
        <v>8</v>
      </c>
      <c r="C104" s="2" t="s">
        <v>127</v>
      </c>
      <c r="D104" s="128" t="s">
        <v>32</v>
      </c>
      <c r="E104" s="128" t="s">
        <v>129</v>
      </c>
      <c r="F104" s="128" t="s">
        <v>112</v>
      </c>
      <c r="G104" s="128" t="s">
        <v>130</v>
      </c>
      <c r="H104" s="129" t="s">
        <v>266</v>
      </c>
      <c r="I104" s="142">
        <v>35</v>
      </c>
      <c r="J104" s="143" t="s">
        <v>267</v>
      </c>
      <c r="K104" s="143" t="s">
        <v>267</v>
      </c>
      <c r="L104" s="131">
        <v>80</v>
      </c>
      <c r="M104" s="131">
        <v>4</v>
      </c>
      <c r="N104" s="131">
        <v>90</v>
      </c>
      <c r="O104" s="131"/>
      <c r="P104" s="131">
        <v>100</v>
      </c>
      <c r="Q104" s="131"/>
    </row>
    <row r="105" spans="1:17" ht="45" x14ac:dyDescent="0.25">
      <c r="A105" s="230"/>
      <c r="B105" s="128" t="s">
        <v>9</v>
      </c>
      <c r="C105" s="2" t="s">
        <v>128</v>
      </c>
      <c r="D105" s="128" t="s">
        <v>32</v>
      </c>
      <c r="E105" s="128" t="s">
        <v>290</v>
      </c>
      <c r="F105" s="128" t="s">
        <v>112</v>
      </c>
      <c r="G105" s="128" t="s">
        <v>130</v>
      </c>
      <c r="H105" s="129" t="s">
        <v>266</v>
      </c>
      <c r="I105" s="142">
        <v>20</v>
      </c>
      <c r="J105" s="143" t="s">
        <v>267</v>
      </c>
      <c r="K105" s="143" t="s">
        <v>267</v>
      </c>
      <c r="L105" s="147">
        <v>240</v>
      </c>
      <c r="M105" s="131">
        <v>23</v>
      </c>
      <c r="N105" s="147">
        <v>250</v>
      </c>
      <c r="O105" s="131"/>
      <c r="P105" s="147">
        <v>275</v>
      </c>
      <c r="Q105" s="131"/>
    </row>
    <row r="106" spans="1:17" x14ac:dyDescent="0.25">
      <c r="A106" s="107"/>
      <c r="B106" s="107"/>
      <c r="C106" s="107"/>
      <c r="D106" s="107"/>
      <c r="E106" s="107"/>
      <c r="F106" s="107"/>
      <c r="G106" s="107"/>
      <c r="H106" s="107"/>
      <c r="I106" s="107"/>
      <c r="J106" s="107"/>
      <c r="K106" s="107"/>
      <c r="L106" s="107"/>
      <c r="M106" s="107"/>
      <c r="N106" s="107"/>
      <c r="O106" s="107"/>
      <c r="P106" s="107"/>
      <c r="Q106" s="107"/>
    </row>
    <row r="107" spans="1:17" x14ac:dyDescent="0.25">
      <c r="A107" s="132" t="s">
        <v>136</v>
      </c>
      <c r="B107" s="107"/>
      <c r="C107" s="107"/>
      <c r="D107" s="107"/>
      <c r="E107" s="107"/>
      <c r="F107" s="107"/>
      <c r="G107" s="107"/>
      <c r="H107" s="107"/>
      <c r="I107" s="107"/>
      <c r="J107" s="107"/>
      <c r="K107" s="107"/>
      <c r="L107" s="107"/>
      <c r="M107" s="107"/>
      <c r="N107" s="107"/>
      <c r="O107" s="107"/>
      <c r="P107" s="107"/>
      <c r="Q107" s="107"/>
    </row>
    <row r="108" spans="1:17" ht="15" customHeight="1" x14ac:dyDescent="0.25">
      <c r="A108" s="133" t="s">
        <v>147</v>
      </c>
      <c r="B108" s="133"/>
      <c r="C108" s="133"/>
      <c r="D108" s="133"/>
      <c r="E108" s="133"/>
      <c r="F108" s="133"/>
      <c r="G108" s="133"/>
      <c r="H108" s="107"/>
      <c r="I108" s="107"/>
      <c r="J108" s="107"/>
      <c r="K108" s="107"/>
      <c r="L108" s="107"/>
      <c r="M108" s="107"/>
      <c r="N108" s="107"/>
      <c r="O108" s="107"/>
      <c r="P108" s="107"/>
      <c r="Q108" s="107"/>
    </row>
    <row r="109" spans="1:17" ht="15" customHeight="1" x14ac:dyDescent="0.25">
      <c r="A109" s="133" t="s">
        <v>135</v>
      </c>
      <c r="B109" s="133"/>
      <c r="C109" s="133"/>
      <c r="D109" s="133"/>
      <c r="E109" s="133"/>
      <c r="F109" s="133"/>
      <c r="G109" s="133"/>
      <c r="H109" s="107"/>
      <c r="I109" s="107"/>
      <c r="J109" s="107"/>
      <c r="K109" s="107"/>
      <c r="L109" s="107"/>
      <c r="M109" s="107"/>
      <c r="N109" s="107"/>
      <c r="O109" s="107"/>
      <c r="P109" s="107"/>
      <c r="Q109" s="107"/>
    </row>
    <row r="110" spans="1:17" x14ac:dyDescent="0.25">
      <c r="A110" s="107"/>
      <c r="B110" s="107"/>
      <c r="C110" s="107"/>
      <c r="D110" s="107"/>
      <c r="E110" s="107"/>
      <c r="F110" s="107"/>
      <c r="G110" s="107"/>
      <c r="H110" s="107"/>
      <c r="I110" s="107"/>
      <c r="J110" s="107"/>
      <c r="K110" s="107"/>
      <c r="L110" s="107"/>
      <c r="M110" s="107"/>
      <c r="N110" s="107"/>
      <c r="O110" s="107"/>
      <c r="P110" s="107"/>
      <c r="Q110" s="107"/>
    </row>
    <row r="111" spans="1:17" x14ac:dyDescent="0.25">
      <c r="A111" s="106"/>
      <c r="B111" s="107"/>
      <c r="C111" s="107"/>
      <c r="D111" s="107"/>
      <c r="E111" s="107"/>
      <c r="F111" s="107"/>
      <c r="G111" s="107"/>
      <c r="H111" s="107"/>
      <c r="I111" s="107"/>
      <c r="J111" s="225">
        <v>2017</v>
      </c>
      <c r="K111" s="224"/>
      <c r="L111" s="225">
        <v>2018</v>
      </c>
      <c r="M111" s="224"/>
      <c r="N111" s="225">
        <v>2019</v>
      </c>
      <c r="O111" s="224"/>
      <c r="P111" s="225">
        <v>2020</v>
      </c>
      <c r="Q111" s="224"/>
    </row>
    <row r="112" spans="1:17" x14ac:dyDescent="0.25">
      <c r="A112" s="108" t="s">
        <v>259</v>
      </c>
      <c r="B112" s="109" t="s">
        <v>260</v>
      </c>
      <c r="C112" s="110" t="s">
        <v>261</v>
      </c>
      <c r="D112" s="110" t="s">
        <v>3</v>
      </c>
      <c r="E112" s="110" t="s">
        <v>262</v>
      </c>
      <c r="F112" s="110" t="s">
        <v>263</v>
      </c>
      <c r="G112" s="109" t="s">
        <v>0</v>
      </c>
      <c r="H112" s="110" t="s">
        <v>264</v>
      </c>
      <c r="I112" s="109" t="s">
        <v>1</v>
      </c>
      <c r="J112" s="111" t="s">
        <v>56</v>
      </c>
      <c r="K112" s="111" t="s">
        <v>265</v>
      </c>
      <c r="L112" s="111" t="s">
        <v>56</v>
      </c>
      <c r="M112" s="111" t="s">
        <v>265</v>
      </c>
      <c r="N112" s="111" t="s">
        <v>56</v>
      </c>
      <c r="O112" s="111" t="s">
        <v>265</v>
      </c>
      <c r="P112" s="111" t="s">
        <v>56</v>
      </c>
      <c r="Q112" s="111" t="s">
        <v>265</v>
      </c>
    </row>
    <row r="113" spans="1:17" ht="115.5" customHeight="1" x14ac:dyDescent="0.25">
      <c r="A113" s="228" t="s">
        <v>305</v>
      </c>
      <c r="B113" s="136" t="s">
        <v>8</v>
      </c>
      <c r="C113" s="138" t="s">
        <v>293</v>
      </c>
      <c r="D113" s="139" t="s">
        <v>11</v>
      </c>
      <c r="E113" s="139" t="s">
        <v>301</v>
      </c>
      <c r="F113" s="139" t="s">
        <v>159</v>
      </c>
      <c r="G113" s="139" t="s">
        <v>126</v>
      </c>
      <c r="H113" s="129" t="s">
        <v>266</v>
      </c>
      <c r="I113" s="156">
        <v>0.75</v>
      </c>
      <c r="J113" s="149">
        <v>0.5</v>
      </c>
      <c r="K113" s="157">
        <v>0.41</v>
      </c>
      <c r="L113" s="157">
        <v>0.55000000000000004</v>
      </c>
      <c r="M113" s="149">
        <v>0.46</v>
      </c>
      <c r="N113" s="157">
        <v>0.6</v>
      </c>
      <c r="O113" s="149"/>
      <c r="P113" s="149">
        <v>0.65</v>
      </c>
      <c r="Q113" s="149"/>
    </row>
    <row r="114" spans="1:17" ht="76.5" x14ac:dyDescent="0.25">
      <c r="A114" s="228"/>
      <c r="B114" s="136" t="s">
        <v>9</v>
      </c>
      <c r="C114" s="138" t="s">
        <v>189</v>
      </c>
      <c r="D114" s="139" t="s">
        <v>32</v>
      </c>
      <c r="E114" s="139" t="s">
        <v>302</v>
      </c>
      <c r="F114" s="139" t="s">
        <v>125</v>
      </c>
      <c r="G114" s="139" t="s">
        <v>126</v>
      </c>
      <c r="H114" s="129" t="s">
        <v>266</v>
      </c>
      <c r="I114" s="145" t="s">
        <v>281</v>
      </c>
      <c r="J114" s="143" t="s">
        <v>267</v>
      </c>
      <c r="K114" s="143" t="s">
        <v>267</v>
      </c>
      <c r="L114" s="141">
        <v>3</v>
      </c>
      <c r="M114" s="140">
        <v>5</v>
      </c>
      <c r="N114" s="141">
        <v>6</v>
      </c>
      <c r="O114" s="140"/>
      <c r="P114" s="140">
        <v>9</v>
      </c>
      <c r="Q114" s="140"/>
    </row>
    <row r="115" spans="1:17" x14ac:dyDescent="0.25">
      <c r="A115" s="107"/>
      <c r="B115" s="107"/>
      <c r="C115" s="107"/>
      <c r="D115" s="107"/>
      <c r="E115" s="107"/>
      <c r="F115" s="107"/>
      <c r="G115" s="107"/>
      <c r="H115" s="107"/>
      <c r="I115" s="107"/>
      <c r="J115" s="107"/>
      <c r="K115" s="107"/>
      <c r="L115" s="107"/>
      <c r="M115" s="107"/>
      <c r="N115" s="107"/>
      <c r="O115" s="107"/>
      <c r="P115" s="107"/>
      <c r="Q115" s="107"/>
    </row>
    <row r="116" spans="1:17" x14ac:dyDescent="0.25">
      <c r="A116" s="107"/>
      <c r="B116" s="107"/>
      <c r="C116" s="107"/>
      <c r="D116" s="107"/>
      <c r="E116" s="107"/>
      <c r="F116" s="107"/>
      <c r="G116" s="107"/>
      <c r="H116" s="107"/>
      <c r="I116" s="107"/>
      <c r="J116" s="221">
        <v>2017</v>
      </c>
      <c r="K116" s="222"/>
      <c r="L116" s="223">
        <v>2018</v>
      </c>
      <c r="M116" s="224"/>
      <c r="N116" s="225">
        <v>2019</v>
      </c>
      <c r="O116" s="224"/>
      <c r="P116" s="225">
        <v>2020</v>
      </c>
      <c r="Q116" s="224"/>
    </row>
    <row r="117" spans="1:17" x14ac:dyDescent="0.25">
      <c r="A117" s="115" t="s">
        <v>259</v>
      </c>
      <c r="B117" s="116" t="s">
        <v>260</v>
      </c>
      <c r="C117" s="110" t="s">
        <v>268</v>
      </c>
      <c r="D117" s="110" t="s">
        <v>3</v>
      </c>
      <c r="E117" s="110" t="s">
        <v>262</v>
      </c>
      <c r="F117" s="110" t="s">
        <v>263</v>
      </c>
      <c r="G117" s="146" t="s">
        <v>0</v>
      </c>
      <c r="H117" s="125" t="s">
        <v>264</v>
      </c>
      <c r="I117" s="126" t="s">
        <v>1</v>
      </c>
      <c r="J117" s="127" t="s">
        <v>56</v>
      </c>
      <c r="K117" s="127" t="s">
        <v>265</v>
      </c>
      <c r="L117" s="127" t="s">
        <v>56</v>
      </c>
      <c r="M117" s="127" t="s">
        <v>265</v>
      </c>
      <c r="N117" s="127" t="s">
        <v>56</v>
      </c>
      <c r="O117" s="127" t="s">
        <v>265</v>
      </c>
      <c r="P117" s="127" t="s">
        <v>56</v>
      </c>
      <c r="Q117" s="127" t="s">
        <v>265</v>
      </c>
    </row>
    <row r="118" spans="1:17" ht="56.25" customHeight="1" x14ac:dyDescent="0.25">
      <c r="A118" s="226" t="s">
        <v>282</v>
      </c>
      <c r="B118" s="174" t="s">
        <v>8</v>
      </c>
      <c r="C118" s="128" t="s">
        <v>187</v>
      </c>
      <c r="D118" s="128" t="s">
        <v>32</v>
      </c>
      <c r="E118" s="128" t="s">
        <v>291</v>
      </c>
      <c r="F118" s="128" t="s">
        <v>119</v>
      </c>
      <c r="G118" s="128" t="s">
        <v>34</v>
      </c>
      <c r="H118" s="129" t="s">
        <v>266</v>
      </c>
      <c r="I118" s="130">
        <v>161</v>
      </c>
      <c r="J118" s="143" t="s">
        <v>267</v>
      </c>
      <c r="K118" s="143" t="s">
        <v>267</v>
      </c>
      <c r="L118" s="152">
        <v>261</v>
      </c>
      <c r="M118" s="152">
        <v>169</v>
      </c>
      <c r="N118" s="152">
        <v>300</v>
      </c>
      <c r="O118" s="152"/>
      <c r="P118" s="152">
        <v>350</v>
      </c>
      <c r="Q118" s="152"/>
    </row>
    <row r="119" spans="1:17" ht="51" customHeight="1" x14ac:dyDescent="0.25">
      <c r="A119" s="227"/>
      <c r="B119" s="175" t="s">
        <v>9</v>
      </c>
      <c r="C119" s="113" t="s">
        <v>48</v>
      </c>
      <c r="D119" s="113" t="s">
        <v>32</v>
      </c>
      <c r="E119" s="113" t="s">
        <v>160</v>
      </c>
      <c r="F119" s="113"/>
      <c r="G119" s="139"/>
      <c r="H119" s="129" t="s">
        <v>266</v>
      </c>
      <c r="I119" s="117">
        <v>14</v>
      </c>
      <c r="J119" s="118">
        <v>10</v>
      </c>
      <c r="K119" s="118">
        <v>9</v>
      </c>
      <c r="L119" s="153">
        <v>11</v>
      </c>
      <c r="M119" s="153">
        <v>10</v>
      </c>
      <c r="N119" s="153">
        <v>18</v>
      </c>
      <c r="O119" s="153"/>
      <c r="P119" s="153">
        <v>24</v>
      </c>
      <c r="Q119" s="153"/>
    </row>
    <row r="120" spans="1:17" ht="15" customHeight="1" x14ac:dyDescent="0.25">
      <c r="A120" s="107"/>
      <c r="B120" s="107"/>
      <c r="C120" s="107"/>
      <c r="D120" s="107"/>
      <c r="E120" s="107"/>
      <c r="F120" s="107"/>
      <c r="G120" s="107"/>
      <c r="H120" s="107"/>
      <c r="I120" s="107"/>
      <c r="J120" s="107"/>
      <c r="K120" s="107"/>
      <c r="L120" s="107"/>
      <c r="M120" s="107"/>
      <c r="N120" s="107"/>
      <c r="O120" s="107"/>
      <c r="P120" s="107"/>
      <c r="Q120" s="107"/>
    </row>
    <row r="121" spans="1:17" x14ac:dyDescent="0.25">
      <c r="A121" s="132" t="s">
        <v>120</v>
      </c>
      <c r="B121" s="107"/>
      <c r="C121" s="107"/>
      <c r="D121" s="107"/>
      <c r="E121" s="107"/>
      <c r="F121" s="107"/>
      <c r="G121" s="107"/>
      <c r="H121" s="107"/>
      <c r="I121" s="107"/>
      <c r="J121" s="107"/>
      <c r="K121" s="107"/>
      <c r="L121" s="107"/>
      <c r="M121" s="107"/>
      <c r="N121" s="107"/>
      <c r="O121" s="107"/>
      <c r="P121" s="107"/>
      <c r="Q121" s="107"/>
    </row>
    <row r="122" spans="1:17" ht="15" customHeight="1" x14ac:dyDescent="0.25">
      <c r="A122" s="133" t="s">
        <v>49</v>
      </c>
      <c r="B122" s="133"/>
      <c r="C122" s="133"/>
      <c r="D122" s="133"/>
      <c r="E122" s="133"/>
      <c r="F122" s="133"/>
      <c r="G122" s="133"/>
      <c r="H122" s="107"/>
      <c r="I122" s="107"/>
      <c r="J122" s="107"/>
      <c r="K122" s="107"/>
      <c r="L122" s="107"/>
      <c r="M122" s="107"/>
      <c r="N122" s="107"/>
      <c r="O122" s="107"/>
      <c r="P122" s="107"/>
      <c r="Q122" s="107"/>
    </row>
    <row r="123" spans="1:17" ht="15" customHeight="1" x14ac:dyDescent="0.25">
      <c r="A123" s="133" t="s">
        <v>121</v>
      </c>
      <c r="B123" s="133"/>
      <c r="C123" s="133"/>
      <c r="D123" s="133"/>
      <c r="E123" s="133"/>
      <c r="F123" s="133"/>
      <c r="G123" s="133"/>
      <c r="H123" s="107"/>
      <c r="I123" s="107"/>
      <c r="J123" s="107"/>
      <c r="K123" s="107"/>
      <c r="L123" s="107"/>
      <c r="M123" s="107"/>
      <c r="N123" s="107"/>
      <c r="O123" s="107"/>
      <c r="P123" s="107"/>
      <c r="Q123" s="107"/>
    </row>
    <row r="124" spans="1:17" ht="15" customHeight="1" x14ac:dyDescent="0.25">
      <c r="A124" s="133" t="s">
        <v>50</v>
      </c>
      <c r="B124" s="133"/>
      <c r="C124" s="133"/>
      <c r="D124" s="133"/>
      <c r="E124" s="133"/>
      <c r="F124" s="133"/>
      <c r="G124" s="133"/>
      <c r="H124" s="107"/>
      <c r="I124" s="107"/>
      <c r="J124" s="107"/>
      <c r="K124" s="107"/>
      <c r="L124" s="107"/>
      <c r="M124" s="107"/>
      <c r="N124" s="107"/>
      <c r="O124" s="107"/>
      <c r="P124" s="107"/>
      <c r="Q124" s="107"/>
    </row>
    <row r="125" spans="1:17" x14ac:dyDescent="0.25">
      <c r="A125" s="107"/>
      <c r="B125" s="107"/>
      <c r="C125" s="107"/>
      <c r="D125" s="107"/>
      <c r="E125" s="107"/>
      <c r="F125" s="107"/>
      <c r="G125" s="107"/>
      <c r="H125" s="107"/>
      <c r="I125" s="107"/>
      <c r="J125" s="107"/>
      <c r="K125" s="107"/>
      <c r="L125" s="107"/>
      <c r="M125" s="107"/>
      <c r="N125" s="107"/>
      <c r="O125" s="107"/>
      <c r="P125" s="107"/>
      <c r="Q125" s="107"/>
    </row>
    <row r="126" spans="1:17" x14ac:dyDescent="0.25">
      <c r="A126" s="107"/>
      <c r="B126" s="107"/>
      <c r="C126" s="107"/>
      <c r="D126" s="107"/>
      <c r="E126" s="107"/>
      <c r="F126" s="107"/>
      <c r="G126" s="107"/>
      <c r="H126" s="107"/>
      <c r="I126" s="107"/>
      <c r="J126" s="107"/>
      <c r="K126" s="107"/>
      <c r="L126" s="107"/>
      <c r="M126" s="107"/>
      <c r="N126" s="107"/>
      <c r="O126" s="107"/>
      <c r="P126" s="107"/>
      <c r="Q126" s="107"/>
    </row>
    <row r="127" spans="1:17" x14ac:dyDescent="0.25">
      <c r="A127" s="107"/>
      <c r="B127" s="107"/>
      <c r="C127" s="107"/>
      <c r="D127" s="107"/>
      <c r="E127" s="107"/>
      <c r="F127" s="107"/>
      <c r="G127" s="107"/>
      <c r="H127" s="107"/>
      <c r="I127" s="107"/>
      <c r="J127" s="107"/>
      <c r="K127" s="107"/>
      <c r="L127" s="107"/>
      <c r="M127" s="107"/>
      <c r="N127" s="107"/>
      <c r="O127" s="107"/>
      <c r="P127" s="107"/>
      <c r="Q127" s="107"/>
    </row>
    <row r="128" spans="1:17" x14ac:dyDescent="0.25">
      <c r="A128" s="107"/>
      <c r="B128" s="107"/>
      <c r="C128" s="107"/>
      <c r="D128" s="107"/>
      <c r="E128" s="107"/>
      <c r="F128" s="107"/>
      <c r="G128" s="107"/>
      <c r="H128" s="107"/>
      <c r="I128" s="107"/>
      <c r="J128" s="107"/>
      <c r="K128" s="107"/>
      <c r="L128" s="107"/>
      <c r="M128" s="107"/>
      <c r="N128" s="107"/>
      <c r="O128" s="107"/>
      <c r="P128" s="107"/>
      <c r="Q128" s="107"/>
    </row>
    <row r="129" spans="1:17" x14ac:dyDescent="0.25">
      <c r="A129" s="107"/>
      <c r="B129" s="107"/>
      <c r="C129" s="107"/>
      <c r="D129" s="107"/>
      <c r="E129" s="107"/>
      <c r="F129" s="107"/>
      <c r="G129" s="107"/>
      <c r="H129" s="107"/>
      <c r="I129" s="107"/>
      <c r="J129" s="107"/>
      <c r="K129" s="107"/>
      <c r="L129" s="107"/>
      <c r="M129" s="107"/>
      <c r="N129" s="107"/>
      <c r="O129" s="107"/>
      <c r="P129" s="107"/>
      <c r="Q129" s="107"/>
    </row>
  </sheetData>
  <mergeCells count="99">
    <mergeCell ref="A5:A20"/>
    <mergeCell ref="J3:K3"/>
    <mergeCell ref="L3:M3"/>
    <mergeCell ref="N3:O3"/>
    <mergeCell ref="P3:Q3"/>
    <mergeCell ref="G5:G9"/>
    <mergeCell ref="B10:B14"/>
    <mergeCell ref="C10:C14"/>
    <mergeCell ref="D10:D14"/>
    <mergeCell ref="E10:E14"/>
    <mergeCell ref="F10:F14"/>
    <mergeCell ref="G10:G14"/>
    <mergeCell ref="B5:B9"/>
    <mergeCell ref="C5:C9"/>
    <mergeCell ref="D5:D9"/>
    <mergeCell ref="E5:E9"/>
    <mergeCell ref="F5:F9"/>
    <mergeCell ref="P22:Q22"/>
    <mergeCell ref="B15:B19"/>
    <mergeCell ref="C15:C19"/>
    <mergeCell ref="D15:D19"/>
    <mergeCell ref="E15:E19"/>
    <mergeCell ref="F15:F19"/>
    <mergeCell ref="G15:G19"/>
    <mergeCell ref="A30:G30"/>
    <mergeCell ref="A31:G31"/>
    <mergeCell ref="J22:K22"/>
    <mergeCell ref="L22:M22"/>
    <mergeCell ref="N22:O22"/>
    <mergeCell ref="N42:O42"/>
    <mergeCell ref="P42:Q42"/>
    <mergeCell ref="A44:A45"/>
    <mergeCell ref="J34:K34"/>
    <mergeCell ref="L34:M34"/>
    <mergeCell ref="N34:O34"/>
    <mergeCell ref="P34:Q34"/>
    <mergeCell ref="A36:A37"/>
    <mergeCell ref="A40:G40"/>
    <mergeCell ref="A61:G61"/>
    <mergeCell ref="A52:G52"/>
    <mergeCell ref="J55:K55"/>
    <mergeCell ref="J42:K42"/>
    <mergeCell ref="L42:M42"/>
    <mergeCell ref="L55:M55"/>
    <mergeCell ref="N55:O55"/>
    <mergeCell ref="P55:Q55"/>
    <mergeCell ref="J63:K63"/>
    <mergeCell ref="L63:M63"/>
    <mergeCell ref="N63:O63"/>
    <mergeCell ref="P63:Q63"/>
    <mergeCell ref="D65:D69"/>
    <mergeCell ref="E65:E69"/>
    <mergeCell ref="F65:F69"/>
    <mergeCell ref="B75:B79"/>
    <mergeCell ref="C75:C79"/>
    <mergeCell ref="D75:D79"/>
    <mergeCell ref="E75:E79"/>
    <mergeCell ref="A65:A79"/>
    <mergeCell ref="J81:K81"/>
    <mergeCell ref="L81:M81"/>
    <mergeCell ref="N81:O81"/>
    <mergeCell ref="P81:Q81"/>
    <mergeCell ref="F75:F79"/>
    <mergeCell ref="G75:G79"/>
    <mergeCell ref="G65:G69"/>
    <mergeCell ref="B70:B74"/>
    <mergeCell ref="C70:C74"/>
    <mergeCell ref="D70:D74"/>
    <mergeCell ref="E70:E74"/>
    <mergeCell ref="F70:F74"/>
    <mergeCell ref="G70:G74"/>
    <mergeCell ref="B65:B69"/>
    <mergeCell ref="C65:C69"/>
    <mergeCell ref="P90:Q90"/>
    <mergeCell ref="B93:B97"/>
    <mergeCell ref="C93:C97"/>
    <mergeCell ref="D93:D97"/>
    <mergeCell ref="E93:E97"/>
    <mergeCell ref="F93:F97"/>
    <mergeCell ref="G93:G97"/>
    <mergeCell ref="J90:K90"/>
    <mergeCell ref="L90:M90"/>
    <mergeCell ref="N90:O90"/>
    <mergeCell ref="A92:A97"/>
    <mergeCell ref="J102:K102"/>
    <mergeCell ref="L102:M102"/>
    <mergeCell ref="N102:O102"/>
    <mergeCell ref="P102:Q102"/>
    <mergeCell ref="A113:A114"/>
    <mergeCell ref="L111:M111"/>
    <mergeCell ref="N111:O111"/>
    <mergeCell ref="P111:Q111"/>
    <mergeCell ref="A104:A105"/>
    <mergeCell ref="J111:K111"/>
    <mergeCell ref="J116:K116"/>
    <mergeCell ref="L116:M116"/>
    <mergeCell ref="N116:O116"/>
    <mergeCell ref="P116:Q116"/>
    <mergeCell ref="A118:A1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6"/>
  <sheetViews>
    <sheetView topLeftCell="B2" zoomScale="70" zoomScaleNormal="70" zoomScalePageLayoutView="70" workbookViewId="0">
      <pane xSplit="3" ySplit="5" topLeftCell="E7" activePane="bottomRight" state="frozen"/>
      <selection activeCell="D2" sqref="D2"/>
      <selection pane="topRight" activeCell="E2" sqref="E2"/>
      <selection pane="bottomLeft" activeCell="D7" sqref="D7"/>
      <selection pane="bottomRight" activeCell="N12" sqref="N12"/>
    </sheetView>
  </sheetViews>
  <sheetFormatPr defaultColWidth="10.140625" defaultRowHeight="15.75" x14ac:dyDescent="0.25"/>
  <cols>
    <col min="1" max="1" width="7" style="5" customWidth="1"/>
    <col min="2" max="2" width="53.28515625" style="4" customWidth="1"/>
    <col min="3" max="3" width="35" style="5" customWidth="1"/>
    <col min="4" max="4" width="56.42578125" style="5" customWidth="1"/>
    <col min="5" max="8" width="20.42578125" style="5" customWidth="1"/>
    <col min="9" max="9" width="29.42578125" style="5" customWidth="1"/>
    <col min="10" max="10" width="19.42578125" style="5" customWidth="1"/>
    <col min="11" max="11" width="23.42578125" style="5" customWidth="1"/>
    <col min="12" max="12" width="19.42578125" style="5" customWidth="1"/>
    <col min="13" max="15" width="21.42578125" style="5" customWidth="1"/>
    <col min="16" max="16" width="5.42578125" style="5" customWidth="1"/>
    <col min="17" max="17" width="10.140625" style="5" customWidth="1"/>
    <col min="18" max="16384" width="10.140625" style="5"/>
  </cols>
  <sheetData>
    <row r="1" spans="1:24" x14ac:dyDescent="0.25">
      <c r="A1" s="3" t="s">
        <v>51</v>
      </c>
    </row>
    <row r="2" spans="1:24" x14ac:dyDescent="0.25">
      <c r="A2" s="3" t="s">
        <v>52</v>
      </c>
    </row>
    <row r="3" spans="1:24" x14ac:dyDescent="0.25">
      <c r="N3" s="158">
        <f>N12</f>
        <v>35000000</v>
      </c>
    </row>
    <row r="4" spans="1:24" ht="16.5" thickBot="1" x14ac:dyDescent="0.3"/>
    <row r="5" spans="1:24" ht="106.35" customHeight="1" thickBot="1" x14ac:dyDescent="0.3">
      <c r="A5" s="6">
        <v>1</v>
      </c>
      <c r="B5" s="7" t="s">
        <v>109</v>
      </c>
      <c r="C5" s="8" t="s">
        <v>53</v>
      </c>
      <c r="D5" s="9" t="s">
        <v>54</v>
      </c>
      <c r="E5" s="10"/>
      <c r="F5" s="10"/>
      <c r="G5" s="10"/>
      <c r="H5" s="10"/>
      <c r="I5" s="10"/>
      <c r="J5" s="11"/>
      <c r="K5" s="10">
        <f>SUM(K7:K28)</f>
        <v>132247500</v>
      </c>
      <c r="L5" s="10">
        <f>SUM(L7:L28)</f>
        <v>114660875</v>
      </c>
      <c r="M5" s="10">
        <f>SUM(M7:M28)</f>
        <v>109875000</v>
      </c>
      <c r="N5" s="10">
        <f t="shared" ref="N5:O5" si="0">SUM(N7:N28)</f>
        <v>125350000</v>
      </c>
      <c r="O5" s="10">
        <f t="shared" si="0"/>
        <v>140125000</v>
      </c>
      <c r="P5" s="254" t="s">
        <v>55</v>
      </c>
      <c r="Q5" s="256" t="s">
        <v>56</v>
      </c>
      <c r="R5" s="257"/>
      <c r="S5" s="257"/>
      <c r="T5" s="257"/>
      <c r="U5" s="257"/>
      <c r="V5" s="257"/>
      <c r="W5" s="257"/>
      <c r="X5" s="258"/>
    </row>
    <row r="6" spans="1:24" ht="77.849999999999994" customHeight="1" thickBot="1" x14ac:dyDescent="0.3">
      <c r="A6" s="12" t="s">
        <v>32</v>
      </c>
      <c r="B6" s="12" t="s">
        <v>57</v>
      </c>
      <c r="C6" s="13" t="s">
        <v>58</v>
      </c>
      <c r="D6" s="13" t="s">
        <v>59</v>
      </c>
      <c r="E6" s="14" t="s">
        <v>56</v>
      </c>
      <c r="F6" s="14" t="s">
        <v>24</v>
      </c>
      <c r="G6" s="14" t="s">
        <v>122</v>
      </c>
      <c r="H6" s="14" t="s">
        <v>29</v>
      </c>
      <c r="I6" s="13" t="s">
        <v>60</v>
      </c>
      <c r="J6" s="15" t="s">
        <v>61</v>
      </c>
      <c r="K6" s="16" t="s">
        <v>123</v>
      </c>
      <c r="L6" s="16">
        <v>2017</v>
      </c>
      <c r="M6" s="16">
        <v>2018</v>
      </c>
      <c r="N6" s="79">
        <v>2019</v>
      </c>
      <c r="O6" s="79">
        <v>2020</v>
      </c>
      <c r="P6" s="255"/>
      <c r="Q6" s="17" t="s">
        <v>6</v>
      </c>
      <c r="R6" s="17" t="s">
        <v>62</v>
      </c>
      <c r="S6" s="17" t="s">
        <v>4</v>
      </c>
      <c r="T6" s="17" t="s">
        <v>63</v>
      </c>
      <c r="U6" s="17" t="s">
        <v>7</v>
      </c>
      <c r="V6" s="17" t="s">
        <v>64</v>
      </c>
      <c r="W6" s="17" t="s">
        <v>14</v>
      </c>
      <c r="X6" s="17" t="s">
        <v>5</v>
      </c>
    </row>
    <row r="7" spans="1:24" ht="31.35" customHeight="1" thickBot="1" x14ac:dyDescent="0.3">
      <c r="A7" s="245">
        <v>1.1000000000000001</v>
      </c>
      <c r="B7" s="248" t="s">
        <v>65</v>
      </c>
      <c r="C7" s="251" t="s">
        <v>66</v>
      </c>
      <c r="D7" s="18" t="s">
        <v>67</v>
      </c>
      <c r="E7" s="19">
        <v>70</v>
      </c>
      <c r="F7" s="19">
        <v>80</v>
      </c>
      <c r="G7" s="19">
        <v>90</v>
      </c>
      <c r="H7" s="19">
        <v>100</v>
      </c>
      <c r="I7" s="20">
        <v>10000</v>
      </c>
      <c r="J7" s="21"/>
      <c r="K7" s="20">
        <v>1000000</v>
      </c>
      <c r="L7" s="20">
        <f>K7</f>
        <v>1000000</v>
      </c>
      <c r="M7" s="20">
        <f>F7*I7</f>
        <v>800000</v>
      </c>
      <c r="N7" s="20">
        <f>G7*I7</f>
        <v>900000</v>
      </c>
      <c r="O7" s="20">
        <f>H7*I7</f>
        <v>1000000</v>
      </c>
      <c r="P7" s="5">
        <f>E7-SUM(Q7:X7)</f>
        <v>-30</v>
      </c>
      <c r="Q7" s="5">
        <v>15</v>
      </c>
      <c r="R7" s="5">
        <v>14</v>
      </c>
      <c r="S7" s="5">
        <v>15</v>
      </c>
      <c r="T7" s="5">
        <v>15</v>
      </c>
      <c r="U7" s="5">
        <v>13</v>
      </c>
      <c r="V7" s="5">
        <v>12</v>
      </c>
      <c r="W7" s="5">
        <v>15</v>
      </c>
      <c r="X7" s="5">
        <v>1</v>
      </c>
    </row>
    <row r="8" spans="1:24" ht="42" customHeight="1" thickBot="1" x14ac:dyDescent="0.3">
      <c r="A8" s="246"/>
      <c r="B8" s="249"/>
      <c r="C8" s="252"/>
      <c r="D8" s="18" t="s">
        <v>68</v>
      </c>
      <c r="E8" s="19">
        <v>90</v>
      </c>
      <c r="F8" s="19">
        <v>100</v>
      </c>
      <c r="G8" s="19">
        <v>110</v>
      </c>
      <c r="H8" s="19">
        <v>119</v>
      </c>
      <c r="I8" s="20">
        <v>100000</v>
      </c>
      <c r="J8" s="21">
        <v>1</v>
      </c>
      <c r="K8" s="20">
        <v>11900000</v>
      </c>
      <c r="L8" s="20">
        <f>K8</f>
        <v>11900000</v>
      </c>
      <c r="M8" s="20">
        <f t="shared" ref="M8:M28" si="1">F8*I8</f>
        <v>10000000</v>
      </c>
      <c r="N8" s="20">
        <f t="shared" ref="N8:N28" si="2">G8*I8</f>
        <v>11000000</v>
      </c>
      <c r="O8" s="20">
        <f t="shared" ref="O8:O28" si="3">H8*I8</f>
        <v>11900000</v>
      </c>
      <c r="P8" s="5">
        <f>E8-SUM(Q8:X8)</f>
        <v>-29</v>
      </c>
      <c r="Q8" s="5">
        <v>31</v>
      </c>
      <c r="R8" s="5">
        <v>17</v>
      </c>
      <c r="S8" s="5">
        <v>20</v>
      </c>
      <c r="T8" s="5">
        <v>19</v>
      </c>
      <c r="U8" s="5">
        <v>7</v>
      </c>
      <c r="V8" s="5">
        <v>7</v>
      </c>
      <c r="W8" s="5">
        <v>17</v>
      </c>
      <c r="X8" s="5">
        <v>1</v>
      </c>
    </row>
    <row r="9" spans="1:24" ht="35.1" customHeight="1" thickBot="1" x14ac:dyDescent="0.3">
      <c r="A9" s="246"/>
      <c r="B9" s="249"/>
      <c r="C9" s="252"/>
      <c r="D9" s="18" t="s">
        <v>69</v>
      </c>
      <c r="E9" s="19">
        <v>30</v>
      </c>
      <c r="F9" s="19">
        <v>35</v>
      </c>
      <c r="G9" s="19">
        <v>40</v>
      </c>
      <c r="H9" s="19">
        <v>46</v>
      </c>
      <c r="I9" s="20">
        <v>100000</v>
      </c>
      <c r="J9" s="21">
        <v>1</v>
      </c>
      <c r="K9" s="20">
        <v>4600000</v>
      </c>
      <c r="L9" s="20">
        <f>K9</f>
        <v>4600000</v>
      </c>
      <c r="M9" s="20">
        <f t="shared" si="1"/>
        <v>3500000</v>
      </c>
      <c r="N9" s="20">
        <f t="shared" si="2"/>
        <v>4000000</v>
      </c>
      <c r="O9" s="20">
        <f t="shared" si="3"/>
        <v>4600000</v>
      </c>
      <c r="P9" s="5">
        <f>E9-SUM(Q9:X9)</f>
        <v>-16</v>
      </c>
      <c r="Q9" s="5">
        <v>7</v>
      </c>
      <c r="R9" s="5">
        <v>7</v>
      </c>
      <c r="S9" s="5">
        <v>7</v>
      </c>
      <c r="T9" s="5">
        <v>6</v>
      </c>
      <c r="U9" s="5">
        <v>4</v>
      </c>
      <c r="V9" s="5">
        <v>5</v>
      </c>
      <c r="W9" s="5">
        <v>9</v>
      </c>
      <c r="X9" s="5">
        <v>1</v>
      </c>
    </row>
    <row r="10" spans="1:24" ht="27.6" customHeight="1" thickBot="1" x14ac:dyDescent="0.3">
      <c r="A10" s="246"/>
      <c r="B10" s="249"/>
      <c r="C10" s="252"/>
      <c r="D10" s="18" t="s">
        <v>70</v>
      </c>
      <c r="E10" s="19">
        <v>180</v>
      </c>
      <c r="F10" s="19">
        <v>100</v>
      </c>
      <c r="G10" s="19">
        <v>150</v>
      </c>
      <c r="H10" s="19">
        <v>200</v>
      </c>
      <c r="I10" s="20">
        <v>200000</v>
      </c>
      <c r="J10" s="21">
        <v>1</v>
      </c>
      <c r="K10" s="20">
        <v>31110000</v>
      </c>
      <c r="L10" s="20">
        <f>K10-0.15*K10</f>
        <v>26443500</v>
      </c>
      <c r="M10" s="20">
        <f t="shared" si="1"/>
        <v>20000000</v>
      </c>
      <c r="N10" s="20">
        <f t="shared" si="2"/>
        <v>30000000</v>
      </c>
      <c r="O10" s="20">
        <f t="shared" si="3"/>
        <v>40000000</v>
      </c>
      <c r="P10" s="5">
        <f>E10-SUM(Q10:X10)</f>
        <v>-64</v>
      </c>
      <c r="Q10" s="5">
        <v>39</v>
      </c>
      <c r="R10" s="5">
        <v>26</v>
      </c>
      <c r="S10" s="5">
        <v>40</v>
      </c>
      <c r="T10" s="5">
        <v>33</v>
      </c>
      <c r="U10" s="5">
        <v>39</v>
      </c>
      <c r="V10" s="5">
        <v>30</v>
      </c>
      <c r="W10" s="5">
        <v>36</v>
      </c>
      <c r="X10" s="5">
        <v>1</v>
      </c>
    </row>
    <row r="11" spans="1:24" ht="27.6" customHeight="1" thickBot="1" x14ac:dyDescent="0.3">
      <c r="A11" s="246"/>
      <c r="B11" s="249"/>
      <c r="C11" s="252"/>
      <c r="D11" s="18" t="s">
        <v>71</v>
      </c>
      <c r="E11" s="19">
        <v>190</v>
      </c>
      <c r="F11" s="19">
        <v>150</v>
      </c>
      <c r="G11" s="19">
        <v>150</v>
      </c>
      <c r="H11" s="19">
        <v>100</v>
      </c>
      <c r="I11" s="20">
        <v>75000</v>
      </c>
      <c r="J11" s="21">
        <v>1</v>
      </c>
      <c r="K11" s="20">
        <v>10667500</v>
      </c>
      <c r="L11" s="20">
        <f>K11-0.15*K11</f>
        <v>9067375</v>
      </c>
      <c r="M11" s="20">
        <f t="shared" si="1"/>
        <v>11250000</v>
      </c>
      <c r="N11" s="20">
        <f t="shared" si="2"/>
        <v>11250000</v>
      </c>
      <c r="O11" s="20">
        <f t="shared" si="3"/>
        <v>7500000</v>
      </c>
      <c r="P11" s="5">
        <f>E11-SUM(Q11:X11)</f>
        <v>-61</v>
      </c>
      <c r="Q11" s="5">
        <v>39</v>
      </c>
      <c r="R11" s="5">
        <v>26</v>
      </c>
      <c r="S11" s="5">
        <v>32</v>
      </c>
      <c r="T11" s="5">
        <v>33</v>
      </c>
      <c r="U11" s="5">
        <v>39</v>
      </c>
      <c r="V11" s="5">
        <v>30</v>
      </c>
      <c r="W11" s="5">
        <v>46</v>
      </c>
      <c r="X11" s="5">
        <v>6</v>
      </c>
    </row>
    <row r="12" spans="1:24" ht="47.25" customHeight="1" thickBot="1" x14ac:dyDescent="0.3">
      <c r="A12" s="247"/>
      <c r="B12" s="250"/>
      <c r="C12" s="253"/>
      <c r="D12" s="97" t="s">
        <v>72</v>
      </c>
      <c r="E12" s="98"/>
      <c r="F12" s="98">
        <v>50</v>
      </c>
      <c r="G12" s="98">
        <v>50</v>
      </c>
      <c r="H12" s="98">
        <v>50</v>
      </c>
      <c r="I12" s="95">
        <v>700000</v>
      </c>
      <c r="J12" s="96"/>
      <c r="K12" s="95">
        <v>31700000</v>
      </c>
      <c r="L12" s="95">
        <v>31700000</v>
      </c>
      <c r="M12" s="20">
        <f t="shared" si="1"/>
        <v>35000000</v>
      </c>
      <c r="N12" s="20">
        <f>G12*I12</f>
        <v>35000000</v>
      </c>
      <c r="O12" s="95">
        <f>H12*I12</f>
        <v>35000000</v>
      </c>
    </row>
    <row r="13" spans="1:24" ht="26.1" customHeight="1" thickBot="1" x14ac:dyDescent="0.3">
      <c r="A13" s="245">
        <v>1.2</v>
      </c>
      <c r="B13" s="248" t="s">
        <v>73</v>
      </c>
      <c r="C13" s="251" t="s">
        <v>74</v>
      </c>
      <c r="D13" s="22" t="s">
        <v>75</v>
      </c>
      <c r="E13" s="23">
        <v>750</v>
      </c>
      <c r="F13" s="23">
        <v>150</v>
      </c>
      <c r="G13" s="23">
        <v>150</v>
      </c>
      <c r="H13" s="23">
        <v>150</v>
      </c>
      <c r="I13" s="20">
        <v>2500</v>
      </c>
      <c r="J13" s="21">
        <v>3</v>
      </c>
      <c r="K13" s="20">
        <v>1500000</v>
      </c>
      <c r="L13" s="24">
        <f>K13/2</f>
        <v>750000</v>
      </c>
      <c r="M13" s="20">
        <f t="shared" si="1"/>
        <v>375000</v>
      </c>
      <c r="N13" s="20">
        <f t="shared" si="2"/>
        <v>375000</v>
      </c>
      <c r="O13" s="20">
        <f t="shared" si="3"/>
        <v>375000</v>
      </c>
      <c r="P13" s="5">
        <f t="shared" ref="P13:P28" si="4">E13-SUM(Q13:X13)</f>
        <v>-450</v>
      </c>
      <c r="Q13" s="5">
        <v>85</v>
      </c>
      <c r="R13" s="5">
        <v>90</v>
      </c>
      <c r="S13" s="5">
        <v>85</v>
      </c>
      <c r="T13" s="5">
        <v>130</v>
      </c>
      <c r="U13" s="5">
        <v>130</v>
      </c>
      <c r="V13" s="5">
        <v>255</v>
      </c>
      <c r="W13" s="5">
        <v>305</v>
      </c>
      <c r="X13" s="5">
        <v>120</v>
      </c>
    </row>
    <row r="14" spans="1:24" ht="27" customHeight="1" thickBot="1" x14ac:dyDescent="0.3">
      <c r="A14" s="246"/>
      <c r="B14" s="249"/>
      <c r="C14" s="252"/>
      <c r="D14" s="22" t="s">
        <v>91</v>
      </c>
      <c r="E14" s="23">
        <v>1</v>
      </c>
      <c r="F14" s="23"/>
      <c r="G14" s="23"/>
      <c r="H14" s="23"/>
      <c r="I14" s="20">
        <v>500000</v>
      </c>
      <c r="J14" s="21"/>
      <c r="K14" s="20">
        <v>500000</v>
      </c>
      <c r="L14" s="20">
        <v>500000</v>
      </c>
      <c r="M14" s="20">
        <v>500000</v>
      </c>
      <c r="N14" s="20">
        <v>500000</v>
      </c>
      <c r="O14" s="20">
        <v>500000</v>
      </c>
      <c r="P14" s="5">
        <f t="shared" si="4"/>
        <v>1</v>
      </c>
    </row>
    <row r="15" spans="1:24" ht="27" customHeight="1" thickBot="1" x14ac:dyDescent="0.3">
      <c r="A15" s="246"/>
      <c r="B15" s="249"/>
      <c r="C15" s="252"/>
      <c r="D15" s="22" t="s">
        <v>76</v>
      </c>
      <c r="E15" s="23">
        <v>7</v>
      </c>
      <c r="F15" s="23"/>
      <c r="G15" s="23"/>
      <c r="H15" s="23"/>
      <c r="I15" s="20">
        <v>75000</v>
      </c>
      <c r="J15" s="21"/>
      <c r="K15" s="20">
        <v>525000</v>
      </c>
      <c r="L15" s="20">
        <v>525000</v>
      </c>
      <c r="M15" s="20">
        <v>525000</v>
      </c>
      <c r="N15" s="20">
        <v>525000</v>
      </c>
      <c r="O15" s="20">
        <v>525000</v>
      </c>
      <c r="P15" s="5">
        <f t="shared" si="4"/>
        <v>0</v>
      </c>
      <c r="Q15" s="5">
        <v>1</v>
      </c>
      <c r="R15" s="5">
        <v>1</v>
      </c>
      <c r="S15" s="5">
        <v>1</v>
      </c>
      <c r="T15" s="5">
        <v>1</v>
      </c>
      <c r="U15" s="5">
        <v>1</v>
      </c>
      <c r="V15" s="5">
        <v>1</v>
      </c>
      <c r="W15" s="5">
        <v>1</v>
      </c>
    </row>
    <row r="16" spans="1:24" ht="27" customHeight="1" thickBot="1" x14ac:dyDescent="0.3">
      <c r="A16" s="246"/>
      <c r="B16" s="249"/>
      <c r="C16" s="252"/>
      <c r="D16" s="22" t="s">
        <v>77</v>
      </c>
      <c r="E16" s="23">
        <v>1</v>
      </c>
      <c r="F16" s="23"/>
      <c r="G16" s="23"/>
      <c r="H16" s="23"/>
      <c r="I16" s="20">
        <v>1000000</v>
      </c>
      <c r="J16" s="21"/>
      <c r="K16" s="20">
        <v>1000000</v>
      </c>
      <c r="L16" s="20">
        <v>1000000</v>
      </c>
      <c r="M16" s="20">
        <v>1000000</v>
      </c>
      <c r="N16" s="20">
        <v>1000000</v>
      </c>
      <c r="O16" s="20">
        <v>1000000</v>
      </c>
      <c r="P16" s="5">
        <f t="shared" si="4"/>
        <v>1</v>
      </c>
    </row>
    <row r="17" spans="1:34" ht="27" customHeight="1" thickBot="1" x14ac:dyDescent="0.3">
      <c r="A17" s="246"/>
      <c r="B17" s="249"/>
      <c r="C17" s="252"/>
      <c r="D17" s="22" t="s">
        <v>92</v>
      </c>
      <c r="E17" s="23">
        <v>2</v>
      </c>
      <c r="F17" s="23"/>
      <c r="G17" s="23"/>
      <c r="H17" s="23"/>
      <c r="I17" s="20">
        <v>500000</v>
      </c>
      <c r="J17" s="21"/>
      <c r="K17" s="20">
        <v>1000000</v>
      </c>
      <c r="L17" s="20">
        <v>1000000</v>
      </c>
      <c r="M17" s="20">
        <v>1000000</v>
      </c>
      <c r="N17" s="20">
        <v>1000000</v>
      </c>
      <c r="O17" s="20">
        <v>1000000</v>
      </c>
      <c r="P17" s="5">
        <f t="shared" si="4"/>
        <v>0</v>
      </c>
      <c r="Q17" s="5">
        <v>1</v>
      </c>
      <c r="S17" s="5">
        <v>1</v>
      </c>
    </row>
    <row r="18" spans="1:34" ht="27" customHeight="1" thickBot="1" x14ac:dyDescent="0.3">
      <c r="A18" s="246"/>
      <c r="B18" s="249"/>
      <c r="C18" s="252"/>
      <c r="D18" s="93" t="s">
        <v>133</v>
      </c>
      <c r="E18" s="94">
        <v>2</v>
      </c>
      <c r="F18" s="94">
        <v>1</v>
      </c>
      <c r="G18" s="94">
        <v>1</v>
      </c>
      <c r="H18" s="94">
        <v>1</v>
      </c>
      <c r="I18" s="95">
        <v>1500000</v>
      </c>
      <c r="J18" s="96"/>
      <c r="K18" s="95">
        <f>I18</f>
        <v>1500000</v>
      </c>
      <c r="L18" s="95">
        <v>675000</v>
      </c>
      <c r="M18" s="95">
        <f>I18/3</f>
        <v>500000</v>
      </c>
      <c r="N18" s="95">
        <f>I18/3</f>
        <v>500000</v>
      </c>
      <c r="O18" s="95">
        <f>I18/3</f>
        <v>500000</v>
      </c>
      <c r="P18" s="5">
        <f t="shared" si="4"/>
        <v>-25</v>
      </c>
      <c r="Q18" s="5">
        <v>4</v>
      </c>
      <c r="R18" s="5">
        <v>2</v>
      </c>
      <c r="S18" s="5">
        <v>1</v>
      </c>
      <c r="T18" s="5">
        <v>6</v>
      </c>
      <c r="U18" s="5">
        <v>3</v>
      </c>
      <c r="V18" s="5">
        <v>4</v>
      </c>
      <c r="W18" s="5">
        <v>6</v>
      </c>
      <c r="X18" s="5">
        <v>1</v>
      </c>
    </row>
    <row r="19" spans="1:34" ht="27" customHeight="1" thickBot="1" x14ac:dyDescent="0.3">
      <c r="A19" s="246"/>
      <c r="B19" s="249"/>
      <c r="C19" s="252"/>
      <c r="D19" s="93" t="s">
        <v>169</v>
      </c>
      <c r="E19" s="94">
        <v>3</v>
      </c>
      <c r="F19" s="94">
        <v>3</v>
      </c>
      <c r="G19" s="94">
        <v>3</v>
      </c>
      <c r="H19" s="94">
        <v>3</v>
      </c>
      <c r="I19" s="95">
        <v>250000</v>
      </c>
      <c r="J19" s="96"/>
      <c r="K19" s="95">
        <f>6750000</f>
        <v>6750000</v>
      </c>
      <c r="L19" s="95">
        <v>750000</v>
      </c>
      <c r="M19" s="101">
        <f>K19/3</f>
        <v>2250000</v>
      </c>
      <c r="N19" s="101">
        <f>M19</f>
        <v>2250000</v>
      </c>
      <c r="O19" s="101">
        <f>N19</f>
        <v>2250000</v>
      </c>
      <c r="P19" s="5">
        <f t="shared" si="4"/>
        <v>3</v>
      </c>
    </row>
    <row r="20" spans="1:34" ht="27" customHeight="1" thickBot="1" x14ac:dyDescent="0.3">
      <c r="A20" s="246"/>
      <c r="B20" s="249"/>
      <c r="C20" s="252"/>
      <c r="D20" s="93" t="s">
        <v>170</v>
      </c>
      <c r="E20" s="94"/>
      <c r="F20" s="94"/>
      <c r="G20" s="94"/>
      <c r="H20" s="94"/>
      <c r="I20" s="95"/>
      <c r="J20" s="96"/>
      <c r="K20" s="95">
        <v>1500000</v>
      </c>
      <c r="L20" s="95"/>
      <c r="M20" s="101">
        <f>K20/3</f>
        <v>500000</v>
      </c>
      <c r="N20" s="101">
        <f>M20</f>
        <v>500000</v>
      </c>
      <c r="O20" s="101">
        <f>N20</f>
        <v>500000</v>
      </c>
    </row>
    <row r="21" spans="1:34" ht="27" customHeight="1" thickBot="1" x14ac:dyDescent="0.3">
      <c r="A21" s="247"/>
      <c r="B21" s="250"/>
      <c r="C21" s="253"/>
      <c r="D21" s="93" t="s">
        <v>134</v>
      </c>
      <c r="E21" s="94">
        <v>9</v>
      </c>
      <c r="F21" s="94">
        <v>3</v>
      </c>
      <c r="G21" s="94">
        <v>6</v>
      </c>
      <c r="H21" s="94">
        <v>9</v>
      </c>
      <c r="I21" s="101">
        <v>150000</v>
      </c>
      <c r="J21" s="96"/>
      <c r="K21" s="95">
        <v>2600000</v>
      </c>
      <c r="L21" s="95">
        <v>2500000</v>
      </c>
      <c r="M21" s="95">
        <f>F21*I21</f>
        <v>450000</v>
      </c>
      <c r="N21" s="95">
        <f>G21*I21</f>
        <v>900000</v>
      </c>
      <c r="O21" s="95">
        <f>I21*H21</f>
        <v>1350000</v>
      </c>
      <c r="P21" s="5">
        <f t="shared" si="4"/>
        <v>-1</v>
      </c>
      <c r="Q21" s="5">
        <v>2</v>
      </c>
      <c r="R21" s="5">
        <v>2</v>
      </c>
      <c r="S21" s="5">
        <v>1</v>
      </c>
      <c r="T21" s="5">
        <v>1</v>
      </c>
      <c r="U21" s="5">
        <v>1</v>
      </c>
      <c r="V21" s="5">
        <v>1</v>
      </c>
      <c r="W21" s="5">
        <v>2</v>
      </c>
      <c r="AA21" s="17" t="s">
        <v>6</v>
      </c>
      <c r="AB21" s="17" t="s">
        <v>62</v>
      </c>
      <c r="AC21" s="17" t="s">
        <v>4</v>
      </c>
      <c r="AD21" s="17" t="s">
        <v>63</v>
      </c>
      <c r="AE21" s="17" t="s">
        <v>7</v>
      </c>
      <c r="AF21" s="17" t="s">
        <v>64</v>
      </c>
      <c r="AG21" s="17" t="s">
        <v>14</v>
      </c>
      <c r="AH21" s="17" t="s">
        <v>5</v>
      </c>
    </row>
    <row r="22" spans="1:34" ht="45" customHeight="1" thickBot="1" x14ac:dyDescent="0.3">
      <c r="A22" s="245">
        <v>1.3</v>
      </c>
      <c r="B22" s="260" t="s">
        <v>78</v>
      </c>
      <c r="C22" s="263" t="s">
        <v>79</v>
      </c>
      <c r="D22" s="22" t="s">
        <v>80</v>
      </c>
      <c r="E22" s="25">
        <f>SUM(Q22:W22)</f>
        <v>61</v>
      </c>
      <c r="F22" s="25">
        <v>65</v>
      </c>
      <c r="G22" s="25">
        <v>70</v>
      </c>
      <c r="H22" s="25">
        <v>75</v>
      </c>
      <c r="I22" s="20">
        <v>75000</v>
      </c>
      <c r="J22" s="21">
        <v>1</v>
      </c>
      <c r="K22" s="20">
        <v>4575000</v>
      </c>
      <c r="L22" s="20">
        <v>4575000</v>
      </c>
      <c r="M22" s="20">
        <f>F22*I22</f>
        <v>4875000</v>
      </c>
      <c r="N22" s="20">
        <f>G22*I22</f>
        <v>5250000</v>
      </c>
      <c r="O22" s="20">
        <f>H22*I22</f>
        <v>5625000</v>
      </c>
      <c r="P22" s="5">
        <f t="shared" si="4"/>
        <v>0</v>
      </c>
      <c r="Q22" s="5">
        <v>8</v>
      </c>
      <c r="R22" s="5">
        <v>8</v>
      </c>
      <c r="S22" s="5">
        <v>11</v>
      </c>
      <c r="T22" s="5">
        <v>11</v>
      </c>
      <c r="U22" s="5">
        <v>5</v>
      </c>
      <c r="V22" s="5">
        <v>11</v>
      </c>
      <c r="W22" s="5">
        <v>7</v>
      </c>
      <c r="X22" s="5">
        <v>0</v>
      </c>
      <c r="AA22" s="5">
        <v>8</v>
      </c>
      <c r="AB22" s="5">
        <v>8</v>
      </c>
      <c r="AC22" s="5">
        <v>11</v>
      </c>
      <c r="AD22" s="5">
        <v>11</v>
      </c>
      <c r="AE22" s="5">
        <v>5</v>
      </c>
      <c r="AF22" s="5">
        <v>11</v>
      </c>
      <c r="AG22" s="5">
        <v>7</v>
      </c>
      <c r="AH22" s="5">
        <v>0</v>
      </c>
    </row>
    <row r="23" spans="1:34" ht="45" customHeight="1" thickBot="1" x14ac:dyDescent="0.3">
      <c r="A23" s="246"/>
      <c r="B23" s="261"/>
      <c r="C23" s="264"/>
      <c r="D23" s="22" t="s">
        <v>81</v>
      </c>
      <c r="E23" s="23">
        <v>300</v>
      </c>
      <c r="F23" s="23">
        <v>150</v>
      </c>
      <c r="G23" s="23">
        <v>200</v>
      </c>
      <c r="H23" s="23">
        <v>250</v>
      </c>
      <c r="I23" s="20">
        <v>50000</v>
      </c>
      <c r="J23" s="21"/>
      <c r="K23" s="20">
        <v>5020000</v>
      </c>
      <c r="L23" s="24">
        <f>10000*E23</f>
        <v>3000000</v>
      </c>
      <c r="M23" s="20">
        <f>F23*10000</f>
        <v>1500000</v>
      </c>
      <c r="N23" s="20">
        <f>50*10000+F23*20000</f>
        <v>3500000</v>
      </c>
      <c r="O23" s="20">
        <f>50*10000+G23*40000</f>
        <v>8500000</v>
      </c>
      <c r="P23" s="5">
        <f t="shared" si="4"/>
        <v>-202</v>
      </c>
      <c r="Q23" s="5">
        <v>78</v>
      </c>
      <c r="R23" s="5">
        <v>52</v>
      </c>
      <c r="S23" s="5">
        <v>64</v>
      </c>
      <c r="T23" s="5">
        <v>66</v>
      </c>
      <c r="U23" s="5">
        <v>78</v>
      </c>
      <c r="V23" s="5">
        <v>60</v>
      </c>
      <c r="W23" s="5">
        <v>92</v>
      </c>
      <c r="X23" s="5">
        <v>12</v>
      </c>
    </row>
    <row r="24" spans="1:34" ht="47.85" customHeight="1" thickBot="1" x14ac:dyDescent="0.3">
      <c r="A24" s="247"/>
      <c r="B24" s="262"/>
      <c r="C24" s="265"/>
      <c r="D24" s="22" t="s">
        <v>82</v>
      </c>
      <c r="E24" s="23">
        <v>200</v>
      </c>
      <c r="F24" s="23">
        <v>200</v>
      </c>
      <c r="G24" s="23">
        <v>200</v>
      </c>
      <c r="H24" s="23">
        <v>200</v>
      </c>
      <c r="I24" s="20">
        <v>7500</v>
      </c>
      <c r="J24" s="21"/>
      <c r="K24" s="20">
        <v>500000</v>
      </c>
      <c r="L24" s="24">
        <f>K24</f>
        <v>500000</v>
      </c>
      <c r="M24" s="20">
        <f t="shared" si="1"/>
        <v>1500000</v>
      </c>
      <c r="N24" s="20">
        <f t="shared" si="2"/>
        <v>1500000</v>
      </c>
      <c r="O24" s="20">
        <f t="shared" si="3"/>
        <v>1500000</v>
      </c>
      <c r="P24" s="5">
        <f t="shared" si="4"/>
        <v>165</v>
      </c>
      <c r="X24" s="5">
        <v>35</v>
      </c>
    </row>
    <row r="25" spans="1:34" ht="60" customHeight="1" thickBot="1" x14ac:dyDescent="0.3">
      <c r="A25" s="26">
        <v>1.4</v>
      </c>
      <c r="B25" s="27" t="s">
        <v>83</v>
      </c>
      <c r="C25" s="28" t="s">
        <v>84</v>
      </c>
      <c r="D25" s="22" t="s">
        <v>85</v>
      </c>
      <c r="E25" s="23">
        <v>251</v>
      </c>
      <c r="F25" s="23">
        <v>251</v>
      </c>
      <c r="G25" s="23">
        <v>270</v>
      </c>
      <c r="H25" s="23">
        <v>290</v>
      </c>
      <c r="I25" s="20">
        <v>50000</v>
      </c>
      <c r="J25" s="21">
        <v>1</v>
      </c>
      <c r="K25" s="20">
        <v>12550000</v>
      </c>
      <c r="L25" s="24">
        <f>K25</f>
        <v>12550000</v>
      </c>
      <c r="M25" s="20">
        <f t="shared" si="1"/>
        <v>12550000</v>
      </c>
      <c r="N25" s="20">
        <f t="shared" si="2"/>
        <v>13500000</v>
      </c>
      <c r="O25" s="20">
        <f t="shared" si="3"/>
        <v>14500000</v>
      </c>
      <c r="P25" s="5">
        <f t="shared" si="4"/>
        <v>0</v>
      </c>
      <c r="Q25" s="5">
        <v>39</v>
      </c>
      <c r="R25" s="5">
        <v>26</v>
      </c>
      <c r="S25" s="5">
        <v>32</v>
      </c>
      <c r="T25" s="5">
        <v>33</v>
      </c>
      <c r="U25" s="5">
        <v>39</v>
      </c>
      <c r="V25" s="5">
        <v>30</v>
      </c>
      <c r="W25" s="5">
        <v>46</v>
      </c>
      <c r="X25" s="5">
        <v>6</v>
      </c>
    </row>
    <row r="26" spans="1:34" ht="78" customHeight="1" thickBot="1" x14ac:dyDescent="0.3">
      <c r="A26" s="266">
        <v>1.5</v>
      </c>
      <c r="B26" s="248" t="s">
        <v>86</v>
      </c>
      <c r="C26" s="251" t="s">
        <v>87</v>
      </c>
      <c r="D26" s="29" t="s">
        <v>88</v>
      </c>
      <c r="E26" s="30">
        <v>7</v>
      </c>
      <c r="F26" s="30">
        <v>6</v>
      </c>
      <c r="G26" s="30">
        <v>8</v>
      </c>
      <c r="H26" s="30">
        <v>10</v>
      </c>
      <c r="I26" s="31">
        <v>50000</v>
      </c>
      <c r="J26" s="32">
        <v>2</v>
      </c>
      <c r="K26" s="20">
        <v>500000</v>
      </c>
      <c r="L26" s="24">
        <f>K26</f>
        <v>500000</v>
      </c>
      <c r="M26" s="20">
        <f t="shared" si="1"/>
        <v>300000</v>
      </c>
      <c r="N26" s="20">
        <f t="shared" si="2"/>
        <v>400000</v>
      </c>
      <c r="O26" s="20">
        <f t="shared" si="3"/>
        <v>500000</v>
      </c>
      <c r="P26" s="5">
        <f t="shared" si="4"/>
        <v>-3</v>
      </c>
      <c r="Q26" s="5">
        <v>2</v>
      </c>
      <c r="R26" s="5">
        <v>2</v>
      </c>
      <c r="S26" s="5">
        <v>1</v>
      </c>
      <c r="T26" s="5">
        <v>2</v>
      </c>
      <c r="U26" s="5">
        <v>1</v>
      </c>
      <c r="V26" s="5">
        <v>0</v>
      </c>
      <c r="W26" s="5">
        <v>1</v>
      </c>
      <c r="X26" s="5">
        <v>1</v>
      </c>
    </row>
    <row r="27" spans="1:34" ht="78" customHeight="1" thickBot="1" x14ac:dyDescent="0.3">
      <c r="A27" s="267"/>
      <c r="B27" s="249"/>
      <c r="C27" s="252"/>
      <c r="D27" s="33" t="s">
        <v>89</v>
      </c>
      <c r="E27" s="34">
        <v>1</v>
      </c>
      <c r="F27" s="34">
        <v>1</v>
      </c>
      <c r="G27" s="34">
        <v>1</v>
      </c>
      <c r="H27" s="34">
        <v>1</v>
      </c>
      <c r="I27" s="20">
        <v>1000000</v>
      </c>
      <c r="J27" s="35">
        <v>1</v>
      </c>
      <c r="K27" s="20">
        <v>1000000</v>
      </c>
      <c r="L27" s="20">
        <f t="shared" ref="L27" si="5">J27*I27</f>
        <v>1000000</v>
      </c>
      <c r="M27" s="20">
        <f t="shared" si="1"/>
        <v>1000000</v>
      </c>
      <c r="N27" s="20">
        <f t="shared" si="2"/>
        <v>1000000</v>
      </c>
      <c r="O27" s="20">
        <f t="shared" si="3"/>
        <v>1000000</v>
      </c>
      <c r="P27" s="5">
        <f t="shared" si="4"/>
        <v>1</v>
      </c>
      <c r="Q27" s="259"/>
      <c r="R27" s="259"/>
      <c r="S27" s="259"/>
      <c r="T27" s="259"/>
      <c r="U27" s="259"/>
      <c r="V27" s="259"/>
      <c r="W27" s="259"/>
      <c r="X27" s="259"/>
    </row>
    <row r="28" spans="1:34" ht="16.5" thickBot="1" x14ac:dyDescent="0.3">
      <c r="A28" s="268"/>
      <c r="B28" s="250"/>
      <c r="C28" s="253"/>
      <c r="D28" s="28" t="s">
        <v>90</v>
      </c>
      <c r="E28" s="36">
        <v>100</v>
      </c>
      <c r="F28" s="36">
        <v>100</v>
      </c>
      <c r="G28" s="36">
        <v>100</v>
      </c>
      <c r="H28" s="36">
        <v>100</v>
      </c>
      <c r="I28" s="37">
        <v>5000</v>
      </c>
      <c r="J28" s="36">
        <v>2</v>
      </c>
      <c r="K28" s="20">
        <v>250000</v>
      </c>
      <c r="L28" s="38">
        <f>K28/2</f>
        <v>125000</v>
      </c>
      <c r="M28" s="20">
        <f t="shared" si="1"/>
        <v>500000</v>
      </c>
      <c r="N28" s="20">
        <f t="shared" si="2"/>
        <v>500000</v>
      </c>
      <c r="O28" s="20">
        <f t="shared" si="3"/>
        <v>500000</v>
      </c>
      <c r="P28" s="5">
        <f t="shared" si="4"/>
        <v>100</v>
      </c>
      <c r="Q28" s="259"/>
      <c r="R28" s="259"/>
      <c r="S28" s="259"/>
      <c r="T28" s="259"/>
      <c r="U28" s="259"/>
      <c r="V28" s="259"/>
      <c r="W28" s="259"/>
      <c r="X28" s="259"/>
    </row>
    <row r="30" spans="1:34" x14ac:dyDescent="0.25">
      <c r="B30" s="39"/>
    </row>
    <row r="31" spans="1:34" x14ac:dyDescent="0.25">
      <c r="B31" s="39"/>
    </row>
    <row r="32" spans="1:34" x14ac:dyDescent="0.25">
      <c r="B32" s="39"/>
    </row>
    <row r="33" spans="2:2" x14ac:dyDescent="0.25">
      <c r="B33" s="39"/>
    </row>
    <row r="34" spans="2:2" x14ac:dyDescent="0.25">
      <c r="B34" s="39"/>
    </row>
    <row r="35" spans="2:2" x14ac:dyDescent="0.25">
      <c r="B35" s="39"/>
    </row>
    <row r="36" spans="2:2" x14ac:dyDescent="0.25">
      <c r="B36" s="39"/>
    </row>
  </sheetData>
  <mergeCells count="16">
    <mergeCell ref="Q27:X27"/>
    <mergeCell ref="Q28:X28"/>
    <mergeCell ref="A22:A24"/>
    <mergeCell ref="B22:B24"/>
    <mergeCell ref="C22:C24"/>
    <mergeCell ref="A26:A28"/>
    <mergeCell ref="B26:B28"/>
    <mergeCell ref="C26:C28"/>
    <mergeCell ref="A13:A21"/>
    <mergeCell ref="B13:B21"/>
    <mergeCell ref="C13:C21"/>
    <mergeCell ref="P5:P6"/>
    <mergeCell ref="Q5:X5"/>
    <mergeCell ref="A7:A12"/>
    <mergeCell ref="B7:B12"/>
    <mergeCell ref="C7:C12"/>
  </mergeCells>
  <pageMargins left="0.25" right="0.25" top="0.75" bottom="0.75" header="0.3" footer="0.3"/>
  <pageSetup paperSize="9" scale="37"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CAD91-9F4C-4551-A208-461227C58E77}">
  <dimension ref="A1:G169"/>
  <sheetViews>
    <sheetView topLeftCell="A143" workbookViewId="0">
      <selection activeCell="D153" sqref="D153"/>
    </sheetView>
  </sheetViews>
  <sheetFormatPr defaultRowHeight="15" x14ac:dyDescent="0.25"/>
  <cols>
    <col min="1" max="1" width="13.5703125" customWidth="1"/>
    <col min="2" max="2" width="14.140625" customWidth="1"/>
    <col min="3" max="3" width="14" style="1" customWidth="1"/>
    <col min="4" max="4" width="126.7109375" bestFit="1" customWidth="1"/>
    <col min="7" max="7" width="255.7109375" style="1" bestFit="1" customWidth="1"/>
  </cols>
  <sheetData>
    <row r="1" spans="1:7" ht="126.75" thickBot="1" x14ac:dyDescent="0.4">
      <c r="A1" s="176" t="s">
        <v>21</v>
      </c>
      <c r="B1" s="176" t="s">
        <v>22</v>
      </c>
      <c r="C1" s="204" t="s">
        <v>310</v>
      </c>
      <c r="D1" s="177" t="s">
        <v>268</v>
      </c>
      <c r="E1" s="178" t="s">
        <v>3</v>
      </c>
      <c r="F1" s="179" t="s">
        <v>311</v>
      </c>
      <c r="G1" s="179" t="s">
        <v>312</v>
      </c>
    </row>
    <row r="2" spans="1:7" x14ac:dyDescent="0.25">
      <c r="A2" s="270" t="s">
        <v>313</v>
      </c>
      <c r="B2" s="273" t="s">
        <v>314</v>
      </c>
      <c r="C2" s="276" t="s">
        <v>315</v>
      </c>
      <c r="D2" s="180" t="s">
        <v>316</v>
      </c>
      <c r="E2" s="181" t="s">
        <v>317</v>
      </c>
      <c r="F2" s="181" t="s">
        <v>318</v>
      </c>
      <c r="G2" s="200"/>
    </row>
    <row r="3" spans="1:7" ht="30" x14ac:dyDescent="0.25">
      <c r="A3" s="271" t="s">
        <v>313</v>
      </c>
      <c r="B3" s="274"/>
      <c r="C3" s="277"/>
      <c r="D3" s="182" t="s">
        <v>319</v>
      </c>
      <c r="E3" s="183">
        <v>1</v>
      </c>
      <c r="F3" s="183" t="s">
        <v>320</v>
      </c>
      <c r="G3" s="184" t="s">
        <v>212</v>
      </c>
    </row>
    <row r="4" spans="1:7" x14ac:dyDescent="0.25">
      <c r="A4" s="271" t="s">
        <v>313</v>
      </c>
      <c r="B4" s="274"/>
      <c r="C4" s="277"/>
      <c r="D4" s="182" t="s">
        <v>213</v>
      </c>
      <c r="E4" s="183" t="s">
        <v>214</v>
      </c>
      <c r="F4" s="183" t="s">
        <v>320</v>
      </c>
      <c r="G4" s="279" t="s">
        <v>321</v>
      </c>
    </row>
    <row r="5" spans="1:7" x14ac:dyDescent="0.25">
      <c r="A5" s="271" t="s">
        <v>313</v>
      </c>
      <c r="B5" s="274"/>
      <c r="C5" s="277"/>
      <c r="D5" s="182" t="s">
        <v>215</v>
      </c>
      <c r="E5" s="183" t="s">
        <v>216</v>
      </c>
      <c r="F5" s="183" t="s">
        <v>320</v>
      </c>
      <c r="G5" s="279"/>
    </row>
    <row r="6" spans="1:7" x14ac:dyDescent="0.25">
      <c r="A6" s="271" t="s">
        <v>313</v>
      </c>
      <c r="B6" s="274"/>
      <c r="C6" s="277"/>
      <c r="D6" s="182" t="s">
        <v>322</v>
      </c>
      <c r="E6" s="183" t="s">
        <v>217</v>
      </c>
      <c r="F6" s="183" t="s">
        <v>320</v>
      </c>
      <c r="G6" s="279"/>
    </row>
    <row r="7" spans="1:7" x14ac:dyDescent="0.25">
      <c r="A7" s="271" t="s">
        <v>313</v>
      </c>
      <c r="B7" s="274"/>
      <c r="C7" s="277"/>
      <c r="D7" s="182" t="s">
        <v>323</v>
      </c>
      <c r="E7" s="183" t="s">
        <v>217</v>
      </c>
      <c r="F7" s="183" t="s">
        <v>320</v>
      </c>
      <c r="G7" s="279"/>
    </row>
    <row r="8" spans="1:7" x14ac:dyDescent="0.25">
      <c r="A8" s="271" t="s">
        <v>313</v>
      </c>
      <c r="B8" s="274"/>
      <c r="C8" s="277"/>
      <c r="D8" s="182" t="s">
        <v>324</v>
      </c>
      <c r="E8" s="183" t="s">
        <v>218</v>
      </c>
      <c r="F8" s="183" t="s">
        <v>320</v>
      </c>
      <c r="G8" s="279"/>
    </row>
    <row r="9" spans="1:7" ht="15.75" thickBot="1" x14ac:dyDescent="0.3">
      <c r="A9" s="271" t="s">
        <v>313</v>
      </c>
      <c r="B9" s="274"/>
      <c r="C9" s="278"/>
      <c r="D9" s="185" t="s">
        <v>325</v>
      </c>
      <c r="E9" s="183" t="s">
        <v>218</v>
      </c>
      <c r="F9" s="183" t="s">
        <v>320</v>
      </c>
      <c r="G9" s="279"/>
    </row>
    <row r="10" spans="1:7" x14ac:dyDescent="0.25">
      <c r="A10" s="271" t="s">
        <v>313</v>
      </c>
      <c r="B10" s="274"/>
      <c r="C10" s="276" t="s">
        <v>326</v>
      </c>
      <c r="D10" s="180" t="s">
        <v>327</v>
      </c>
      <c r="E10" s="181" t="s">
        <v>317</v>
      </c>
      <c r="F10" s="186" t="s">
        <v>320</v>
      </c>
      <c r="G10" s="200"/>
    </row>
    <row r="11" spans="1:7" ht="30" x14ac:dyDescent="0.25">
      <c r="A11" s="271" t="s">
        <v>313</v>
      </c>
      <c r="B11" s="274"/>
      <c r="C11" s="277"/>
      <c r="D11" s="182" t="s">
        <v>328</v>
      </c>
      <c r="E11" s="183">
        <v>1</v>
      </c>
      <c r="F11" s="183" t="s">
        <v>320</v>
      </c>
      <c r="G11" s="184" t="s">
        <v>212</v>
      </c>
    </row>
    <row r="12" spans="1:7" x14ac:dyDescent="0.25">
      <c r="A12" s="271" t="s">
        <v>313</v>
      </c>
      <c r="B12" s="274"/>
      <c r="C12" s="277"/>
      <c r="D12" s="182" t="s">
        <v>219</v>
      </c>
      <c r="E12" s="165" t="s">
        <v>220</v>
      </c>
      <c r="F12" s="183" t="s">
        <v>320</v>
      </c>
      <c r="G12" s="269" t="s">
        <v>329</v>
      </c>
    </row>
    <row r="13" spans="1:7" x14ac:dyDescent="0.25">
      <c r="A13" s="271" t="s">
        <v>313</v>
      </c>
      <c r="B13" s="274"/>
      <c r="C13" s="277"/>
      <c r="D13" s="182" t="s">
        <v>330</v>
      </c>
      <c r="E13" s="165" t="s">
        <v>226</v>
      </c>
      <c r="F13" s="183" t="s">
        <v>320</v>
      </c>
      <c r="G13" s="269"/>
    </row>
    <row r="14" spans="1:7" x14ac:dyDescent="0.25">
      <c r="A14" s="271" t="s">
        <v>313</v>
      </c>
      <c r="B14" s="274"/>
      <c r="C14" s="277"/>
      <c r="D14" s="182" t="s">
        <v>331</v>
      </c>
      <c r="E14" s="165" t="s">
        <v>221</v>
      </c>
      <c r="F14" s="183" t="s">
        <v>320</v>
      </c>
      <c r="G14" s="269"/>
    </row>
    <row r="15" spans="1:7" x14ac:dyDescent="0.25">
      <c r="A15" s="271" t="s">
        <v>313</v>
      </c>
      <c r="B15" s="274"/>
      <c r="C15" s="277"/>
      <c r="D15" s="182" t="s">
        <v>332</v>
      </c>
      <c r="E15" s="165" t="s">
        <v>221</v>
      </c>
      <c r="F15" s="183" t="s">
        <v>320</v>
      </c>
      <c r="G15" s="269"/>
    </row>
    <row r="16" spans="1:7" x14ac:dyDescent="0.25">
      <c r="A16" s="271" t="s">
        <v>313</v>
      </c>
      <c r="B16" s="274"/>
      <c r="C16" s="277"/>
      <c r="D16" s="182" t="s">
        <v>222</v>
      </c>
      <c r="E16" s="165" t="s">
        <v>218</v>
      </c>
      <c r="F16" s="183" t="s">
        <v>320</v>
      </c>
      <c r="G16" s="269"/>
    </row>
    <row r="17" spans="1:7" x14ac:dyDescent="0.25">
      <c r="A17" s="271" t="s">
        <v>313</v>
      </c>
      <c r="B17" s="274"/>
      <c r="C17" s="277"/>
      <c r="D17" s="182" t="s">
        <v>333</v>
      </c>
      <c r="E17" s="165" t="s">
        <v>217</v>
      </c>
      <c r="F17" s="183" t="s">
        <v>320</v>
      </c>
      <c r="G17" s="269"/>
    </row>
    <row r="18" spans="1:7" ht="15.75" thickBot="1" x14ac:dyDescent="0.3">
      <c r="A18" s="271" t="s">
        <v>313</v>
      </c>
      <c r="B18" s="274"/>
      <c r="C18" s="278"/>
      <c r="D18" s="185" t="s">
        <v>334</v>
      </c>
      <c r="E18" s="165" t="s">
        <v>217</v>
      </c>
      <c r="F18" s="183" t="s">
        <v>320</v>
      </c>
      <c r="G18" s="269"/>
    </row>
    <row r="19" spans="1:7" x14ac:dyDescent="0.25">
      <c r="A19" s="271" t="s">
        <v>313</v>
      </c>
      <c r="B19" s="274"/>
      <c r="C19" s="276" t="s">
        <v>335</v>
      </c>
      <c r="D19" s="180" t="s">
        <v>336</v>
      </c>
      <c r="E19" s="181" t="s">
        <v>317</v>
      </c>
      <c r="F19" s="186" t="s">
        <v>320</v>
      </c>
      <c r="G19" s="200"/>
    </row>
    <row r="20" spans="1:7" ht="30" x14ac:dyDescent="0.25">
      <c r="A20" s="271" t="s">
        <v>313</v>
      </c>
      <c r="B20" s="274"/>
      <c r="C20" s="277"/>
      <c r="D20" s="182" t="s">
        <v>337</v>
      </c>
      <c r="E20" s="183">
        <v>1</v>
      </c>
      <c r="F20" s="183" t="s">
        <v>320</v>
      </c>
      <c r="G20" s="184" t="s">
        <v>212</v>
      </c>
    </row>
    <row r="21" spans="1:7" x14ac:dyDescent="0.25">
      <c r="A21" s="271" t="s">
        <v>313</v>
      </c>
      <c r="B21" s="274"/>
      <c r="C21" s="277"/>
      <c r="D21" s="182" t="s">
        <v>338</v>
      </c>
      <c r="E21" s="165" t="s">
        <v>220</v>
      </c>
      <c r="F21" s="183" t="s">
        <v>320</v>
      </c>
      <c r="G21" s="269" t="s">
        <v>339</v>
      </c>
    </row>
    <row r="22" spans="1:7" x14ac:dyDescent="0.25">
      <c r="A22" s="271" t="s">
        <v>313</v>
      </c>
      <c r="B22" s="274"/>
      <c r="C22" s="277"/>
      <c r="D22" s="182" t="s">
        <v>340</v>
      </c>
      <c r="E22" s="165" t="s">
        <v>226</v>
      </c>
      <c r="F22" s="183" t="s">
        <v>320</v>
      </c>
      <c r="G22" s="269"/>
    </row>
    <row r="23" spans="1:7" x14ac:dyDescent="0.25">
      <c r="A23" s="271" t="s">
        <v>313</v>
      </c>
      <c r="B23" s="274"/>
      <c r="C23" s="277"/>
      <c r="D23" s="182" t="s">
        <v>341</v>
      </c>
      <c r="E23" s="165" t="s">
        <v>221</v>
      </c>
      <c r="F23" s="183" t="s">
        <v>320</v>
      </c>
      <c r="G23" s="269"/>
    </row>
    <row r="24" spans="1:7" x14ac:dyDescent="0.25">
      <c r="A24" s="271" t="s">
        <v>313</v>
      </c>
      <c r="B24" s="274"/>
      <c r="C24" s="277"/>
      <c r="D24" s="182" t="s">
        <v>342</v>
      </c>
      <c r="E24" s="165" t="s">
        <v>221</v>
      </c>
      <c r="F24" s="183" t="s">
        <v>320</v>
      </c>
      <c r="G24" s="269"/>
    </row>
    <row r="25" spans="1:7" x14ac:dyDescent="0.25">
      <c r="A25" s="271" t="s">
        <v>313</v>
      </c>
      <c r="B25" s="274"/>
      <c r="C25" s="277"/>
      <c r="D25" s="182" t="s">
        <v>343</v>
      </c>
      <c r="E25" s="165" t="s">
        <v>218</v>
      </c>
      <c r="F25" s="183" t="s">
        <v>320</v>
      </c>
      <c r="G25" s="269"/>
    </row>
    <row r="26" spans="1:7" x14ac:dyDescent="0.25">
      <c r="A26" s="271" t="s">
        <v>313</v>
      </c>
      <c r="B26" s="274"/>
      <c r="C26" s="277"/>
      <c r="D26" s="182" t="s">
        <v>344</v>
      </c>
      <c r="E26" s="165" t="s">
        <v>217</v>
      </c>
      <c r="F26" s="183" t="s">
        <v>320</v>
      </c>
      <c r="G26" s="269"/>
    </row>
    <row r="27" spans="1:7" ht="15.75" thickBot="1" x14ac:dyDescent="0.3">
      <c r="A27" s="271" t="s">
        <v>313</v>
      </c>
      <c r="B27" s="274"/>
      <c r="C27" s="278"/>
      <c r="D27" s="185" t="s">
        <v>345</v>
      </c>
      <c r="E27" s="165" t="s">
        <v>217</v>
      </c>
      <c r="F27" s="183" t="s">
        <v>320</v>
      </c>
      <c r="G27" s="269"/>
    </row>
    <row r="28" spans="1:7" x14ac:dyDescent="0.25">
      <c r="A28" s="271" t="s">
        <v>313</v>
      </c>
      <c r="B28" s="274"/>
      <c r="C28" s="276" t="s">
        <v>346</v>
      </c>
      <c r="D28" s="180" t="s">
        <v>347</v>
      </c>
      <c r="E28" s="181" t="s">
        <v>317</v>
      </c>
      <c r="F28" s="186" t="s">
        <v>320</v>
      </c>
      <c r="G28" s="200"/>
    </row>
    <row r="29" spans="1:7" ht="30" x14ac:dyDescent="0.25">
      <c r="A29" s="271" t="s">
        <v>313</v>
      </c>
      <c r="B29" s="274"/>
      <c r="C29" s="277"/>
      <c r="D29" s="182" t="s">
        <v>348</v>
      </c>
      <c r="E29" s="183">
        <v>1</v>
      </c>
      <c r="F29" s="183" t="s">
        <v>320</v>
      </c>
      <c r="G29" s="184" t="s">
        <v>212</v>
      </c>
    </row>
    <row r="30" spans="1:7" x14ac:dyDescent="0.25">
      <c r="A30" s="271" t="s">
        <v>313</v>
      </c>
      <c r="B30" s="274"/>
      <c r="C30" s="277"/>
      <c r="D30" s="182" t="s">
        <v>349</v>
      </c>
      <c r="E30" s="165" t="s">
        <v>191</v>
      </c>
      <c r="F30" s="183" t="s">
        <v>320</v>
      </c>
      <c r="G30" s="269" t="s">
        <v>350</v>
      </c>
    </row>
    <row r="31" spans="1:7" x14ac:dyDescent="0.25">
      <c r="A31" s="271" t="s">
        <v>313</v>
      </c>
      <c r="B31" s="274"/>
      <c r="C31" s="277"/>
      <c r="D31" s="182" t="s">
        <v>351</v>
      </c>
      <c r="E31" s="165" t="s">
        <v>191</v>
      </c>
      <c r="F31" s="183" t="s">
        <v>320</v>
      </c>
      <c r="G31" s="269"/>
    </row>
    <row r="32" spans="1:7" x14ac:dyDescent="0.25">
      <c r="A32" s="271" t="s">
        <v>313</v>
      </c>
      <c r="B32" s="274"/>
      <c r="C32" s="277"/>
      <c r="D32" s="182" t="s">
        <v>352</v>
      </c>
      <c r="E32" s="165" t="s">
        <v>191</v>
      </c>
      <c r="F32" s="183" t="s">
        <v>320</v>
      </c>
      <c r="G32" s="269"/>
    </row>
    <row r="33" spans="1:7" x14ac:dyDescent="0.25">
      <c r="A33" s="271" t="s">
        <v>313</v>
      </c>
      <c r="B33" s="274"/>
      <c r="C33" s="277"/>
      <c r="D33" s="182" t="s">
        <v>353</v>
      </c>
      <c r="E33" s="165" t="s">
        <v>191</v>
      </c>
      <c r="F33" s="183" t="s">
        <v>320</v>
      </c>
      <c r="G33" s="269"/>
    </row>
    <row r="34" spans="1:7" x14ac:dyDescent="0.25">
      <c r="A34" s="271" t="s">
        <v>313</v>
      </c>
      <c r="B34" s="274"/>
      <c r="C34" s="277"/>
      <c r="D34" s="182" t="s">
        <v>354</v>
      </c>
      <c r="E34" s="165" t="s">
        <v>191</v>
      </c>
      <c r="F34" s="183" t="s">
        <v>320</v>
      </c>
      <c r="G34" s="269"/>
    </row>
    <row r="35" spans="1:7" x14ac:dyDescent="0.25">
      <c r="A35" s="271" t="s">
        <v>313</v>
      </c>
      <c r="B35" s="274"/>
      <c r="C35" s="277"/>
      <c r="D35" s="182" t="s">
        <v>355</v>
      </c>
      <c r="E35" s="165" t="s">
        <v>191</v>
      </c>
      <c r="F35" s="183" t="s">
        <v>320</v>
      </c>
      <c r="G35" s="269"/>
    </row>
    <row r="36" spans="1:7" x14ac:dyDescent="0.25">
      <c r="A36" s="271" t="s">
        <v>313</v>
      </c>
      <c r="B36" s="274"/>
      <c r="C36" s="277"/>
      <c r="D36" s="182" t="s">
        <v>356</v>
      </c>
      <c r="E36" s="165" t="s">
        <v>191</v>
      </c>
      <c r="F36" s="183" t="s">
        <v>320</v>
      </c>
      <c r="G36" s="269"/>
    </row>
    <row r="37" spans="1:7" x14ac:dyDescent="0.25">
      <c r="A37" s="271" t="s">
        <v>313</v>
      </c>
      <c r="B37" s="274"/>
      <c r="C37" s="277"/>
      <c r="D37" s="182" t="s">
        <v>357</v>
      </c>
      <c r="E37" s="165" t="s">
        <v>191</v>
      </c>
      <c r="F37" s="183" t="s">
        <v>320</v>
      </c>
      <c r="G37" s="269"/>
    </row>
    <row r="38" spans="1:7" x14ac:dyDescent="0.25">
      <c r="A38" s="271" t="s">
        <v>313</v>
      </c>
      <c r="B38" s="274"/>
      <c r="C38" s="277"/>
      <c r="D38" s="182" t="s">
        <v>223</v>
      </c>
      <c r="E38" s="165" t="s">
        <v>198</v>
      </c>
      <c r="F38" s="183" t="s">
        <v>320</v>
      </c>
      <c r="G38" s="269"/>
    </row>
    <row r="39" spans="1:7" ht="15.75" thickBot="1" x14ac:dyDescent="0.3">
      <c r="A39" s="271" t="s">
        <v>313</v>
      </c>
      <c r="B39" s="274"/>
      <c r="C39" s="278"/>
      <c r="D39" s="185" t="s">
        <v>358</v>
      </c>
      <c r="E39" s="165" t="s">
        <v>35</v>
      </c>
      <c r="F39" s="183" t="s">
        <v>320</v>
      </c>
      <c r="G39" s="269"/>
    </row>
    <row r="40" spans="1:7" x14ac:dyDescent="0.25">
      <c r="A40" s="271" t="s">
        <v>313</v>
      </c>
      <c r="B40" s="274"/>
      <c r="C40" s="276" t="s">
        <v>359</v>
      </c>
      <c r="D40" s="180" t="s">
        <v>360</v>
      </c>
      <c r="E40" s="181" t="s">
        <v>317</v>
      </c>
      <c r="F40" s="186" t="s">
        <v>320</v>
      </c>
      <c r="G40" s="200"/>
    </row>
    <row r="41" spans="1:7" ht="30" x14ac:dyDescent="0.25">
      <c r="A41" s="271" t="s">
        <v>313</v>
      </c>
      <c r="B41" s="274"/>
      <c r="C41" s="277"/>
      <c r="D41" s="182" t="s">
        <v>361</v>
      </c>
      <c r="E41" s="183">
        <v>1</v>
      </c>
      <c r="F41" s="183" t="s">
        <v>320</v>
      </c>
      <c r="G41" s="184" t="s">
        <v>212</v>
      </c>
    </row>
    <row r="42" spans="1:7" x14ac:dyDescent="0.25">
      <c r="A42" s="271" t="s">
        <v>313</v>
      </c>
      <c r="B42" s="274"/>
      <c r="C42" s="277"/>
      <c r="D42" s="182" t="s">
        <v>362</v>
      </c>
      <c r="E42" s="165" t="s">
        <v>191</v>
      </c>
      <c r="F42" s="183" t="s">
        <v>320</v>
      </c>
      <c r="G42" s="269" t="s">
        <v>363</v>
      </c>
    </row>
    <row r="43" spans="1:7" x14ac:dyDescent="0.25">
      <c r="A43" s="271" t="s">
        <v>313</v>
      </c>
      <c r="B43" s="274"/>
      <c r="C43" s="277"/>
      <c r="D43" s="182" t="s">
        <v>364</v>
      </c>
      <c r="E43" s="165" t="s">
        <v>191</v>
      </c>
      <c r="F43" s="183" t="s">
        <v>320</v>
      </c>
      <c r="G43" s="269"/>
    </row>
    <row r="44" spans="1:7" x14ac:dyDescent="0.25">
      <c r="A44" s="271" t="s">
        <v>313</v>
      </c>
      <c r="B44" s="274"/>
      <c r="C44" s="277"/>
      <c r="D44" s="182" t="s">
        <v>365</v>
      </c>
      <c r="E44" s="165" t="s">
        <v>191</v>
      </c>
      <c r="F44" s="183" t="s">
        <v>320</v>
      </c>
      <c r="G44" s="269"/>
    </row>
    <row r="45" spans="1:7" x14ac:dyDescent="0.25">
      <c r="A45" s="271" t="s">
        <v>313</v>
      </c>
      <c r="B45" s="274"/>
      <c r="C45" s="277"/>
      <c r="D45" s="182" t="s">
        <v>366</v>
      </c>
      <c r="E45" s="165" t="s">
        <v>191</v>
      </c>
      <c r="F45" s="183" t="s">
        <v>320</v>
      </c>
      <c r="G45" s="269"/>
    </row>
    <row r="46" spans="1:7" x14ac:dyDescent="0.25">
      <c r="A46" s="271" t="s">
        <v>313</v>
      </c>
      <c r="B46" s="274"/>
      <c r="C46" s="277"/>
      <c r="D46" s="182" t="s">
        <v>367</v>
      </c>
      <c r="E46" s="165" t="s">
        <v>191</v>
      </c>
      <c r="F46" s="183" t="s">
        <v>320</v>
      </c>
      <c r="G46" s="269"/>
    </row>
    <row r="47" spans="1:7" x14ac:dyDescent="0.25">
      <c r="A47" s="271" t="s">
        <v>313</v>
      </c>
      <c r="B47" s="274"/>
      <c r="C47" s="277"/>
      <c r="D47" s="182" t="s">
        <v>368</v>
      </c>
      <c r="E47" s="165" t="s">
        <v>191</v>
      </c>
      <c r="F47" s="183" t="s">
        <v>320</v>
      </c>
      <c r="G47" s="269"/>
    </row>
    <row r="48" spans="1:7" x14ac:dyDescent="0.25">
      <c r="A48" s="271" t="s">
        <v>313</v>
      </c>
      <c r="B48" s="274"/>
      <c r="C48" s="277"/>
      <c r="D48" s="182" t="s">
        <v>369</v>
      </c>
      <c r="E48" s="165" t="s">
        <v>191</v>
      </c>
      <c r="F48" s="183" t="s">
        <v>320</v>
      </c>
      <c r="G48" s="269"/>
    </row>
    <row r="49" spans="1:7" x14ac:dyDescent="0.25">
      <c r="A49" s="271" t="s">
        <v>313</v>
      </c>
      <c r="B49" s="274"/>
      <c r="C49" s="277"/>
      <c r="D49" s="182" t="s">
        <v>370</v>
      </c>
      <c r="E49" s="165" t="s">
        <v>191</v>
      </c>
      <c r="F49" s="183" t="s">
        <v>320</v>
      </c>
      <c r="G49" s="269"/>
    </row>
    <row r="50" spans="1:7" x14ac:dyDescent="0.25">
      <c r="A50" s="271" t="s">
        <v>313</v>
      </c>
      <c r="B50" s="274"/>
      <c r="C50" s="277"/>
      <c r="D50" s="182" t="s">
        <v>371</v>
      </c>
      <c r="E50" s="165" t="s">
        <v>198</v>
      </c>
      <c r="F50" s="183" t="s">
        <v>320</v>
      </c>
      <c r="G50" s="269"/>
    </row>
    <row r="51" spans="1:7" ht="15.75" thickBot="1" x14ac:dyDescent="0.3">
      <c r="A51" s="271" t="s">
        <v>313</v>
      </c>
      <c r="B51" s="275"/>
      <c r="C51" s="278"/>
      <c r="D51" s="185" t="s">
        <v>372</v>
      </c>
      <c r="E51" s="165" t="s">
        <v>35</v>
      </c>
      <c r="F51" s="183" t="s">
        <v>320</v>
      </c>
      <c r="G51" s="269"/>
    </row>
    <row r="52" spans="1:7" x14ac:dyDescent="0.25">
      <c r="A52" s="271" t="s">
        <v>313</v>
      </c>
      <c r="B52" s="280" t="s">
        <v>373</v>
      </c>
      <c r="C52" s="276" t="s">
        <v>374</v>
      </c>
      <c r="D52" s="180" t="s">
        <v>375</v>
      </c>
      <c r="E52" s="181" t="s">
        <v>317</v>
      </c>
      <c r="F52" s="186" t="s">
        <v>320</v>
      </c>
      <c r="G52" s="200"/>
    </row>
    <row r="53" spans="1:7" ht="30" x14ac:dyDescent="0.25">
      <c r="A53" s="271" t="s">
        <v>313</v>
      </c>
      <c r="B53" s="281"/>
      <c r="C53" s="277"/>
      <c r="D53" s="182" t="s">
        <v>376</v>
      </c>
      <c r="E53" s="183">
        <v>1</v>
      </c>
      <c r="F53" s="183" t="s">
        <v>320</v>
      </c>
      <c r="G53" s="184" t="s">
        <v>212</v>
      </c>
    </row>
    <row r="54" spans="1:7" x14ac:dyDescent="0.25">
      <c r="A54" s="271" t="s">
        <v>313</v>
      </c>
      <c r="B54" s="281"/>
      <c r="C54" s="277"/>
      <c r="D54" s="182" t="s">
        <v>190</v>
      </c>
      <c r="E54" s="165" t="s">
        <v>191</v>
      </c>
      <c r="F54" s="183" t="s">
        <v>320</v>
      </c>
      <c r="G54" s="269" t="s">
        <v>377</v>
      </c>
    </row>
    <row r="55" spans="1:7" x14ac:dyDescent="0.25">
      <c r="A55" s="271" t="s">
        <v>313</v>
      </c>
      <c r="B55" s="281"/>
      <c r="C55" s="277"/>
      <c r="D55" s="182" t="s">
        <v>192</v>
      </c>
      <c r="E55" s="165" t="s">
        <v>193</v>
      </c>
      <c r="F55" s="183" t="s">
        <v>320</v>
      </c>
      <c r="G55" s="269"/>
    </row>
    <row r="56" spans="1:7" x14ac:dyDescent="0.25">
      <c r="A56" s="271" t="s">
        <v>313</v>
      </c>
      <c r="B56" s="281"/>
      <c r="C56" s="277"/>
      <c r="D56" s="182" t="s">
        <v>194</v>
      </c>
      <c r="E56" s="165" t="s">
        <v>193</v>
      </c>
      <c r="F56" s="183" t="s">
        <v>320</v>
      </c>
      <c r="G56" s="269"/>
    </row>
    <row r="57" spans="1:7" x14ac:dyDescent="0.25">
      <c r="A57" s="271" t="s">
        <v>313</v>
      </c>
      <c r="B57" s="281"/>
      <c r="C57" s="277"/>
      <c r="D57" s="182" t="s">
        <v>195</v>
      </c>
      <c r="E57" s="165" t="s">
        <v>35</v>
      </c>
      <c r="F57" s="183" t="s">
        <v>320</v>
      </c>
      <c r="G57" s="269"/>
    </row>
    <row r="58" spans="1:7" x14ac:dyDescent="0.25">
      <c r="A58" s="271" t="s">
        <v>313</v>
      </c>
      <c r="B58" s="281"/>
      <c r="C58" s="277"/>
      <c r="D58" s="182" t="s">
        <v>196</v>
      </c>
      <c r="E58" s="165" t="s">
        <v>191</v>
      </c>
      <c r="F58" s="183" t="s">
        <v>320</v>
      </c>
      <c r="G58" s="269"/>
    </row>
    <row r="59" spans="1:7" x14ac:dyDescent="0.25">
      <c r="A59" s="271" t="s">
        <v>313</v>
      </c>
      <c r="B59" s="281"/>
      <c r="C59" s="277"/>
      <c r="D59" s="182" t="s">
        <v>197</v>
      </c>
      <c r="E59" s="165" t="s">
        <v>198</v>
      </c>
      <c r="F59" s="183" t="s">
        <v>320</v>
      </c>
      <c r="G59" s="269"/>
    </row>
    <row r="60" spans="1:7" x14ac:dyDescent="0.25">
      <c r="A60" s="271" t="s">
        <v>313</v>
      </c>
      <c r="B60" s="281"/>
      <c r="C60" s="277"/>
      <c r="D60" s="182" t="s">
        <v>199</v>
      </c>
      <c r="E60" s="165" t="s">
        <v>193</v>
      </c>
      <c r="F60" s="183" t="s">
        <v>320</v>
      </c>
      <c r="G60" s="269"/>
    </row>
    <row r="61" spans="1:7" x14ac:dyDescent="0.25">
      <c r="A61" s="271" t="s">
        <v>313</v>
      </c>
      <c r="B61" s="281"/>
      <c r="C61" s="277"/>
      <c r="D61" s="182" t="s">
        <v>200</v>
      </c>
      <c r="E61" s="165" t="s">
        <v>193</v>
      </c>
      <c r="F61" s="183" t="s">
        <v>320</v>
      </c>
      <c r="G61" s="269"/>
    </row>
    <row r="62" spans="1:7" x14ac:dyDescent="0.25">
      <c r="A62" s="271" t="s">
        <v>313</v>
      </c>
      <c r="B62" s="281"/>
      <c r="C62" s="277"/>
      <c r="D62" s="182" t="s">
        <v>201</v>
      </c>
      <c r="E62" s="165" t="s">
        <v>193</v>
      </c>
      <c r="F62" s="183" t="s">
        <v>320</v>
      </c>
      <c r="G62" s="269"/>
    </row>
    <row r="63" spans="1:7" x14ac:dyDescent="0.25">
      <c r="A63" s="271" t="s">
        <v>313</v>
      </c>
      <c r="B63" s="281"/>
      <c r="C63" s="277"/>
      <c r="D63" s="182" t="s">
        <v>202</v>
      </c>
      <c r="E63" s="165" t="s">
        <v>203</v>
      </c>
      <c r="F63" s="183" t="s">
        <v>320</v>
      </c>
      <c r="G63" s="269"/>
    </row>
    <row r="64" spans="1:7" x14ac:dyDescent="0.25">
      <c r="A64" s="271" t="s">
        <v>313</v>
      </c>
      <c r="B64" s="281"/>
      <c r="C64" s="277"/>
      <c r="D64" s="182" t="s">
        <v>204</v>
      </c>
      <c r="E64" s="165" t="s">
        <v>205</v>
      </c>
      <c r="F64" s="183" t="s">
        <v>320</v>
      </c>
      <c r="G64" s="269"/>
    </row>
    <row r="65" spans="1:7" x14ac:dyDescent="0.25">
      <c r="A65" s="271" t="s">
        <v>313</v>
      </c>
      <c r="B65" s="281"/>
      <c r="C65" s="277"/>
      <c r="D65" s="182" t="s">
        <v>206</v>
      </c>
      <c r="E65" s="165" t="s">
        <v>207</v>
      </c>
      <c r="F65" s="183" t="s">
        <v>320</v>
      </c>
      <c r="G65" s="269"/>
    </row>
    <row r="66" spans="1:7" x14ac:dyDescent="0.25">
      <c r="A66" s="271" t="s">
        <v>313</v>
      </c>
      <c r="B66" s="281"/>
      <c r="C66" s="277"/>
      <c r="D66" s="182" t="s">
        <v>208</v>
      </c>
      <c r="E66" s="165" t="s">
        <v>209</v>
      </c>
      <c r="F66" s="183" t="s">
        <v>320</v>
      </c>
      <c r="G66" s="269"/>
    </row>
    <row r="67" spans="1:7" ht="15.75" thickBot="1" x14ac:dyDescent="0.3">
      <c r="A67" s="271" t="s">
        <v>313</v>
      </c>
      <c r="B67" s="282"/>
      <c r="C67" s="278"/>
      <c r="D67" s="185" t="s">
        <v>210</v>
      </c>
      <c r="E67" s="165" t="s">
        <v>211</v>
      </c>
      <c r="F67" s="183" t="s">
        <v>320</v>
      </c>
      <c r="G67" s="269"/>
    </row>
    <row r="68" spans="1:7" x14ac:dyDescent="0.25">
      <c r="A68" s="271" t="s">
        <v>313</v>
      </c>
      <c r="B68" s="280" t="s">
        <v>378</v>
      </c>
      <c r="C68" s="276" t="s">
        <v>379</v>
      </c>
      <c r="D68" s="180" t="s">
        <v>380</v>
      </c>
      <c r="E68" s="181" t="s">
        <v>317</v>
      </c>
      <c r="F68" s="187" t="s">
        <v>381</v>
      </c>
      <c r="G68" s="200"/>
    </row>
    <row r="69" spans="1:7" ht="30" x14ac:dyDescent="0.25">
      <c r="A69" s="271" t="s">
        <v>313</v>
      </c>
      <c r="B69" s="281" t="s">
        <v>378</v>
      </c>
      <c r="C69" s="277"/>
      <c r="D69" s="182" t="s">
        <v>382</v>
      </c>
      <c r="E69" s="183">
        <v>1</v>
      </c>
      <c r="F69" s="183" t="s">
        <v>381</v>
      </c>
      <c r="G69" s="184" t="s">
        <v>212</v>
      </c>
    </row>
    <row r="70" spans="1:7" x14ac:dyDescent="0.25">
      <c r="A70" s="271" t="s">
        <v>313</v>
      </c>
      <c r="B70" s="281" t="s">
        <v>378</v>
      </c>
      <c r="C70" s="277"/>
      <c r="D70" s="182" t="s">
        <v>383</v>
      </c>
      <c r="E70" s="165" t="s">
        <v>217</v>
      </c>
      <c r="F70" s="183" t="s">
        <v>381</v>
      </c>
      <c r="G70" s="269" t="s">
        <v>384</v>
      </c>
    </row>
    <row r="71" spans="1:7" ht="15.75" thickBot="1" x14ac:dyDescent="0.3">
      <c r="A71" s="271" t="s">
        <v>313</v>
      </c>
      <c r="B71" s="281" t="s">
        <v>378</v>
      </c>
      <c r="C71" s="278"/>
      <c r="D71" s="185" t="s">
        <v>385</v>
      </c>
      <c r="E71" s="165" t="s">
        <v>217</v>
      </c>
      <c r="F71" s="183" t="s">
        <v>381</v>
      </c>
      <c r="G71" s="269"/>
    </row>
    <row r="72" spans="1:7" x14ac:dyDescent="0.25">
      <c r="A72" s="271" t="s">
        <v>313</v>
      </c>
      <c r="B72" s="281" t="s">
        <v>378</v>
      </c>
      <c r="C72" s="276" t="s">
        <v>386</v>
      </c>
      <c r="D72" s="180" t="s">
        <v>387</v>
      </c>
      <c r="E72" s="181" t="s">
        <v>317</v>
      </c>
      <c r="F72" s="186" t="s">
        <v>381</v>
      </c>
      <c r="G72" s="200"/>
    </row>
    <row r="73" spans="1:7" ht="30" x14ac:dyDescent="0.25">
      <c r="A73" s="271" t="s">
        <v>313</v>
      </c>
      <c r="B73" s="281" t="s">
        <v>378</v>
      </c>
      <c r="C73" s="277"/>
      <c r="D73" s="182" t="s">
        <v>388</v>
      </c>
      <c r="E73" s="183">
        <v>1</v>
      </c>
      <c r="F73" s="183" t="s">
        <v>381</v>
      </c>
      <c r="G73" s="184" t="s">
        <v>212</v>
      </c>
    </row>
    <row r="74" spans="1:7" x14ac:dyDescent="0.25">
      <c r="A74" s="271" t="s">
        <v>313</v>
      </c>
      <c r="B74" s="281" t="s">
        <v>378</v>
      </c>
      <c r="C74" s="277"/>
      <c r="D74" s="182" t="s">
        <v>389</v>
      </c>
      <c r="E74" s="165" t="s">
        <v>224</v>
      </c>
      <c r="F74" s="183" t="s">
        <v>381</v>
      </c>
      <c r="G74" s="269" t="s">
        <v>390</v>
      </c>
    </row>
    <row r="75" spans="1:7" ht="15.75" thickBot="1" x14ac:dyDescent="0.3">
      <c r="A75" s="271" t="s">
        <v>313</v>
      </c>
      <c r="B75" s="281" t="s">
        <v>378</v>
      </c>
      <c r="C75" s="278"/>
      <c r="D75" s="185" t="s">
        <v>225</v>
      </c>
      <c r="E75" s="165" t="s">
        <v>226</v>
      </c>
      <c r="F75" s="183" t="s">
        <v>381</v>
      </c>
      <c r="G75" s="269"/>
    </row>
    <row r="76" spans="1:7" x14ac:dyDescent="0.25">
      <c r="A76" s="271" t="s">
        <v>313</v>
      </c>
      <c r="B76" s="281" t="s">
        <v>378</v>
      </c>
      <c r="C76" s="276" t="s">
        <v>391</v>
      </c>
      <c r="D76" s="180" t="s">
        <v>392</v>
      </c>
      <c r="E76" s="181" t="s">
        <v>317</v>
      </c>
      <c r="F76" s="186" t="s">
        <v>381</v>
      </c>
      <c r="G76" s="200"/>
    </row>
    <row r="77" spans="1:7" ht="30" x14ac:dyDescent="0.25">
      <c r="A77" s="271" t="s">
        <v>313</v>
      </c>
      <c r="B77" s="281" t="s">
        <v>378</v>
      </c>
      <c r="C77" s="277"/>
      <c r="D77" s="182" t="s">
        <v>393</v>
      </c>
      <c r="E77" s="183">
        <v>1</v>
      </c>
      <c r="F77" s="183" t="s">
        <v>381</v>
      </c>
      <c r="G77" s="184" t="s">
        <v>212</v>
      </c>
    </row>
    <row r="78" spans="1:7" ht="15.75" thickBot="1" x14ac:dyDescent="0.3">
      <c r="A78" s="271" t="s">
        <v>313</v>
      </c>
      <c r="B78" s="281" t="s">
        <v>378</v>
      </c>
      <c r="C78" s="278"/>
      <c r="D78" s="185" t="s">
        <v>394</v>
      </c>
      <c r="E78" s="165" t="s">
        <v>35</v>
      </c>
      <c r="F78" s="183" t="s">
        <v>381</v>
      </c>
      <c r="G78" s="184" t="s">
        <v>395</v>
      </c>
    </row>
    <row r="79" spans="1:7" x14ac:dyDescent="0.25">
      <c r="A79" s="271" t="s">
        <v>313</v>
      </c>
      <c r="B79" s="281" t="s">
        <v>378</v>
      </c>
      <c r="C79" s="276" t="s">
        <v>396</v>
      </c>
      <c r="D79" s="180" t="s">
        <v>397</v>
      </c>
      <c r="E79" s="181" t="s">
        <v>317</v>
      </c>
      <c r="F79" s="186" t="s">
        <v>381</v>
      </c>
      <c r="G79" s="200"/>
    </row>
    <row r="80" spans="1:7" ht="30" x14ac:dyDescent="0.25">
      <c r="A80" s="271" t="s">
        <v>313</v>
      </c>
      <c r="B80" s="281" t="s">
        <v>378</v>
      </c>
      <c r="C80" s="277"/>
      <c r="D80" s="182" t="s">
        <v>398</v>
      </c>
      <c r="E80" s="183">
        <v>1</v>
      </c>
      <c r="F80" s="183" t="s">
        <v>381</v>
      </c>
      <c r="G80" s="184" t="s">
        <v>212</v>
      </c>
    </row>
    <row r="81" spans="1:7" x14ac:dyDescent="0.25">
      <c r="A81" s="271" t="s">
        <v>313</v>
      </c>
      <c r="B81" s="281" t="s">
        <v>378</v>
      </c>
      <c r="C81" s="277"/>
      <c r="D81" s="182" t="s">
        <v>399</v>
      </c>
      <c r="E81" s="165" t="s">
        <v>228</v>
      </c>
      <c r="F81" s="183" t="s">
        <v>381</v>
      </c>
      <c r="G81" s="269" t="s">
        <v>227</v>
      </c>
    </row>
    <row r="82" spans="1:7" ht="15.75" thickBot="1" x14ac:dyDescent="0.3">
      <c r="A82" s="271" t="s">
        <v>313</v>
      </c>
      <c r="B82" s="281" t="s">
        <v>378</v>
      </c>
      <c r="C82" s="278"/>
      <c r="D82" s="185" t="s">
        <v>400</v>
      </c>
      <c r="E82" s="165" t="s">
        <v>218</v>
      </c>
      <c r="F82" s="183" t="s">
        <v>381</v>
      </c>
      <c r="G82" s="269"/>
    </row>
    <row r="83" spans="1:7" x14ac:dyDescent="0.25">
      <c r="A83" s="271" t="s">
        <v>313</v>
      </c>
      <c r="B83" s="281" t="s">
        <v>378</v>
      </c>
      <c r="C83" s="276" t="s">
        <v>401</v>
      </c>
      <c r="D83" s="180" t="s">
        <v>402</v>
      </c>
      <c r="E83" s="181" t="s">
        <v>317</v>
      </c>
      <c r="F83" s="186" t="s">
        <v>381</v>
      </c>
      <c r="G83" s="200"/>
    </row>
    <row r="84" spans="1:7" ht="30" x14ac:dyDescent="0.25">
      <c r="A84" s="271" t="s">
        <v>313</v>
      </c>
      <c r="B84" s="281" t="s">
        <v>378</v>
      </c>
      <c r="C84" s="277"/>
      <c r="D84" s="182" t="s">
        <v>403</v>
      </c>
      <c r="E84" s="183">
        <v>1</v>
      </c>
      <c r="F84" s="183" t="s">
        <v>381</v>
      </c>
      <c r="G84" s="184" t="s">
        <v>212</v>
      </c>
    </row>
    <row r="85" spans="1:7" x14ac:dyDescent="0.25">
      <c r="A85" s="271" t="s">
        <v>313</v>
      </c>
      <c r="B85" s="281" t="s">
        <v>378</v>
      </c>
      <c r="C85" s="277"/>
      <c r="D85" s="182" t="s">
        <v>404</v>
      </c>
      <c r="E85" s="165" t="s">
        <v>229</v>
      </c>
      <c r="F85" s="183" t="s">
        <v>381</v>
      </c>
      <c r="G85" s="269" t="s">
        <v>405</v>
      </c>
    </row>
    <row r="86" spans="1:7" ht="15.75" thickBot="1" x14ac:dyDescent="0.3">
      <c r="A86" s="271" t="s">
        <v>313</v>
      </c>
      <c r="B86" s="282" t="s">
        <v>378</v>
      </c>
      <c r="C86" s="278"/>
      <c r="D86" s="185" t="s">
        <v>406</v>
      </c>
      <c r="E86" s="165" t="s">
        <v>35</v>
      </c>
      <c r="F86" s="183" t="s">
        <v>381</v>
      </c>
      <c r="G86" s="269"/>
    </row>
    <row r="87" spans="1:7" x14ac:dyDescent="0.25">
      <c r="A87" s="271" t="s">
        <v>313</v>
      </c>
      <c r="B87" s="280" t="s">
        <v>407</v>
      </c>
      <c r="C87" s="276" t="s">
        <v>408</v>
      </c>
      <c r="D87" s="180" t="s">
        <v>408</v>
      </c>
      <c r="E87" s="181" t="s">
        <v>317</v>
      </c>
      <c r="F87" s="181" t="s">
        <v>320</v>
      </c>
      <c r="G87" s="200"/>
    </row>
    <row r="88" spans="1:7" ht="30" x14ac:dyDescent="0.25">
      <c r="A88" s="271" t="s">
        <v>313</v>
      </c>
      <c r="B88" s="281" t="s">
        <v>407</v>
      </c>
      <c r="C88" s="277"/>
      <c r="D88" s="182" t="s">
        <v>409</v>
      </c>
      <c r="E88" s="183">
        <v>1</v>
      </c>
      <c r="F88" s="183" t="s">
        <v>320</v>
      </c>
      <c r="G88" s="184" t="s">
        <v>212</v>
      </c>
    </row>
    <row r="89" spans="1:7" x14ac:dyDescent="0.25">
      <c r="A89" s="271" t="s">
        <v>313</v>
      </c>
      <c r="B89" s="281" t="s">
        <v>407</v>
      </c>
      <c r="C89" s="277"/>
      <c r="D89" s="182" t="s">
        <v>410</v>
      </c>
      <c r="E89" s="165" t="s">
        <v>218</v>
      </c>
      <c r="F89" s="183" t="s">
        <v>320</v>
      </c>
      <c r="G89" s="269" t="s">
        <v>411</v>
      </c>
    </row>
    <row r="90" spans="1:7" x14ac:dyDescent="0.25">
      <c r="A90" s="271" t="s">
        <v>313</v>
      </c>
      <c r="B90" s="281" t="s">
        <v>407</v>
      </c>
      <c r="C90" s="277"/>
      <c r="D90" s="182" t="s">
        <v>412</v>
      </c>
      <c r="E90" s="165" t="s">
        <v>218</v>
      </c>
      <c r="F90" s="183" t="s">
        <v>320</v>
      </c>
      <c r="G90" s="269"/>
    </row>
    <row r="91" spans="1:7" x14ac:dyDescent="0.25">
      <c r="A91" s="271" t="s">
        <v>313</v>
      </c>
      <c r="B91" s="281" t="s">
        <v>407</v>
      </c>
      <c r="C91" s="277"/>
      <c r="D91" s="182" t="s">
        <v>413</v>
      </c>
      <c r="E91" s="165" t="s">
        <v>230</v>
      </c>
      <c r="F91" s="183" t="s">
        <v>320</v>
      </c>
      <c r="G91" s="269"/>
    </row>
    <row r="92" spans="1:7" ht="15.75" thickBot="1" x14ac:dyDescent="0.3">
      <c r="A92" s="272" t="s">
        <v>313</v>
      </c>
      <c r="B92" s="282" t="s">
        <v>407</v>
      </c>
      <c r="C92" s="278"/>
      <c r="D92" s="185" t="s">
        <v>414</v>
      </c>
      <c r="E92" s="165" t="s">
        <v>230</v>
      </c>
      <c r="F92" s="183" t="s">
        <v>320</v>
      </c>
      <c r="G92" s="269"/>
    </row>
    <row r="93" spans="1:7" x14ac:dyDescent="0.25">
      <c r="A93" s="294" t="s">
        <v>415</v>
      </c>
      <c r="B93" s="273" t="s">
        <v>279</v>
      </c>
      <c r="C93" s="283" t="s">
        <v>416</v>
      </c>
      <c r="D93" s="188" t="s">
        <v>417</v>
      </c>
      <c r="E93" s="181" t="s">
        <v>317</v>
      </c>
      <c r="F93" s="189" t="s">
        <v>418</v>
      </c>
      <c r="G93" s="201"/>
    </row>
    <row r="94" spans="1:7" ht="30" x14ac:dyDescent="0.25">
      <c r="A94" s="295"/>
      <c r="B94" s="274"/>
      <c r="C94" s="284"/>
      <c r="D94" s="165" t="s">
        <v>419</v>
      </c>
      <c r="E94" s="190">
        <v>1</v>
      </c>
      <c r="F94" s="190" t="s">
        <v>418</v>
      </c>
      <c r="G94" s="184" t="s">
        <v>212</v>
      </c>
    </row>
    <row r="95" spans="1:7" x14ac:dyDescent="0.25">
      <c r="A95" s="295"/>
      <c r="B95" s="274"/>
      <c r="C95" s="284"/>
      <c r="D95" s="165" t="s">
        <v>231</v>
      </c>
      <c r="E95" s="165" t="s">
        <v>420</v>
      </c>
      <c r="F95" s="190" t="s">
        <v>418</v>
      </c>
      <c r="G95" s="286" t="s">
        <v>421</v>
      </c>
    </row>
    <row r="96" spans="1:7" x14ac:dyDescent="0.25">
      <c r="A96" s="295"/>
      <c r="B96" s="274"/>
      <c r="C96" s="284"/>
      <c r="D96" s="165" t="s">
        <v>422</v>
      </c>
      <c r="E96" s="165" t="s">
        <v>217</v>
      </c>
      <c r="F96" s="190" t="s">
        <v>418</v>
      </c>
      <c r="G96" s="286"/>
    </row>
    <row r="97" spans="1:7" x14ac:dyDescent="0.25">
      <c r="A97" s="295"/>
      <c r="B97" s="274"/>
      <c r="C97" s="284"/>
      <c r="D97" s="165" t="s">
        <v>423</v>
      </c>
      <c r="E97" s="165" t="s">
        <v>217</v>
      </c>
      <c r="F97" s="190" t="s">
        <v>418</v>
      </c>
      <c r="G97" s="286"/>
    </row>
    <row r="98" spans="1:7" x14ac:dyDescent="0.25">
      <c r="A98" s="295"/>
      <c r="B98" s="274"/>
      <c r="C98" s="284"/>
      <c r="D98" s="165" t="s">
        <v>424</v>
      </c>
      <c r="E98" s="165" t="s">
        <v>218</v>
      </c>
      <c r="F98" s="190" t="s">
        <v>418</v>
      </c>
      <c r="G98" s="286"/>
    </row>
    <row r="99" spans="1:7" x14ac:dyDescent="0.25">
      <c r="A99" s="295"/>
      <c r="B99" s="274"/>
      <c r="C99" s="284"/>
      <c r="D99" s="165" t="s">
        <v>425</v>
      </c>
      <c r="E99" s="165" t="s">
        <v>218</v>
      </c>
      <c r="F99" s="190" t="s">
        <v>418</v>
      </c>
      <c r="G99" s="286"/>
    </row>
    <row r="100" spans="1:7" x14ac:dyDescent="0.25">
      <c r="A100" s="295"/>
      <c r="B100" s="274"/>
      <c r="C100" s="284"/>
      <c r="D100" s="165" t="s">
        <v>426</v>
      </c>
      <c r="E100" s="165" t="s">
        <v>218</v>
      </c>
      <c r="F100" s="190" t="s">
        <v>418</v>
      </c>
      <c r="G100" s="286"/>
    </row>
    <row r="101" spans="1:7" x14ac:dyDescent="0.25">
      <c r="A101" s="295"/>
      <c r="B101" s="274"/>
      <c r="C101" s="284"/>
      <c r="D101" s="165" t="s">
        <v>427</v>
      </c>
      <c r="E101" s="165" t="s">
        <v>218</v>
      </c>
      <c r="F101" s="190" t="s">
        <v>418</v>
      </c>
      <c r="G101" s="286"/>
    </row>
    <row r="102" spans="1:7" x14ac:dyDescent="0.25">
      <c r="A102" s="295"/>
      <c r="B102" s="274"/>
      <c r="C102" s="284"/>
      <c r="D102" s="165" t="s">
        <v>428</v>
      </c>
      <c r="E102" s="165" t="s">
        <v>218</v>
      </c>
      <c r="F102" s="190" t="s">
        <v>418</v>
      </c>
      <c r="G102" s="286"/>
    </row>
    <row r="103" spans="1:7" x14ac:dyDescent="0.25">
      <c r="A103" s="295"/>
      <c r="B103" s="274"/>
      <c r="C103" s="284"/>
      <c r="D103" s="165" t="s">
        <v>429</v>
      </c>
      <c r="E103" s="165" t="s">
        <v>218</v>
      </c>
      <c r="F103" s="190" t="s">
        <v>418</v>
      </c>
      <c r="G103" s="286"/>
    </row>
    <row r="104" spans="1:7" x14ac:dyDescent="0.25">
      <c r="A104" s="295"/>
      <c r="B104" s="274"/>
      <c r="C104" s="284"/>
      <c r="D104" s="165" t="s">
        <v>430</v>
      </c>
      <c r="E104" s="165" t="s">
        <v>218</v>
      </c>
      <c r="F104" s="190" t="s">
        <v>418</v>
      </c>
      <c r="G104" s="286"/>
    </row>
    <row r="105" spans="1:7" x14ac:dyDescent="0.25">
      <c r="A105" s="295"/>
      <c r="B105" s="274"/>
      <c r="C105" s="284"/>
      <c r="D105" s="165" t="s">
        <v>431</v>
      </c>
      <c r="E105" s="165" t="s">
        <v>218</v>
      </c>
      <c r="F105" s="190" t="s">
        <v>418</v>
      </c>
      <c r="G105" s="286"/>
    </row>
    <row r="106" spans="1:7" x14ac:dyDescent="0.25">
      <c r="A106" s="295"/>
      <c r="B106" s="274"/>
      <c r="C106" s="284"/>
      <c r="D106" s="165" t="s">
        <v>432</v>
      </c>
      <c r="E106" s="165" t="s">
        <v>218</v>
      </c>
      <c r="F106" s="190" t="s">
        <v>418</v>
      </c>
      <c r="G106" s="286"/>
    </row>
    <row r="107" spans="1:7" x14ac:dyDescent="0.25">
      <c r="A107" s="295"/>
      <c r="B107" s="274"/>
      <c r="C107" s="284"/>
      <c r="D107" s="165" t="s">
        <v>433</v>
      </c>
      <c r="E107" s="165" t="s">
        <v>218</v>
      </c>
      <c r="F107" s="190" t="s">
        <v>418</v>
      </c>
      <c r="G107" s="286"/>
    </row>
    <row r="108" spans="1:7" x14ac:dyDescent="0.25">
      <c r="A108" s="295"/>
      <c r="B108" s="274"/>
      <c r="C108" s="284"/>
      <c r="D108" s="165" t="s">
        <v>434</v>
      </c>
      <c r="E108" s="165" t="s">
        <v>218</v>
      </c>
      <c r="F108" s="190" t="s">
        <v>418</v>
      </c>
      <c r="G108" s="286"/>
    </row>
    <row r="109" spans="1:7" x14ac:dyDescent="0.25">
      <c r="A109" s="295"/>
      <c r="B109" s="274"/>
      <c r="C109" s="284"/>
      <c r="D109" s="165" t="s">
        <v>435</v>
      </c>
      <c r="E109" s="165" t="s">
        <v>218</v>
      </c>
      <c r="F109" s="190" t="s">
        <v>418</v>
      </c>
      <c r="G109" s="286"/>
    </row>
    <row r="110" spans="1:7" x14ac:dyDescent="0.25">
      <c r="A110" s="295"/>
      <c r="B110" s="274"/>
      <c r="C110" s="284"/>
      <c r="D110" s="165" t="s">
        <v>436</v>
      </c>
      <c r="E110" s="165" t="s">
        <v>218</v>
      </c>
      <c r="F110" s="190" t="s">
        <v>418</v>
      </c>
      <c r="G110" s="286"/>
    </row>
    <row r="111" spans="1:7" x14ac:dyDescent="0.25">
      <c r="A111" s="295"/>
      <c r="B111" s="274"/>
      <c r="C111" s="284"/>
      <c r="D111" s="165" t="s">
        <v>437</v>
      </c>
      <c r="E111" s="165" t="s">
        <v>218</v>
      </c>
      <c r="F111" s="190" t="s">
        <v>418</v>
      </c>
      <c r="G111" s="286"/>
    </row>
    <row r="112" spans="1:7" x14ac:dyDescent="0.25">
      <c r="A112" s="295"/>
      <c r="B112" s="274"/>
      <c r="C112" s="284"/>
      <c r="D112" s="165" t="s">
        <v>438</v>
      </c>
      <c r="E112" s="165" t="s">
        <v>218</v>
      </c>
      <c r="F112" s="190" t="s">
        <v>418</v>
      </c>
      <c r="G112" s="286"/>
    </row>
    <row r="113" spans="1:7" x14ac:dyDescent="0.25">
      <c r="A113" s="295"/>
      <c r="B113" s="274"/>
      <c r="C113" s="284"/>
      <c r="D113" s="165" t="s">
        <v>439</v>
      </c>
      <c r="E113" s="165" t="s">
        <v>218</v>
      </c>
      <c r="F113" s="190" t="s">
        <v>418</v>
      </c>
      <c r="G113" s="286"/>
    </row>
    <row r="114" spans="1:7" x14ac:dyDescent="0.25">
      <c r="A114" s="295"/>
      <c r="B114" s="274"/>
      <c r="C114" s="284"/>
      <c r="D114" s="165" t="s">
        <v>232</v>
      </c>
      <c r="E114" s="165" t="s">
        <v>233</v>
      </c>
      <c r="F114" s="190" t="s">
        <v>418</v>
      </c>
      <c r="G114" s="286"/>
    </row>
    <row r="115" spans="1:7" x14ac:dyDescent="0.25">
      <c r="A115" s="295"/>
      <c r="B115" s="274"/>
      <c r="C115" s="284"/>
      <c r="D115" s="165" t="s">
        <v>440</v>
      </c>
      <c r="E115" s="165" t="s">
        <v>218</v>
      </c>
      <c r="F115" s="190" t="s">
        <v>418</v>
      </c>
      <c r="G115" s="286"/>
    </row>
    <row r="116" spans="1:7" x14ac:dyDescent="0.25">
      <c r="A116" s="295"/>
      <c r="B116" s="274"/>
      <c r="C116" s="284"/>
      <c r="D116" s="165" t="s">
        <v>441</v>
      </c>
      <c r="E116" s="165" t="s">
        <v>218</v>
      </c>
      <c r="F116" s="190" t="s">
        <v>418</v>
      </c>
      <c r="G116" s="286"/>
    </row>
    <row r="117" spans="1:7" ht="15.75" thickBot="1" x14ac:dyDescent="0.3">
      <c r="A117" s="295"/>
      <c r="B117" s="274"/>
      <c r="C117" s="285"/>
      <c r="D117" s="165" t="s">
        <v>442</v>
      </c>
      <c r="E117" s="165" t="s">
        <v>218</v>
      </c>
      <c r="F117" s="190" t="s">
        <v>418</v>
      </c>
      <c r="G117" s="286"/>
    </row>
    <row r="118" spans="1:7" x14ac:dyDescent="0.25">
      <c r="A118" s="295"/>
      <c r="B118" s="274"/>
      <c r="C118" s="283" t="s">
        <v>443</v>
      </c>
      <c r="D118" s="188" t="s">
        <v>444</v>
      </c>
      <c r="E118" s="181" t="s">
        <v>317</v>
      </c>
      <c r="F118" s="189" t="s">
        <v>418</v>
      </c>
      <c r="G118" s="201"/>
    </row>
    <row r="119" spans="1:7" ht="30" x14ac:dyDescent="0.25">
      <c r="A119" s="295"/>
      <c r="B119" s="274"/>
      <c r="C119" s="284"/>
      <c r="D119" s="165" t="s">
        <v>445</v>
      </c>
      <c r="E119" s="190">
        <v>1</v>
      </c>
      <c r="F119" s="190" t="s">
        <v>418</v>
      </c>
      <c r="G119" s="184" t="s">
        <v>212</v>
      </c>
    </row>
    <row r="120" spans="1:7" ht="73.5" thickBot="1" x14ac:dyDescent="0.3">
      <c r="A120" s="295"/>
      <c r="B120" s="274"/>
      <c r="C120" s="285"/>
      <c r="D120" s="165" t="s">
        <v>446</v>
      </c>
      <c r="E120" s="191" t="s">
        <v>234</v>
      </c>
      <c r="F120" s="190" t="s">
        <v>418</v>
      </c>
      <c r="G120" s="192" t="s">
        <v>447</v>
      </c>
    </row>
    <row r="121" spans="1:7" x14ac:dyDescent="0.25">
      <c r="A121" s="295"/>
      <c r="B121" s="274"/>
      <c r="C121" s="283" t="s">
        <v>448</v>
      </c>
      <c r="D121" s="188" t="s">
        <v>449</v>
      </c>
      <c r="E121" s="181" t="s">
        <v>317</v>
      </c>
      <c r="F121" s="189" t="s">
        <v>418</v>
      </c>
      <c r="G121" s="201"/>
    </row>
    <row r="122" spans="1:7" ht="30" x14ac:dyDescent="0.25">
      <c r="A122" s="295"/>
      <c r="B122" s="274"/>
      <c r="C122" s="284"/>
      <c r="D122" s="165" t="s">
        <v>450</v>
      </c>
      <c r="E122" s="190">
        <v>1</v>
      </c>
      <c r="F122" s="190" t="s">
        <v>418</v>
      </c>
      <c r="G122" s="184" t="s">
        <v>212</v>
      </c>
    </row>
    <row r="123" spans="1:7" ht="15.75" thickBot="1" x14ac:dyDescent="0.3">
      <c r="A123" s="295"/>
      <c r="B123" s="275"/>
      <c r="C123" s="285"/>
      <c r="D123" s="165" t="s">
        <v>235</v>
      </c>
      <c r="E123" s="191" t="s">
        <v>234</v>
      </c>
      <c r="F123" s="190" t="s">
        <v>418</v>
      </c>
      <c r="G123" s="202"/>
    </row>
    <row r="124" spans="1:7" x14ac:dyDescent="0.25">
      <c r="A124" s="295"/>
      <c r="B124" s="273" t="s">
        <v>280</v>
      </c>
      <c r="C124" s="283" t="s">
        <v>451</v>
      </c>
      <c r="D124" s="188" t="s">
        <v>452</v>
      </c>
      <c r="E124" s="181" t="s">
        <v>317</v>
      </c>
      <c r="F124" s="189" t="s">
        <v>418</v>
      </c>
      <c r="G124" s="201"/>
    </row>
    <row r="125" spans="1:7" ht="30" x14ac:dyDescent="0.25">
      <c r="A125" s="295"/>
      <c r="B125" s="274"/>
      <c r="C125" s="284"/>
      <c r="D125" s="165" t="s">
        <v>453</v>
      </c>
      <c r="E125" s="190">
        <v>1</v>
      </c>
      <c r="F125" s="190" t="s">
        <v>418</v>
      </c>
      <c r="G125" s="184" t="s">
        <v>212</v>
      </c>
    </row>
    <row r="126" spans="1:7" x14ac:dyDescent="0.25">
      <c r="A126" s="295"/>
      <c r="B126" s="274"/>
      <c r="C126" s="284"/>
      <c r="D126" s="165" t="s">
        <v>236</v>
      </c>
      <c r="E126" s="191" t="s">
        <v>237</v>
      </c>
      <c r="F126" s="190" t="s">
        <v>418</v>
      </c>
      <c r="G126" s="286" t="s">
        <v>454</v>
      </c>
    </row>
    <row r="127" spans="1:7" x14ac:dyDescent="0.25">
      <c r="A127" s="295"/>
      <c r="B127" s="274"/>
      <c r="C127" s="284"/>
      <c r="D127" s="165" t="s">
        <v>238</v>
      </c>
      <c r="E127" s="191" t="s">
        <v>237</v>
      </c>
      <c r="F127" s="190" t="s">
        <v>418</v>
      </c>
      <c r="G127" s="286"/>
    </row>
    <row r="128" spans="1:7" x14ac:dyDescent="0.25">
      <c r="A128" s="295"/>
      <c r="B128" s="274"/>
      <c r="C128" s="284"/>
      <c r="D128" s="165" t="s">
        <v>239</v>
      </c>
      <c r="E128" s="191" t="s">
        <v>237</v>
      </c>
      <c r="F128" s="190" t="s">
        <v>418</v>
      </c>
      <c r="G128" s="286"/>
    </row>
    <row r="129" spans="1:7" x14ac:dyDescent="0.25">
      <c r="A129" s="295"/>
      <c r="B129" s="274"/>
      <c r="C129" s="284"/>
      <c r="D129" s="165" t="s">
        <v>240</v>
      </c>
      <c r="E129" s="191" t="s">
        <v>237</v>
      </c>
      <c r="F129" s="190" t="s">
        <v>418</v>
      </c>
      <c r="G129" s="286"/>
    </row>
    <row r="130" spans="1:7" x14ac:dyDescent="0.25">
      <c r="A130" s="295"/>
      <c r="B130" s="274"/>
      <c r="C130" s="284"/>
      <c r="D130" s="165" t="s">
        <v>241</v>
      </c>
      <c r="E130" s="191" t="s">
        <v>237</v>
      </c>
      <c r="F130" s="190" t="s">
        <v>418</v>
      </c>
      <c r="G130" s="286"/>
    </row>
    <row r="131" spans="1:7" x14ac:dyDescent="0.25">
      <c r="A131" s="295"/>
      <c r="B131" s="274"/>
      <c r="C131" s="284"/>
      <c r="D131" s="165" t="s">
        <v>455</v>
      </c>
      <c r="E131" s="191" t="s">
        <v>237</v>
      </c>
      <c r="F131" s="190" t="s">
        <v>418</v>
      </c>
      <c r="G131" s="286"/>
    </row>
    <row r="132" spans="1:7" x14ac:dyDescent="0.25">
      <c r="A132" s="295"/>
      <c r="B132" s="274"/>
      <c r="C132" s="284"/>
      <c r="D132" s="165" t="s">
        <v>242</v>
      </c>
      <c r="E132" s="191" t="s">
        <v>237</v>
      </c>
      <c r="F132" s="190" t="s">
        <v>418</v>
      </c>
      <c r="G132" s="286"/>
    </row>
    <row r="133" spans="1:7" x14ac:dyDescent="0.25">
      <c r="A133" s="295"/>
      <c r="B133" s="274"/>
      <c r="C133" s="284"/>
      <c r="D133" s="165" t="s">
        <v>243</v>
      </c>
      <c r="E133" s="191" t="s">
        <v>191</v>
      </c>
      <c r="F133" s="190" t="s">
        <v>418</v>
      </c>
      <c r="G133" s="193" t="s">
        <v>456</v>
      </c>
    </row>
    <row r="134" spans="1:7" ht="25.5" x14ac:dyDescent="0.25">
      <c r="A134" s="295"/>
      <c r="B134" s="274"/>
      <c r="C134" s="284"/>
      <c r="D134" s="165" t="s">
        <v>457</v>
      </c>
      <c r="E134" s="191" t="s">
        <v>218</v>
      </c>
      <c r="F134" s="190" t="s">
        <v>418</v>
      </c>
      <c r="G134" s="287" t="s">
        <v>244</v>
      </c>
    </row>
    <row r="135" spans="1:7" ht="25.5" x14ac:dyDescent="0.25">
      <c r="A135" s="295"/>
      <c r="B135" s="274"/>
      <c r="C135" s="284"/>
      <c r="D135" s="165" t="s">
        <v>458</v>
      </c>
      <c r="E135" s="191" t="s">
        <v>218</v>
      </c>
      <c r="F135" s="190" t="s">
        <v>418</v>
      </c>
      <c r="G135" s="287"/>
    </row>
    <row r="136" spans="1:7" ht="25.5" x14ac:dyDescent="0.25">
      <c r="A136" s="295"/>
      <c r="B136" s="274"/>
      <c r="C136" s="284"/>
      <c r="D136" s="165" t="s">
        <v>459</v>
      </c>
      <c r="E136" s="191" t="s">
        <v>218</v>
      </c>
      <c r="F136" s="190" t="s">
        <v>418</v>
      </c>
      <c r="G136" s="287"/>
    </row>
    <row r="137" spans="1:7" ht="25.5" x14ac:dyDescent="0.25">
      <c r="A137" s="295"/>
      <c r="B137" s="274"/>
      <c r="C137" s="284"/>
      <c r="D137" s="165" t="s">
        <v>460</v>
      </c>
      <c r="E137" s="191" t="s">
        <v>218</v>
      </c>
      <c r="F137" s="190" t="s">
        <v>418</v>
      </c>
      <c r="G137" s="287"/>
    </row>
    <row r="138" spans="1:7" ht="25.5" x14ac:dyDescent="0.25">
      <c r="A138" s="295"/>
      <c r="B138" s="274"/>
      <c r="C138" s="284"/>
      <c r="D138" s="165" t="s">
        <v>461</v>
      </c>
      <c r="E138" s="191" t="s">
        <v>218</v>
      </c>
      <c r="F138" s="190" t="s">
        <v>418</v>
      </c>
      <c r="G138" s="287"/>
    </row>
    <row r="139" spans="1:7" ht="25.5" x14ac:dyDescent="0.25">
      <c r="A139" s="295"/>
      <c r="B139" s="274"/>
      <c r="C139" s="284"/>
      <c r="D139" s="165" t="s">
        <v>462</v>
      </c>
      <c r="E139" s="191" t="s">
        <v>218</v>
      </c>
      <c r="F139" s="190" t="s">
        <v>418</v>
      </c>
      <c r="G139" s="287"/>
    </row>
    <row r="140" spans="1:7" ht="25.5" x14ac:dyDescent="0.25">
      <c r="A140" s="295"/>
      <c r="B140" s="274"/>
      <c r="C140" s="284"/>
      <c r="D140" s="165" t="s">
        <v>463</v>
      </c>
      <c r="E140" s="191" t="s">
        <v>218</v>
      </c>
      <c r="F140" s="190" t="s">
        <v>418</v>
      </c>
      <c r="G140" s="287"/>
    </row>
    <row r="141" spans="1:7" ht="25.5" x14ac:dyDescent="0.25">
      <c r="A141" s="295"/>
      <c r="B141" s="274"/>
      <c r="C141" s="284"/>
      <c r="D141" s="165" t="s">
        <v>464</v>
      </c>
      <c r="E141" s="191" t="s">
        <v>218</v>
      </c>
      <c r="F141" s="190" t="s">
        <v>418</v>
      </c>
      <c r="G141" s="287"/>
    </row>
    <row r="142" spans="1:7" ht="25.5" x14ac:dyDescent="0.25">
      <c r="A142" s="295"/>
      <c r="B142" s="274"/>
      <c r="C142" s="284"/>
      <c r="D142" s="165" t="s">
        <v>245</v>
      </c>
      <c r="E142" s="191" t="s">
        <v>218</v>
      </c>
      <c r="F142" s="190" t="s">
        <v>418</v>
      </c>
      <c r="G142" s="287"/>
    </row>
    <row r="143" spans="1:7" ht="25.5" x14ac:dyDescent="0.25">
      <c r="A143" s="295"/>
      <c r="B143" s="274"/>
      <c r="C143" s="284"/>
      <c r="D143" s="165" t="s">
        <v>465</v>
      </c>
      <c r="E143" s="191" t="s">
        <v>218</v>
      </c>
      <c r="F143" s="190" t="s">
        <v>418</v>
      </c>
      <c r="G143" s="286" t="s">
        <v>246</v>
      </c>
    </row>
    <row r="144" spans="1:7" ht="25.5" x14ac:dyDescent="0.25">
      <c r="A144" s="295"/>
      <c r="B144" s="274"/>
      <c r="C144" s="284"/>
      <c r="D144" s="165" t="s">
        <v>466</v>
      </c>
      <c r="E144" s="191" t="s">
        <v>218</v>
      </c>
      <c r="F144" s="190" t="s">
        <v>418</v>
      </c>
      <c r="G144" s="286"/>
    </row>
    <row r="145" spans="1:7" ht="25.5" x14ac:dyDescent="0.25">
      <c r="A145" s="295"/>
      <c r="B145" s="274"/>
      <c r="C145" s="284"/>
      <c r="D145" s="165" t="s">
        <v>467</v>
      </c>
      <c r="E145" s="191" t="s">
        <v>218</v>
      </c>
      <c r="F145" s="190" t="s">
        <v>418</v>
      </c>
      <c r="G145" s="286"/>
    </row>
    <row r="146" spans="1:7" ht="25.5" x14ac:dyDescent="0.25">
      <c r="A146" s="295"/>
      <c r="B146" s="274"/>
      <c r="C146" s="284"/>
      <c r="D146" s="165" t="s">
        <v>468</v>
      </c>
      <c r="E146" s="191" t="s">
        <v>218</v>
      </c>
      <c r="F146" s="190" t="s">
        <v>418</v>
      </c>
      <c r="G146" s="286"/>
    </row>
    <row r="147" spans="1:7" ht="25.5" x14ac:dyDescent="0.25">
      <c r="A147" s="295"/>
      <c r="B147" s="274"/>
      <c r="C147" s="284"/>
      <c r="D147" s="165" t="s">
        <v>469</v>
      </c>
      <c r="E147" s="191" t="s">
        <v>218</v>
      </c>
      <c r="F147" s="190" t="s">
        <v>418</v>
      </c>
      <c r="G147" s="286"/>
    </row>
    <row r="148" spans="1:7" ht="25.5" x14ac:dyDescent="0.25">
      <c r="A148" s="295"/>
      <c r="B148" s="274"/>
      <c r="C148" s="284"/>
      <c r="D148" s="165" t="s">
        <v>470</v>
      </c>
      <c r="E148" s="191" t="s">
        <v>218</v>
      </c>
      <c r="F148" s="190" t="s">
        <v>418</v>
      </c>
      <c r="G148" s="286"/>
    </row>
    <row r="149" spans="1:7" ht="25.5" x14ac:dyDescent="0.25">
      <c r="A149" s="295"/>
      <c r="B149" s="274"/>
      <c r="C149" s="284"/>
      <c r="D149" s="165" t="s">
        <v>471</v>
      </c>
      <c r="E149" s="191" t="s">
        <v>218</v>
      </c>
      <c r="F149" s="190" t="s">
        <v>418</v>
      </c>
      <c r="G149" s="286"/>
    </row>
    <row r="150" spans="1:7" ht="26.25" thickBot="1" x14ac:dyDescent="0.3">
      <c r="A150" s="295"/>
      <c r="B150" s="275"/>
      <c r="C150" s="285"/>
      <c r="D150" s="165" t="s">
        <v>472</v>
      </c>
      <c r="E150" s="191" t="s">
        <v>218</v>
      </c>
      <c r="F150" s="190" t="s">
        <v>418</v>
      </c>
      <c r="G150" s="286"/>
    </row>
    <row r="151" spans="1:7" x14ac:dyDescent="0.25">
      <c r="A151" s="295"/>
      <c r="B151" s="280" t="s">
        <v>179</v>
      </c>
      <c r="C151" s="283" t="s">
        <v>473</v>
      </c>
      <c r="D151" s="188" t="s">
        <v>474</v>
      </c>
      <c r="E151" s="181" t="s">
        <v>317</v>
      </c>
      <c r="F151" s="189" t="s">
        <v>418</v>
      </c>
      <c r="G151" s="201"/>
    </row>
    <row r="152" spans="1:7" ht="30" x14ac:dyDescent="0.25">
      <c r="A152" s="295"/>
      <c r="B152" s="281"/>
      <c r="C152" s="284"/>
      <c r="D152" s="165" t="s">
        <v>475</v>
      </c>
      <c r="E152" s="190">
        <v>1</v>
      </c>
      <c r="F152" s="190" t="s">
        <v>418</v>
      </c>
      <c r="G152" s="184" t="s">
        <v>212</v>
      </c>
    </row>
    <row r="153" spans="1:7" ht="25.5" x14ac:dyDescent="0.25">
      <c r="A153" s="295"/>
      <c r="B153" s="281"/>
      <c r="C153" s="284"/>
      <c r="D153" s="165" t="s">
        <v>476</v>
      </c>
      <c r="E153" s="194" t="s">
        <v>247</v>
      </c>
      <c r="F153" s="190" t="s">
        <v>418</v>
      </c>
      <c r="G153" s="286" t="s">
        <v>477</v>
      </c>
    </row>
    <row r="154" spans="1:7" ht="25.5" x14ac:dyDescent="0.25">
      <c r="A154" s="295"/>
      <c r="B154" s="281"/>
      <c r="C154" s="284"/>
      <c r="D154" s="165" t="s">
        <v>478</v>
      </c>
      <c r="E154" s="191" t="s">
        <v>218</v>
      </c>
      <c r="F154" s="190" t="s">
        <v>418</v>
      </c>
      <c r="G154" s="286"/>
    </row>
    <row r="155" spans="1:7" ht="25.5" x14ac:dyDescent="0.25">
      <c r="A155" s="295"/>
      <c r="B155" s="281"/>
      <c r="C155" s="284"/>
      <c r="D155" s="165" t="s">
        <v>479</v>
      </c>
      <c r="E155" s="191" t="s">
        <v>218</v>
      </c>
      <c r="F155" s="190" t="s">
        <v>418</v>
      </c>
      <c r="G155" s="286"/>
    </row>
    <row r="156" spans="1:7" ht="25.5" x14ac:dyDescent="0.25">
      <c r="A156" s="295"/>
      <c r="B156" s="281"/>
      <c r="C156" s="284"/>
      <c r="D156" s="165" t="s">
        <v>480</v>
      </c>
      <c r="E156" s="191" t="s">
        <v>218</v>
      </c>
      <c r="F156" s="190" t="s">
        <v>418</v>
      </c>
      <c r="G156" s="286"/>
    </row>
    <row r="157" spans="1:7" ht="49.5" customHeight="1" thickBot="1" x14ac:dyDescent="0.3">
      <c r="A157" s="296"/>
      <c r="B157" s="282"/>
      <c r="C157" s="285"/>
      <c r="D157" s="165" t="s">
        <v>481</v>
      </c>
      <c r="E157" s="191" t="s">
        <v>218</v>
      </c>
      <c r="F157" s="190" t="s">
        <v>418</v>
      </c>
      <c r="G157" s="286"/>
    </row>
    <row r="158" spans="1:7" ht="32.25" customHeight="1" x14ac:dyDescent="0.25">
      <c r="A158" s="288" t="s">
        <v>482</v>
      </c>
      <c r="B158" s="280" t="s">
        <v>282</v>
      </c>
      <c r="C158" s="276" t="s">
        <v>483</v>
      </c>
      <c r="D158" s="195" t="s">
        <v>484</v>
      </c>
      <c r="E158" s="181" t="s">
        <v>317</v>
      </c>
      <c r="F158" s="196" t="s">
        <v>485</v>
      </c>
      <c r="G158" s="203"/>
    </row>
    <row r="159" spans="1:7" ht="32.25" customHeight="1" x14ac:dyDescent="0.25">
      <c r="A159" s="289"/>
      <c r="B159" s="281"/>
      <c r="C159" s="277"/>
      <c r="D159" s="197" t="s">
        <v>486</v>
      </c>
      <c r="E159" s="165">
        <v>1</v>
      </c>
      <c r="F159" s="165" t="s">
        <v>485</v>
      </c>
      <c r="G159" s="184" t="s">
        <v>212</v>
      </c>
    </row>
    <row r="160" spans="1:7" ht="32.25" customHeight="1" thickBot="1" x14ac:dyDescent="0.3">
      <c r="A160" s="289"/>
      <c r="B160" s="281"/>
      <c r="C160" s="278"/>
      <c r="D160" s="197" t="s">
        <v>487</v>
      </c>
      <c r="E160" s="165" t="s">
        <v>488</v>
      </c>
      <c r="F160" s="165" t="s">
        <v>485</v>
      </c>
      <c r="G160" s="198" t="s">
        <v>489</v>
      </c>
    </row>
    <row r="161" spans="1:7" ht="32.25" customHeight="1" x14ac:dyDescent="0.25">
      <c r="A161" s="289"/>
      <c r="B161" s="281"/>
      <c r="C161" s="276" t="s">
        <v>490</v>
      </c>
      <c r="D161" s="195" t="s">
        <v>491</v>
      </c>
      <c r="E161" s="181" t="s">
        <v>317</v>
      </c>
      <c r="F161" s="188" t="s">
        <v>485</v>
      </c>
      <c r="G161" s="203"/>
    </row>
    <row r="162" spans="1:7" ht="32.25" customHeight="1" x14ac:dyDescent="0.25">
      <c r="A162" s="289"/>
      <c r="B162" s="281"/>
      <c r="C162" s="277" t="s">
        <v>490</v>
      </c>
      <c r="D162" s="197" t="s">
        <v>492</v>
      </c>
      <c r="E162" s="165">
        <v>1</v>
      </c>
      <c r="F162" s="165" t="s">
        <v>485</v>
      </c>
      <c r="G162" s="184" t="s">
        <v>212</v>
      </c>
    </row>
    <row r="163" spans="1:7" ht="32.25" customHeight="1" thickBot="1" x14ac:dyDescent="0.3">
      <c r="A163" s="289"/>
      <c r="B163" s="281"/>
      <c r="C163" s="278" t="s">
        <v>490</v>
      </c>
      <c r="D163" s="197" t="s">
        <v>248</v>
      </c>
      <c r="E163" s="165" t="s">
        <v>249</v>
      </c>
      <c r="F163" s="165" t="s">
        <v>485</v>
      </c>
    </row>
    <row r="164" spans="1:7" ht="32.25" customHeight="1" x14ac:dyDescent="0.25">
      <c r="A164" s="289"/>
      <c r="B164" s="281"/>
      <c r="C164" s="276" t="s">
        <v>493</v>
      </c>
      <c r="D164" s="195" t="s">
        <v>494</v>
      </c>
      <c r="E164" s="181" t="s">
        <v>317</v>
      </c>
      <c r="F164" s="188" t="s">
        <v>485</v>
      </c>
      <c r="G164" s="203"/>
    </row>
    <row r="165" spans="1:7" ht="32.25" customHeight="1" x14ac:dyDescent="0.25">
      <c r="A165" s="289"/>
      <c r="B165" s="281"/>
      <c r="C165" s="277"/>
      <c r="D165" s="197" t="s">
        <v>495</v>
      </c>
      <c r="E165" s="165">
        <v>1</v>
      </c>
      <c r="F165" s="165" t="s">
        <v>485</v>
      </c>
      <c r="G165" s="184" t="s">
        <v>212</v>
      </c>
    </row>
    <row r="166" spans="1:7" ht="32.25" customHeight="1" x14ac:dyDescent="0.25">
      <c r="A166" s="289"/>
      <c r="B166" s="281"/>
      <c r="C166" s="277"/>
      <c r="D166" s="197" t="s">
        <v>250</v>
      </c>
      <c r="E166" s="199" t="s">
        <v>251</v>
      </c>
      <c r="F166" s="165" t="s">
        <v>485</v>
      </c>
      <c r="G166" s="103" t="s">
        <v>252</v>
      </c>
    </row>
    <row r="167" spans="1:7" ht="32.25" customHeight="1" x14ac:dyDescent="0.25">
      <c r="A167" s="289"/>
      <c r="B167" s="281"/>
      <c r="C167" s="277"/>
      <c r="D167" s="197" t="s">
        <v>253</v>
      </c>
      <c r="E167" s="199" t="s">
        <v>218</v>
      </c>
      <c r="F167" s="165" t="s">
        <v>485</v>
      </c>
      <c r="G167" s="291" t="s">
        <v>254</v>
      </c>
    </row>
    <row r="168" spans="1:7" ht="32.25" customHeight="1" x14ac:dyDescent="0.25">
      <c r="A168" s="289"/>
      <c r="B168" s="281"/>
      <c r="C168" s="277"/>
      <c r="D168" s="197" t="s">
        <v>255</v>
      </c>
      <c r="E168" s="199" t="s">
        <v>218</v>
      </c>
      <c r="F168" s="165" t="s">
        <v>485</v>
      </c>
      <c r="G168" s="292"/>
    </row>
    <row r="169" spans="1:7" ht="15.75" thickBot="1" x14ac:dyDescent="0.3">
      <c r="A169" s="290"/>
      <c r="B169" s="282"/>
      <c r="C169" s="278"/>
      <c r="D169" s="197" t="s">
        <v>256</v>
      </c>
      <c r="E169" s="199" t="s">
        <v>251</v>
      </c>
      <c r="F169" s="165" t="s">
        <v>485</v>
      </c>
      <c r="G169" s="293"/>
    </row>
  </sheetData>
  <mergeCells count="48">
    <mergeCell ref="G143:G150"/>
    <mergeCell ref="B151:B157"/>
    <mergeCell ref="C151:C157"/>
    <mergeCell ref="G153:G157"/>
    <mergeCell ref="A158:A169"/>
    <mergeCell ref="B158:B169"/>
    <mergeCell ref="C158:C160"/>
    <mergeCell ref="C161:C163"/>
    <mergeCell ref="C164:C169"/>
    <mergeCell ref="G167:G169"/>
    <mergeCell ref="A93:A157"/>
    <mergeCell ref="B93:B123"/>
    <mergeCell ref="C93:C117"/>
    <mergeCell ref="G95:G117"/>
    <mergeCell ref="C118:C120"/>
    <mergeCell ref="C121:C123"/>
    <mergeCell ref="B124:B150"/>
    <mergeCell ref="C124:C150"/>
    <mergeCell ref="G126:G132"/>
    <mergeCell ref="G134:G142"/>
    <mergeCell ref="C76:C78"/>
    <mergeCell ref="C79:C82"/>
    <mergeCell ref="G81:G82"/>
    <mergeCell ref="C83:C86"/>
    <mergeCell ref="G85:G86"/>
    <mergeCell ref="B87:B92"/>
    <mergeCell ref="C87:C92"/>
    <mergeCell ref="G89:G92"/>
    <mergeCell ref="B68:B86"/>
    <mergeCell ref="C68:C71"/>
    <mergeCell ref="G70:G71"/>
    <mergeCell ref="C72:C75"/>
    <mergeCell ref="G74:G75"/>
    <mergeCell ref="A2:A92"/>
    <mergeCell ref="B2:B51"/>
    <mergeCell ref="C2:C9"/>
    <mergeCell ref="G4:G9"/>
    <mergeCell ref="C10:C18"/>
    <mergeCell ref="G12:G18"/>
    <mergeCell ref="C19:C27"/>
    <mergeCell ref="G21:G27"/>
    <mergeCell ref="C28:C39"/>
    <mergeCell ref="G30:G39"/>
    <mergeCell ref="C40:C51"/>
    <mergeCell ref="G42:G51"/>
    <mergeCell ref="B52:B67"/>
    <mergeCell ref="C52:C67"/>
    <mergeCell ref="G54:G6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SoSt LOGFRAME</vt:lpstr>
      <vt:lpstr>Budgetting SoSt</vt:lpstr>
      <vt:lpstr>Activity Info Indicators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Jean-Charles Rouge</cp:lastModifiedBy>
  <cp:lastPrinted>2016-11-01T14:37:32Z</cp:lastPrinted>
  <dcterms:created xsi:type="dcterms:W3CDTF">2014-08-29T13:09:43Z</dcterms:created>
  <dcterms:modified xsi:type="dcterms:W3CDTF">2019-02-22T14:12:15Z</dcterms:modified>
</cp:coreProperties>
</file>