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HERK\OneDrive - UNHCR\Desktop\LCRP 2020\Working Draft\"/>
    </mc:Choice>
  </mc:AlternateContent>
  <xr:revisionPtr revIDLastSave="1061" documentId="11_B8ACA41D3D90BE782ABCA706B30494CB0B13908A" xr6:coauthVersionLast="41" xr6:coauthVersionMax="41" xr10:uidLastSave="{81CCC888-D500-4B39-A483-64D829954403}"/>
  <bookViews>
    <workbookView xWindow="-110" yWindow="-110" windowWidth="19420" windowHeight="10420" xr2:uid="{00000000-000D-0000-FFFF-FFFF00000000}"/>
  </bookViews>
  <sheets>
    <sheet name="Summary" sheetId="5" r:id="rId1"/>
    <sheet name="BA LOGFRAME_2019&amp;2020" sheetId="1" r:id="rId2"/>
    <sheet name="PIN" sheetId="3" r:id="rId3"/>
    <sheet name="Budget Calculation" sheetId="4" r:id="rId4"/>
  </sheets>
  <externalReferences>
    <externalReference r:id="rId5"/>
    <externalReference r:id="rId6"/>
  </externalReferences>
  <definedNames>
    <definedName name="Consequence1">[1]!Consequence[Risk Consequence]</definedName>
    <definedName name="Primary">[1]!Table1[Primary List]</definedName>
    <definedName name="_xlnm.Print_Area" localSheetId="1">'BA LOGFRAME_2019&amp;2020'!$A$1:$W$56</definedName>
    <definedName name="Probability">[1]!Table11[Risk Probability]</definedName>
    <definedName name="Z_445B5084_4AA9_4766_BDF3_F081BD99834E_.wvu.PrintArea" localSheetId="1" hidden="1">'BA LOGFRAME_2019&amp;2020'!$A$1:$W$56</definedName>
    <definedName name="Z_A3FC2C64_8F18_4E91_812D_1C0A223CFD0E_.wvu.PrintArea" localSheetId="1" hidden="1">'BA LOGFRAME_2019&amp;2020'!$A$1:$W$56</definedName>
    <definedName name="Z_AA74D617_46A2_4FDC_94DA_407647126A6B_.wvu.PrintArea" localSheetId="1" hidden="1">'BA LOGFRAME_2019&amp;2020'!$A$1:$W$56</definedName>
  </definedNames>
  <calcPr calcId="191029"/>
  <customWorkbookViews>
    <customWorkbookView name="Fanette Blanc - Personal View" guid="{A3FC2C64-8F18-4E91-812D-1C0A223CFD0E}" mergeInterval="0" personalView="1" maximized="1" xWindow="-8" yWindow="-8" windowWidth="1936" windowHeight="1056" activeSheetId="1"/>
    <customWorkbookView name="Kareem Khalil - Personal View" guid="{445B5084-4AA9-4766-BDF3-F081BD99834E}" mergeInterval="0" personalView="1" maximized="1" xWindow="-8" yWindow="-8" windowWidth="1936" windowHeight="1096" activeSheetId="1" showComments="commIndAndComment"/>
    <customWorkbookView name="Jean-Charles Rouge - Personal View" guid="{AA74D617-46A2-4FDC-94DA-407647126A6B}" mergeInterval="0" personalView="1" xWindow="13" yWindow="18" windowWidth="1853" windowHeight="7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4" l="1"/>
  <c r="C16" i="4" l="1"/>
  <c r="AC25" i="1"/>
  <c r="AC24" i="1"/>
  <c r="AC23" i="1"/>
  <c r="P5" i="4"/>
  <c r="E16" i="4"/>
  <c r="D13" i="5" l="1"/>
  <c r="D17" i="5"/>
  <c r="D16" i="5"/>
  <c r="D15" i="5"/>
  <c r="D14" i="5"/>
  <c r="C13" i="5"/>
  <c r="C17" i="5"/>
  <c r="C16" i="5"/>
  <c r="C15" i="5"/>
  <c r="B13" i="5"/>
  <c r="B14" i="5"/>
  <c r="C14" i="5"/>
  <c r="B17" i="5"/>
  <c r="B16" i="5"/>
  <c r="E15" i="4"/>
  <c r="C24" i="5"/>
  <c r="C26" i="5"/>
  <c r="C29" i="5"/>
  <c r="C30" i="5"/>
  <c r="J20" i="3"/>
  <c r="J19" i="3"/>
  <c r="J18" i="3"/>
  <c r="E21" i="3"/>
  <c r="D18" i="3"/>
  <c r="M18" i="3" s="1"/>
  <c r="C18" i="3"/>
  <c r="B21" i="3"/>
  <c r="M20" i="3"/>
  <c r="K20" i="3"/>
  <c r="I20" i="3"/>
  <c r="G20" i="3"/>
  <c r="D19" i="3"/>
  <c r="G19" i="3" s="1"/>
  <c r="C19" i="3"/>
  <c r="F21" i="3"/>
  <c r="D17" i="3"/>
  <c r="M17" i="3" s="1"/>
  <c r="C17" i="3"/>
  <c r="V106" i="1"/>
  <c r="V101" i="1"/>
  <c r="V96" i="1"/>
  <c r="V81" i="1"/>
  <c r="V71" i="1"/>
  <c r="G17" i="3" l="1"/>
  <c r="I17" i="3"/>
  <c r="C21" i="3"/>
  <c r="G18" i="3"/>
  <c r="G21" i="3" s="1"/>
  <c r="I19" i="3"/>
  <c r="K19" i="3"/>
  <c r="K17" i="3"/>
  <c r="K18" i="3"/>
  <c r="M19" i="3"/>
  <c r="M21" i="3" s="1"/>
  <c r="I18" i="3"/>
  <c r="D21" i="3"/>
  <c r="I21" i="3" l="1"/>
  <c r="K21" i="3"/>
  <c r="S24" i="1" l="1"/>
  <c r="S32" i="1"/>
  <c r="R32" i="1"/>
  <c r="S29" i="1"/>
  <c r="R29" i="1"/>
  <c r="S30" i="1"/>
  <c r="R96" i="1" l="1"/>
  <c r="R71" i="1"/>
  <c r="R30" i="1"/>
  <c r="R24" i="1"/>
  <c r="M106" i="1" l="1"/>
  <c r="N106" i="1"/>
  <c r="O106" i="1"/>
  <c r="P106" i="1"/>
  <c r="Q106" i="1"/>
  <c r="U106" i="1"/>
  <c r="L106" i="1"/>
  <c r="M101" i="1"/>
  <c r="N101" i="1"/>
  <c r="O101" i="1"/>
  <c r="P101" i="1"/>
  <c r="Q101" i="1"/>
  <c r="U101" i="1"/>
  <c r="L101" i="1"/>
  <c r="M96" i="1"/>
  <c r="N96" i="1"/>
  <c r="O96" i="1"/>
  <c r="P96" i="1"/>
  <c r="Q96" i="1"/>
  <c r="U96" i="1"/>
  <c r="L96" i="1"/>
  <c r="M81" i="1"/>
  <c r="N81" i="1"/>
  <c r="O81" i="1"/>
  <c r="P81" i="1"/>
  <c r="Q81" i="1"/>
  <c r="U81" i="1"/>
  <c r="L81" i="1"/>
  <c r="M76" i="1"/>
  <c r="N76" i="1"/>
  <c r="O76" i="1"/>
  <c r="P76" i="1"/>
  <c r="Q76" i="1"/>
  <c r="U76" i="1"/>
  <c r="L76" i="1"/>
  <c r="M71" i="1"/>
  <c r="N71" i="1"/>
  <c r="O71" i="1"/>
  <c r="P71" i="1"/>
  <c r="Q71" i="1"/>
  <c r="U71" i="1"/>
  <c r="L71" i="1"/>
  <c r="M33" i="1"/>
  <c r="N33" i="1"/>
  <c r="O33" i="1"/>
  <c r="P33" i="1"/>
  <c r="Q33" i="1"/>
  <c r="U33" i="1"/>
  <c r="L33" i="1"/>
  <c r="M24" i="1"/>
  <c r="N24" i="1"/>
  <c r="O24" i="1"/>
  <c r="P24" i="1"/>
  <c r="Q24" i="1"/>
  <c r="U24" i="1"/>
  <c r="L24" i="1"/>
  <c r="C6" i="3"/>
  <c r="C5" i="3"/>
  <c r="B15" i="5"/>
  <c r="D6" i="3"/>
  <c r="D5" i="3"/>
  <c r="D24" i="5"/>
  <c r="E24" i="5"/>
  <c r="D26" i="5"/>
  <c r="E26" i="5"/>
  <c r="F27" i="5"/>
  <c r="D27" i="5"/>
  <c r="G27" i="5" s="1"/>
  <c r="E27" i="5"/>
  <c r="H27" i="5" s="1"/>
  <c r="F29" i="5"/>
  <c r="D29" i="5"/>
  <c r="G29" i="5" s="1"/>
  <c r="E29" i="5"/>
  <c r="H29" i="5" s="1"/>
  <c r="F30" i="5"/>
  <c r="G30" i="5"/>
  <c r="H30" i="5"/>
  <c r="D2" i="4"/>
  <c r="D3" i="4" s="1"/>
  <c r="C3" i="4"/>
  <c r="N3" i="4"/>
  <c r="D6" i="4"/>
  <c r="E6" i="4" s="1"/>
  <c r="C7" i="4"/>
  <c r="D7" i="4"/>
  <c r="N7" i="4"/>
  <c r="D15" i="4"/>
  <c r="E14" i="4"/>
  <c r="E17" i="4"/>
  <c r="G5" i="3"/>
  <c r="K5" i="3"/>
  <c r="K6" i="3"/>
  <c r="D7" i="3"/>
  <c r="K7" i="3" s="1"/>
  <c r="K8" i="3"/>
  <c r="E6" i="3"/>
  <c r="E9" i="3" s="1"/>
  <c r="F6" i="3"/>
  <c r="F9" i="3" s="1"/>
  <c r="C7" i="3"/>
  <c r="G8" i="3"/>
  <c r="I8" i="3"/>
  <c r="M8" i="3"/>
  <c r="B9" i="3"/>
  <c r="E19" i="4" l="1"/>
  <c r="AC70" i="1" s="1"/>
  <c r="F6" i="4"/>
  <c r="F7" i="4" s="1"/>
  <c r="E7" i="4"/>
  <c r="E2" i="4"/>
  <c r="C9" i="3"/>
  <c r="M6" i="3"/>
  <c r="G6" i="3"/>
  <c r="I6" i="3"/>
  <c r="I5" i="3"/>
  <c r="M5" i="3"/>
  <c r="D8" i="5"/>
  <c r="K9" i="3"/>
  <c r="M7" i="3"/>
  <c r="M9" i="3" s="1"/>
  <c r="D9" i="3"/>
  <c r="I7" i="3"/>
  <c r="G7" i="3"/>
  <c r="G9" i="3" s="1"/>
  <c r="G6" i="4" l="1"/>
  <c r="G7" i="4" s="1"/>
  <c r="F26" i="5"/>
  <c r="G16" i="4"/>
  <c r="H16" i="4"/>
  <c r="E3" i="4"/>
  <c r="F2" i="4"/>
  <c r="I9" i="3"/>
  <c r="D10" i="5"/>
  <c r="D9" i="5"/>
  <c r="H6" i="4"/>
  <c r="H26" i="5" l="1"/>
  <c r="AC72" i="1"/>
  <c r="G26" i="5"/>
  <c r="AC71" i="1"/>
  <c r="G2" i="4"/>
  <c r="F3" i="4"/>
  <c r="H7" i="4"/>
  <c r="I6" i="4"/>
  <c r="G3" i="4" l="1"/>
  <c r="H2" i="4"/>
  <c r="J6" i="4"/>
  <c r="I7" i="4"/>
  <c r="I2" i="4" l="1"/>
  <c r="H3" i="4"/>
  <c r="J7" i="4"/>
  <c r="K6" i="4"/>
  <c r="J2" i="4" l="1"/>
  <c r="I3" i="4"/>
  <c r="L6" i="4"/>
  <c r="K7" i="4"/>
  <c r="K2" i="4" l="1"/>
  <c r="J3" i="4"/>
  <c r="M6" i="4"/>
  <c r="M7" i="4" s="1"/>
  <c r="L7" i="4"/>
  <c r="P7" i="4" l="1"/>
  <c r="L2" i="4"/>
  <c r="K3" i="4"/>
  <c r="P10" i="4" l="1"/>
  <c r="L11" i="4" s="1"/>
  <c r="H24" i="5" s="1"/>
  <c r="M2" i="4"/>
  <c r="M3" i="4" s="1"/>
  <c r="L3" i="4"/>
  <c r="L12" i="4" l="1"/>
  <c r="G24" i="5" s="1"/>
  <c r="F24" i="5"/>
  <c r="C8" i="5" s="1"/>
  <c r="P3" i="4"/>
  <c r="C9" i="5" l="1"/>
  <c r="C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tc={258F6EB8-D6C1-4C4B-8204-4DBF4DE7E3FF}</author>
    <author>tc={120E3F2D-1874-481E-B00A-2849F1D71937}</author>
    <author>tc={CDE9D389-5001-4B46-99A3-6927467546F5}</author>
    <author>tc={602BDA94-9C94-4AC7-9D9C-FD9DD3E600DE}</author>
    <author>tc={CABE19A4-71BE-44C5-8A07-EC6E2C26CCD0}</author>
    <author>tc={A130925D-852E-4AE6-BF41-1D38AD5EB81A}</author>
    <author>tc={95A67214-DE2E-4F40-B063-4DEBD46AA7A0}</author>
    <author>tc={F5EF0B5B-E44A-4E6D-83CC-E23A5C9F6F86}</author>
    <author>tc={806C6F04-2574-46FE-94DB-BB3FEA2F6B8F}</author>
    <author>tc={5F2A5AAC-D0AA-48B6-AD01-94A7A265C7B8}</author>
    <author>tc={8DAA6036-3797-4680-BF08-954600690E9A}</author>
    <author>tc={A0AB40BE-E8DF-41A8-886B-B087072AC415}</author>
    <author>tc={4C2680DD-4B82-4EB5-B052-D0F6B9512F5E}</author>
    <author>tc={C5C63437-D588-449D-9561-029D29EBBB72}</author>
    <author>tc={8396731C-F20F-4D11-B2D7-2686F58E7AA4}</author>
  </authors>
  <commentList>
    <comment ref="Q9" authorId="0" shapeId="0" xr:uid="{258F6EB8-D6C1-4C4B-8204-4DBF4DE7E3FF}">
      <text>
        <t>[Threaded comment]
Your version of Excel allows you to read this threaded comment; however, any edits to it will get removed if the file is opened in a newer version of Excel. Learn more: https://go.microsoft.com/fwlink/?linkid=870924
Comment:
    2017 &amp; 2018 results</t>
      </text>
    </comment>
    <comment ref="R9" authorId="1" shapeId="0" xr:uid="{120E3F2D-1874-481E-B00A-2849F1D7193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OM - UNHCR - Round 3, Dec 2018, based on the caseload selected for 2018/2019 </t>
      </text>
    </comment>
    <comment ref="J17" authorId="2" shapeId="0" xr:uid="{CDE9D389-5001-4B46-99A3-6927467546F5}">
      <text>
        <t>[Threaded comment]
Your version of Excel allows you to read this threaded comment; however, any edits to it will get removed if the file is opened in a newer version of Excel. Learn more: https://go.microsoft.com/fwlink/?linkid=870924
Comment:
    2020: changed to yearly</t>
      </text>
    </comment>
    <comment ref="T17" authorId="3" shapeId="0" xr:uid="{602BDA94-9C94-4AC7-9D9C-FD9DD3E600DE}">
      <text>
        <t>[Threaded comment]
Your version of Excel allows you to read this threaded comment; however, any edits to it will get removed if the file is opened in a newer version of Excel. Learn more: https://go.microsoft.com/fwlink/?linkid=870924
Comment:
    results expected next Q</t>
      </text>
    </comment>
    <comment ref="A24" authorId="4" shapeId="0" xr:uid="{CABE19A4-71BE-44C5-8A07-EC6E2C26CCD0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Multipurpose cash assistance grants to the most socio-economically vulnerable households provide</t>
      </text>
    </comment>
    <comment ref="S24" authorId="5" shapeId="0" xr:uid="{A130925D-852E-4AE6-BF41-1D38AD5EB81A}">
      <text>
        <t>[Threaded comment]
Your version of Excel allows you to read this threaded comment; however, any edits to it will get removed if the file is opened in a newer version of Excel. Learn more: https://go.microsoft.com/fwlink/?linkid=870924
Comment:
    slightly lower than actual pogress to date since we count achievements in Q2 only - compared to the master sheet online</t>
      </text>
    </comment>
    <comment ref="S25" authorId="6" shapeId="0" xr:uid="{95A67214-DE2E-4F40-B063-4DEBD46AA7A0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highest reached in Q2 (Apr - June)</t>
      </text>
    </comment>
    <comment ref="S26" authorId="7" shapeId="0" xr:uid="{F5EF0B5B-E44A-4E6D-83CC-E23A5C9F6F86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Highest reached in Q2 (Apr - Jun)</t>
      </text>
    </comment>
    <comment ref="S28" authorId="8" shapeId="0" xr:uid="{806C6F04-2574-46FE-94DB-BB3FEA2F6B8F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Highest reached in Q2 (Mar - Jun)</t>
      </text>
    </comment>
    <comment ref="U38" authorId="9" shapeId="0" xr:uid="{5F2A5AAC-D0AA-48B6-AD01-94A7A265C7B8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reported end year</t>
      </text>
    </comment>
    <comment ref="U42" authorId="10" shapeId="0" xr:uid="{8DAA6036-3797-4680-BF08-954600690E9A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reported end year</t>
      </text>
    </comment>
    <comment ref="A71" authorId="11" shapeId="0" xr:uid="{A0AB40BE-E8DF-41A8-886B-B087072AC415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 Cash grants in support of populations affected by seasonal hazards and emergencies provided</t>
      </text>
    </comment>
    <comment ref="R72" authorId="12" shapeId="0" xr:uid="{4C2680DD-4B82-4EB5-B052-D0F6B9512F5E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based on delayed reporting</t>
      </text>
    </comment>
    <comment ref="A96" authorId="13" shapeId="0" xr:uid="{C5C63437-D588-449D-9561-029D29EBBB72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
In-kind assistance in support of populations affected by seasonal hazards and emergencies provided</t>
      </text>
    </comment>
    <comment ref="A135" authorId="14" shapeId="0" xr:uid="{8396731C-F20F-4D11-B2D7-2686F58E7AA4}">
      <text>
        <t>[Threaded comment]
Your version of Excel allows you to read this threaded comment; however, any edits to it will get removed if the file is opened in a newer version of Excel. Learn more: https://go.microsoft.com/fwlink/?linkid=870924
Comment:
    Was: Capacity of NPTP to provide social assistance enhanced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tc={FFA33C58-2044-434E-B6D7-DE509D36B933}</author>
    <author>tc={5C93F930-A72B-45D1-B7D9-3C0CA357E9C1}</author>
    <author>tc={0D616E3D-255C-427A-B725-41B103C6B673}</author>
    <author>tc={E5246B6A-1CF9-46CA-BDFD-76707B354948}</author>
    <author>tc={55B99B2F-4D20-434E-8EF2-D05ECC3929A7}</author>
    <author>tc={A4519D65-3CB8-4E39-9A72-66DA846C3146}</author>
    <author>tc={3B2489AA-3847-4FB6-8354-C30F67C61E50}</author>
  </authors>
  <commentList>
    <comment ref="E5" authorId="0" shapeId="0" xr:uid="{FFA33C58-2044-434E-B6D7-DE509D36B933}">
      <text>
        <t>[Threaded comment]
Your version of Excel allows you to read this threaded comment; however, any edits to it will get removed if the file is opened in a newer version of Excel. Learn more: https://go.microsoft.com/fwlink/?linkid=870924
Comment:
    Given by NPTP - total number of HHs recertified</t>
      </text>
    </comment>
    <comment ref="E6" authorId="1" shapeId="0" xr:uid="{5C93F930-A72B-45D1-B7D9-3C0CA357E9C1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SV + HV estimated by VASYR 2018;
SV: 51% of 1.5M; 137,097 HHs - AVG case size = 5.58
HV: 17% of 1.5M; 
49,419 HHs - AVG case size = 5.16</t>
      </text>
    </comment>
    <comment ref="D8" authorId="2" shapeId="0" xr:uid="{0D616E3D-255C-427A-B725-41B103C6B673}">
      <text>
        <t>[Threaded comment]
Your version of Excel allows you to read this threaded comment; however, any edits to it will get removed if the file is opened in a newer version of Excel. Learn more: https://go.microsoft.com/fwlink/?linkid=870924
Comment:
    given by UNRWA</t>
      </text>
    </comment>
    <comment ref="F8" authorId="3" shapeId="0" xr:uid="{E5246B6A-1CF9-46CA-BDFD-76707B354948}">
      <text>
        <t>[Threaded comment]
Your version of Excel allows you to read this threaded comment; however, any edits to it will get removed if the file is opened in a newer version of Excel. Learn more: https://go.microsoft.com/fwlink/?linkid=870924
Comment:
    SSN HHS 
given by UNRWA</t>
      </text>
    </comment>
    <comment ref="E17" authorId="4" shapeId="0" xr:uid="{55B99B2F-4D20-434E-8EF2-D05ECC3929A7}">
      <text>
        <t>[Threaded comment]
Your version of Excel allows you to read this threaded comment; however, any edits to it will get removed if the file is opened in a newer version of Excel. Learn more: https://go.microsoft.com/fwlink/?linkid=870924
Comment:
    Given by NPTP - total number of HHs recertified</t>
      </text>
    </comment>
    <comment ref="E18" authorId="5" shapeId="0" xr:uid="{A4519D65-3CB8-4E39-9A72-66DA846C314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SV + HV estimated by VASYR 2019
SV: 55% of 1.5M; 146,000 HHs - AVG case size = 5.6
HV: 17% of 1.5M; 
52,000 HHs - AVG case size = 5.2</t>
      </text>
    </comment>
    <comment ref="F20" authorId="6" shapeId="0" xr:uid="{3B2489AA-3847-4FB6-8354-C30F67C61E50}">
      <text>
        <t>[Threaded comment]
Your version of Excel allows you to read this threaded comment; however, any edits to it will get removed if the file is opened in a newer version of Excel. Learn more: https://go.microsoft.com/fwlink/?linkid=870924
Comment:
    SSN HHS 
given by UNRWA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tc={97D589BA-F97D-4E39-95E6-9B28167EC48C}</author>
    <author>tc={9C11C4CB-5835-46A5-AD0B-14DB8BFE8E63}</author>
  </authors>
  <commentList>
    <comment ref="O6" authorId="0" shapeId="0" xr:uid="{97D589BA-F97D-4E39-95E6-9B28167EC48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NPTP beneficiaries
</t>
      </text>
    </comment>
    <comment ref="E16" authorId="1" shapeId="0" xr:uid="{9C11C4CB-5835-46A5-AD0B-14DB8BFE8E6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provided by UNRWA
</t>
      </text>
    </comment>
  </commentList>
</comments>
</file>

<file path=xl/sharedStrings.xml><?xml version="1.0" encoding="utf-8"?>
<sst xmlns="http://schemas.openxmlformats.org/spreadsheetml/2006/main" count="805" uniqueCount="294">
  <si>
    <t>PRS</t>
  </si>
  <si>
    <t>PRL</t>
  </si>
  <si>
    <t>Result</t>
  </si>
  <si>
    <t>ID</t>
  </si>
  <si>
    <t>Indicators</t>
  </si>
  <si>
    <t>Baseline</t>
  </si>
  <si>
    <t>A</t>
  </si>
  <si>
    <t>B</t>
  </si>
  <si>
    <t>C</t>
  </si>
  <si>
    <t>D</t>
  </si>
  <si>
    <t>E</t>
  </si>
  <si>
    <t>Indicator</t>
  </si>
  <si>
    <t>Description/ definition</t>
  </si>
  <si>
    <t>MoV / Responsible</t>
  </si>
  <si>
    <t>Unit</t>
  </si>
  <si>
    <t>Frequency</t>
  </si>
  <si>
    <t>Yearly</t>
  </si>
  <si>
    <t>Quarterly</t>
  </si>
  <si>
    <t>List Activities under this output 1.1</t>
  </si>
  <si>
    <t>%</t>
  </si>
  <si>
    <t>SYR</t>
  </si>
  <si>
    <t>LEB</t>
  </si>
  <si>
    <t>INSTIT</t>
  </si>
  <si>
    <t>Beneficiary</t>
  </si>
  <si>
    <t>Target</t>
  </si>
  <si>
    <t>List Activities under this output 2.1</t>
  </si>
  <si>
    <t>List Activities under this output 2.2</t>
  </si>
  <si>
    <t>List Activities under this output 3.1</t>
  </si>
  <si>
    <t>List Activities under this output 3.2</t>
  </si>
  <si>
    <t>n/a</t>
  </si>
  <si>
    <t>TBD</t>
  </si>
  <si>
    <t>TOTAL</t>
  </si>
  <si>
    <t>Results</t>
  </si>
  <si>
    <t>BASIC ASSISTANCE SECTOR LOGFRAME - 2017-2020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</si>
  <si>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vulnerable HHs, including female-headed, to meet their basic survival needs </t>
    </r>
  </si>
  <si>
    <t>Economic vulnerability measured based on declared expenditure through a representative sample. i.e. if total expenditure is below the survival minimum expenditure basket then household is severly economically vulnerable. 
Assessments
Syrians: VASYR
Lebanese : Existing offical poverty figures
Palestinians: UNRWA vulnerability assessment
Indicative figues taken from VASYR; actual impact is measured through Outcome Monitoring</t>
  </si>
  <si>
    <t>% (HH)</t>
  </si>
  <si>
    <t>Numberator: # of assisted reporting ability to meet their basic survival needs 
Denominator:# total assisted who have been sampled</t>
  </si>
  <si>
    <t xml:space="preserve">Numberator: # of assisted SV households with specific need
Denominator:# total assisted SV households </t>
  </si>
  <si>
    <t xml:space="preserve">This outcome indicator aims at tracking the overlapp of economic and protection vulnerabilities. 
In the 2018 DF, households with certain protection profiles were identified as SV, a major breakthrough compared to previous years. 
It is critical to track the percentage of these household who were prioritized for regular assistance. 
MOV: the sector tracks this indicator through cross checking assisted cases on RAIS vs  the total list of eligible households </t>
  </si>
  <si>
    <t>% of assisted households reporting that they know how to access humanitarian assistance.</t>
  </si>
  <si>
    <t xml:space="preserve">Numberator: # of assisted SV households with postive answer
Denominator:# total assisted SV households </t>
  </si>
  <si>
    <t xml:space="preserve">this outcome indicator aims at understanding if households have enough information on how to access humanitarian assistance provided. 
MOV: specific question to be added to the MPC PDM </t>
  </si>
  <si>
    <t>Budget</t>
  </si>
  <si>
    <t>year 2019</t>
  </si>
  <si>
    <t>Output Budget (USD)</t>
  </si>
  <si>
    <t>% Humanitarian</t>
  </si>
  <si>
    <t>% Stabilization</t>
  </si>
  <si>
    <t># of socio-economically vulnerable households assisted</t>
  </si>
  <si>
    <t xml:space="preserve">% of severely economically vulnerable households receiving  cash assistance </t>
  </si>
  <si>
    <t># of socio-economically vulnerable children receiving child-focused social assistance (unconditional cash)</t>
  </si>
  <si>
    <t xml:space="preserve">% of planned actions from the protection mainstreaming commitments implemented </t>
  </si>
  <si>
    <t># of socio-economically vulnerbale HHs assisted
Baseline: 2017</t>
  </si>
  <si>
    <t>RAIS, ActivityInfo</t>
  </si>
  <si>
    <t>HH</t>
  </si>
  <si>
    <t>Numerator: SV HHs receiving Assistance
Denominator: SV HHs identified by the DF</t>
  </si>
  <si>
    <t xml:space="preserve">indicator tracking the social assistance  - child focused grants provided by unicef </t>
  </si>
  <si>
    <t>ActivityInfo, RAIS,</t>
  </si>
  <si>
    <t>child</t>
  </si>
  <si>
    <t xml:space="preserve">The sector has conducted a protection risk analysis for the strategy and interventions in which a number of commitments to accountability to affected people were identified to be implemented in 2019 - these are listed in a separate annex  </t>
  </si>
  <si>
    <t xml:space="preserve">the sector will track the implementation of these activities through a dedicated work plan. 
X number of comittments were made for 2019; the end of the year, the number of comitments achieved should be diveded by the total to generate the percentage </t>
  </si>
  <si>
    <t>comitment</t>
  </si>
  <si>
    <t>output indicater tacking the degree to which communications on eligibility criteria is effective.</t>
  </si>
  <si>
    <t xml:space="preserve">MOV: PDMs / OMS / PA 
Numberator: # of assisted SV households with postive answer
Denominator:# total assisted SV households </t>
  </si>
  <si>
    <t>Activity 1. Revise and update the desk formula for targeting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</si>
  <si>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</si>
  <si>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</si>
  <si>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>Activity 4. Present research and increase learning opportunities on multi purpose/sector cash programming (debt, impact of cash, assistance packages, etc...)</t>
  </si>
  <si>
    <t>Activity 5. Thematic trainings for partner staff (communications with communities, safe identification of protection risks and referrals, social safety nets and social protection</t>
  </si>
  <si>
    <t>Activity 7. The development of minimum standards for protection mainstreaming and accountability</t>
  </si>
  <si>
    <t>Activity 8. Thematic consultations with affected communities on programmatic areas: communications, design, targeting, etc</t>
  </si>
  <si>
    <r>
      <rPr>
        <b/>
        <sz val="12"/>
        <color rgb="FFFFFFFF"/>
        <rFont val="Calibri"/>
        <family val="2"/>
      </rPr>
      <t>Outcome 2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populations affected by seasonal hazards and emergencies to secure additional basic survival needs</t>
    </r>
  </si>
  <si>
    <t>%  newly displaced households who are provided basic assistance</t>
  </si>
  <si>
    <t>% of assisted  households affected by seasonal shocks who are able to meet their additional basic survival needs</t>
  </si>
  <si>
    <t>numerator: # newly displaced households assisted
denominator: # households newly displaced</t>
  </si>
  <si>
    <t>numberator: # of households receiving seasonal and emergency assistance who were able to meet their additional needs
denominator: # population found to be seasonally vulnerable and assisted</t>
  </si>
  <si>
    <t xml:space="preserve">RNA, field offices to estimate newly displaced. 
ActivityInfo, RAIS, Emergency response for assistance. </t>
  </si>
  <si>
    <t xml:space="preserve">PDM, outcome monitoring </t>
  </si>
  <si>
    <t>ad-hoc</t>
  </si>
  <si>
    <t>seasonaly</t>
  </si>
  <si>
    <t xml:space="preserve"> # of vulnerable households receiving seasonal cash assistance</t>
  </si>
  <si>
    <t># of vulnerable children receiving seasonal cash assistance</t>
  </si>
  <si>
    <t># of households assisted with one off cash in case of emergency</t>
  </si>
  <si>
    <t xml:space="preserve"> # of vulnerable households receiving seasonal cash assistance
Syr: desk formula
Vulnerable Lebanese: NPTP criteria
PRS: blanket approach ; PRL: Selected # of HHs living at high elevations
Leb Ret IOM vulnerbaility criteria</t>
  </si>
  <si>
    <t>ad-hoc/ needs based</t>
  </si>
  <si>
    <t>ActivityInfo, RAIS (incl. UNICEF 40$), UNRWA, NPTP,
(Economic vulnerability and exposure to cold) 
Vulnerable Lebanese: NPTP criteria
PRS: UNRWA vulnerability criteria (Blanket Approach)
PRL: safety nets cases above 500m
Leb Ret IOM vulnerbaility criteria</t>
  </si>
  <si>
    <t>RAIS and Activity Info</t>
  </si>
  <si>
    <t>children</t>
  </si>
  <si>
    <t xml:space="preserve">Monthly (during winter - Nov - March) </t>
  </si>
  <si>
    <t>Ad Hoc</t>
  </si>
  <si>
    <t>Activity 1: Identification and verification of eligible households (those hihgly vulnerable to seasonal/winter shocks)</t>
  </si>
  <si>
    <t>Activity 2:  Distribute of cash assisstance to households highly vulnerable to seasonal/winter shocks</t>
  </si>
  <si>
    <t>Activity 3: Monitoring and evaluation of cash assisstance to household highly vulnerable to seasonal/winter shocks</t>
  </si>
  <si>
    <t xml:space="preserve">Activity 4: Prepositioning of cash cards to be distributed in case of emergency </t>
  </si>
  <si>
    <t>Activity 5: Update the contingency plan</t>
  </si>
  <si>
    <t># of affected households receiving in-kind winter assistance</t>
  </si>
  <si>
    <t># of households receiving emergency in-kind assistance</t>
  </si>
  <si>
    <t>Populations affected by seasonal hazards supported with in-kind assistance</t>
  </si>
  <si>
    <t>Populations affected by emergencies supported with in-kind assistance</t>
  </si>
  <si>
    <t xml:space="preserve"># of vulnerable children receiving one-off seasonal in-kind assistance </t>
  </si>
  <si>
    <t># of vulnerable children receiving one-off cash seasonal assistance</t>
  </si>
  <si>
    <t xml:space="preserve">Monthly (during winter) </t>
  </si>
  <si>
    <t>Activity 2:  Distribution of in-kind assisstance to households highly vulnerable to seasonal/winter shocks</t>
  </si>
  <si>
    <t>Activity 3: Monitoring and evaluation of  and in-kind assisstance to household highly vulnerable to seasonal/winter shocks</t>
  </si>
  <si>
    <t>Activity 4: Provide in-kind assistance for populations affected by emergencies</t>
  </si>
  <si>
    <t>Activity 5: Maintain core relief item contingency in-kind  stock</t>
  </si>
  <si>
    <t xml:space="preserve">Activity 6. Contingency plan developed and updated </t>
  </si>
  <si>
    <t>Activity 7: Winter clothing kits for children</t>
  </si>
  <si>
    <r>
      <rPr>
        <b/>
        <sz val="12"/>
        <color rgb="FFFFFFFF"/>
        <rFont val="Calibri"/>
        <family val="2"/>
      </rPr>
      <t xml:space="preserve">Outcome 3: </t>
    </r>
    <r>
      <rPr>
        <b/>
        <sz val="10"/>
        <color rgb="FFFFFFFF"/>
        <rFont val="Calibri"/>
        <family val="2"/>
      </rPr>
      <t xml:space="preserve">
</t>
    </r>
    <r>
      <rPr>
        <sz val="10"/>
        <color rgb="FFFFFFFF"/>
        <rFont val="Calibri"/>
        <family val="2"/>
      </rPr>
      <t xml:space="preserve">Support the National Poverty Targeting Programme (NPTP) </t>
    </r>
  </si>
  <si>
    <t xml:space="preserve">Increased knowledge on vulnerability assessments and targeting among NPTP social workers </t>
  </si>
  <si>
    <t>Trained social workers demonstrate increased knowledge</t>
  </si>
  <si>
    <t>NPTP / pre-post assessments</t>
  </si>
  <si>
    <t xml:space="preserve">Strategy outlining the long-term vision of the social safety net system </t>
  </si>
  <si>
    <t>MoSA / NPTP</t>
  </si>
  <si>
    <t>strategy</t>
  </si>
  <si>
    <t>One Off</t>
  </si>
  <si>
    <t xml:space="preserve">capacity building trainings based on areas of interest identified </t>
  </si>
  <si>
    <t xml:space="preserve">Activity Info, NPTP Reports </t>
  </si>
  <si>
    <t>Persons (Staff)</t>
  </si>
  <si>
    <t>quarterly</t>
  </si>
  <si>
    <t xml:space="preserve">Social assistance system enhanced  </t>
  </si>
  <si>
    <t>enhancement of the business model of NPTP</t>
  </si>
  <si>
    <t>System</t>
  </si>
  <si>
    <t>Yes</t>
  </si>
  <si>
    <t>Activity 1: conduct trainings for NPTP / MoSA staff</t>
  </si>
  <si>
    <t xml:space="preserve">Activity 4: support the development of a National Social Safety Net Strategy </t>
  </si>
  <si>
    <t>Activity 5: Development of  training curriculum for SWs/staff (Y/N)</t>
  </si>
  <si>
    <r>
      <rPr>
        <b/>
        <sz val="10"/>
        <color rgb="FF000000"/>
        <rFont val="Calibri"/>
        <family val="2"/>
      </rPr>
      <t xml:space="preserve">Output 3.2: </t>
    </r>
    <r>
      <rPr>
        <sz val="10"/>
        <color rgb="FF000000"/>
        <rFont val="Calibri"/>
        <family val="2"/>
      </rPr>
      <t>National Social Protection Framework Developed</t>
    </r>
  </si>
  <si>
    <t>Development of national social protection framework</t>
  </si>
  <si>
    <t>development of the social protection framework including support to  Social Safety Net programme - NPTP</t>
  </si>
  <si>
    <t xml:space="preserve">Activity 2: support the development of a National Social Safety Net Strategy </t>
  </si>
  <si>
    <t>Total</t>
  </si>
  <si>
    <t>NPTP</t>
  </si>
  <si>
    <t>Water establishments</t>
  </si>
  <si>
    <t>* % of Female, Male, Children, Adolescent, Youth to be used if you do not have specific Sex Age Disaggregated Target for your sector</t>
  </si>
  <si>
    <t xml:space="preserve">Type of institution </t>
  </si>
  <si>
    <t>GRAND TOTAL</t>
  </si>
  <si>
    <t>Palestine Refugee in Lebanon  (PRL)</t>
  </si>
  <si>
    <t>Palestine Refugee from Syria (PRS)</t>
  </si>
  <si>
    <t>Displaced Syrian</t>
  </si>
  <si>
    <t xml:space="preserve">Lebanese </t>
  </si>
  <si>
    <t>% Adolescent*
 (10-17)</t>
  </si>
  <si>
    <t># Adolescent
 (10-17)</t>
  </si>
  <si>
    <t>% Children*</t>
  </si>
  <si>
    <t># Children
 (0-17)</t>
  </si>
  <si>
    <t>% Male*</t>
  </si>
  <si>
    <t># Male</t>
  </si>
  <si>
    <t>% Female*</t>
  </si>
  <si>
    <t># Female</t>
  </si>
  <si>
    <t>Total Population Targeted</t>
  </si>
  <si>
    <t>Total Population Targeted
Households</t>
  </si>
  <si>
    <t>Total Population In Need
Households</t>
  </si>
  <si>
    <t xml:space="preserve">Total Population Targeted
Persons
</t>
  </si>
  <si>
    <t>Total Population in Need
Persons</t>
  </si>
  <si>
    <t>Total Population</t>
  </si>
  <si>
    <t>Population Cohorts</t>
  </si>
  <si>
    <t>UNICEF one off top up for children</t>
  </si>
  <si>
    <t>Lebanese</t>
  </si>
  <si>
    <t>Palestinians</t>
  </si>
  <si>
    <t>Not receiving MCAP get 147$ for 5 months</t>
  </si>
  <si>
    <t>Receiving MCAP get 75$ for 5 months</t>
  </si>
  <si>
    <t>Syrian Households</t>
  </si>
  <si>
    <t>Output 2.1</t>
  </si>
  <si>
    <t>$</t>
  </si>
  <si>
    <t>SV</t>
  </si>
  <si>
    <t>SV and HV</t>
  </si>
  <si>
    <t xml:space="preserve">Child focused </t>
  </si>
  <si>
    <t>Lebanese households</t>
  </si>
  <si>
    <t>PRS Households</t>
  </si>
  <si>
    <t>Output 1.1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</si>
  <si>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</si>
  <si>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</si>
  <si>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</si>
  <si>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</si>
  <si>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</si>
  <si>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</si>
  <si>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</si>
  <si>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</si>
  <si>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</si>
  <si>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</si>
  <si>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</si>
  <si>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</si>
  <si>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OUTPUT 3.2: National Social Safety Net Strategy Developed</t>
  </si>
  <si>
    <t xml:space="preserve">Outcome 3: Support the National Poverty Targeting Programme (NPTP) </t>
  </si>
  <si>
    <t>Outcome 2: Strengthen the ability of populations affected by seasonal hazards and emergencies to secure additional basic survival needs</t>
  </si>
  <si>
    <t xml:space="preserve">Outcome 1: Strengthen the ability of vulnerable HHs, including female-headed, to meet their basic survival needs </t>
  </si>
  <si>
    <t xml:space="preserve">Budget </t>
  </si>
  <si>
    <t>Output</t>
  </si>
  <si>
    <t>Outcome</t>
  </si>
  <si>
    <t>Institutions (List them)</t>
  </si>
  <si>
    <t>Vulnerable Lebanese</t>
  </si>
  <si>
    <t>Persons Displaced from Syria</t>
  </si>
  <si>
    <t>All Population</t>
  </si>
  <si>
    <t>In Need (persons)</t>
  </si>
  <si>
    <t>Basic Assistance: Total budget (USD)</t>
  </si>
  <si>
    <t>Contact Information</t>
  </si>
  <si>
    <t>MoSA, UNHCR, ACF</t>
  </si>
  <si>
    <t>Coordinating Agency</t>
  </si>
  <si>
    <t>MOSA</t>
  </si>
  <si>
    <t>Lead Ministry</t>
  </si>
  <si>
    <t>Version V.1 Draft</t>
  </si>
  <si>
    <t>Basic Assistance</t>
  </si>
  <si>
    <t xml:space="preserve">Economic vulnerability
population can meet their basic survival needs/spend above the minimum survival expenditure basket. </t>
  </si>
  <si>
    <t>Impact studies and PDMs for all population cohorts 
Rational behind Targets: Basic Assistance Sector contributes to 40% of the SMEB value through the $175 cash grant. Food contributes to 31% of SMEB. Currently 98% of cash recepients also receive food.</t>
  </si>
  <si>
    <t>% population that is severly vulnerable</t>
  </si>
  <si>
    <t>National Social Safety Net Strategy endorsed</t>
  </si>
  <si>
    <t>Q1 - results</t>
  </si>
  <si>
    <t>Q2 - results</t>
  </si>
  <si>
    <t>Q3 - results</t>
  </si>
  <si>
    <t>Q4 - results</t>
  </si>
  <si>
    <t>N/A</t>
  </si>
  <si>
    <t>TBC</t>
  </si>
  <si>
    <t>?</t>
  </si>
  <si>
    <t xml:space="preserve">Comment </t>
  </si>
  <si>
    <t xml:space="preserve">Partial </t>
  </si>
  <si>
    <t>frequent data availble for Syrians only</t>
  </si>
  <si>
    <t xml:space="preserve">Good </t>
  </si>
  <si>
    <t xml:space="preserve">Bad </t>
  </si>
  <si>
    <t xml:space="preserve">programme discontinued due to funding </t>
  </si>
  <si>
    <t>on track - yearly indicator, to reported end year 2019</t>
  </si>
  <si>
    <t xml:space="preserve">means of verification in the making - frequence to be changed to annual </t>
  </si>
  <si>
    <t xml:space="preserve">Prepardness / Emergency Indicator </t>
  </si>
  <si>
    <t xml:space="preserve">on track </t>
  </si>
  <si>
    <t xml:space="preserve">Pending </t>
  </si>
  <si>
    <t xml:space="preserve">Planned activity / UNICEF </t>
  </si>
  <si>
    <t>no activities were implemented yet</t>
  </si>
  <si>
    <t xml:space="preserve">2020 Update </t>
  </si>
  <si>
    <t>Action for 2020</t>
  </si>
  <si>
    <t xml:space="preserve">no change </t>
  </si>
  <si>
    <r>
      <t xml:space="preserve">on track 
</t>
    </r>
    <r>
      <rPr>
        <b/>
        <sz val="10"/>
        <color rgb="FFFF0000"/>
        <rFont val="Calibri"/>
        <family val="2"/>
      </rPr>
      <t>Activity Info indicator</t>
    </r>
  </si>
  <si>
    <r>
      <t xml:space="preserve">programme discontinued due to funding
</t>
    </r>
    <r>
      <rPr>
        <b/>
        <sz val="10"/>
        <color rgb="FFFF0000"/>
        <rFont val="Calibri"/>
        <family val="2"/>
      </rPr>
      <t>Activity Info indicator</t>
    </r>
    <r>
      <rPr>
        <sz val="10"/>
        <color rgb="FFFF0000"/>
        <rFont val="Calibri"/>
        <family val="2"/>
      </rPr>
      <t xml:space="preserve"> </t>
    </r>
  </si>
  <si>
    <t>% of households identified as severely vulnerable and have specific needs receiving assistance.</t>
  </si>
  <si>
    <t>% of assisted  severely economically vulnerable households report being able to meet their basic survival needs.</t>
  </si>
  <si>
    <t xml:space="preserve">% of beneficiaries reporting they understand how humanitarian services were prioritized and selected (targeting criteria).  </t>
  </si>
  <si>
    <t xml:space="preserve">Activity 6. On-going review of the Protection Risk Analysis Matrix through </t>
  </si>
  <si>
    <r>
      <t xml:space="preserve">frequent data availble for Syrians only
</t>
    </r>
    <r>
      <rPr>
        <b/>
        <sz val="10"/>
        <color rgb="FFFF0000"/>
        <rFont val="Calibri"/>
        <family val="2"/>
      </rPr>
      <t>Dashboard indicator</t>
    </r>
  </si>
  <si>
    <r>
      <t xml:space="preserve">frequent data availble for Syrians only
</t>
    </r>
    <r>
      <rPr>
        <b/>
        <sz val="10"/>
        <color rgb="FFFF0000"/>
        <rFont val="Calibri"/>
        <family val="2"/>
      </rPr>
      <t xml:space="preserve">Dashboard Indicator </t>
    </r>
  </si>
  <si>
    <r>
      <t xml:space="preserve">frequent data availble for Syrians only
</t>
    </r>
    <r>
      <rPr>
        <b/>
        <sz val="10"/>
        <color rgb="FFFF0000"/>
        <rFont val="Calibri"/>
        <family val="2"/>
      </rPr>
      <t xml:space="preserve">Dashboard Indicator (to add in 2020)  </t>
    </r>
  </si>
  <si>
    <r>
      <t xml:space="preserve">on track 
</t>
    </r>
    <r>
      <rPr>
        <b/>
        <sz val="10"/>
        <color rgb="FFFF0000"/>
        <rFont val="Calibri"/>
        <family val="2"/>
      </rPr>
      <t xml:space="preserve">Dashboard Indicator </t>
    </r>
  </si>
  <si>
    <t xml:space="preserve">Reporting Status / frequency </t>
  </si>
  <si>
    <t>* Source: LCRP 2020 population package. 
% of Female, Male, Children, Adolescent, Youth to be used if you do not have specific Sex Age Disaggregated Target for your sector</t>
  </si>
  <si>
    <t># Targeted</t>
  </si>
  <si>
    <t>CAS</t>
  </si>
  <si>
    <t>Governors office</t>
  </si>
  <si>
    <t>Lebanese Agriculture Research Institute</t>
  </si>
  <si>
    <t>MEHE</t>
  </si>
  <si>
    <t>MEHE/ Schools</t>
  </si>
  <si>
    <t>MEHE/ Universities</t>
  </si>
  <si>
    <t>MoAg</t>
  </si>
  <si>
    <t>MoCulture</t>
  </si>
  <si>
    <t>MoEnv</t>
  </si>
  <si>
    <t>MoEW</t>
  </si>
  <si>
    <t>MoFA</t>
  </si>
  <si>
    <t>MoIM</t>
  </si>
  <si>
    <t>MoInd</t>
  </si>
  <si>
    <t>MoJustice</t>
  </si>
  <si>
    <t>MoLabor</t>
  </si>
  <si>
    <t>MoPH</t>
  </si>
  <si>
    <t>MoPH/ PHC</t>
  </si>
  <si>
    <t>MoPH/ SHC, THC, Hospitals</t>
  </si>
  <si>
    <t>MoPlanning</t>
  </si>
  <si>
    <t>MoSA</t>
  </si>
  <si>
    <t>MoSA/ SDCs</t>
  </si>
  <si>
    <t>MoSDA</t>
  </si>
  <si>
    <t>MoYS</t>
  </si>
  <si>
    <t>National employment office</t>
  </si>
  <si>
    <t>NCLW</t>
  </si>
  <si>
    <t>OMSWA</t>
  </si>
  <si>
    <t>Prime Minister Office</t>
  </si>
  <si>
    <t>Security forces</t>
  </si>
  <si>
    <t>Unions of Municipalities</t>
  </si>
  <si>
    <t>Municipalities</t>
  </si>
  <si>
    <t>Youth centers</t>
  </si>
  <si>
    <t xml:space="preserve">end year </t>
  </si>
  <si>
    <t xml:space="preserve">Khalil Dagher (dagherk@unhcr.org) ; Hadi Haddad (hadi_haddad@live.com); Jason MEisner  (jmeisner@lb.acfspain.org) 
 </t>
  </si>
  <si>
    <t>Targeted 2019</t>
  </si>
  <si>
    <t>Targeted 2020</t>
  </si>
  <si>
    <t xml:space="preserve">stab </t>
  </si>
  <si>
    <t xml:space="preserve">hum </t>
  </si>
  <si>
    <t>Hum</t>
  </si>
  <si>
    <t>Stab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</si>
  <si>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 xml:space="preserve">
The most economically vulnerable households benefit from unconditional, unrestricted cash assistance grants </t>
    </r>
  </si>
  <si>
    <r>
      <t>Output 2.1:
P</t>
    </r>
    <r>
      <rPr>
        <sz val="10"/>
        <rFont val="Calibri"/>
        <family val="2"/>
      </rPr>
      <t>opulation affected by seasonal hazards and emergencies benefits from cash grants.</t>
    </r>
  </si>
  <si>
    <t>P</t>
  </si>
  <si>
    <r>
      <t>Output 2.2: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
</t>
    </r>
    <r>
      <rPr>
        <sz val="10"/>
        <color rgb="FF000000"/>
        <rFont val="Calibri"/>
        <family val="2"/>
      </rPr>
      <t>Population affected by seasonal hazards and emergnecies benefits from in-kind assistanc</t>
    </r>
    <r>
      <rPr>
        <b/>
        <sz val="10"/>
        <color rgb="FF000000"/>
        <rFont val="Calibri"/>
        <family val="2"/>
      </rPr>
      <t xml:space="preserve">e </t>
    </r>
  </si>
  <si>
    <t xml:space="preserve">OUTPUT 1.1: The most economically vulnerable households benefit from unconditional, unrestricted cash assistance grants </t>
  </si>
  <si>
    <t>OUTPUT 2.1: Population affected by seasonal hazards and emergencies benefits from cash grants</t>
  </si>
  <si>
    <t xml:space="preserve">OUTPUT 2.2: Population affected by seasonal hazards and emergencies benefits from in-kind assistance </t>
  </si>
  <si>
    <t>OUTPUT 3.1: NPTP has enhanced capacity  to provide social assistance</t>
  </si>
  <si>
    <r>
      <t xml:space="preserve">Output 3.1: 
</t>
    </r>
    <r>
      <rPr>
        <sz val="10"/>
        <rFont val="Calibri"/>
        <family val="2"/>
      </rPr>
      <t>NPTP has enhanced capacity  to provide social assistance</t>
    </r>
  </si>
  <si>
    <t># of staff trained on conducting vulnerability assessments / targeting / and cash based interventions</t>
  </si>
  <si>
    <t>Activity 2: conduct a capacity assessment of NPTP social workers and develop a capacity development plan</t>
  </si>
  <si>
    <t>Activity 3: conduct an assessment of the social safety net system from a child and gender perspective</t>
  </si>
  <si>
    <t>Activity 1: conduct an assessment of the social safety net system from a child and gender perspective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</si>
</sst>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&quot;$&quot;* #,##0_);_(&quot;$&quot;* \(#,##0\);_(&quot;$&quot;* &quot;-&quot;??_);_(@_)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name val="Calibri Light"/>
      <family val="2"/>
      <scheme val="maj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BE4D5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/>
        <bgColor rgb="FFFBE4D5"/>
      </patternFill>
    </fill>
    <fill>
      <patternFill patternType="solid">
        <fgColor theme="4"/>
        <bgColor indexed="64"/>
      </patternFill>
    </fill>
    <fill>
      <patternFill patternType="solid">
        <fgColor rgb="FFF6D2D2"/>
        <bgColor indexed="64"/>
      </patternFill>
    </fill>
    <fill>
      <patternFill patternType="solid">
        <fgColor rgb="FFC0000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3"/>
    <xf numFmtId="9" fontId="3" fillId="0" borderId="3" applyFont="0" applyFill="0" applyBorder="0" applyAlignment="0" applyProtection="0"/>
    <xf numFmtId="43" fontId="3" fillId="0" borderId="3" applyFont="0" applyFill="0" applyBorder="0" applyAlignment="0" applyProtection="0"/>
    <xf numFmtId="43" fontId="22" fillId="0" borderId="3" applyFont="0" applyFill="0" applyBorder="0" applyAlignment="0" applyProtection="0"/>
    <xf numFmtId="0" fontId="22" fillId="0" borderId="3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44" fontId="40" fillId="0" borderId="0" applyFont="0" applyFill="0" applyBorder="0" applyAlignment="0" applyProtection="0"/>
  </cellStyleXfs>
  <cellXfs count="546">
    <xf numFmtId="0" fontId="0" fillId="0" borderId="0" xfId="0"/>
    <xf numFmtId="0" fontId="4" fillId="2" borderId="1" xfId="0" applyFont="1" applyFill="1" applyBorder="1"/>
    <xf numFmtId="0" fontId="6" fillId="0" borderId="3" xfId="0" applyFont="1" applyBorder="1"/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10" fillId="2" borderId="3" xfId="0" applyFont="1" applyFill="1" applyBorder="1" applyAlignment="1">
      <alignment vertical="top" wrapText="1"/>
    </xf>
    <xf numFmtId="0" fontId="4" fillId="5" borderId="3" xfId="0" applyFont="1" applyFill="1" applyBorder="1"/>
    <xf numFmtId="0" fontId="4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0" fillId="0" borderId="3" xfId="0" applyBorder="1"/>
    <xf numFmtId="0" fontId="4" fillId="8" borderId="1" xfId="0" applyFont="1" applyFill="1" applyBorder="1"/>
    <xf numFmtId="0" fontId="4" fillId="8" borderId="3" xfId="0" applyFont="1" applyFill="1" applyBorder="1"/>
    <xf numFmtId="0" fontId="0" fillId="8" borderId="0" xfId="0" applyFill="1"/>
    <xf numFmtId="0" fontId="8" fillId="9" borderId="8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vertical="center"/>
    </xf>
    <xf numFmtId="0" fontId="7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/>
    </xf>
    <xf numFmtId="0" fontId="8" fillId="9" borderId="8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5" borderId="3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7" fillId="2" borderId="3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 vertical="top" wrapText="1"/>
    </xf>
    <xf numFmtId="0" fontId="20" fillId="9" borderId="8" xfId="0" applyFont="1" applyFill="1" applyBorder="1" applyAlignment="1">
      <alignment horizontal="left" vertical="center"/>
    </xf>
    <xf numFmtId="0" fontId="20" fillId="9" borderId="8" xfId="0" applyFont="1" applyFill="1" applyBorder="1" applyAlignment="1">
      <alignment horizontal="left" vertical="center" wrapText="1"/>
    </xf>
    <xf numFmtId="9" fontId="15" fillId="2" borderId="11" xfId="0" applyNumberFormat="1" applyFont="1" applyFill="1" applyBorder="1" applyAlignment="1">
      <alignment horizontal="right" vertical="top" wrapText="1"/>
    </xf>
    <xf numFmtId="9" fontId="15" fillId="6" borderId="11" xfId="0" applyNumberFormat="1" applyFont="1" applyFill="1" applyBorder="1" applyAlignment="1">
      <alignment horizontal="right" vertical="top" wrapText="1"/>
    </xf>
    <xf numFmtId="9" fontId="15" fillId="7" borderId="11" xfId="0" applyNumberFormat="1" applyFont="1" applyFill="1" applyBorder="1" applyAlignment="1">
      <alignment horizontal="right" vertical="top" wrapText="1"/>
    </xf>
    <xf numFmtId="0" fontId="15" fillId="7" borderId="11" xfId="0" applyFont="1" applyFill="1" applyBorder="1" applyAlignment="1">
      <alignment horizontal="right" vertical="top" wrapText="1"/>
    </xf>
    <xf numFmtId="9" fontId="15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2" borderId="11" xfId="0" applyFont="1" applyFill="1" applyBorder="1" applyAlignment="1">
      <alignment horizontal="right" vertical="top" wrapText="1"/>
    </xf>
    <xf numFmtId="0" fontId="15" fillId="6" borderId="11" xfId="0" applyFont="1" applyFill="1" applyBorder="1" applyAlignment="1">
      <alignment horizontal="right" vertical="top" wrapText="1"/>
    </xf>
    <xf numFmtId="165" fontId="15" fillId="7" borderId="7" xfId="2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9" borderId="1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top" wrapText="1"/>
    </xf>
    <xf numFmtId="165" fontId="20" fillId="2" borderId="11" xfId="2" applyNumberFormat="1" applyFont="1" applyFill="1" applyBorder="1" applyAlignment="1">
      <alignment horizontal="right" vertical="top" wrapText="1"/>
    </xf>
    <xf numFmtId="0" fontId="15" fillId="2" borderId="5" xfId="0" applyFont="1" applyFill="1" applyBorder="1" applyAlignment="1">
      <alignment horizontal="left" vertical="top" wrapText="1"/>
    </xf>
    <xf numFmtId="165" fontId="15" fillId="2" borderId="11" xfId="2" applyNumberFormat="1" applyFont="1" applyFill="1" applyBorder="1" applyAlignment="1">
      <alignment horizontal="right" vertical="top" wrapText="1"/>
    </xf>
    <xf numFmtId="165" fontId="15" fillId="6" borderId="7" xfId="2" applyNumberFormat="1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left" vertical="top" wrapText="1"/>
    </xf>
    <xf numFmtId="165" fontId="15" fillId="2" borderId="7" xfId="2" applyNumberFormat="1" applyFont="1" applyFill="1" applyBorder="1" applyAlignment="1">
      <alignment horizontal="right" vertical="top" wrapText="1"/>
    </xf>
    <xf numFmtId="0" fontId="15" fillId="2" borderId="13" xfId="0" applyFont="1" applyFill="1" applyBorder="1" applyAlignment="1">
      <alignment horizontal="left" vertical="top" wrapText="1"/>
    </xf>
    <xf numFmtId="165" fontId="15" fillId="2" borderId="8" xfId="2" applyNumberFormat="1" applyFont="1" applyFill="1" applyBorder="1" applyAlignment="1">
      <alignment horizontal="right" vertical="top" wrapText="1"/>
    </xf>
    <xf numFmtId="165" fontId="15" fillId="6" borderId="8" xfId="2" applyNumberFormat="1" applyFont="1" applyFill="1" applyBorder="1" applyAlignment="1">
      <alignment horizontal="right" vertical="top" wrapText="1"/>
    </xf>
    <xf numFmtId="165" fontId="15" fillId="7" borderId="8" xfId="2" applyNumberFormat="1" applyFont="1" applyFill="1" applyBorder="1" applyAlignment="1">
      <alignment horizontal="right" vertical="top" wrapText="1"/>
    </xf>
    <xf numFmtId="165" fontId="20" fillId="6" borderId="11" xfId="2" applyNumberFormat="1" applyFont="1" applyFill="1" applyBorder="1" applyAlignment="1">
      <alignment horizontal="right" vertical="top" wrapText="1"/>
    </xf>
    <xf numFmtId="165" fontId="20" fillId="7" borderId="11" xfId="2" applyNumberFormat="1" applyFont="1" applyFill="1" applyBorder="1" applyAlignment="1">
      <alignment horizontal="right" vertical="top" wrapText="1"/>
    </xf>
    <xf numFmtId="165" fontId="15" fillId="6" borderId="11" xfId="2" applyNumberFormat="1" applyFont="1" applyFill="1" applyBorder="1" applyAlignment="1">
      <alignment horizontal="right" vertical="top" wrapText="1"/>
    </xf>
    <xf numFmtId="165" fontId="15" fillId="7" borderId="11" xfId="2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left" vertical="top" wrapText="1"/>
    </xf>
    <xf numFmtId="9" fontId="15" fillId="2" borderId="3" xfId="0" applyNumberFormat="1" applyFont="1" applyFill="1" applyBorder="1" applyAlignment="1">
      <alignment horizontal="right" vertical="top" wrapText="1"/>
    </xf>
    <xf numFmtId="3" fontId="15" fillId="6" borderId="3" xfId="0" applyNumberFormat="1" applyFont="1" applyFill="1" applyBorder="1" applyAlignment="1">
      <alignment horizontal="right" vertical="top" wrapText="1"/>
    </xf>
    <xf numFmtId="3" fontId="15" fillId="7" borderId="3" xfId="0" applyNumberFormat="1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vertical="top" wrapText="1"/>
    </xf>
    <xf numFmtId="0" fontId="15" fillId="8" borderId="3" xfId="0" applyFont="1" applyFill="1" applyBorder="1"/>
    <xf numFmtId="0" fontId="19" fillId="8" borderId="3" xfId="0" applyFont="1" applyFill="1" applyBorder="1"/>
    <xf numFmtId="0" fontId="20" fillId="9" borderId="7" xfId="0" applyFont="1" applyFill="1" applyBorder="1" applyAlignment="1">
      <alignment horizontal="left" vertical="center"/>
    </xf>
    <xf numFmtId="0" fontId="20" fillId="9" borderId="11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20" fillId="9" borderId="24" xfId="0" applyFont="1" applyFill="1" applyBorder="1" applyAlignment="1">
      <alignment horizontal="left" vertical="center" wrapText="1"/>
    </xf>
    <xf numFmtId="0" fontId="15" fillId="5" borderId="3" xfId="0" applyFont="1" applyFill="1" applyBorder="1"/>
    <xf numFmtId="0" fontId="20" fillId="9" borderId="12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top" wrapText="1"/>
    </xf>
    <xf numFmtId="0" fontId="20" fillId="9" borderId="11" xfId="0" applyFont="1" applyFill="1" applyBorder="1" applyAlignment="1">
      <alignment horizontal="left" vertical="center"/>
    </xf>
    <xf numFmtId="0" fontId="20" fillId="9" borderId="24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vertical="center"/>
    </xf>
    <xf numFmtId="166" fontId="15" fillId="2" borderId="9" xfId="2" applyNumberFormat="1" applyFont="1" applyFill="1" applyBorder="1" applyAlignment="1">
      <alignment horizontal="right" vertical="top" wrapText="1"/>
    </xf>
    <xf numFmtId="166" fontId="15" fillId="6" borderId="7" xfId="2" applyNumberFormat="1" applyFont="1" applyFill="1" applyBorder="1" applyAlignment="1">
      <alignment horizontal="right" vertical="top" wrapText="1"/>
    </xf>
    <xf numFmtId="166" fontId="15" fillId="7" borderId="7" xfId="2" applyNumberFormat="1" applyFont="1" applyFill="1" applyBorder="1" applyAlignment="1">
      <alignment horizontal="right" vertical="top" wrapText="1"/>
    </xf>
    <xf numFmtId="166" fontId="15" fillId="6" borderId="8" xfId="2" applyNumberFormat="1" applyFont="1" applyFill="1" applyBorder="1" applyAlignment="1">
      <alignment horizontal="right" vertical="top" wrapText="1"/>
    </xf>
    <xf numFmtId="166" fontId="15" fillId="7" borderId="8" xfId="2" applyNumberFormat="1" applyFont="1" applyFill="1" applyBorder="1" applyAlignment="1">
      <alignment horizontal="right" vertical="top" wrapText="1"/>
    </xf>
    <xf numFmtId="166" fontId="15" fillId="6" borderId="11" xfId="2" applyNumberFormat="1" applyFont="1" applyFill="1" applyBorder="1" applyAlignment="1">
      <alignment horizontal="right" vertical="top" wrapText="1"/>
    </xf>
    <xf numFmtId="166" fontId="15" fillId="7" borderId="11" xfId="2" applyNumberFormat="1" applyFont="1" applyFill="1" applyBorder="1" applyAlignment="1">
      <alignment horizontal="right" vertical="top" wrapText="1"/>
    </xf>
    <xf numFmtId="0" fontId="15" fillId="5" borderId="3" xfId="0" applyFont="1" applyFill="1" applyBorder="1" applyAlignment="1">
      <alignment wrapText="1"/>
    </xf>
    <xf numFmtId="0" fontId="19" fillId="8" borderId="3" xfId="0" applyFont="1" applyFill="1" applyBorder="1" applyAlignment="1">
      <alignment wrapText="1"/>
    </xf>
    <xf numFmtId="0" fontId="15" fillId="0" borderId="11" xfId="0" applyFont="1" applyBorder="1" applyAlignment="1">
      <alignment horizontal="left" vertical="top" wrapText="1"/>
    </xf>
    <xf numFmtId="165" fontId="15" fillId="0" borderId="11" xfId="2" applyNumberFormat="1" applyFont="1" applyBorder="1" applyAlignment="1">
      <alignment horizontal="right" vertical="top" wrapText="1"/>
    </xf>
    <xf numFmtId="0" fontId="15" fillId="5" borderId="3" xfId="0" applyFont="1" applyFill="1" applyBorder="1" applyAlignment="1">
      <alignment horizontal="right" vertical="top" wrapText="1"/>
    </xf>
    <xf numFmtId="9" fontId="15" fillId="5" borderId="3" xfId="0" applyNumberFormat="1" applyFont="1" applyFill="1" applyBorder="1" applyAlignment="1">
      <alignment horizontal="right" vertical="top" wrapText="1"/>
    </xf>
    <xf numFmtId="0" fontId="15" fillId="8" borderId="3" xfId="0" applyFont="1" applyFill="1" applyBorder="1" applyAlignment="1">
      <alignment wrapText="1"/>
    </xf>
    <xf numFmtId="0" fontId="19" fillId="8" borderId="21" xfId="0" applyFont="1" applyFill="1" applyBorder="1" applyAlignment="1">
      <alignment wrapText="1"/>
    </xf>
    <xf numFmtId="0" fontId="15" fillId="0" borderId="15" xfId="0" applyFont="1" applyBorder="1" applyAlignment="1">
      <alignment horizontal="left" vertical="top" wrapText="1"/>
    </xf>
    <xf numFmtId="1" fontId="15" fillId="0" borderId="11" xfId="0" applyNumberFormat="1" applyFont="1" applyBorder="1" applyAlignment="1">
      <alignment horizontal="right" vertical="top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/>
    </xf>
    <xf numFmtId="9" fontId="15" fillId="2" borderId="9" xfId="0" applyNumberFormat="1" applyFont="1" applyFill="1" applyBorder="1" applyAlignment="1">
      <alignment horizontal="right" vertical="top" wrapText="1"/>
    </xf>
    <xf numFmtId="9" fontId="15" fillId="6" borderId="7" xfId="0" applyNumberFormat="1" applyFont="1" applyFill="1" applyBorder="1" applyAlignment="1">
      <alignment horizontal="right" vertical="top" wrapText="1"/>
    </xf>
    <xf numFmtId="0" fontId="15" fillId="6" borderId="7" xfId="0" applyFont="1" applyFill="1" applyBorder="1" applyAlignment="1">
      <alignment horizontal="right" vertical="top" wrapText="1"/>
    </xf>
    <xf numFmtId="0" fontId="15" fillId="7" borderId="7" xfId="0" applyFont="1" applyFill="1" applyBorder="1" applyAlignment="1">
      <alignment horizontal="right" vertical="top" wrapText="1"/>
    </xf>
    <xf numFmtId="9" fontId="15" fillId="2" borderId="7" xfId="0" applyNumberFormat="1" applyFont="1" applyFill="1" applyBorder="1" applyAlignment="1">
      <alignment horizontal="right" vertical="top" wrapText="1"/>
    </xf>
    <xf numFmtId="10" fontId="15" fillId="6" borderId="7" xfId="0" applyNumberFormat="1" applyFont="1" applyFill="1" applyBorder="1" applyAlignment="1">
      <alignment horizontal="right" vertical="top" wrapText="1"/>
    </xf>
    <xf numFmtId="0" fontId="15" fillId="5" borderId="3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right" vertical="top" wrapText="1"/>
    </xf>
    <xf numFmtId="0" fontId="20" fillId="9" borderId="25" xfId="0" applyFont="1" applyFill="1" applyBorder="1" applyAlignment="1">
      <alignment horizontal="left" vertical="center"/>
    </xf>
    <xf numFmtId="9" fontId="15" fillId="7" borderId="11" xfId="1" applyFont="1" applyFill="1" applyBorder="1" applyAlignment="1">
      <alignment horizontal="right" vertical="top" wrapText="1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/>
    <xf numFmtId="0" fontId="19" fillId="0" borderId="0" xfId="0" applyFont="1"/>
    <xf numFmtId="0" fontId="19" fillId="0" borderId="3" xfId="0" applyFont="1" applyBorder="1"/>
    <xf numFmtId="0" fontId="15" fillId="2" borderId="22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8" fillId="9" borderId="26" xfId="0" applyFont="1" applyFill="1" applyBorder="1" applyAlignment="1">
      <alignment vertical="center"/>
    </xf>
    <xf numFmtId="0" fontId="7" fillId="9" borderId="27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left" vertical="center"/>
    </xf>
    <xf numFmtId="9" fontId="15" fillId="2" borderId="11" xfId="1" applyFont="1" applyFill="1" applyBorder="1" applyAlignment="1">
      <alignment horizontal="right" vertical="top" wrapText="1"/>
    </xf>
    <xf numFmtId="9" fontId="15" fillId="6" borderId="11" xfId="1" applyFont="1" applyFill="1" applyBorder="1" applyAlignment="1">
      <alignment horizontal="right" vertical="top" wrapText="1"/>
    </xf>
    <xf numFmtId="165" fontId="15" fillId="8" borderId="11" xfId="2" applyNumberFormat="1" applyFont="1" applyFill="1" applyBorder="1" applyAlignment="1">
      <alignment horizontal="right" vertical="top" wrapText="1"/>
    </xf>
    <xf numFmtId="0" fontId="8" fillId="9" borderId="23" xfId="0" applyFont="1" applyFill="1" applyBorder="1" applyAlignment="1">
      <alignment vertical="center"/>
    </xf>
    <xf numFmtId="0" fontId="3" fillId="0" borderId="3" xfId="3"/>
    <xf numFmtId="3" fontId="21" fillId="0" borderId="3" xfId="3" applyNumberFormat="1" applyFont="1" applyAlignment="1">
      <alignment vertical="center" wrapText="1"/>
    </xf>
    <xf numFmtId="164" fontId="3" fillId="0" borderId="3" xfId="3" applyNumberFormat="1"/>
    <xf numFmtId="0" fontId="3" fillId="0" borderId="3" xfId="3" applyProtection="1">
      <protection locked="0"/>
    </xf>
    <xf numFmtId="0" fontId="3" fillId="0" borderId="3" xfId="3" applyAlignment="1" applyProtection="1">
      <alignment vertical="center" wrapText="1"/>
      <protection locked="0"/>
    </xf>
    <xf numFmtId="0" fontId="3" fillId="8" borderId="11" xfId="3" applyFill="1" applyBorder="1" applyAlignment="1">
      <alignment vertical="center"/>
    </xf>
    <xf numFmtId="165" fontId="3" fillId="15" borderId="11" xfId="3" applyNumberFormat="1" applyFill="1" applyBorder="1" applyAlignment="1" applyProtection="1">
      <alignment vertical="center"/>
      <protection locked="0"/>
    </xf>
    <xf numFmtId="167" fontId="6" fillId="8" borderId="11" xfId="5" applyNumberFormat="1" applyFont="1" applyFill="1" applyBorder="1" applyAlignment="1">
      <alignment vertical="center" wrapText="1"/>
    </xf>
    <xf numFmtId="0" fontId="3" fillId="15" borderId="11" xfId="3" applyFill="1" applyBorder="1" applyAlignment="1">
      <alignment vertical="center"/>
    </xf>
    <xf numFmtId="3" fontId="23" fillId="8" borderId="11" xfId="3" applyNumberFormat="1" applyFont="1" applyFill="1" applyBorder="1" applyAlignment="1">
      <alignment horizontal="center" vertical="center"/>
    </xf>
    <xf numFmtId="0" fontId="17" fillId="15" borderId="24" xfId="3" applyFont="1" applyFill="1" applyBorder="1" applyAlignment="1">
      <alignment vertical="center"/>
    </xf>
    <xf numFmtId="167" fontId="6" fillId="8" borderId="11" xfId="4" applyNumberFormat="1" applyFont="1" applyFill="1" applyBorder="1" applyAlignment="1">
      <alignment vertical="center" wrapText="1"/>
    </xf>
    <xf numFmtId="165" fontId="6" fillId="0" borderId="11" xfId="5" applyNumberFormat="1" applyFont="1" applyBorder="1" applyAlignment="1" applyProtection="1">
      <alignment vertical="center" wrapText="1"/>
      <protection locked="0"/>
    </xf>
    <xf numFmtId="165" fontId="6" fillId="0" borderId="11" xfId="6" applyNumberFormat="1" applyFont="1" applyBorder="1" applyAlignment="1" applyProtection="1">
      <alignment vertical="center" wrapText="1"/>
      <protection locked="0"/>
    </xf>
    <xf numFmtId="167" fontId="6" fillId="0" borderId="11" xfId="4" applyNumberFormat="1" applyFont="1" applyBorder="1" applyAlignment="1">
      <alignment vertical="center" wrapText="1"/>
    </xf>
    <xf numFmtId="165" fontId="6" fillId="0" borderId="22" xfId="5" applyNumberFormat="1" applyFont="1" applyBorder="1" applyAlignment="1" applyProtection="1">
      <alignment vertical="center" wrapText="1"/>
      <protection locked="0"/>
    </xf>
    <xf numFmtId="0" fontId="6" fillId="0" borderId="24" xfId="7" applyFont="1" applyBorder="1" applyAlignment="1">
      <alignment vertical="center" wrapText="1"/>
    </xf>
    <xf numFmtId="9" fontId="6" fillId="0" borderId="11" xfId="4" applyFont="1" applyBorder="1" applyAlignment="1">
      <alignment vertical="center" wrapText="1"/>
    </xf>
    <xf numFmtId="165" fontId="3" fillId="0" borderId="3" xfId="3" applyNumberFormat="1"/>
    <xf numFmtId="0" fontId="3" fillId="0" borderId="3" xfId="3" applyAlignment="1">
      <alignment vertical="top"/>
    </xf>
    <xf numFmtId="17" fontId="24" fillId="16" borderId="11" xfId="7" applyNumberFormat="1" applyFont="1" applyFill="1" applyBorder="1" applyAlignment="1">
      <alignment horizontal="center" vertical="top" wrapText="1"/>
    </xf>
    <xf numFmtId="167" fontId="24" fillId="16" borderId="11" xfId="4" applyNumberFormat="1" applyFont="1" applyFill="1" applyBorder="1" applyAlignment="1">
      <alignment horizontal="center" vertical="top" wrapText="1"/>
    </xf>
    <xf numFmtId="0" fontId="24" fillId="16" borderId="11" xfId="7" applyFont="1" applyFill="1" applyBorder="1" applyAlignment="1">
      <alignment horizontal="center" vertical="top" wrapText="1"/>
    </xf>
    <xf numFmtId="165" fontId="24" fillId="16" borderId="11" xfId="5" applyNumberFormat="1" applyFont="1" applyFill="1" applyBorder="1" applyAlignment="1">
      <alignment horizontal="center" vertical="top" wrapText="1"/>
    </xf>
    <xf numFmtId="165" fontId="3" fillId="0" borderId="3" xfId="3" applyNumberFormat="1" applyAlignment="1">
      <alignment vertical="top"/>
    </xf>
    <xf numFmtId="0" fontId="3" fillId="0" borderId="11" xfId="3" applyBorder="1"/>
    <xf numFmtId="0" fontId="3" fillId="0" borderId="11" xfId="3" applyBorder="1" applyAlignment="1">
      <alignment vertical="top"/>
    </xf>
    <xf numFmtId="3" fontId="3" fillId="0" borderId="11" xfId="3" applyNumberFormat="1" applyBorder="1"/>
    <xf numFmtId="165" fontId="0" fillId="0" borderId="11" xfId="5" applyNumberFormat="1" applyFont="1" applyBorder="1"/>
    <xf numFmtId="165" fontId="3" fillId="0" borderId="11" xfId="3" applyNumberFormat="1" applyBorder="1"/>
    <xf numFmtId="165" fontId="3" fillId="0" borderId="11" xfId="3" applyNumberFormat="1" applyBorder="1" applyAlignment="1">
      <alignment vertical="top"/>
    </xf>
    <xf numFmtId="1" fontId="3" fillId="0" borderId="11" xfId="3" applyNumberFormat="1" applyBorder="1"/>
    <xf numFmtId="0" fontId="17" fillId="0" borderId="3" xfId="3" applyFont="1"/>
    <xf numFmtId="0" fontId="17" fillId="0" borderId="11" xfId="3" applyFont="1" applyBorder="1"/>
    <xf numFmtId="0" fontId="17" fillId="0" borderId="11" xfId="3" applyFont="1" applyBorder="1" applyAlignment="1">
      <alignment vertical="top"/>
    </xf>
    <xf numFmtId="9" fontId="3" fillId="14" borderId="33" xfId="3" applyNumberFormat="1" applyFill="1" applyBorder="1"/>
    <xf numFmtId="9" fontId="0" fillId="14" borderId="32" xfId="4" applyFont="1" applyFill="1" applyBorder="1"/>
    <xf numFmtId="3" fontId="3" fillId="14" borderId="32" xfId="3" applyNumberFormat="1" applyFill="1" applyBorder="1"/>
    <xf numFmtId="0" fontId="17" fillId="16" borderId="21" xfId="3" applyFont="1" applyFill="1" applyBorder="1" applyAlignment="1">
      <alignment horizontal="right"/>
    </xf>
    <xf numFmtId="0" fontId="17" fillId="16" borderId="35" xfId="3" applyFont="1" applyFill="1" applyBorder="1" applyAlignment="1">
      <alignment horizontal="right"/>
    </xf>
    <xf numFmtId="0" fontId="26" fillId="0" borderId="3" xfId="7" applyFont="1" applyAlignment="1">
      <alignment vertical="center"/>
    </xf>
    <xf numFmtId="0" fontId="25" fillId="0" borderId="3" xfId="7" applyFont="1" applyAlignment="1">
      <alignment vertical="center"/>
    </xf>
    <xf numFmtId="165" fontId="26" fillId="14" borderId="36" xfId="6" applyNumberFormat="1" applyFont="1" applyFill="1" applyBorder="1" applyAlignment="1">
      <alignment vertical="center"/>
    </xf>
    <xf numFmtId="165" fontId="26" fillId="11" borderId="3" xfId="6" applyNumberFormat="1" applyFont="1" applyFill="1" applyAlignment="1">
      <alignment horizontal="right" vertical="center"/>
    </xf>
    <xf numFmtId="0" fontId="26" fillId="11" borderId="3" xfId="7" applyFont="1" applyFill="1" applyAlignment="1">
      <alignment horizontal="right" vertical="center"/>
    </xf>
    <xf numFmtId="165" fontId="26" fillId="11" borderId="3" xfId="6" applyNumberFormat="1" applyFont="1" applyFill="1" applyAlignment="1">
      <alignment vertical="center"/>
    </xf>
    <xf numFmtId="165" fontId="27" fillId="14" borderId="36" xfId="6" applyNumberFormat="1" applyFont="1" applyFill="1" applyBorder="1" applyAlignment="1">
      <alignment vertical="center"/>
    </xf>
    <xf numFmtId="165" fontId="27" fillId="11" borderId="3" xfId="6" applyNumberFormat="1" applyFont="1" applyFill="1" applyAlignment="1">
      <alignment vertical="center"/>
    </xf>
    <xf numFmtId="165" fontId="28" fillId="14" borderId="38" xfId="6" applyNumberFormat="1" applyFont="1" applyFill="1" applyBorder="1" applyAlignment="1">
      <alignment vertical="center"/>
    </xf>
    <xf numFmtId="165" fontId="28" fillId="11" borderId="39" xfId="6" applyNumberFormat="1" applyFont="1" applyFill="1" applyBorder="1" applyAlignment="1">
      <alignment vertical="center"/>
    </xf>
    <xf numFmtId="0" fontId="25" fillId="11" borderId="39" xfId="7" applyFont="1" applyFill="1" applyBorder="1" applyAlignment="1">
      <alignment vertical="center"/>
    </xf>
    <xf numFmtId="165" fontId="25" fillId="14" borderId="35" xfId="6" applyNumberFormat="1" applyFont="1" applyFill="1" applyBorder="1" applyAlignment="1">
      <alignment horizontal="right" vertical="center"/>
    </xf>
    <xf numFmtId="0" fontId="18" fillId="0" borderId="3" xfId="3" applyFont="1"/>
    <xf numFmtId="165" fontId="30" fillId="0" borderId="3" xfId="6" applyNumberFormat="1" applyFont="1" applyAlignment="1">
      <alignment vertical="center"/>
    </xf>
    <xf numFmtId="0" fontId="26" fillId="0" borderId="3" xfId="7" applyFont="1" applyAlignment="1">
      <alignment horizontal="right" vertical="center"/>
    </xf>
    <xf numFmtId="9" fontId="31" fillId="14" borderId="36" xfId="4" applyFont="1" applyFill="1" applyBorder="1" applyAlignment="1">
      <alignment vertical="center"/>
    </xf>
    <xf numFmtId="0" fontId="3" fillId="11" borderId="3" xfId="3" applyFill="1"/>
    <xf numFmtId="165" fontId="31" fillId="14" borderId="36" xfId="6" applyNumberFormat="1" applyFont="1" applyFill="1" applyBorder="1" applyAlignment="1">
      <alignment vertical="center"/>
    </xf>
    <xf numFmtId="0" fontId="26" fillId="11" borderId="3" xfId="7" applyFont="1" applyFill="1" applyAlignment="1">
      <alignment horizontal="right" vertical="center" wrapText="1"/>
    </xf>
    <xf numFmtId="0" fontId="25" fillId="14" borderId="35" xfId="7" applyFont="1" applyFill="1" applyBorder="1" applyAlignment="1">
      <alignment horizontal="right" vertical="center"/>
    </xf>
    <xf numFmtId="0" fontId="26" fillId="0" borderId="3" xfId="7" applyFont="1" applyAlignment="1">
      <alignment horizontal="left" vertical="center"/>
    </xf>
    <xf numFmtId="0" fontId="32" fillId="0" borderId="3" xfId="7" applyFont="1" applyAlignment="1">
      <alignment vertical="center"/>
    </xf>
    <xf numFmtId="0" fontId="26" fillId="11" borderId="32" xfId="7" applyFont="1" applyFill="1" applyBorder="1" applyAlignment="1">
      <alignment horizontal="right" vertical="center" wrapText="1"/>
    </xf>
    <xf numFmtId="0" fontId="33" fillId="16" borderId="32" xfId="7" applyFont="1" applyFill="1" applyBorder="1" applyAlignment="1">
      <alignment vertical="center"/>
    </xf>
    <xf numFmtId="0" fontId="26" fillId="11" borderId="32" xfId="7" applyFont="1" applyFill="1" applyBorder="1" applyAlignment="1">
      <alignment horizontal="right" vertical="center"/>
    </xf>
    <xf numFmtId="0" fontId="26" fillId="11" borderId="21" xfId="7" applyFont="1" applyFill="1" applyBorder="1" applyAlignment="1">
      <alignment horizontal="right" vertical="center"/>
    </xf>
    <xf numFmtId="0" fontId="33" fillId="16" borderId="21" xfId="7" applyFont="1" applyFill="1" applyBorder="1" applyAlignment="1">
      <alignment vertical="center"/>
    </xf>
    <xf numFmtId="0" fontId="29" fillId="16" borderId="3" xfId="7" applyFont="1" applyFill="1" applyAlignment="1">
      <alignment vertical="center"/>
    </xf>
    <xf numFmtId="0" fontId="26" fillId="0" borderId="34" xfId="7" applyFont="1" applyBorder="1" applyAlignment="1">
      <alignment horizontal="left" vertical="center"/>
    </xf>
    <xf numFmtId="0" fontId="28" fillId="11" borderId="3" xfId="7" applyFont="1" applyFill="1" applyAlignment="1">
      <alignment horizontal="right" vertical="center"/>
    </xf>
    <xf numFmtId="0" fontId="4" fillId="0" borderId="11" xfId="0" applyFont="1" applyBorder="1"/>
    <xf numFmtId="165" fontId="4" fillId="0" borderId="11" xfId="2" applyNumberFormat="1" applyFont="1" applyBorder="1" applyAlignment="1">
      <alignment horizontal="right"/>
    </xf>
    <xf numFmtId="9" fontId="4" fillId="0" borderId="11" xfId="1" applyFont="1" applyBorder="1" applyAlignment="1">
      <alignment horizontal="right"/>
    </xf>
    <xf numFmtId="0" fontId="4" fillId="0" borderId="11" xfId="0" applyFont="1" applyBorder="1" applyAlignment="1">
      <alignment wrapText="1"/>
    </xf>
    <xf numFmtId="165" fontId="4" fillId="0" borderId="11" xfId="2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8" fillId="13" borderId="11" xfId="0" applyFont="1" applyFill="1" applyBorder="1"/>
    <xf numFmtId="0" fontId="8" fillId="13" borderId="11" xfId="0" applyFont="1" applyFill="1" applyBorder="1" applyAlignment="1">
      <alignment horizontal="right"/>
    </xf>
    <xf numFmtId="0" fontId="8" fillId="13" borderId="11" xfId="0" applyFont="1" applyFill="1" applyBorder="1" applyAlignment="1">
      <alignment wrapText="1"/>
    </xf>
    <xf numFmtId="165" fontId="8" fillId="13" borderId="11" xfId="2" applyNumberFormat="1" applyFont="1" applyFill="1" applyBorder="1" applyAlignment="1">
      <alignment horizontal="right"/>
    </xf>
    <xf numFmtId="0" fontId="8" fillId="0" borderId="11" xfId="0" applyFont="1" applyBorder="1"/>
    <xf numFmtId="0" fontId="20" fillId="0" borderId="15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/>
    </xf>
    <xf numFmtId="0" fontId="19" fillId="0" borderId="3" xfId="0" applyFont="1" applyBorder="1"/>
    <xf numFmtId="0" fontId="19" fillId="8" borderId="3" xfId="0" applyFont="1" applyFill="1" applyBorder="1"/>
    <xf numFmtId="0" fontId="7" fillId="19" borderId="8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19" fillId="8" borderId="3" xfId="0" applyFont="1" applyFill="1" applyBorder="1"/>
    <xf numFmtId="0" fontId="19" fillId="8" borderId="3" xfId="0" applyFont="1" applyFill="1" applyBorder="1" applyAlignment="1">
      <alignment wrapText="1"/>
    </xf>
    <xf numFmtId="9" fontId="15" fillId="23" borderId="11" xfId="0" applyNumberFormat="1" applyFont="1" applyFill="1" applyBorder="1" applyAlignment="1">
      <alignment horizontal="right" vertical="top" wrapText="1"/>
    </xf>
    <xf numFmtId="0" fontId="15" fillId="16" borderId="11" xfId="0" applyFont="1" applyFill="1" applyBorder="1" applyAlignment="1">
      <alignment horizontal="right" vertical="top" wrapText="1"/>
    </xf>
    <xf numFmtId="9" fontId="15" fillId="24" borderId="11" xfId="0" applyNumberFormat="1" applyFont="1" applyFill="1" applyBorder="1" applyAlignment="1">
      <alignment horizontal="right" vertical="top" wrapText="1"/>
    </xf>
    <xf numFmtId="0" fontId="15" fillId="24" borderId="11" xfId="0" applyFont="1" applyFill="1" applyBorder="1" applyAlignment="1">
      <alignment horizontal="right" vertical="top" wrapText="1"/>
    </xf>
    <xf numFmtId="9" fontId="15" fillId="25" borderId="11" xfId="0" applyNumberFormat="1" applyFont="1" applyFill="1" applyBorder="1" applyAlignment="1">
      <alignment horizontal="right" vertical="top" wrapText="1"/>
    </xf>
    <xf numFmtId="0" fontId="19" fillId="8" borderId="3" xfId="0" applyFont="1" applyFill="1" applyBorder="1" applyAlignment="1">
      <alignment horizontal="left"/>
    </xf>
    <xf numFmtId="0" fontId="19" fillId="8" borderId="3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7" fillId="8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19" fillId="8" borderId="3" xfId="0" applyFont="1" applyFill="1" applyBorder="1"/>
    <xf numFmtId="0" fontId="19" fillId="8" borderId="3" xfId="0" applyFont="1" applyFill="1" applyBorder="1" applyAlignment="1">
      <alignment wrapText="1"/>
    </xf>
    <xf numFmtId="0" fontId="36" fillId="2" borderId="1" xfId="0" applyFont="1" applyFill="1" applyBorder="1"/>
    <xf numFmtId="0" fontId="36" fillId="9" borderId="8" xfId="0" applyFont="1" applyFill="1" applyBorder="1" applyAlignment="1">
      <alignment horizontal="left" vertical="center"/>
    </xf>
    <xf numFmtId="9" fontId="15" fillId="0" borderId="11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right" vertical="top" wrapText="1"/>
    </xf>
    <xf numFmtId="165" fontId="20" fillId="0" borderId="11" xfId="2" applyNumberFormat="1" applyFont="1" applyFill="1" applyBorder="1" applyAlignment="1">
      <alignment horizontal="right" vertical="top" wrapText="1"/>
    </xf>
    <xf numFmtId="165" fontId="15" fillId="0" borderId="7" xfId="2" applyNumberFormat="1" applyFont="1" applyFill="1" applyBorder="1" applyAlignment="1">
      <alignment horizontal="right" vertical="top" wrapText="1"/>
    </xf>
    <xf numFmtId="165" fontId="15" fillId="0" borderId="8" xfId="2" applyNumberFormat="1" applyFont="1" applyFill="1" applyBorder="1" applyAlignment="1">
      <alignment horizontal="right" vertical="top" wrapText="1"/>
    </xf>
    <xf numFmtId="9" fontId="15" fillId="0" borderId="11" xfId="1" applyFont="1" applyFill="1" applyBorder="1" applyAlignment="1">
      <alignment horizontal="right" vertical="top" wrapText="1"/>
    </xf>
    <xf numFmtId="165" fontId="15" fillId="0" borderId="11" xfId="2" applyNumberFormat="1" applyFont="1" applyFill="1" applyBorder="1" applyAlignment="1">
      <alignment horizontal="right" vertical="top" wrapText="1"/>
    </xf>
    <xf numFmtId="10" fontId="15" fillId="0" borderId="11" xfId="1" applyNumberFormat="1" applyFont="1" applyFill="1" applyBorder="1" applyAlignment="1">
      <alignment horizontal="right" vertical="top" wrapText="1"/>
    </xf>
    <xf numFmtId="0" fontId="20" fillId="9" borderId="2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20" fillId="8" borderId="3" xfId="0" applyFont="1" applyFill="1" applyBorder="1" applyAlignment="1">
      <alignment horizontal="left" vertical="center" wrapText="1"/>
    </xf>
    <xf numFmtId="0" fontId="20" fillId="9" borderId="7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7" fillId="26" borderId="8" xfId="0" applyFont="1" applyFill="1" applyBorder="1" applyAlignment="1">
      <alignment horizontal="left" vertical="center" wrapText="1"/>
    </xf>
    <xf numFmtId="9" fontId="15" fillId="27" borderId="11" xfId="0" applyNumberFormat="1" applyFont="1" applyFill="1" applyBorder="1" applyAlignment="1">
      <alignment horizontal="right" vertical="top" wrapText="1"/>
    </xf>
    <xf numFmtId="9" fontId="34" fillId="27" borderId="11" xfId="0" applyNumberFormat="1" applyFont="1" applyFill="1" applyBorder="1" applyAlignment="1">
      <alignment horizontal="right" vertical="top" wrapText="1"/>
    </xf>
    <xf numFmtId="0" fontId="15" fillId="27" borderId="11" xfId="0" applyFont="1" applyFill="1" applyBorder="1" applyAlignment="1">
      <alignment horizontal="right" vertical="top" wrapText="1"/>
    </xf>
    <xf numFmtId="165" fontId="20" fillId="27" borderId="11" xfId="2" applyNumberFormat="1" applyFont="1" applyFill="1" applyBorder="1" applyAlignment="1">
      <alignment horizontal="right" vertical="top" wrapText="1"/>
    </xf>
    <xf numFmtId="165" fontId="15" fillId="27" borderId="7" xfId="2" applyNumberFormat="1" applyFont="1" applyFill="1" applyBorder="1" applyAlignment="1">
      <alignment horizontal="right" vertical="top" wrapText="1"/>
    </xf>
    <xf numFmtId="165" fontId="15" fillId="27" borderId="8" xfId="2" applyNumberFormat="1" applyFont="1" applyFill="1" applyBorder="1" applyAlignment="1">
      <alignment horizontal="right" vertical="top" wrapText="1"/>
    </xf>
    <xf numFmtId="9" fontId="15" fillId="27" borderId="11" xfId="1" applyFont="1" applyFill="1" applyBorder="1" applyAlignment="1">
      <alignment horizontal="right" vertical="top" wrapText="1"/>
    </xf>
    <xf numFmtId="165" fontId="15" fillId="27" borderId="11" xfId="2" applyNumberFormat="1" applyFont="1" applyFill="1" applyBorder="1" applyAlignment="1">
      <alignment horizontal="right" vertical="top" wrapText="1"/>
    </xf>
    <xf numFmtId="10" fontId="15" fillId="27" borderId="11" xfId="1" applyNumberFormat="1" applyFont="1" applyFill="1" applyBorder="1" applyAlignment="1">
      <alignment horizontal="right" vertical="top" wrapText="1"/>
    </xf>
    <xf numFmtId="9" fontId="15" fillId="0" borderId="4" xfId="1" applyFont="1" applyFill="1" applyBorder="1" applyAlignment="1">
      <alignment horizontal="right" vertical="top" wrapText="1"/>
    </xf>
    <xf numFmtId="9" fontId="15" fillId="0" borderId="5" xfId="1" applyFont="1" applyFill="1" applyBorder="1" applyAlignment="1">
      <alignment horizontal="right" vertical="top" wrapText="1"/>
    </xf>
    <xf numFmtId="9" fontId="15" fillId="0" borderId="41" xfId="1" applyFont="1" applyFill="1" applyBorder="1" applyAlignment="1">
      <alignment horizontal="right" vertical="top" wrapText="1"/>
    </xf>
    <xf numFmtId="9" fontId="15" fillId="0" borderId="22" xfId="1" applyFont="1" applyFill="1" applyBorder="1" applyAlignment="1">
      <alignment horizontal="right" vertical="top" wrapText="1"/>
    </xf>
    <xf numFmtId="0" fontId="7" fillId="28" borderId="8" xfId="0" applyFont="1" applyFill="1" applyBorder="1" applyAlignment="1">
      <alignment horizontal="left" vertical="center" wrapText="1"/>
    </xf>
    <xf numFmtId="9" fontId="15" fillId="29" borderId="4" xfId="1" applyFont="1" applyFill="1" applyBorder="1" applyAlignment="1">
      <alignment horizontal="right" vertical="top" wrapText="1"/>
    </xf>
    <xf numFmtId="9" fontId="15" fillId="27" borderId="5" xfId="1" applyFont="1" applyFill="1" applyBorder="1" applyAlignment="1">
      <alignment horizontal="right" vertical="top" wrapText="1"/>
    </xf>
    <xf numFmtId="9" fontId="15" fillId="27" borderId="41" xfId="1" applyFont="1" applyFill="1" applyBorder="1" applyAlignment="1">
      <alignment horizontal="right" vertical="top" wrapText="1"/>
    </xf>
    <xf numFmtId="9" fontId="15" fillId="27" borderId="22" xfId="1" applyFont="1" applyFill="1" applyBorder="1" applyAlignment="1">
      <alignment horizontal="right" vertical="top" wrapText="1"/>
    </xf>
    <xf numFmtId="9" fontId="34" fillId="27" borderId="11" xfId="1" applyFont="1" applyFill="1" applyBorder="1" applyAlignment="1">
      <alignment horizontal="right" vertical="top" wrapText="1"/>
    </xf>
    <xf numFmtId="165" fontId="7" fillId="0" borderId="11" xfId="2" applyNumberFormat="1" applyFont="1" applyFill="1" applyBorder="1" applyAlignment="1">
      <alignment horizontal="right" vertical="top" wrapText="1"/>
    </xf>
    <xf numFmtId="165" fontId="10" fillId="0" borderId="11" xfId="2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wrapText="1"/>
    </xf>
    <xf numFmtId="165" fontId="7" fillId="27" borderId="11" xfId="2" applyNumberFormat="1" applyFont="1" applyFill="1" applyBorder="1" applyAlignment="1">
      <alignment horizontal="right" vertical="top" wrapText="1"/>
    </xf>
    <xf numFmtId="165" fontId="10" fillId="29" borderId="11" xfId="2" applyNumberFormat="1" applyFont="1" applyFill="1" applyBorder="1" applyAlignment="1">
      <alignment horizontal="right" vertical="top" wrapText="1"/>
    </xf>
    <xf numFmtId="165" fontId="10" fillId="27" borderId="11" xfId="2" applyNumberFormat="1" applyFont="1" applyFill="1" applyBorder="1" applyAlignment="1">
      <alignment horizontal="right" vertical="top" wrapText="1"/>
    </xf>
    <xf numFmtId="0" fontId="6" fillId="27" borderId="0" xfId="0" applyFont="1" applyFill="1" applyAlignment="1">
      <alignment wrapText="1"/>
    </xf>
    <xf numFmtId="0" fontId="10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10" fillId="27" borderId="11" xfId="0" applyFont="1" applyFill="1" applyBorder="1" applyAlignment="1">
      <alignment horizontal="right" vertical="top" wrapText="1"/>
    </xf>
    <xf numFmtId="0" fontId="7" fillId="27" borderId="11" xfId="0" applyFont="1" applyFill="1" applyBorder="1" applyAlignment="1">
      <alignment horizontal="right" vertical="top" wrapText="1"/>
    </xf>
    <xf numFmtId="9" fontId="4" fillId="0" borderId="11" xfId="0" applyNumberFormat="1" applyFont="1" applyBorder="1" applyAlignment="1">
      <alignment wrapText="1"/>
    </xf>
    <xf numFmtId="0" fontId="15" fillId="29" borderId="7" xfId="0" applyFont="1" applyFill="1" applyBorder="1" applyAlignment="1">
      <alignment horizontal="right" vertical="top" wrapText="1"/>
    </xf>
    <xf numFmtId="0" fontId="15" fillId="29" borderId="11" xfId="0" applyFont="1" applyFill="1" applyBorder="1" applyAlignment="1">
      <alignment horizontal="right" vertical="top" wrapText="1"/>
    </xf>
    <xf numFmtId="165" fontId="15" fillId="29" borderId="11" xfId="2" applyNumberFormat="1" applyFont="1" applyFill="1" applyBorder="1" applyAlignment="1">
      <alignment horizontal="right" vertical="top" wrapText="1"/>
    </xf>
    <xf numFmtId="165" fontId="36" fillId="27" borderId="11" xfId="2" applyNumberFormat="1" applyFont="1" applyFill="1" applyBorder="1" applyAlignment="1">
      <alignment horizontal="right" vertical="top" wrapText="1"/>
    </xf>
    <xf numFmtId="165" fontId="20" fillId="31" borderId="11" xfId="2" applyNumberFormat="1" applyFont="1" applyFill="1" applyBorder="1" applyAlignment="1">
      <alignment horizontal="right" vertical="top" wrapText="1"/>
    </xf>
    <xf numFmtId="165" fontId="6" fillId="0" borderId="11" xfId="5" applyNumberFormat="1" applyFont="1" applyFill="1" applyBorder="1" applyAlignment="1" applyProtection="1">
      <alignment vertical="center" wrapText="1"/>
      <protection locked="0"/>
    </xf>
    <xf numFmtId="165" fontId="24" fillId="27" borderId="11" xfId="5" applyNumberFormat="1" applyFont="1" applyFill="1" applyBorder="1" applyAlignment="1">
      <alignment horizontal="center" vertical="top" wrapText="1"/>
    </xf>
    <xf numFmtId="0" fontId="24" fillId="27" borderId="11" xfId="7" applyFont="1" applyFill="1" applyBorder="1" applyAlignment="1">
      <alignment horizontal="center" vertical="top" wrapText="1"/>
    </xf>
    <xf numFmtId="17" fontId="24" fillId="27" borderId="11" xfId="7" applyNumberFormat="1" applyFont="1" applyFill="1" applyBorder="1" applyAlignment="1">
      <alignment horizontal="center" vertical="top" wrapText="1"/>
    </xf>
    <xf numFmtId="167" fontId="24" fillId="27" borderId="11" xfId="4" applyNumberFormat="1" applyFont="1" applyFill="1" applyBorder="1" applyAlignment="1">
      <alignment horizontal="center" vertical="top" wrapText="1"/>
    </xf>
    <xf numFmtId="3" fontId="24" fillId="8" borderId="11" xfId="0" applyNumberFormat="1" applyFont="1" applyFill="1" applyBorder="1" applyAlignment="1" applyProtection="1">
      <alignment horizontal="right" vertical="center"/>
    </xf>
    <xf numFmtId="9" fontId="6" fillId="34" borderId="11" xfId="1" applyNumberFormat="1" applyFont="1" applyFill="1" applyBorder="1" applyAlignment="1" applyProtection="1">
      <alignment vertical="center" wrapText="1"/>
    </xf>
    <xf numFmtId="9" fontId="6" fillId="34" borderId="11" xfId="2" applyNumberFormat="1" applyFont="1" applyFill="1" applyBorder="1" applyAlignment="1" applyProtection="1">
      <alignment vertical="center" wrapText="1"/>
    </xf>
    <xf numFmtId="167" fontId="6" fillId="34" borderId="11" xfId="1" applyNumberFormat="1" applyFont="1" applyFill="1" applyBorder="1" applyAlignment="1" applyProtection="1">
      <alignment vertical="center" wrapText="1"/>
    </xf>
    <xf numFmtId="0" fontId="44" fillId="35" borderId="11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vertical="center" wrapText="1"/>
      <protection locked="0"/>
    </xf>
    <xf numFmtId="0" fontId="19" fillId="0" borderId="11" xfId="0" applyFont="1" applyBorder="1"/>
    <xf numFmtId="0" fontId="19" fillId="12" borderId="11" xfId="0" applyFont="1" applyFill="1" applyBorder="1"/>
    <xf numFmtId="3" fontId="3" fillId="12" borderId="11" xfId="3" applyNumberFormat="1" applyFill="1" applyBorder="1"/>
    <xf numFmtId="0" fontId="3" fillId="17" borderId="11" xfId="3" applyFill="1" applyBorder="1"/>
    <xf numFmtId="165" fontId="0" fillId="17" borderId="11" xfId="5" applyNumberFormat="1" applyFont="1" applyFill="1" applyBorder="1"/>
    <xf numFmtId="165" fontId="3" fillId="17" borderId="11" xfId="3" applyNumberFormat="1" applyFill="1" applyBorder="1"/>
    <xf numFmtId="0" fontId="3" fillId="17" borderId="11" xfId="3" applyFill="1" applyBorder="1" applyAlignment="1">
      <alignment vertical="top"/>
    </xf>
    <xf numFmtId="0" fontId="3" fillId="17" borderId="11" xfId="3" applyFill="1" applyBorder="1" applyAlignment="1">
      <alignment wrapText="1"/>
    </xf>
    <xf numFmtId="0" fontId="3" fillId="0" borderId="11" xfId="3" applyBorder="1" applyAlignment="1">
      <alignment wrapText="1"/>
    </xf>
    <xf numFmtId="168" fontId="0" fillId="17" borderId="11" xfId="11" applyNumberFormat="1" applyFont="1" applyFill="1" applyBorder="1" applyAlignment="1">
      <alignment vertical="top"/>
    </xf>
    <xf numFmtId="168" fontId="3" fillId="17" borderId="11" xfId="11" applyNumberFormat="1" applyFont="1" applyFill="1" applyBorder="1" applyAlignment="1">
      <alignment vertical="top"/>
    </xf>
    <xf numFmtId="168" fontId="0" fillId="12" borderId="11" xfId="11" applyNumberFormat="1" applyFont="1" applyFill="1" applyBorder="1"/>
    <xf numFmtId="168" fontId="0" fillId="0" borderId="11" xfId="11" applyNumberFormat="1" applyFont="1" applyBorder="1"/>
    <xf numFmtId="168" fontId="3" fillId="0" borderId="11" xfId="11" applyNumberFormat="1" applyFont="1" applyBorder="1"/>
    <xf numFmtId="168" fontId="3" fillId="0" borderId="11" xfId="3" applyNumberFormat="1" applyBorder="1" applyAlignment="1">
      <alignment vertical="top"/>
    </xf>
    <xf numFmtId="0" fontId="3" fillId="0" borderId="3" xfId="3" applyBorder="1" applyAlignment="1">
      <alignment vertical="center"/>
    </xf>
    <xf numFmtId="168" fontId="3" fillId="18" borderId="11" xfId="11" applyNumberFormat="1" applyFont="1" applyFill="1" applyBorder="1"/>
    <xf numFmtId="168" fontId="3" fillId="0" borderId="3" xfId="11" applyNumberFormat="1" applyFont="1" applyBorder="1"/>
    <xf numFmtId="168" fontId="17" fillId="0" borderId="3" xfId="11" applyNumberFormat="1" applyFont="1" applyBorder="1"/>
    <xf numFmtId="168" fontId="3" fillId="12" borderId="11" xfId="11" applyNumberFormat="1" applyFont="1" applyFill="1" applyBorder="1"/>
    <xf numFmtId="3" fontId="3" fillId="27" borderId="32" xfId="3" applyNumberFormat="1" applyFill="1" applyBorder="1"/>
    <xf numFmtId="9" fontId="3" fillId="27" borderId="32" xfId="3" applyNumberFormat="1" applyFill="1" applyBorder="1"/>
    <xf numFmtId="165" fontId="28" fillId="27" borderId="38" xfId="6" applyNumberFormat="1" applyFont="1" applyFill="1" applyBorder="1" applyAlignment="1">
      <alignment vertical="center"/>
    </xf>
    <xf numFmtId="165" fontId="26" fillId="27" borderId="36" xfId="6" applyNumberFormat="1" applyFont="1" applyFill="1" applyBorder="1" applyAlignment="1">
      <alignment vertical="center"/>
    </xf>
    <xf numFmtId="165" fontId="27" fillId="27" borderId="36" xfId="6" applyNumberFormat="1" applyFont="1" applyFill="1" applyBorder="1" applyAlignment="1">
      <alignment vertical="center"/>
    </xf>
    <xf numFmtId="165" fontId="31" fillId="27" borderId="37" xfId="6" applyNumberFormat="1" applyFont="1" applyFill="1" applyBorder="1" applyAlignment="1">
      <alignment vertical="center"/>
    </xf>
    <xf numFmtId="9" fontId="31" fillId="27" borderId="37" xfId="4" applyFont="1" applyFill="1" applyBorder="1" applyAlignment="1">
      <alignment vertical="center"/>
    </xf>
    <xf numFmtId="165" fontId="25" fillId="33" borderId="35" xfId="6" applyNumberFormat="1" applyFont="1" applyFill="1" applyBorder="1" applyAlignment="1">
      <alignment horizontal="right" vertical="center"/>
    </xf>
    <xf numFmtId="0" fontId="25" fillId="33" borderId="40" xfId="7" applyFont="1" applyFill="1" applyBorder="1" applyAlignment="1">
      <alignment horizontal="right" vertical="center"/>
    </xf>
    <xf numFmtId="9" fontId="3" fillId="0" borderId="3" xfId="1" applyFont="1" applyBorder="1"/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wrapText="1"/>
    </xf>
    <xf numFmtId="3" fontId="3" fillId="14" borderId="32" xfId="3" applyNumberFormat="1" applyFill="1" applyBorder="1" applyAlignment="1">
      <alignment vertical="top"/>
    </xf>
    <xf numFmtId="9" fontId="3" fillId="14" borderId="32" xfId="3" applyNumberFormat="1" applyFill="1" applyBorder="1" applyAlignment="1">
      <alignment vertical="top"/>
    </xf>
    <xf numFmtId="9" fontId="3" fillId="14" borderId="33" xfId="3" applyNumberFormat="1" applyFill="1" applyBorder="1" applyAlignment="1">
      <alignment vertical="top"/>
    </xf>
    <xf numFmtId="3" fontId="3" fillId="27" borderId="32" xfId="3" applyNumberFormat="1" applyFill="1" applyBorder="1" applyAlignment="1">
      <alignment vertical="top"/>
    </xf>
    <xf numFmtId="9" fontId="3" fillId="27" borderId="32" xfId="3" applyNumberFormat="1" applyFill="1" applyBorder="1" applyAlignment="1">
      <alignment vertical="top"/>
    </xf>
    <xf numFmtId="9" fontId="0" fillId="14" borderId="32" xfId="4" applyFont="1" applyFill="1" applyBorder="1" applyAlignment="1">
      <alignment vertical="top"/>
    </xf>
    <xf numFmtId="9" fontId="4" fillId="0" borderId="11" xfId="1" applyFont="1" applyBorder="1" applyAlignment="1">
      <alignment wrapText="1"/>
    </xf>
    <xf numFmtId="9" fontId="4" fillId="0" borderId="11" xfId="0" applyNumberFormat="1" applyFont="1" applyBorder="1" applyAlignment="1">
      <alignment horizontal="right"/>
    </xf>
    <xf numFmtId="0" fontId="2" fillId="0" borderId="11" xfId="3" applyFont="1" applyBorder="1"/>
    <xf numFmtId="9" fontId="3" fillId="0" borderId="11" xfId="1" applyFont="1" applyBorder="1"/>
    <xf numFmtId="0" fontId="41" fillId="0" borderId="11" xfId="3" applyFont="1" applyBorder="1"/>
    <xf numFmtId="9" fontId="41" fillId="0" borderId="11" xfId="3" applyNumberFormat="1" applyFont="1" applyBorder="1"/>
    <xf numFmtId="9" fontId="41" fillId="0" borderId="11" xfId="1" applyFont="1" applyBorder="1"/>
    <xf numFmtId="165" fontId="6" fillId="0" borderId="22" xfId="5" applyNumberFormat="1" applyFont="1" applyFill="1" applyBorder="1" applyAlignment="1" applyProtection="1">
      <alignment vertical="center" wrapText="1"/>
      <protection locked="0"/>
    </xf>
    <xf numFmtId="165" fontId="21" fillId="0" borderId="3" xfId="3" applyNumberFormat="1" applyFont="1"/>
    <xf numFmtId="168" fontId="3" fillId="0" borderId="3" xfId="3" applyNumberFormat="1"/>
    <xf numFmtId="0" fontId="21" fillId="14" borderId="3" xfId="3" applyFont="1" applyFill="1" applyAlignment="1">
      <alignment horizontal="center"/>
    </xf>
    <xf numFmtId="0" fontId="21" fillId="14" borderId="36" xfId="3" applyFont="1" applyFill="1" applyBorder="1" applyAlignment="1">
      <alignment horizontal="center"/>
    </xf>
    <xf numFmtId="0" fontId="21" fillId="33" borderId="3" xfId="3" applyFont="1" applyFill="1" applyAlignment="1">
      <alignment horizontal="center"/>
    </xf>
    <xf numFmtId="0" fontId="25" fillId="16" borderId="34" xfId="7" applyFont="1" applyFill="1" applyBorder="1" applyAlignment="1">
      <alignment horizontal="left" vertical="center" wrapText="1"/>
    </xf>
    <xf numFmtId="0" fontId="25" fillId="16" borderId="3" xfId="7" applyFont="1" applyFill="1" applyAlignment="1">
      <alignment horizontal="left" vertical="top" wrapText="1"/>
    </xf>
    <xf numFmtId="0" fontId="25" fillId="16" borderId="3" xfId="7" applyFont="1" applyFill="1" applyAlignment="1">
      <alignment horizontal="left" vertical="center" wrapText="1"/>
    </xf>
    <xf numFmtId="0" fontId="3" fillId="11" borderId="32" xfId="3" applyFill="1" applyBorder="1" applyAlignment="1">
      <alignment horizontal="left" vertical="top" wrapText="1"/>
    </xf>
    <xf numFmtId="0" fontId="3" fillId="11" borderId="11" xfId="3" applyFill="1" applyBorder="1" applyAlignment="1">
      <alignment horizontal="left" wrapText="1"/>
    </xf>
    <xf numFmtId="0" fontId="29" fillId="16" borderId="20" xfId="7" applyFont="1" applyFill="1" applyBorder="1" applyAlignment="1">
      <alignment vertical="center"/>
    </xf>
    <xf numFmtId="0" fontId="29" fillId="16" borderId="21" xfId="7" applyFont="1" applyFill="1" applyBorder="1" applyAlignment="1">
      <alignment vertical="center"/>
    </xf>
    <xf numFmtId="165" fontId="29" fillId="16" borderId="20" xfId="6" applyNumberFormat="1" applyFont="1" applyFill="1" applyBorder="1" applyAlignment="1">
      <alignment vertical="center"/>
    </xf>
    <xf numFmtId="165" fontId="29" fillId="16" borderId="21" xfId="6" applyNumberFormat="1" applyFont="1" applyFill="1" applyBorder="1" applyAlignment="1">
      <alignment vertical="center"/>
    </xf>
    <xf numFmtId="0" fontId="17" fillId="11" borderId="3" xfId="3" applyFont="1" applyFill="1" applyAlignment="1">
      <alignment horizontal="right" vertical="center"/>
    </xf>
    <xf numFmtId="0" fontId="17" fillId="11" borderId="21" xfId="3" applyFont="1" applyFill="1" applyBorder="1" applyAlignment="1">
      <alignment horizontal="right" vertical="center"/>
    </xf>
    <xf numFmtId="0" fontId="17" fillId="16" borderId="3" xfId="3" applyFont="1" applyFill="1" applyAlignment="1">
      <alignment horizontal="left" vertical="center"/>
    </xf>
    <xf numFmtId="0" fontId="17" fillId="16" borderId="21" xfId="3" applyFont="1" applyFill="1" applyBorder="1" applyAlignment="1">
      <alignment horizontal="left" vertical="center"/>
    </xf>
    <xf numFmtId="0" fontId="20" fillId="32" borderId="4" xfId="0" applyFont="1" applyFill="1" applyBorder="1" applyAlignment="1">
      <alignment horizontal="center" vertical="center" wrapText="1"/>
    </xf>
    <xf numFmtId="0" fontId="20" fillId="32" borderId="6" xfId="0" applyFont="1" applyFill="1" applyBorder="1" applyAlignment="1">
      <alignment horizontal="center" vertical="center" wrapText="1"/>
    </xf>
    <xf numFmtId="0" fontId="20" fillId="32" borderId="5" xfId="0" applyFont="1" applyFill="1" applyBorder="1" applyAlignment="1">
      <alignment horizontal="center" vertical="center" wrapText="1"/>
    </xf>
    <xf numFmtId="0" fontId="20" fillId="28" borderId="4" xfId="0" applyFont="1" applyFill="1" applyBorder="1" applyAlignment="1">
      <alignment horizontal="center" vertical="center" wrapText="1"/>
    </xf>
    <xf numFmtId="0" fontId="20" fillId="28" borderId="6" xfId="0" applyFont="1" applyFill="1" applyBorder="1" applyAlignment="1">
      <alignment horizontal="center" vertical="center" wrapText="1"/>
    </xf>
    <xf numFmtId="0" fontId="20" fillId="28" borderId="5" xfId="0" applyFont="1" applyFill="1" applyBorder="1" applyAlignment="1">
      <alignment horizontal="center" vertical="center" wrapText="1"/>
    </xf>
    <xf numFmtId="0" fontId="41" fillId="8" borderId="12" xfId="8" applyFont="1" applyFill="1" applyBorder="1" applyAlignment="1">
      <alignment horizontal="center" vertical="top" wrapText="1"/>
    </xf>
    <xf numFmtId="0" fontId="41" fillId="8" borderId="14" xfId="8" applyFont="1" applyFill="1" applyBorder="1" applyAlignment="1">
      <alignment horizontal="center" vertical="top" wrapText="1"/>
    </xf>
    <xf numFmtId="0" fontId="41" fillId="8" borderId="15" xfId="8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41" fillId="0" borderId="12" xfId="8" applyFont="1" applyFill="1" applyBorder="1" applyAlignment="1">
      <alignment horizontal="center" vertical="top" wrapText="1"/>
    </xf>
    <xf numFmtId="0" fontId="41" fillId="0" borderId="14" xfId="8" applyFont="1" applyFill="1" applyBorder="1" applyAlignment="1">
      <alignment horizontal="center" vertical="top" wrapText="1"/>
    </xf>
    <xf numFmtId="0" fontId="41" fillId="0" borderId="15" xfId="8" applyFont="1" applyFill="1" applyBorder="1" applyAlignment="1">
      <alignment horizontal="center" vertical="top" wrapText="1"/>
    </xf>
    <xf numFmtId="0" fontId="7" fillId="28" borderId="47" xfId="0" applyFont="1" applyFill="1" applyBorder="1" applyAlignment="1">
      <alignment horizontal="center" vertical="center" wrapText="1"/>
    </xf>
    <xf numFmtId="0" fontId="7" fillId="28" borderId="48" xfId="0" applyFont="1" applyFill="1" applyBorder="1" applyAlignment="1">
      <alignment horizontal="center" vertical="center" wrapText="1"/>
    </xf>
    <xf numFmtId="0" fontId="7" fillId="28" borderId="49" xfId="0" applyFont="1" applyFill="1" applyBorder="1" applyAlignment="1">
      <alignment horizontal="center" vertical="center" wrapText="1"/>
    </xf>
    <xf numFmtId="9" fontId="41" fillId="0" borderId="8" xfId="9" applyNumberFormat="1" applyFont="1" applyFill="1" applyBorder="1" applyAlignment="1">
      <alignment horizontal="center" vertical="top" wrapText="1"/>
    </xf>
    <xf numFmtId="9" fontId="41" fillId="0" borderId="10" xfId="9" applyNumberFormat="1" applyFont="1" applyFill="1" applyBorder="1" applyAlignment="1">
      <alignment horizontal="center" vertical="top" wrapText="1"/>
    </xf>
    <xf numFmtId="9" fontId="41" fillId="0" borderId="9" xfId="9" applyNumberFormat="1" applyFont="1" applyFill="1" applyBorder="1" applyAlignment="1">
      <alignment horizontal="center" vertical="top" wrapText="1"/>
    </xf>
    <xf numFmtId="0" fontId="41" fillId="8" borderId="12" xfId="9" applyFont="1" applyFill="1" applyBorder="1" applyAlignment="1">
      <alignment horizontal="center" vertical="top" wrapText="1"/>
    </xf>
    <xf numFmtId="0" fontId="41" fillId="8" borderId="14" xfId="9" applyFont="1" applyFill="1" applyBorder="1" applyAlignment="1">
      <alignment horizontal="center" vertical="top" wrapText="1"/>
    </xf>
    <xf numFmtId="0" fontId="41" fillId="8" borderId="15" xfId="9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38" fillId="21" borderId="12" xfId="9" applyBorder="1" applyAlignment="1">
      <alignment horizontal="center" vertical="center" wrapText="1"/>
    </xf>
    <xf numFmtId="0" fontId="38" fillId="21" borderId="14" xfId="9" applyBorder="1" applyAlignment="1">
      <alignment horizontal="center" vertical="center" wrapText="1"/>
    </xf>
    <xf numFmtId="0" fontId="38" fillId="21" borderId="15" xfId="9" applyBorder="1" applyAlignment="1">
      <alignment horizontal="center" vertical="center" wrapText="1"/>
    </xf>
    <xf numFmtId="0" fontId="41" fillId="8" borderId="12" xfId="10" applyFont="1" applyFill="1" applyBorder="1" applyAlignment="1">
      <alignment horizontal="center" vertical="top" wrapText="1"/>
    </xf>
    <xf numFmtId="0" fontId="41" fillId="8" borderId="14" xfId="10" applyFont="1" applyFill="1" applyBorder="1" applyAlignment="1">
      <alignment horizontal="center" vertical="top" wrapText="1"/>
    </xf>
    <xf numFmtId="0" fontId="41" fillId="8" borderId="15" xfId="1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horizontal="center" vertical="top" wrapText="1"/>
    </xf>
    <xf numFmtId="0" fontId="34" fillId="2" borderId="15" xfId="0" applyFont="1" applyFill="1" applyBorder="1" applyAlignment="1">
      <alignment horizontal="center" vertical="top" wrapText="1"/>
    </xf>
    <xf numFmtId="0" fontId="37" fillId="20" borderId="12" xfId="8" applyBorder="1" applyAlignment="1">
      <alignment horizontal="center" vertical="center" wrapText="1"/>
    </xf>
    <xf numFmtId="0" fontId="37" fillId="20" borderId="14" xfId="8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0" fontId="39" fillId="22" borderId="12" xfId="10" applyBorder="1" applyAlignment="1">
      <alignment horizontal="center" vertical="center" wrapText="1"/>
    </xf>
    <xf numFmtId="0" fontId="39" fillId="22" borderId="14" xfId="10" applyBorder="1" applyAlignment="1">
      <alignment horizontal="center" vertical="center" wrapText="1"/>
    </xf>
    <xf numFmtId="0" fontId="39" fillId="22" borderId="15" xfId="10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39" fillId="22" borderId="12" xfId="10" applyBorder="1" applyAlignment="1">
      <alignment horizontal="center" vertical="top" wrapText="1"/>
    </xf>
    <xf numFmtId="0" fontId="39" fillId="22" borderId="14" xfId="10" applyBorder="1" applyAlignment="1">
      <alignment horizontal="center" vertical="top" wrapText="1"/>
    </xf>
    <xf numFmtId="0" fontId="39" fillId="22" borderId="15" xfId="10" applyBorder="1" applyAlignment="1">
      <alignment horizontal="center" vertical="top" wrapText="1"/>
    </xf>
    <xf numFmtId="0" fontId="15" fillId="30" borderId="12" xfId="0" applyFont="1" applyFill="1" applyBorder="1" applyAlignment="1">
      <alignment horizontal="center" vertical="top" wrapText="1"/>
    </xf>
    <xf numFmtId="0" fontId="15" fillId="30" borderId="14" xfId="0" applyFont="1" applyFill="1" applyBorder="1" applyAlignment="1">
      <alignment horizontal="center" vertical="top" wrapText="1"/>
    </xf>
    <xf numFmtId="0" fontId="15" fillId="30" borderId="15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7" fillId="20" borderId="12" xfId="8" applyBorder="1" applyAlignment="1">
      <alignment horizontal="center" vertical="top" wrapText="1"/>
    </xf>
    <xf numFmtId="0" fontId="37" fillId="20" borderId="14" xfId="8" applyBorder="1" applyAlignment="1">
      <alignment horizontal="center" vertical="top" wrapText="1"/>
    </xf>
    <xf numFmtId="0" fontId="37" fillId="20" borderId="15" xfId="8" applyBorder="1" applyAlignment="1">
      <alignment horizontal="center" vertical="top" wrapText="1"/>
    </xf>
    <xf numFmtId="9" fontId="38" fillId="21" borderId="8" xfId="9" applyNumberFormat="1" applyBorder="1" applyAlignment="1">
      <alignment horizontal="center" vertical="top" wrapText="1"/>
    </xf>
    <xf numFmtId="9" fontId="38" fillId="21" borderId="10" xfId="9" applyNumberFormat="1" applyBorder="1" applyAlignment="1">
      <alignment horizontal="center" vertical="top" wrapText="1"/>
    </xf>
    <xf numFmtId="9" fontId="38" fillId="21" borderId="9" xfId="9" applyNumberFormat="1" applyBorder="1" applyAlignment="1">
      <alignment horizontal="center" vertical="top" wrapText="1"/>
    </xf>
    <xf numFmtId="9" fontId="15" fillId="2" borderId="8" xfId="0" applyNumberFormat="1" applyFont="1" applyFill="1" applyBorder="1" applyAlignment="1">
      <alignment horizontal="center" vertical="top" wrapText="1"/>
    </xf>
    <xf numFmtId="9" fontId="15" fillId="2" borderId="10" xfId="0" applyNumberFormat="1" applyFont="1" applyFill="1" applyBorder="1" applyAlignment="1">
      <alignment horizontal="center" vertical="top" wrapText="1"/>
    </xf>
    <xf numFmtId="9" fontId="15" fillId="2" borderId="9" xfId="0" applyNumberFormat="1" applyFont="1" applyFill="1" applyBorder="1" applyAlignment="1">
      <alignment horizontal="center" vertical="top" wrapText="1"/>
    </xf>
    <xf numFmtId="0" fontId="41" fillId="0" borderId="12" xfId="9" applyFont="1" applyFill="1" applyBorder="1" applyAlignment="1">
      <alignment horizontal="center" vertical="top" wrapText="1"/>
    </xf>
    <xf numFmtId="0" fontId="41" fillId="0" borderId="14" xfId="9" applyFont="1" applyFill="1" applyBorder="1" applyAlignment="1">
      <alignment horizontal="center" vertical="top" wrapText="1"/>
    </xf>
    <xf numFmtId="0" fontId="41" fillId="0" borderId="15" xfId="9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7" fillId="20" borderId="15" xfId="8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7" fillId="4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9" fontId="15" fillId="2" borderId="44" xfId="0" applyNumberFormat="1" applyFont="1" applyFill="1" applyBorder="1" applyAlignment="1">
      <alignment horizontal="center" vertical="top" wrapText="1"/>
    </xf>
    <xf numFmtId="9" fontId="15" fillId="2" borderId="45" xfId="0" applyNumberFormat="1" applyFont="1" applyFill="1" applyBorder="1" applyAlignment="1">
      <alignment horizontal="center" vertical="top" wrapText="1"/>
    </xf>
    <xf numFmtId="9" fontId="15" fillId="2" borderId="46" xfId="0" applyNumberFormat="1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top" wrapText="1"/>
    </xf>
    <xf numFmtId="9" fontId="15" fillId="2" borderId="11" xfId="0" applyNumberFormat="1" applyFont="1" applyFill="1" applyBorder="1" applyAlignment="1">
      <alignment horizontal="left" vertical="top" wrapText="1"/>
    </xf>
    <xf numFmtId="0" fontId="15" fillId="8" borderId="11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vertical="top" wrapText="1"/>
    </xf>
    <xf numFmtId="0" fontId="10" fillId="8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1" fillId="3" borderId="41" xfId="0" applyFont="1" applyFill="1" applyBorder="1" applyAlignment="1">
      <alignment horizontal="left" vertical="top" wrapText="1"/>
    </xf>
    <xf numFmtId="0" fontId="11" fillId="3" borderId="42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9" fontId="15" fillId="2" borderId="8" xfId="0" applyNumberFormat="1" applyFont="1" applyFill="1" applyBorder="1" applyAlignment="1">
      <alignment horizontal="left" vertical="top" wrapText="1"/>
    </xf>
    <xf numFmtId="9" fontId="15" fillId="2" borderId="10" xfId="0" applyNumberFormat="1" applyFont="1" applyFill="1" applyBorder="1" applyAlignment="1">
      <alignment horizontal="left" vertical="top" wrapText="1"/>
    </xf>
    <xf numFmtId="9" fontId="15" fillId="2" borderId="9" xfId="0" applyNumberFormat="1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/>
    </xf>
    <xf numFmtId="0" fontId="19" fillId="0" borderId="3" xfId="0" applyFont="1" applyBorder="1"/>
    <xf numFmtId="0" fontId="19" fillId="0" borderId="21" xfId="0" applyFont="1" applyBorder="1"/>
    <xf numFmtId="9" fontId="15" fillId="2" borderId="16" xfId="0" applyNumberFormat="1" applyFont="1" applyFill="1" applyBorder="1" applyAlignment="1">
      <alignment horizontal="left" vertical="top" wrapText="1"/>
    </xf>
    <xf numFmtId="9" fontId="15" fillId="2" borderId="17" xfId="0" applyNumberFormat="1" applyFont="1" applyFill="1" applyBorder="1" applyAlignment="1">
      <alignment horizontal="left" vertical="top" wrapText="1"/>
    </xf>
    <xf numFmtId="9" fontId="15" fillId="2" borderId="18" xfId="0" applyNumberFormat="1" applyFont="1" applyFill="1" applyBorder="1" applyAlignment="1">
      <alignment horizontal="left" vertical="top" wrapText="1"/>
    </xf>
    <xf numFmtId="0" fontId="7" fillId="5" borderId="3" xfId="0" applyFont="1" applyFill="1" applyBorder="1"/>
    <xf numFmtId="0" fontId="6" fillId="8" borderId="3" xfId="0" applyFont="1" applyFill="1" applyBorder="1"/>
    <xf numFmtId="0" fontId="20" fillId="5" borderId="3" xfId="0" applyFont="1" applyFill="1" applyBorder="1" applyAlignment="1">
      <alignment horizontal="center"/>
    </xf>
    <xf numFmtId="0" fontId="19" fillId="8" borderId="3" xfId="0" applyFont="1" applyFill="1" applyBorder="1"/>
    <xf numFmtId="0" fontId="19" fillId="8" borderId="21" xfId="0" applyFont="1" applyFill="1" applyBorder="1"/>
    <xf numFmtId="0" fontId="10" fillId="8" borderId="3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vertical="top" wrapText="1"/>
    </xf>
    <xf numFmtId="0" fontId="7" fillId="2" borderId="2" xfId="0" applyFont="1" applyFill="1" applyBorder="1"/>
    <xf numFmtId="0" fontId="6" fillId="0" borderId="3" xfId="0" applyFont="1" applyBorder="1"/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0" fillId="10" borderId="24" xfId="0" applyFont="1" applyFill="1" applyBorder="1" applyAlignment="1">
      <alignment horizontal="center" vertical="center" wrapText="1"/>
    </xf>
    <xf numFmtId="0" fontId="20" fillId="10" borderId="2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wrapText="1"/>
    </xf>
    <xf numFmtId="0" fontId="19" fillId="8" borderId="3" xfId="0" applyFont="1" applyFill="1" applyBorder="1" applyAlignment="1">
      <alignment wrapText="1"/>
    </xf>
    <xf numFmtId="0" fontId="38" fillId="21" borderId="12" xfId="9" applyBorder="1" applyAlignment="1">
      <alignment horizontal="center" vertical="top" wrapText="1"/>
    </xf>
    <xf numFmtId="0" fontId="38" fillId="21" borderId="14" xfId="9" applyBorder="1" applyAlignment="1">
      <alignment horizontal="center" vertical="top" wrapText="1"/>
    </xf>
    <xf numFmtId="0" fontId="38" fillId="21" borderId="15" xfId="9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4" fillId="8" borderId="3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wrapText="1"/>
    </xf>
    <xf numFmtId="0" fontId="10" fillId="4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9" fontId="15" fillId="2" borderId="12" xfId="0" applyNumberFormat="1" applyFont="1" applyFill="1" applyBorder="1" applyAlignment="1">
      <alignment horizontal="left" vertical="top" wrapText="1"/>
    </xf>
    <xf numFmtId="9" fontId="15" fillId="2" borderId="14" xfId="0" applyNumberFormat="1" applyFont="1" applyFill="1" applyBorder="1" applyAlignment="1">
      <alignment horizontal="left" vertical="top" wrapText="1"/>
    </xf>
    <xf numFmtId="9" fontId="15" fillId="2" borderId="15" xfId="0" applyNumberFormat="1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/>
    </xf>
    <xf numFmtId="0" fontId="19" fillId="12" borderId="11" xfId="0" applyFont="1" applyFill="1" applyBorder="1" applyAlignment="1">
      <alignment horizontal="left"/>
    </xf>
    <xf numFmtId="0" fontId="44" fillId="35" borderId="24" xfId="0" applyFont="1" applyFill="1" applyBorder="1" applyAlignment="1" applyProtection="1">
      <alignment horizontal="left" vertical="center" wrapText="1"/>
    </xf>
    <xf numFmtId="0" fontId="44" fillId="35" borderId="32" xfId="0" applyFont="1" applyFill="1" applyBorder="1" applyAlignment="1" applyProtection="1">
      <alignment horizontal="left" vertical="center" wrapText="1"/>
    </xf>
    <xf numFmtId="0" fontId="42" fillId="15" borderId="21" xfId="3" applyFont="1" applyFill="1" applyBorder="1" applyAlignment="1">
      <alignment horizontal="center" vertical="center"/>
    </xf>
    <xf numFmtId="0" fontId="42" fillId="33" borderId="21" xfId="3" applyFont="1" applyFill="1" applyBorder="1" applyAlignment="1">
      <alignment horizontal="center" vertical="center"/>
    </xf>
    <xf numFmtId="0" fontId="24" fillId="27" borderId="12" xfId="7" applyFont="1" applyFill="1" applyBorder="1" applyAlignment="1">
      <alignment horizontal="center" vertical="top"/>
    </xf>
    <xf numFmtId="0" fontId="24" fillId="27" borderId="14" xfId="7" applyFont="1" applyFill="1" applyBorder="1" applyAlignment="1">
      <alignment horizontal="center" vertical="top"/>
    </xf>
    <xf numFmtId="0" fontId="24" fillId="27" borderId="15" xfId="7" applyFont="1" applyFill="1" applyBorder="1" applyAlignment="1">
      <alignment horizontal="center" vertical="top"/>
    </xf>
    <xf numFmtId="0" fontId="24" fillId="27" borderId="12" xfId="7" applyFont="1" applyFill="1" applyBorder="1" applyAlignment="1">
      <alignment horizontal="center" vertical="top" wrapText="1"/>
    </xf>
    <xf numFmtId="0" fontId="24" fillId="27" borderId="14" xfId="7" applyFont="1" applyFill="1" applyBorder="1" applyAlignment="1">
      <alignment horizontal="center" vertical="top" wrapText="1"/>
    </xf>
    <xf numFmtId="0" fontId="24" fillId="27" borderId="15" xfId="7" applyFont="1" applyFill="1" applyBorder="1" applyAlignment="1">
      <alignment horizontal="center" vertical="top" wrapText="1"/>
    </xf>
    <xf numFmtId="0" fontId="24" fillId="27" borderId="11" xfId="7" applyFont="1" applyFill="1" applyBorder="1" applyAlignment="1">
      <alignment horizontal="center" vertical="top" wrapText="1"/>
    </xf>
    <xf numFmtId="0" fontId="24" fillId="16" borderId="12" xfId="7" applyFont="1" applyFill="1" applyBorder="1" applyAlignment="1">
      <alignment horizontal="center" vertical="top"/>
    </xf>
    <xf numFmtId="0" fontId="24" fillId="16" borderId="14" xfId="7" applyFont="1" applyFill="1" applyBorder="1" applyAlignment="1">
      <alignment horizontal="center" vertical="top"/>
    </xf>
    <xf numFmtId="0" fontId="24" fillId="16" borderId="15" xfId="7" applyFont="1" applyFill="1" applyBorder="1" applyAlignment="1">
      <alignment horizontal="center" vertical="top"/>
    </xf>
    <xf numFmtId="0" fontId="24" fillId="16" borderId="12" xfId="7" applyFont="1" applyFill="1" applyBorder="1" applyAlignment="1">
      <alignment horizontal="center" vertical="top" wrapText="1"/>
    </xf>
    <xf numFmtId="0" fontId="24" fillId="16" borderId="14" xfId="7" applyFont="1" applyFill="1" applyBorder="1" applyAlignment="1">
      <alignment horizontal="center" vertical="top" wrapText="1"/>
    </xf>
    <xf numFmtId="0" fontId="24" fillId="16" borderId="15" xfId="7" applyFont="1" applyFill="1" applyBorder="1" applyAlignment="1">
      <alignment horizontal="center" vertical="top" wrapText="1"/>
    </xf>
    <xf numFmtId="0" fontId="43" fillId="0" borderId="30" xfId="0" applyFont="1" applyBorder="1" applyAlignment="1" applyProtection="1">
      <alignment horizontal="left" vertical="center" wrapText="1"/>
    </xf>
    <xf numFmtId="0" fontId="43" fillId="0" borderId="3" xfId="0" applyFont="1" applyBorder="1" applyAlignment="1" applyProtection="1">
      <alignment horizontal="left" vertical="center" wrapText="1"/>
    </xf>
    <xf numFmtId="0" fontId="24" fillId="16" borderId="11" xfId="7" applyFont="1" applyFill="1" applyBorder="1" applyAlignment="1">
      <alignment horizontal="center" vertical="top" wrapText="1"/>
    </xf>
    <xf numFmtId="0" fontId="17" fillId="0" borderId="31" xfId="3" applyFont="1" applyBorder="1" applyAlignment="1">
      <alignment horizontal="left" vertical="center" wrapText="1"/>
    </xf>
    <xf numFmtId="0" fontId="17" fillId="0" borderId="30" xfId="3" applyFont="1" applyBorder="1" applyAlignment="1">
      <alignment horizontal="left" vertical="center" wrapText="1"/>
    </xf>
    <xf numFmtId="0" fontId="17" fillId="0" borderId="29" xfId="3" applyFont="1" applyBorder="1" applyAlignment="1">
      <alignment horizontal="left" vertical="center" wrapText="1"/>
    </xf>
    <xf numFmtId="0" fontId="17" fillId="0" borderId="28" xfId="3" applyFont="1" applyBorder="1" applyAlignment="1">
      <alignment horizontal="left" vertical="center" wrapText="1"/>
    </xf>
    <xf numFmtId="0" fontId="3" fillId="0" borderId="12" xfId="3" applyBorder="1" applyAlignment="1">
      <alignment horizontal="center" vertical="center"/>
    </xf>
    <xf numFmtId="0" fontId="3" fillId="0" borderId="14" xfId="3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165" fontId="3" fillId="12" borderId="11" xfId="2" applyNumberFormat="1" applyFont="1" applyFill="1" applyBorder="1" applyAlignment="1">
      <alignment horizontal="center"/>
    </xf>
    <xf numFmtId="165" fontId="3" fillId="0" borderId="11" xfId="2" applyNumberFormat="1" applyFont="1" applyBorder="1" applyAlignment="1">
      <alignment horizontal="center"/>
    </xf>
    <xf numFmtId="0" fontId="3" fillId="0" borderId="11" xfId="3" applyBorder="1" applyAlignment="1">
      <alignment horizontal="center" vertical="center"/>
    </xf>
    <xf numFmtId="165" fontId="7" fillId="27" borderId="7" xfId="2" applyNumberFormat="1" applyFont="1" applyFill="1" applyBorder="1" applyAlignment="1">
      <alignment horizontal="right" vertical="top" wrapText="1"/>
    </xf>
    <xf numFmtId="165" fontId="10" fillId="27" borderId="7" xfId="2" applyNumberFormat="1" applyFont="1" applyFill="1" applyBorder="1" applyAlignment="1">
      <alignment horizontal="right" vertical="top" wrapText="1"/>
    </xf>
    <xf numFmtId="165" fontId="7" fillId="27" borderId="8" xfId="2" applyNumberFormat="1" applyFont="1" applyFill="1" applyBorder="1" applyAlignment="1">
      <alignment horizontal="right" vertical="top" wrapText="1"/>
    </xf>
    <xf numFmtId="9" fontId="7" fillId="27" borderId="11" xfId="1" applyFont="1" applyFill="1" applyBorder="1" applyAlignment="1">
      <alignment horizontal="right" vertical="top" wrapText="1"/>
    </xf>
    <xf numFmtId="165" fontId="7" fillId="31" borderId="11" xfId="2" applyNumberFormat="1" applyFont="1" applyFill="1" applyBorder="1" applyAlignment="1">
      <alignment horizontal="right" vertical="top" wrapText="1"/>
    </xf>
    <xf numFmtId="0" fontId="7" fillId="29" borderId="11" xfId="0" applyFont="1" applyFill="1" applyBorder="1" applyAlignment="1">
      <alignment horizontal="right" vertical="top" wrapText="1"/>
    </xf>
    <xf numFmtId="0" fontId="1" fillId="11" borderId="32" xfId="3" applyFont="1" applyFill="1" applyBorder="1" applyAlignment="1">
      <alignment horizontal="left" vertical="top" wrapText="1"/>
    </xf>
    <xf numFmtId="0" fontId="1" fillId="11" borderId="11" xfId="3" applyFont="1" applyFill="1" applyBorder="1" applyAlignment="1">
      <alignment horizontal="left" wrapText="1"/>
    </xf>
  </cellXfs>
  <cellStyles count="12">
    <cellStyle name="Bad" xfId="9" builtinId="27"/>
    <cellStyle name="Comma" xfId="2" builtinId="3"/>
    <cellStyle name="Comma 2" xfId="5" xr:uid="{00000000-0005-0000-0000-000001000000}"/>
    <cellStyle name="Comma 2 2" xfId="6" xr:uid="{00000000-0005-0000-0000-000002000000}"/>
    <cellStyle name="Currency" xfId="11" builtinId="4"/>
    <cellStyle name="Good" xfId="8" builtinId="26"/>
    <cellStyle name="Neutral" xfId="10" builtinId="28"/>
    <cellStyle name="Normal" xfId="0" builtinId="0"/>
    <cellStyle name="Normal 2" xfId="3" xr:uid="{00000000-0005-0000-0000-000004000000}"/>
    <cellStyle name="Normal 2 2" xfId="7" xr:uid="{00000000-0005-0000-0000-000005000000}"/>
    <cellStyle name="Percent" xfId="1" builtinId="5"/>
    <cellStyle name="Percent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personal/dagherk_unhcr_org/Documents/Desktop/LCRP%202020/Working%20Draft/Risk%20Log_2019_10_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hcr365-my.sharepoint.com/Users/Jean-Charles.Rouge/Desktop/LCRP%202019/BA/LCRP_BA_2019_LogFrame_V2_subm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Log"/>
      <sheetName val="List"/>
      <sheetName val="Sheet1"/>
      <sheetName val="Risk Log_2019_10_09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Outcome 1"/>
      <sheetName val="Outcome 2"/>
      <sheetName val="Outcome  3"/>
      <sheetName val="PIN"/>
      <sheetName val="Budget Calculation"/>
    </sheetNames>
    <sheetDataSet>
      <sheetData sheetId="0"/>
      <sheetData sheetId="1"/>
      <sheetData sheetId="2">
        <row r="10">
          <cell r="C10">
            <v>285500000</v>
          </cell>
        </row>
        <row r="11">
          <cell r="C11">
            <v>0.84</v>
          </cell>
        </row>
        <row r="12">
          <cell r="C12">
            <v>0.16</v>
          </cell>
        </row>
      </sheetData>
      <sheetData sheetId="3">
        <row r="8">
          <cell r="C8">
            <v>152150295.45086259</v>
          </cell>
        </row>
        <row r="9">
          <cell r="C9">
            <v>0.8</v>
          </cell>
        </row>
        <row r="10">
          <cell r="C10">
            <v>0.2</v>
          </cell>
        </row>
        <row r="25">
          <cell r="C25">
            <v>0.18</v>
          </cell>
        </row>
        <row r="26">
          <cell r="C26">
            <v>0.82</v>
          </cell>
        </row>
      </sheetData>
      <sheetData sheetId="4">
        <row r="8">
          <cell r="C8">
            <v>130000</v>
          </cell>
        </row>
        <row r="9">
          <cell r="C9">
            <v>0</v>
          </cell>
        </row>
        <row r="10">
          <cell r="C10">
            <v>1</v>
          </cell>
        </row>
        <row r="23">
          <cell r="C23">
            <v>668000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UNHCR" id="{0F87B0AE-6B2C-4909-8CF8-2F59A6F1FD4E}" userId="UNHCR" providerId="None"/>
  <person displayName="Khalil Dagher" id="{323A2614-937F-473D-92A3-E391E7757C3E}" userId="Khalil Dagher" providerId="None"/>
  <person displayName="Khalil Dagher" id="{1B3C22A2-C7FD-4BD6-B6DD-078AF027EF79}" userId="S::dagherk@unhcr.org::38548876-f177-46cd-9159-2cd56d5943c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9" dT="2019-10-24T22:05:16.88" personId="{1B3C22A2-C7FD-4BD6-B6DD-078AF027EF79}" id="{258F6EB8-D6C1-4C4B-8204-4DBF4DE7E3FF}">
    <text>2017 &amp; 2018 results</text>
  </threadedComment>
  <threadedComment ref="R9" personId="{323A2614-937F-473D-92A3-E391E7757C3E}" id="{120E3F2D-1874-481E-B00A-2849F1D71937}">
    <text xml:space="preserve">
OM - UNHCR - Round 3, Dec 2018, based on the caseload selected for 2018/2019 </text>
  </threadedComment>
  <threadedComment ref="J17" personId="{323A2614-937F-473D-92A3-E391E7757C3E}" id="{CDE9D389-5001-4B46-99A3-6927467546F5}">
    <text>2020: changed to yearly</text>
  </threadedComment>
  <threadedComment ref="T17" personId="{323A2614-937F-473D-92A3-E391E7757C3E}" id="{602BDA94-9C94-4AC7-9D9C-FD9DD3E600DE}">
    <text>results expected next Q</text>
  </threadedComment>
  <threadedComment ref="A24" dT="2019-11-21T18:37:18.98" personId="{1B3C22A2-C7FD-4BD6-B6DD-078AF027EF79}" id="{CABE19A4-71BE-44C5-8A07-EC6E2C26CCD0}">
    <text>was: Multipurpose cash assistance grants to the most socio-economically vulnerable households provide</text>
  </threadedComment>
  <threadedComment ref="S24" personId="{323A2614-937F-473D-92A3-E391E7757C3E}" id="{A130925D-852E-4AE6-BF41-1D38AD5EB81A}">
    <text>slightly lower than actual pogress to date since we count achievements in Q2 only - compared to the master sheet online</text>
  </threadedComment>
  <threadedComment ref="S25" personId="{323A2614-937F-473D-92A3-E391E7757C3E}" id="{95A67214-DE2E-4F40-B063-4DEBD46AA7A0}">
    <text>highest reached in Q2 (Apr - June)</text>
  </threadedComment>
  <threadedComment ref="S26" personId="{323A2614-937F-473D-92A3-E391E7757C3E}" id="{F5EF0B5B-E44A-4E6D-83CC-E23A5C9F6F86}">
    <text>Highest reached in Q2 (Apr - Jun)</text>
  </threadedComment>
  <threadedComment ref="S28" personId="{323A2614-937F-473D-92A3-E391E7757C3E}" id="{806C6F04-2574-46FE-94DB-BB3FEA2F6B8F}">
    <text>Highest reached in Q2 (Mar - Jun)</text>
  </threadedComment>
  <threadedComment ref="U38" personId="{323A2614-937F-473D-92A3-E391E7757C3E}" id="{5F2A5AAC-D0AA-48B6-AD01-94A7A265C7B8}">
    <text>to be reported end year</text>
  </threadedComment>
  <threadedComment ref="U42" personId="{323A2614-937F-473D-92A3-E391E7757C3E}" id="{8DAA6036-3797-4680-BF08-954600690E9A}">
    <text>to be reported end year</text>
  </threadedComment>
  <threadedComment ref="A71" dT="2019-11-21T18:40:14.13" personId="{1B3C22A2-C7FD-4BD6-B6DD-078AF027EF79}" id="{A0AB40BE-E8DF-41A8-886B-B087072AC415}">
    <text>was:  Cash grants in support of populations affected by seasonal hazards and emergencies provided</text>
  </threadedComment>
  <threadedComment ref="R72" personId="{323A2614-937F-473D-92A3-E391E7757C3E}" id="{4C2680DD-4B82-4EB5-B052-D0F6B9512F5E}">
    <text>adjusted based on delayed reporting</text>
  </threadedComment>
  <threadedComment ref="A96" dT="2019-11-21T18:42:04.03" personId="{1B3C22A2-C7FD-4BD6-B6DD-078AF027EF79}" id="{C5C63437-D588-449D-9561-029D29EBBB72}">
    <text>was: 
In-kind assistance in support of populations affected by seasonal hazards and emergencies provided</text>
  </threadedComment>
  <threadedComment ref="A135" dT="2019-11-21T18:44:07.35" personId="{1B3C22A2-C7FD-4BD6-B6DD-078AF027EF79}" id="{8396731C-F20F-4D11-B2D7-2686F58E7AA4}">
    <text>Was: Capacity of NPTP to provide social assistance enhanced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" personId="{323A2614-937F-473D-92A3-E391E7757C3E}" id="{FFA33C58-2044-434E-B6D7-DE509D36B933}">
    <text>Given by NPTP - total number of HHs recertified</text>
  </threadedComment>
  <threadedComment ref="E6" personId="{323A2614-937F-473D-92A3-E391E7757C3E}" id="{5C93F930-A72B-45D1-B7D9-3C0CA357E9C1}">
    <text>Total SV + HV estimated by VASYR 2018;
SV: 51% of 1.5M; 137,097 HHs - AVG case size = 5.58
HV: 17% of 1.5M; 
49,419 HHs - AVG case size = 5.16</text>
  </threadedComment>
  <threadedComment ref="D8" personId="{323A2614-937F-473D-92A3-E391E7757C3E}" id="{0D616E3D-255C-427A-B725-41B103C6B673}">
    <text>given by UNRWA</text>
  </threadedComment>
  <threadedComment ref="F8" personId="{323A2614-937F-473D-92A3-E391E7757C3E}" id="{E5246B6A-1CF9-46CA-BDFD-76707B354948}">
    <text>SSN HHS 
given by UNRWA</text>
  </threadedComment>
  <threadedComment ref="E17" personId="{323A2614-937F-473D-92A3-E391E7757C3E}" id="{55B99B2F-4D20-434E-8EF2-D05ECC3929A7}">
    <text>Given by NPTP - total number of HHs recertified</text>
  </threadedComment>
  <threadedComment ref="E18" personId="{323A2614-937F-473D-92A3-E391E7757C3E}" id="{A4519D65-3CB8-4E39-9A72-66DA846C3146}">
    <text>Total SV + HV estimated by VASYR 2019
SV: 55% of 1.5M; 146,000 HHs - AVG case size = 5.6
HV: 17% of 1.5M; 
52,000 HHs - AVG case size = 5.2</text>
  </threadedComment>
  <threadedComment ref="F20" personId="{323A2614-937F-473D-92A3-E391E7757C3E}" id="{3B2489AA-3847-4FB6-8354-C30F67C61E50}">
    <text>SSN HHS 
given by UNRWA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O6" personId="{0F87B0AE-6B2C-4909-8CF8-2F59A6F1FD4E}" id="{97D589BA-F97D-4E39-95E6-9B28167EC48C}">
    <text xml:space="preserve">NPTP beneficiaries
</text>
  </threadedComment>
  <threadedComment ref="E16" personId="{0F87B0AE-6B2C-4909-8CF8-2F59A6F1FD4E}" id="{9C11C4CB-5835-46A5-AD0B-14DB8BFE8E63}">
    <text xml:space="preserve">provided by UNRWA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topLeftCell="A22" workbookViewId="0">
      <selection activeCell="A30" sqref="A30:B30"/>
    </sheetView>
  </sheetViews>
  <sheetFormatPr defaultColWidth="9.1796875" defaultRowHeight="14.5" x14ac:dyDescent="0.35"/>
  <cols>
    <col min="1" max="1" width="25.1796875" style="135" customWidth="1"/>
    <col min="2" max="2" width="35.453125" style="135" customWidth="1"/>
    <col min="3" max="3" width="21.7265625" style="135" customWidth="1"/>
    <col min="4" max="4" width="17.54296875" style="135" bestFit="1" customWidth="1"/>
    <col min="5" max="5" width="20.54296875" style="135" customWidth="1"/>
    <col min="6" max="8" width="17.81640625" style="135" customWidth="1"/>
    <col min="9" max="9" width="7.54296875" style="135" bestFit="1" customWidth="1"/>
    <col min="10" max="16384" width="9.1796875" style="135"/>
  </cols>
  <sheetData>
    <row r="1" spans="1:5" ht="21" x14ac:dyDescent="0.35">
      <c r="A1" s="202" t="s">
        <v>201</v>
      </c>
      <c r="B1" s="204" t="s">
        <v>200</v>
      </c>
      <c r="C1" s="203"/>
    </row>
    <row r="2" spans="1:5" ht="21" x14ac:dyDescent="0.35">
      <c r="A2" s="202"/>
      <c r="B2" s="179"/>
      <c r="C2" s="195"/>
    </row>
    <row r="3" spans="1:5" x14ac:dyDescent="0.35">
      <c r="A3" s="201" t="s">
        <v>199</v>
      </c>
      <c r="B3" s="200" t="s">
        <v>198</v>
      </c>
      <c r="C3" s="195"/>
      <c r="E3" s="167"/>
    </row>
    <row r="4" spans="1:5" x14ac:dyDescent="0.35">
      <c r="A4" s="198" t="s">
        <v>197</v>
      </c>
      <c r="B4" s="199" t="s">
        <v>196</v>
      </c>
      <c r="C4" s="195"/>
    </row>
    <row r="5" spans="1:5" ht="52" x14ac:dyDescent="0.35">
      <c r="A5" s="198" t="s">
        <v>195</v>
      </c>
      <c r="B5" s="197" t="s">
        <v>274</v>
      </c>
      <c r="C5" s="195"/>
    </row>
    <row r="6" spans="1:5" ht="21" x14ac:dyDescent="0.35">
      <c r="A6" s="196"/>
      <c r="B6" s="189"/>
      <c r="C6" s="195"/>
    </row>
    <row r="7" spans="1:5" ht="21" x14ac:dyDescent="0.35">
      <c r="A7" s="358" t="s">
        <v>43</v>
      </c>
      <c r="B7" s="359"/>
      <c r="C7" s="330">
        <v>2020</v>
      </c>
      <c r="D7" s="194">
        <v>2019</v>
      </c>
    </row>
    <row r="8" spans="1:5" ht="18.5" x14ac:dyDescent="0.35">
      <c r="A8" s="191"/>
      <c r="B8" s="193" t="s">
        <v>194</v>
      </c>
      <c r="C8" s="327">
        <f>F24+F26+F27+F29+F30</f>
        <v>495611885</v>
      </c>
      <c r="D8" s="192">
        <f>ROUND(SUM(C24+C26+C27+C29+C30),-3)</f>
        <v>476848000</v>
      </c>
    </row>
    <row r="9" spans="1:5" ht="18.5" x14ac:dyDescent="0.35">
      <c r="A9" s="191"/>
      <c r="B9" s="179" t="s">
        <v>46</v>
      </c>
      <c r="C9" s="328">
        <f>(G24*F24+G26*F26+G27*F27+G29*F29+G30*F30)/C8</f>
        <v>0.77326515283224084</v>
      </c>
      <c r="D9" s="190">
        <f>(C24*D24+C26*D26+C27*D27+C29*D29)/D8</f>
        <v>0.77268277598037538</v>
      </c>
    </row>
    <row r="10" spans="1:5" ht="18.5" x14ac:dyDescent="0.35">
      <c r="A10" s="191"/>
      <c r="B10" s="179" t="s">
        <v>47</v>
      </c>
      <c r="C10" s="328">
        <f>(H24*F24+H26*F26+H27*F27+H29*F29+H30*F30)/C8</f>
        <v>0.2267348471677591</v>
      </c>
      <c r="D10" s="190">
        <f>(C24*E24+C26*E26+C27*E27+C29*E29+C30*E30)/D8</f>
        <v>0.22731784361090435</v>
      </c>
    </row>
    <row r="11" spans="1:5" ht="18.5" x14ac:dyDescent="0.35">
      <c r="A11" s="189"/>
      <c r="B11" s="188"/>
      <c r="C11" s="188"/>
      <c r="E11" s="187"/>
    </row>
    <row r="12" spans="1:5" ht="39" customHeight="1" x14ac:dyDescent="0.35">
      <c r="A12" s="360" t="s">
        <v>193</v>
      </c>
      <c r="B12" s="361"/>
      <c r="C12" s="329" t="s">
        <v>276</v>
      </c>
      <c r="D12" s="186" t="s">
        <v>275</v>
      </c>
    </row>
    <row r="13" spans="1:5" ht="15.5" x14ac:dyDescent="0.35">
      <c r="A13" s="185" t="s">
        <v>192</v>
      </c>
      <c r="B13" s="184">
        <f>SUM(B14:B17)</f>
        <v>1530936</v>
      </c>
      <c r="C13" s="324">
        <f>SUM(C14:C17)</f>
        <v>1082811</v>
      </c>
      <c r="D13" s="183">
        <f>SUM(D14:D17)</f>
        <v>1024111</v>
      </c>
    </row>
    <row r="14" spans="1:5" x14ac:dyDescent="0.35">
      <c r="A14" s="179" t="s">
        <v>191</v>
      </c>
      <c r="B14" s="180">
        <f>PIN!C18</f>
        <v>1095000</v>
      </c>
      <c r="C14" s="325">
        <f>PIN!D18</f>
        <v>825000.00000000012</v>
      </c>
      <c r="D14" s="177">
        <f>PIN!D6</f>
        <v>765000</v>
      </c>
    </row>
    <row r="15" spans="1:5" x14ac:dyDescent="0.35">
      <c r="A15" s="179" t="s">
        <v>190</v>
      </c>
      <c r="B15" s="182">
        <f>PIN!C5</f>
        <v>227546</v>
      </c>
      <c r="C15" s="326">
        <f>PIN!D17</f>
        <v>227546</v>
      </c>
      <c r="D15" s="181">
        <f>PIN!D5</f>
        <v>227546</v>
      </c>
    </row>
    <row r="16" spans="1:5" x14ac:dyDescent="0.35">
      <c r="A16" s="179" t="s">
        <v>0</v>
      </c>
      <c r="B16" s="180">
        <f>PIN!C19</f>
        <v>27700</v>
      </c>
      <c r="C16" s="325">
        <f>PIN!D19</f>
        <v>27700</v>
      </c>
      <c r="D16" s="177">
        <f>PIN!D7</f>
        <v>29000</v>
      </c>
    </row>
    <row r="17" spans="1:8" x14ac:dyDescent="0.35">
      <c r="A17" s="179" t="s">
        <v>1</v>
      </c>
      <c r="B17" s="180">
        <f>PIN!C20</f>
        <v>180690</v>
      </c>
      <c r="C17" s="325">
        <f>PIN!D20</f>
        <v>2565</v>
      </c>
      <c r="D17" s="177">
        <f>PIN!D8</f>
        <v>2565</v>
      </c>
    </row>
    <row r="18" spans="1:8" x14ac:dyDescent="0.35">
      <c r="A18" s="179" t="s">
        <v>189</v>
      </c>
      <c r="B18" s="178" t="s">
        <v>132</v>
      </c>
      <c r="C18" s="325">
        <v>0</v>
      </c>
      <c r="D18" s="177">
        <v>0</v>
      </c>
    </row>
    <row r="19" spans="1:8" ht="15.5" x14ac:dyDescent="0.35">
      <c r="A19" s="176"/>
      <c r="B19" s="175"/>
    </row>
    <row r="20" spans="1:8" ht="15.5" x14ac:dyDescent="0.35">
      <c r="A20" s="176"/>
      <c r="B20" s="175"/>
    </row>
    <row r="21" spans="1:8" ht="15.65" customHeight="1" x14ac:dyDescent="0.35">
      <c r="A21" s="364" t="s">
        <v>188</v>
      </c>
      <c r="B21" s="362" t="s">
        <v>187</v>
      </c>
      <c r="C21" s="350">
        <v>2019</v>
      </c>
      <c r="D21" s="350"/>
      <c r="E21" s="351"/>
      <c r="F21" s="352">
        <v>2020</v>
      </c>
      <c r="G21" s="352"/>
      <c r="H21" s="352"/>
    </row>
    <row r="22" spans="1:8" x14ac:dyDescent="0.35">
      <c r="A22" s="365"/>
      <c r="B22" s="363"/>
      <c r="C22" s="173" t="s">
        <v>43</v>
      </c>
      <c r="D22" s="173" t="s">
        <v>46</v>
      </c>
      <c r="E22" s="174" t="s">
        <v>47</v>
      </c>
      <c r="F22" s="173" t="s">
        <v>186</v>
      </c>
      <c r="G22" s="173" t="s">
        <v>46</v>
      </c>
      <c r="H22" s="173" t="s">
        <v>47</v>
      </c>
    </row>
    <row r="23" spans="1:8" ht="36" customHeight="1" x14ac:dyDescent="0.35">
      <c r="A23" s="353" t="s">
        <v>185</v>
      </c>
      <c r="B23" s="353"/>
      <c r="C23" s="353"/>
      <c r="D23" s="353"/>
      <c r="E23" s="353"/>
      <c r="F23" s="353"/>
      <c r="G23" s="353"/>
      <c r="H23" s="353"/>
    </row>
    <row r="24" spans="1:8" ht="34" customHeight="1" x14ac:dyDescent="0.35">
      <c r="A24" s="544" t="s">
        <v>285</v>
      </c>
      <c r="B24" s="356"/>
      <c r="C24" s="334">
        <f>'[2]Outcome 1'!C10</f>
        <v>285500000</v>
      </c>
      <c r="D24" s="335">
        <f>'[2]Outcome 1'!C11</f>
        <v>0.84</v>
      </c>
      <c r="E24" s="336">
        <f>'[2]Outcome 1'!C12</f>
        <v>0.16</v>
      </c>
      <c r="F24" s="337">
        <f>'Budget Calculation'!P10</f>
        <v>293859660</v>
      </c>
      <c r="G24" s="338">
        <f>'Budget Calculation'!L12</f>
        <v>0.8348556586501189</v>
      </c>
      <c r="H24" s="338">
        <f>'Budget Calculation'!L11</f>
        <v>0.16514434134988107</v>
      </c>
    </row>
    <row r="25" spans="1:8" ht="31.5" customHeight="1" x14ac:dyDescent="0.35">
      <c r="A25" s="354" t="s">
        <v>184</v>
      </c>
      <c r="B25" s="354"/>
      <c r="C25" s="354"/>
      <c r="D25" s="354"/>
      <c r="E25" s="354"/>
      <c r="F25" s="354"/>
      <c r="G25" s="354"/>
      <c r="H25" s="354"/>
    </row>
    <row r="26" spans="1:8" ht="27.75" customHeight="1" x14ac:dyDescent="0.35">
      <c r="A26" s="544" t="s">
        <v>286</v>
      </c>
      <c r="B26" s="356"/>
      <c r="C26" s="334">
        <f>'[2]Outcome 2'!C8</f>
        <v>152150295.45086259</v>
      </c>
      <c r="D26" s="339">
        <f>'[2]Outcome 2'!C9</f>
        <v>0.8</v>
      </c>
      <c r="E26" s="336">
        <f>'[2]Outcome 2'!C10</f>
        <v>0.2</v>
      </c>
      <c r="F26" s="337">
        <f>'Budget Calculation'!E19</f>
        <v>162554225</v>
      </c>
      <c r="G26" s="338">
        <f>'Budget Calculation'!G16</f>
        <v>0.8058664731722599</v>
      </c>
      <c r="H26" s="338">
        <f>'Budget Calculation'!H16</f>
        <v>0.1941335268277401</v>
      </c>
    </row>
    <row r="27" spans="1:8" ht="30.75" customHeight="1" x14ac:dyDescent="0.35">
      <c r="A27" s="544" t="s">
        <v>287</v>
      </c>
      <c r="B27" s="356"/>
      <c r="C27" s="334">
        <v>38400000</v>
      </c>
      <c r="D27" s="339">
        <f>'[2]Outcome 2'!C25</f>
        <v>0.18</v>
      </c>
      <c r="E27" s="336">
        <f>'[2]Outcome 2'!C26</f>
        <v>0.82</v>
      </c>
      <c r="F27" s="337">
        <f t="shared" ref="F27:H27" si="0">C27</f>
        <v>38400000</v>
      </c>
      <c r="G27" s="338">
        <f t="shared" si="0"/>
        <v>0.18</v>
      </c>
      <c r="H27" s="338">
        <f t="shared" si="0"/>
        <v>0.82</v>
      </c>
    </row>
    <row r="28" spans="1:8" ht="33.75" customHeight="1" x14ac:dyDescent="0.35">
      <c r="A28" s="355" t="s">
        <v>183</v>
      </c>
      <c r="B28" s="355"/>
      <c r="C28" s="355"/>
      <c r="D28" s="355"/>
      <c r="E28" s="355"/>
      <c r="F28" s="355"/>
      <c r="G28" s="355"/>
      <c r="H28" s="355"/>
    </row>
    <row r="29" spans="1:8" ht="15" customHeight="1" x14ac:dyDescent="0.35">
      <c r="A29" s="545" t="s">
        <v>288</v>
      </c>
      <c r="B29" s="357"/>
      <c r="C29" s="172">
        <f>'[2]Outcome  3'!C8</f>
        <v>130000</v>
      </c>
      <c r="D29" s="171">
        <f>'[2]Outcome  3'!C9</f>
        <v>0</v>
      </c>
      <c r="E29" s="170">
        <f>'[2]Outcome  3'!C10</f>
        <v>1</v>
      </c>
      <c r="F29" s="322">
        <f t="shared" ref="F29:H30" si="1">C29</f>
        <v>130000</v>
      </c>
      <c r="G29" s="323">
        <f t="shared" si="1"/>
        <v>0</v>
      </c>
      <c r="H29" s="323">
        <f t="shared" si="1"/>
        <v>1</v>
      </c>
    </row>
    <row r="30" spans="1:8" ht="15" customHeight="1" x14ac:dyDescent="0.35">
      <c r="A30" s="545" t="s">
        <v>182</v>
      </c>
      <c r="B30" s="357"/>
      <c r="C30" s="172">
        <f>'[2]Outcome  3'!C23</f>
        <v>668000</v>
      </c>
      <c r="D30" s="171">
        <v>0</v>
      </c>
      <c r="E30" s="170">
        <v>1</v>
      </c>
      <c r="F30" s="322">
        <f t="shared" si="1"/>
        <v>668000</v>
      </c>
      <c r="G30" s="323">
        <f t="shared" si="1"/>
        <v>0</v>
      </c>
      <c r="H30" s="323">
        <f t="shared" si="1"/>
        <v>1</v>
      </c>
    </row>
  </sheetData>
  <mergeCells count="14">
    <mergeCell ref="A30:B30"/>
    <mergeCell ref="A7:B7"/>
    <mergeCell ref="A12:B12"/>
    <mergeCell ref="B21:B22"/>
    <mergeCell ref="A21:A22"/>
    <mergeCell ref="A26:B26"/>
    <mergeCell ref="A27:B27"/>
    <mergeCell ref="A29:B29"/>
    <mergeCell ref="C21:E21"/>
    <mergeCell ref="F21:H21"/>
    <mergeCell ref="A23:H23"/>
    <mergeCell ref="A25:H25"/>
    <mergeCell ref="A28:H28"/>
    <mergeCell ref="A24:B2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254"/>
  <sheetViews>
    <sheetView showGridLines="0" zoomScale="85" zoomScaleNormal="85" zoomScaleSheetLayoutView="100" workbookViewId="0">
      <selection activeCell="I4" sqref="I4"/>
    </sheetView>
  </sheetViews>
  <sheetFormatPr defaultColWidth="7.81640625" defaultRowHeight="14.5" x14ac:dyDescent="0.35"/>
  <cols>
    <col min="1" max="1" width="17.453125" customWidth="1"/>
    <col min="2" max="2" width="2.453125" bestFit="1" customWidth="1"/>
    <col min="3" max="3" width="22.26953125" style="124" customWidth="1"/>
    <col min="4" max="4" width="11.7265625" style="124" customWidth="1"/>
    <col min="5" max="5" width="27.6328125" style="124" hidden="1" customWidth="1"/>
    <col min="6" max="6" width="12.453125" style="124" hidden="1" customWidth="1"/>
    <col min="7" max="7" width="25.90625" style="233" hidden="1" customWidth="1"/>
    <col min="8" max="8" width="34.81640625" style="124" hidden="1" customWidth="1"/>
    <col min="9" max="9" width="33.7265625" style="253" hidden="1" customWidth="1"/>
    <col min="10" max="10" width="10.7265625" style="124" customWidth="1"/>
    <col min="11" max="12" width="7.81640625" style="124" customWidth="1"/>
    <col min="13" max="16" width="7.81640625" style="76" hidden="1" customWidth="1"/>
    <col min="17" max="17" width="7.81640625" style="76"/>
    <col min="18" max="20" width="7.81640625" style="220"/>
    <col min="21" max="23" width="7.81640625" style="76"/>
    <col min="24" max="26" width="7.81640625" style="13"/>
    <col min="27" max="27" width="19.90625" style="13" bestFit="1" customWidth="1"/>
    <col min="28" max="29" width="12.36328125" style="13" bestFit="1" customWidth="1"/>
    <col min="30" max="30" width="7.81640625" style="13" customWidth="1"/>
    <col min="31" max="31" width="16.81640625" style="13" bestFit="1" customWidth="1"/>
    <col min="32" max="32" width="11" style="13" bestFit="1" customWidth="1"/>
    <col min="33" max="33" width="15.08984375" style="13" customWidth="1"/>
    <col min="34" max="35" width="10.81640625" style="13" bestFit="1" customWidth="1"/>
    <col min="36" max="50" width="7.81640625" style="13"/>
  </cols>
  <sheetData>
    <row r="1" spans="1:50" x14ac:dyDescent="0.35">
      <c r="A1" s="496" t="s">
        <v>33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16"/>
      <c r="Y1" s="16"/>
      <c r="Z1" s="16"/>
      <c r="AA1" s="16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x14ac:dyDescent="0.3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16"/>
      <c r="Y2" s="16"/>
      <c r="Z2" s="16"/>
      <c r="AA2" s="16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x14ac:dyDescent="0.35">
      <c r="A3" s="238" t="s">
        <v>226</v>
      </c>
      <c r="B3" s="3"/>
      <c r="C3" s="51"/>
      <c r="D3" s="52"/>
      <c r="E3" s="52"/>
      <c r="F3" s="52"/>
      <c r="G3" s="52"/>
      <c r="H3" s="52"/>
      <c r="I3" s="52"/>
      <c r="J3" s="52"/>
      <c r="K3" s="52"/>
      <c r="L3" s="51"/>
      <c r="M3" s="438">
        <v>2017</v>
      </c>
      <c r="N3" s="440"/>
      <c r="O3" s="438">
        <v>2018</v>
      </c>
      <c r="P3" s="440"/>
      <c r="Q3" s="438">
        <v>2019</v>
      </c>
      <c r="R3" s="439"/>
      <c r="S3" s="439"/>
      <c r="T3" s="439"/>
      <c r="U3" s="440"/>
      <c r="V3" s="369">
        <v>2020</v>
      </c>
      <c r="W3" s="370"/>
      <c r="X3" s="370"/>
      <c r="Y3" s="370"/>
      <c r="Z3" s="371"/>
      <c r="AA3" s="16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s="11" customFormat="1" ht="26" x14ac:dyDescent="0.35">
      <c r="A4" s="18" t="s">
        <v>2</v>
      </c>
      <c r="B4" s="19" t="s">
        <v>3</v>
      </c>
      <c r="C4" s="37" t="s">
        <v>4</v>
      </c>
      <c r="D4" s="37" t="s">
        <v>14</v>
      </c>
      <c r="E4" s="37" t="s">
        <v>239</v>
      </c>
      <c r="F4" s="239" t="s">
        <v>227</v>
      </c>
      <c r="G4" s="37" t="s">
        <v>213</v>
      </c>
      <c r="H4" s="37" t="s">
        <v>12</v>
      </c>
      <c r="I4" s="38" t="s">
        <v>13</v>
      </c>
      <c r="J4" s="37" t="s">
        <v>15</v>
      </c>
      <c r="K4" s="37" t="s">
        <v>23</v>
      </c>
      <c r="L4" s="38" t="s">
        <v>5</v>
      </c>
      <c r="M4" s="221" t="s">
        <v>24</v>
      </c>
      <c r="N4" s="221" t="s">
        <v>32</v>
      </c>
      <c r="O4" s="221" t="s">
        <v>24</v>
      </c>
      <c r="P4" s="221" t="s">
        <v>32</v>
      </c>
      <c r="Q4" s="221" t="s">
        <v>24</v>
      </c>
      <c r="R4" s="221" t="s">
        <v>206</v>
      </c>
      <c r="S4" s="221" t="s">
        <v>207</v>
      </c>
      <c r="T4" s="221" t="s">
        <v>208</v>
      </c>
      <c r="U4" s="221" t="s">
        <v>209</v>
      </c>
      <c r="V4" s="268" t="s">
        <v>24</v>
      </c>
      <c r="W4" s="268" t="s">
        <v>206</v>
      </c>
      <c r="X4" s="268" t="s">
        <v>207</v>
      </c>
      <c r="Y4" s="268" t="s">
        <v>208</v>
      </c>
      <c r="Z4" s="268" t="s">
        <v>209</v>
      </c>
      <c r="AA4" s="16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x14ac:dyDescent="0.35">
      <c r="A5" s="443" t="s">
        <v>34</v>
      </c>
      <c r="B5" s="444" t="s">
        <v>6</v>
      </c>
      <c r="C5" s="445" t="s">
        <v>204</v>
      </c>
      <c r="D5" s="445" t="s">
        <v>36</v>
      </c>
      <c r="E5" s="413" t="s">
        <v>214</v>
      </c>
      <c r="F5" s="396" t="s">
        <v>228</v>
      </c>
      <c r="G5" s="404" t="s">
        <v>235</v>
      </c>
      <c r="H5" s="445" t="s">
        <v>202</v>
      </c>
      <c r="I5" s="445" t="s">
        <v>35</v>
      </c>
      <c r="J5" s="445" t="s">
        <v>16</v>
      </c>
      <c r="K5" s="36" t="s">
        <v>20</v>
      </c>
      <c r="L5" s="39">
        <v>0.53</v>
      </c>
      <c r="M5" s="40"/>
      <c r="N5" s="40">
        <v>0.57999999999999996</v>
      </c>
      <c r="O5" s="41"/>
      <c r="P5" s="41">
        <v>0.51</v>
      </c>
      <c r="Q5" s="41">
        <v>0.5</v>
      </c>
      <c r="R5" s="240" t="s">
        <v>210</v>
      </c>
      <c r="S5" s="240" t="s">
        <v>210</v>
      </c>
      <c r="T5" s="240"/>
      <c r="U5" s="241"/>
      <c r="V5" s="255">
        <v>0.5</v>
      </c>
      <c r="W5" s="256"/>
      <c r="X5" s="256"/>
      <c r="Y5" s="255"/>
      <c r="Z5" s="257"/>
      <c r="AA5" s="16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x14ac:dyDescent="0.35">
      <c r="A6" s="443"/>
      <c r="B6" s="444"/>
      <c r="C6" s="445"/>
      <c r="D6" s="445"/>
      <c r="E6" s="414"/>
      <c r="F6" s="397"/>
      <c r="G6" s="405"/>
      <c r="H6" s="445"/>
      <c r="I6" s="445"/>
      <c r="J6" s="445"/>
      <c r="K6" s="36" t="s">
        <v>0</v>
      </c>
      <c r="L6" s="39">
        <v>0.89</v>
      </c>
      <c r="M6" s="40"/>
      <c r="N6" s="40"/>
      <c r="O6" s="41"/>
      <c r="P6" s="42">
        <v>89</v>
      </c>
      <c r="Q6" s="41">
        <v>0.89</v>
      </c>
      <c r="R6" s="240" t="s">
        <v>210</v>
      </c>
      <c r="S6" s="240" t="s">
        <v>210</v>
      </c>
      <c r="T6" s="241"/>
      <c r="U6" s="241"/>
      <c r="V6" s="255">
        <v>0.89</v>
      </c>
      <c r="W6" s="256"/>
      <c r="X6" s="256"/>
      <c r="Y6" s="257"/>
      <c r="Z6" s="257"/>
      <c r="AA6" s="16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x14ac:dyDescent="0.35">
      <c r="A7" s="443"/>
      <c r="B7" s="444"/>
      <c r="C7" s="445"/>
      <c r="D7" s="445"/>
      <c r="E7" s="414"/>
      <c r="F7" s="397"/>
      <c r="G7" s="405"/>
      <c r="H7" s="445"/>
      <c r="I7" s="445"/>
      <c r="J7" s="445"/>
      <c r="K7" s="36" t="s">
        <v>1</v>
      </c>
      <c r="L7" s="39">
        <v>0.65</v>
      </c>
      <c r="M7" s="40"/>
      <c r="N7" s="40"/>
      <c r="O7" s="41"/>
      <c r="P7" s="42">
        <v>65</v>
      </c>
      <c r="Q7" s="41">
        <v>0.65</v>
      </c>
      <c r="R7" s="240" t="s">
        <v>210</v>
      </c>
      <c r="S7" s="240" t="s">
        <v>210</v>
      </c>
      <c r="T7" s="241"/>
      <c r="U7" s="241"/>
      <c r="V7" s="255">
        <v>0.65</v>
      </c>
      <c r="W7" s="256"/>
      <c r="X7" s="256"/>
      <c r="Y7" s="257"/>
      <c r="Z7" s="257"/>
      <c r="AA7" s="16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x14ac:dyDescent="0.35">
      <c r="A8" s="443"/>
      <c r="B8" s="444"/>
      <c r="C8" s="445"/>
      <c r="D8" s="445"/>
      <c r="E8" s="415"/>
      <c r="F8" s="398"/>
      <c r="G8" s="406"/>
      <c r="H8" s="445"/>
      <c r="I8" s="445"/>
      <c r="J8" s="445"/>
      <c r="K8" s="36" t="s">
        <v>21</v>
      </c>
      <c r="L8" s="39">
        <v>0.1</v>
      </c>
      <c r="M8" s="40"/>
      <c r="N8" s="40">
        <v>0.57999999999999996</v>
      </c>
      <c r="O8" s="41"/>
      <c r="P8" s="42">
        <v>10</v>
      </c>
      <c r="Q8" s="41">
        <v>0.1</v>
      </c>
      <c r="R8" s="240" t="s">
        <v>210</v>
      </c>
      <c r="S8" s="240" t="s">
        <v>210</v>
      </c>
      <c r="T8" s="241"/>
      <c r="U8" s="241"/>
      <c r="V8" s="255">
        <v>0.1</v>
      </c>
      <c r="W8" s="256"/>
      <c r="X8" s="256"/>
      <c r="Y8" s="257"/>
      <c r="Z8" s="257"/>
      <c r="AA8" s="16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x14ac:dyDescent="0.35">
      <c r="A9" s="443"/>
      <c r="B9" s="444" t="s">
        <v>7</v>
      </c>
      <c r="C9" s="445" t="s">
        <v>232</v>
      </c>
      <c r="D9" s="445" t="s">
        <v>36</v>
      </c>
      <c r="E9" s="413" t="s">
        <v>214</v>
      </c>
      <c r="F9" s="396" t="s">
        <v>228</v>
      </c>
      <c r="G9" s="404" t="s">
        <v>236</v>
      </c>
      <c r="H9" s="445" t="s">
        <v>37</v>
      </c>
      <c r="I9" s="445" t="s">
        <v>203</v>
      </c>
      <c r="J9" s="445" t="s">
        <v>17</v>
      </c>
      <c r="K9" s="36" t="s">
        <v>20</v>
      </c>
      <c r="L9" s="39">
        <v>0.9</v>
      </c>
      <c r="M9" s="40"/>
      <c r="N9" s="43"/>
      <c r="O9" s="41"/>
      <c r="P9" s="41">
        <v>0.71</v>
      </c>
      <c r="Q9" s="41">
        <v>0.9</v>
      </c>
      <c r="R9" s="240">
        <v>0.72699999999999998</v>
      </c>
      <c r="S9" s="240">
        <v>0.72699999999999998</v>
      </c>
      <c r="T9" s="240"/>
      <c r="U9" s="241"/>
      <c r="V9" s="255">
        <v>0.9</v>
      </c>
      <c r="W9" s="256"/>
      <c r="X9" s="256"/>
      <c r="Y9" s="255"/>
      <c r="Z9" s="257"/>
      <c r="AA9" s="16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x14ac:dyDescent="0.35">
      <c r="A10" s="443"/>
      <c r="B10" s="444"/>
      <c r="C10" s="445"/>
      <c r="D10" s="445"/>
      <c r="E10" s="414"/>
      <c r="F10" s="397"/>
      <c r="G10" s="405"/>
      <c r="H10" s="445"/>
      <c r="I10" s="445"/>
      <c r="J10" s="445"/>
      <c r="K10" s="36" t="s">
        <v>0</v>
      </c>
      <c r="L10" s="39">
        <v>0.9</v>
      </c>
      <c r="M10" s="40"/>
      <c r="N10" s="44"/>
      <c r="O10" s="41"/>
      <c r="P10" s="42">
        <v>90</v>
      </c>
      <c r="Q10" s="42">
        <v>90</v>
      </c>
      <c r="R10" s="240" t="s">
        <v>210</v>
      </c>
      <c r="S10" s="241" t="s">
        <v>210</v>
      </c>
      <c r="T10" s="241"/>
      <c r="U10" s="241"/>
      <c r="V10" s="255">
        <v>0.9</v>
      </c>
      <c r="W10" s="256"/>
      <c r="X10" s="256"/>
      <c r="Y10" s="257"/>
      <c r="Z10" s="257"/>
      <c r="AA10" s="16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x14ac:dyDescent="0.35">
      <c r="A11" s="443"/>
      <c r="B11" s="444"/>
      <c r="C11" s="445"/>
      <c r="D11" s="445"/>
      <c r="E11" s="414"/>
      <c r="F11" s="397"/>
      <c r="G11" s="405"/>
      <c r="H11" s="445"/>
      <c r="I11" s="445"/>
      <c r="J11" s="445"/>
      <c r="K11" s="36" t="s">
        <v>1</v>
      </c>
      <c r="L11" s="230" t="s">
        <v>29</v>
      </c>
      <c r="M11" s="226"/>
      <c r="N11" s="227"/>
      <c r="O11" s="228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16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3" customHeight="1" x14ac:dyDescent="0.35">
      <c r="A12" s="443"/>
      <c r="B12" s="444"/>
      <c r="C12" s="445"/>
      <c r="D12" s="445"/>
      <c r="E12" s="415"/>
      <c r="F12" s="398"/>
      <c r="G12" s="406"/>
      <c r="H12" s="445"/>
      <c r="I12" s="445"/>
      <c r="J12" s="445"/>
      <c r="K12" s="36" t="s">
        <v>21</v>
      </c>
      <c r="L12" s="230" t="s">
        <v>29</v>
      </c>
      <c r="M12" s="226"/>
      <c r="N12" s="227"/>
      <c r="O12" s="228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16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x14ac:dyDescent="0.35">
      <c r="A13" s="443"/>
      <c r="B13" s="444" t="s">
        <v>8</v>
      </c>
      <c r="C13" s="445" t="s">
        <v>231</v>
      </c>
      <c r="D13" s="445" t="s">
        <v>36</v>
      </c>
      <c r="E13" s="413" t="s">
        <v>214</v>
      </c>
      <c r="F13" s="396" t="s">
        <v>228</v>
      </c>
      <c r="G13" s="404" t="s">
        <v>237</v>
      </c>
      <c r="H13" s="445" t="s">
        <v>38</v>
      </c>
      <c r="I13" s="445" t="s">
        <v>39</v>
      </c>
      <c r="J13" s="445" t="s">
        <v>17</v>
      </c>
      <c r="K13" s="36" t="s">
        <v>20</v>
      </c>
      <c r="L13" s="45"/>
      <c r="M13" s="46"/>
      <c r="N13" s="40"/>
      <c r="O13" s="41"/>
      <c r="P13" s="41"/>
      <c r="Q13" s="41"/>
      <c r="R13" s="240"/>
      <c r="S13" s="240" t="s">
        <v>211</v>
      </c>
      <c r="T13" s="240"/>
      <c r="U13" s="240"/>
      <c r="V13" s="255"/>
      <c r="W13" s="255"/>
      <c r="X13" s="255"/>
      <c r="Y13" s="255"/>
      <c r="Z13" s="255"/>
      <c r="AA13" s="16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x14ac:dyDescent="0.35">
      <c r="A14" s="443"/>
      <c r="B14" s="444"/>
      <c r="C14" s="445"/>
      <c r="D14" s="445"/>
      <c r="E14" s="414"/>
      <c r="F14" s="397"/>
      <c r="G14" s="405"/>
      <c r="H14" s="445"/>
      <c r="I14" s="445"/>
      <c r="J14" s="445"/>
      <c r="K14" s="36" t="s">
        <v>0</v>
      </c>
      <c r="L14" s="45" t="s">
        <v>29</v>
      </c>
      <c r="M14" s="46"/>
      <c r="N14" s="40"/>
      <c r="O14" s="41"/>
      <c r="P14" s="41"/>
      <c r="Q14" s="41"/>
      <c r="R14" s="240" t="s">
        <v>29</v>
      </c>
      <c r="S14" s="240" t="s">
        <v>29</v>
      </c>
      <c r="T14" s="240"/>
      <c r="U14" s="240"/>
      <c r="V14" s="255" t="s">
        <v>29</v>
      </c>
      <c r="W14" s="255"/>
      <c r="X14" s="255"/>
      <c r="Y14" s="255"/>
      <c r="Z14" s="255"/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x14ac:dyDescent="0.35">
      <c r="A15" s="443"/>
      <c r="B15" s="444"/>
      <c r="C15" s="445"/>
      <c r="D15" s="445"/>
      <c r="E15" s="414"/>
      <c r="F15" s="397"/>
      <c r="G15" s="405"/>
      <c r="H15" s="445"/>
      <c r="I15" s="445"/>
      <c r="J15" s="445"/>
      <c r="K15" s="36" t="s">
        <v>1</v>
      </c>
      <c r="L15" s="45" t="s">
        <v>29</v>
      </c>
      <c r="M15" s="46"/>
      <c r="N15" s="40"/>
      <c r="O15" s="41"/>
      <c r="P15" s="41"/>
      <c r="Q15" s="41"/>
      <c r="R15" s="240" t="s">
        <v>29</v>
      </c>
      <c r="S15" s="240" t="s">
        <v>29</v>
      </c>
      <c r="T15" s="240"/>
      <c r="U15" s="240"/>
      <c r="V15" s="255" t="s">
        <v>29</v>
      </c>
      <c r="W15" s="255"/>
      <c r="X15" s="255"/>
      <c r="Y15" s="255"/>
      <c r="Z15" s="255"/>
      <c r="AA15" s="1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x14ac:dyDescent="0.35">
      <c r="A16" s="443"/>
      <c r="B16" s="444"/>
      <c r="C16" s="445"/>
      <c r="D16" s="445"/>
      <c r="E16" s="415"/>
      <c r="F16" s="398"/>
      <c r="G16" s="406"/>
      <c r="H16" s="445"/>
      <c r="I16" s="445"/>
      <c r="J16" s="445"/>
      <c r="K16" s="36" t="s">
        <v>21</v>
      </c>
      <c r="L16" s="45" t="s">
        <v>29</v>
      </c>
      <c r="M16" s="46"/>
      <c r="N16" s="40"/>
      <c r="O16" s="41"/>
      <c r="P16" s="41"/>
      <c r="Q16" s="41"/>
      <c r="R16" s="240" t="s">
        <v>29</v>
      </c>
      <c r="S16" s="240" t="s">
        <v>29</v>
      </c>
      <c r="T16" s="240"/>
      <c r="U16" s="240"/>
      <c r="V16" s="255" t="s">
        <v>29</v>
      </c>
      <c r="W16" s="255"/>
      <c r="X16" s="255"/>
      <c r="Y16" s="255"/>
      <c r="Z16" s="255"/>
      <c r="AA16" s="1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4.5" customHeight="1" x14ac:dyDescent="0.35">
      <c r="A17" s="443"/>
      <c r="B17" s="444" t="s">
        <v>9</v>
      </c>
      <c r="C17" s="445" t="s">
        <v>40</v>
      </c>
      <c r="D17" s="445" t="s">
        <v>36</v>
      </c>
      <c r="E17" s="413" t="s">
        <v>214</v>
      </c>
      <c r="F17" s="396" t="s">
        <v>228</v>
      </c>
      <c r="G17" s="404" t="s">
        <v>215</v>
      </c>
      <c r="H17" s="445" t="s">
        <v>41</v>
      </c>
      <c r="I17" s="445" t="s">
        <v>42</v>
      </c>
      <c r="J17" s="445" t="s">
        <v>16</v>
      </c>
      <c r="K17" s="36" t="s">
        <v>20</v>
      </c>
      <c r="L17" s="45"/>
      <c r="M17" s="46"/>
      <c r="N17" s="40"/>
      <c r="O17" s="41"/>
      <c r="P17" s="41"/>
      <c r="Q17" s="41"/>
      <c r="R17" s="240" t="s">
        <v>29</v>
      </c>
      <c r="S17" s="240" t="s">
        <v>29</v>
      </c>
      <c r="T17" s="240"/>
      <c r="U17" s="240"/>
      <c r="V17" s="255"/>
      <c r="W17" s="255"/>
      <c r="X17" s="255"/>
      <c r="Y17" s="255"/>
      <c r="Z17" s="255"/>
      <c r="AA17" s="1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x14ac:dyDescent="0.35">
      <c r="A18" s="443"/>
      <c r="B18" s="444"/>
      <c r="C18" s="445"/>
      <c r="D18" s="445"/>
      <c r="E18" s="414"/>
      <c r="F18" s="397"/>
      <c r="G18" s="405"/>
      <c r="H18" s="445"/>
      <c r="I18" s="445"/>
      <c r="J18" s="445"/>
      <c r="K18" s="36" t="s">
        <v>0</v>
      </c>
      <c r="L18" s="45"/>
      <c r="M18" s="46"/>
      <c r="N18" s="40"/>
      <c r="O18" s="42"/>
      <c r="P18" s="41"/>
      <c r="Q18" s="41"/>
      <c r="R18" s="240" t="s">
        <v>29</v>
      </c>
      <c r="S18" s="240" t="s">
        <v>29</v>
      </c>
      <c r="T18" s="240" t="s">
        <v>29</v>
      </c>
      <c r="U18" s="240"/>
      <c r="V18" s="255"/>
      <c r="W18" s="255"/>
      <c r="X18" s="255"/>
      <c r="Y18" s="255"/>
      <c r="Z18" s="255"/>
      <c r="AA18" s="16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x14ac:dyDescent="0.35">
      <c r="A19" s="443"/>
      <c r="B19" s="444"/>
      <c r="C19" s="445"/>
      <c r="D19" s="445"/>
      <c r="E19" s="414"/>
      <c r="F19" s="397"/>
      <c r="G19" s="405"/>
      <c r="H19" s="445"/>
      <c r="I19" s="445"/>
      <c r="J19" s="445"/>
      <c r="K19" s="36" t="s">
        <v>1</v>
      </c>
      <c r="L19" s="45"/>
      <c r="M19" s="46"/>
      <c r="N19" s="40"/>
      <c r="O19" s="42"/>
      <c r="P19" s="41"/>
      <c r="Q19" s="41"/>
      <c r="R19" s="240" t="s">
        <v>29</v>
      </c>
      <c r="S19" s="240" t="s">
        <v>29</v>
      </c>
      <c r="T19" s="240" t="s">
        <v>29</v>
      </c>
      <c r="U19" s="240"/>
      <c r="V19" s="255"/>
      <c r="W19" s="255"/>
      <c r="X19" s="255"/>
      <c r="Y19" s="255"/>
      <c r="Z19" s="255"/>
      <c r="AA19" s="16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x14ac:dyDescent="0.35">
      <c r="A20" s="443"/>
      <c r="B20" s="444"/>
      <c r="C20" s="445"/>
      <c r="D20" s="445"/>
      <c r="E20" s="415"/>
      <c r="F20" s="398"/>
      <c r="G20" s="406"/>
      <c r="H20" s="445"/>
      <c r="I20" s="445"/>
      <c r="J20" s="445"/>
      <c r="K20" s="36" t="s">
        <v>21</v>
      </c>
      <c r="L20" s="45"/>
      <c r="M20" s="46"/>
      <c r="N20" s="40"/>
      <c r="O20" s="42"/>
      <c r="P20" s="41"/>
      <c r="Q20" s="41"/>
      <c r="R20" s="240" t="s">
        <v>29</v>
      </c>
      <c r="S20" s="240" t="s">
        <v>29</v>
      </c>
      <c r="T20" s="240" t="s">
        <v>29</v>
      </c>
      <c r="U20" s="240"/>
      <c r="V20" s="255"/>
      <c r="W20" s="255"/>
      <c r="X20" s="255"/>
      <c r="Y20" s="255"/>
      <c r="Z20" s="255"/>
      <c r="AA20" s="1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4" customFormat="1" x14ac:dyDescent="0.35">
      <c r="A21" s="9"/>
      <c r="B21" s="6"/>
      <c r="C21" s="50"/>
      <c r="D21" s="50"/>
      <c r="E21" s="50"/>
      <c r="F21" s="50"/>
      <c r="G21" s="50"/>
      <c r="H21" s="50"/>
      <c r="I21" s="79"/>
      <c r="J21" s="50"/>
      <c r="K21" s="50"/>
      <c r="L21" s="469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16"/>
      <c r="Y21" s="16"/>
      <c r="Z21" s="16"/>
      <c r="AA21" s="1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x14ac:dyDescent="0.35">
      <c r="A22" s="1"/>
      <c r="B22" s="3"/>
      <c r="C22" s="51"/>
      <c r="D22" s="52"/>
      <c r="E22" s="52"/>
      <c r="F22" s="52"/>
      <c r="G22" s="52"/>
      <c r="H22" s="52"/>
      <c r="I22" s="52"/>
      <c r="J22" s="52"/>
      <c r="K22" s="52"/>
      <c r="L22" s="51"/>
      <c r="M22" s="438">
        <v>2017</v>
      </c>
      <c r="N22" s="440"/>
      <c r="O22" s="438">
        <v>2018</v>
      </c>
      <c r="P22" s="440"/>
      <c r="Q22" s="438">
        <v>2019</v>
      </c>
      <c r="R22" s="439"/>
      <c r="S22" s="439"/>
      <c r="T22" s="439"/>
      <c r="U22" s="440"/>
      <c r="V22" s="369">
        <v>2020</v>
      </c>
      <c r="W22" s="370"/>
      <c r="X22" s="370"/>
      <c r="Y22" s="370"/>
      <c r="Z22" s="371"/>
      <c r="AA22" s="212" t="s">
        <v>43</v>
      </c>
      <c r="AB22" s="213" t="s">
        <v>44</v>
      </c>
      <c r="AC22" s="332">
        <v>2020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4" customFormat="1" ht="26" x14ac:dyDescent="0.35">
      <c r="A23" s="128" t="s">
        <v>2</v>
      </c>
      <c r="B23" s="129" t="s">
        <v>3</v>
      </c>
      <c r="C23" s="130" t="s">
        <v>4</v>
      </c>
      <c r="D23" s="130" t="s">
        <v>14</v>
      </c>
      <c r="E23" s="37" t="s">
        <v>239</v>
      </c>
      <c r="F23" s="239" t="s">
        <v>227</v>
      </c>
      <c r="G23" s="37" t="s">
        <v>213</v>
      </c>
      <c r="H23" s="130" t="s">
        <v>12</v>
      </c>
      <c r="I23" s="248" t="s">
        <v>13</v>
      </c>
      <c r="J23" s="130" t="s">
        <v>15</v>
      </c>
      <c r="K23" s="37" t="s">
        <v>23</v>
      </c>
      <c r="L23" s="53" t="s">
        <v>5</v>
      </c>
      <c r="M23" s="221" t="s">
        <v>24</v>
      </c>
      <c r="N23" s="221" t="s">
        <v>32</v>
      </c>
      <c r="O23" s="221" t="s">
        <v>24</v>
      </c>
      <c r="P23" s="221" t="s">
        <v>32</v>
      </c>
      <c r="Q23" s="221" t="s">
        <v>24</v>
      </c>
      <c r="R23" s="221" t="s">
        <v>206</v>
      </c>
      <c r="S23" s="221" t="s">
        <v>207</v>
      </c>
      <c r="T23" s="221" t="s">
        <v>208</v>
      </c>
      <c r="U23" s="221" t="s">
        <v>209</v>
      </c>
      <c r="V23" s="268" t="s">
        <v>24</v>
      </c>
      <c r="W23" s="268" t="s">
        <v>206</v>
      </c>
      <c r="X23" s="268" t="s">
        <v>207</v>
      </c>
      <c r="Y23" s="268" t="s">
        <v>208</v>
      </c>
      <c r="Z23" s="268" t="s">
        <v>209</v>
      </c>
      <c r="AA23" s="205" t="s">
        <v>45</v>
      </c>
      <c r="AB23" s="206">
        <v>285500000</v>
      </c>
      <c r="AC23" s="206">
        <f>'Budget Calculation'!P10</f>
        <v>293859660</v>
      </c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x14ac:dyDescent="0.35">
      <c r="A24" s="499" t="s">
        <v>281</v>
      </c>
      <c r="B24" s="444" t="s">
        <v>6</v>
      </c>
      <c r="C24" s="481" t="s">
        <v>48</v>
      </c>
      <c r="D24" s="481" t="s">
        <v>54</v>
      </c>
      <c r="E24" s="402" t="s">
        <v>216</v>
      </c>
      <c r="F24" s="372" t="s">
        <v>228</v>
      </c>
      <c r="G24" s="419" t="s">
        <v>229</v>
      </c>
      <c r="H24" s="481" t="s">
        <v>52</v>
      </c>
      <c r="I24" s="481" t="s">
        <v>53</v>
      </c>
      <c r="J24" s="481" t="s">
        <v>17</v>
      </c>
      <c r="K24" s="54" t="s">
        <v>31</v>
      </c>
      <c r="L24" s="55">
        <f>SUM(L25:L28)</f>
        <v>0</v>
      </c>
      <c r="M24" s="55">
        <f t="shared" ref="M24:U24" si="0">SUM(M25:M28)</f>
        <v>0</v>
      </c>
      <c r="N24" s="55">
        <f t="shared" si="0"/>
        <v>0</v>
      </c>
      <c r="O24" s="55">
        <f t="shared" si="0"/>
        <v>0</v>
      </c>
      <c r="P24" s="55">
        <f t="shared" si="0"/>
        <v>72250</v>
      </c>
      <c r="Q24" s="55">
        <f t="shared" si="0"/>
        <v>187269</v>
      </c>
      <c r="R24" s="242">
        <f>SUM(R25:R28)</f>
        <v>66828</v>
      </c>
      <c r="S24" s="242">
        <f>SUM(S25:S28)</f>
        <v>66789</v>
      </c>
      <c r="T24" s="242"/>
      <c r="U24" s="242">
        <f t="shared" si="0"/>
        <v>0</v>
      </c>
      <c r="V24" s="258"/>
      <c r="W24" s="258"/>
      <c r="X24" s="258"/>
      <c r="Y24" s="258"/>
      <c r="Z24" s="258"/>
      <c r="AA24" s="205" t="s">
        <v>46</v>
      </c>
      <c r="AB24" s="207">
        <v>0.84</v>
      </c>
      <c r="AC24" s="341">
        <f>'Budget Calculation'!L12</f>
        <v>0.8348556586501189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x14ac:dyDescent="0.35">
      <c r="A25" s="499"/>
      <c r="B25" s="444"/>
      <c r="C25" s="481"/>
      <c r="D25" s="481"/>
      <c r="E25" s="403"/>
      <c r="F25" s="373"/>
      <c r="G25" s="420"/>
      <c r="H25" s="481"/>
      <c r="I25" s="481"/>
      <c r="J25" s="481"/>
      <c r="K25" s="56" t="s">
        <v>20</v>
      </c>
      <c r="L25" s="57"/>
      <c r="M25" s="58"/>
      <c r="N25" s="58"/>
      <c r="O25" s="47"/>
      <c r="P25" s="47">
        <v>62000</v>
      </c>
      <c r="Q25" s="47">
        <v>137097</v>
      </c>
      <c r="R25" s="243">
        <v>58090</v>
      </c>
      <c r="S25" s="243">
        <v>57604</v>
      </c>
      <c r="T25" s="243"/>
      <c r="U25" s="243"/>
      <c r="V25" s="538">
        <v>146000</v>
      </c>
      <c r="W25" s="259"/>
      <c r="X25" s="259"/>
      <c r="Y25" s="259"/>
      <c r="Z25" s="259"/>
      <c r="AA25" s="205" t="s">
        <v>47</v>
      </c>
      <c r="AB25" s="207">
        <v>0.16</v>
      </c>
      <c r="AC25" s="341">
        <f>'Budget Calculation'!L11</f>
        <v>0.16514434134988107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x14ac:dyDescent="0.35">
      <c r="A26" s="499"/>
      <c r="B26" s="444"/>
      <c r="C26" s="481"/>
      <c r="D26" s="481"/>
      <c r="E26" s="403"/>
      <c r="F26" s="373"/>
      <c r="G26" s="420"/>
      <c r="H26" s="481"/>
      <c r="I26" s="481"/>
      <c r="J26" s="481"/>
      <c r="K26" s="59" t="s">
        <v>0</v>
      </c>
      <c r="L26" s="60"/>
      <c r="M26" s="58"/>
      <c r="N26" s="58"/>
      <c r="O26" s="47"/>
      <c r="P26" s="47">
        <v>9500</v>
      </c>
      <c r="Q26" s="47">
        <v>8800</v>
      </c>
      <c r="R26" s="243">
        <v>8542</v>
      </c>
      <c r="S26" s="243">
        <v>8663</v>
      </c>
      <c r="T26" s="243"/>
      <c r="U26" s="243"/>
      <c r="V26" s="538">
        <v>8450</v>
      </c>
      <c r="W26" s="259"/>
      <c r="X26" s="259"/>
      <c r="Y26" s="259"/>
      <c r="Z26" s="259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x14ac:dyDescent="0.35">
      <c r="A27" s="499"/>
      <c r="B27" s="444"/>
      <c r="C27" s="481"/>
      <c r="D27" s="481"/>
      <c r="E27" s="403"/>
      <c r="F27" s="373"/>
      <c r="G27" s="420"/>
      <c r="H27" s="481"/>
      <c r="I27" s="481"/>
      <c r="J27" s="481"/>
      <c r="K27" s="59" t="s">
        <v>1</v>
      </c>
      <c r="L27" s="60"/>
      <c r="M27" s="58"/>
      <c r="N27" s="58"/>
      <c r="O27" s="47"/>
      <c r="P27" s="47"/>
      <c r="Q27" s="47"/>
      <c r="R27" s="243"/>
      <c r="S27" s="243"/>
      <c r="T27" s="243"/>
      <c r="U27" s="243"/>
      <c r="V27" s="539"/>
      <c r="W27" s="259"/>
      <c r="X27" s="259"/>
      <c r="Y27" s="259"/>
      <c r="Z27" s="259"/>
      <c r="AA27" s="15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x14ac:dyDescent="0.35">
      <c r="A28" s="499"/>
      <c r="B28" s="444"/>
      <c r="C28" s="481"/>
      <c r="D28" s="481"/>
      <c r="E28" s="437"/>
      <c r="F28" s="374"/>
      <c r="G28" s="421"/>
      <c r="H28" s="481"/>
      <c r="I28" s="481"/>
      <c r="J28" s="481"/>
      <c r="K28" s="61" t="s">
        <v>21</v>
      </c>
      <c r="L28" s="62"/>
      <c r="M28" s="63"/>
      <c r="N28" s="63"/>
      <c r="O28" s="64"/>
      <c r="P28" s="64">
        <v>750</v>
      </c>
      <c r="Q28" s="64">
        <v>41372</v>
      </c>
      <c r="R28" s="244">
        <v>196</v>
      </c>
      <c r="S28" s="243">
        <v>522</v>
      </c>
      <c r="T28" s="244"/>
      <c r="U28" s="244"/>
      <c r="V28" s="540">
        <v>42935</v>
      </c>
      <c r="W28" s="260"/>
      <c r="X28" s="259"/>
      <c r="Y28" s="260"/>
      <c r="Z28" s="260"/>
      <c r="AA28" s="16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x14ac:dyDescent="0.35">
      <c r="A29" s="499"/>
      <c r="B29" s="444" t="s">
        <v>7</v>
      </c>
      <c r="C29" s="481" t="s">
        <v>49</v>
      </c>
      <c r="D29" s="481" t="s">
        <v>36</v>
      </c>
      <c r="E29" s="402" t="s">
        <v>216</v>
      </c>
      <c r="F29" s="372" t="s">
        <v>228</v>
      </c>
      <c r="G29" s="404" t="s">
        <v>238</v>
      </c>
      <c r="H29" s="481" t="s">
        <v>55</v>
      </c>
      <c r="I29" s="481" t="s">
        <v>53</v>
      </c>
      <c r="J29" s="481" t="s">
        <v>17</v>
      </c>
      <c r="K29" s="126" t="s">
        <v>20</v>
      </c>
      <c r="L29" s="57"/>
      <c r="M29" s="67"/>
      <c r="N29" s="67"/>
      <c r="O29" s="68"/>
      <c r="P29" s="119">
        <v>0.32</v>
      </c>
      <c r="Q29" s="119">
        <v>1</v>
      </c>
      <c r="R29" s="245">
        <f>R25/Q25</f>
        <v>0.42371459623478269</v>
      </c>
      <c r="S29" s="245">
        <f>S25/Q25</f>
        <v>0.42016966089702912</v>
      </c>
      <c r="T29" s="245"/>
      <c r="U29" s="242"/>
      <c r="V29" s="541">
        <v>1</v>
      </c>
      <c r="W29" s="261"/>
      <c r="X29" s="261"/>
      <c r="Y29" s="261"/>
      <c r="Z29" s="258"/>
      <c r="AA29" s="1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x14ac:dyDescent="0.35">
      <c r="A30" s="499"/>
      <c r="B30" s="444"/>
      <c r="C30" s="481"/>
      <c r="D30" s="481"/>
      <c r="E30" s="403"/>
      <c r="F30" s="373"/>
      <c r="G30" s="405"/>
      <c r="H30" s="481"/>
      <c r="I30" s="481"/>
      <c r="J30" s="481"/>
      <c r="K30" s="126" t="s">
        <v>0</v>
      </c>
      <c r="L30" s="57"/>
      <c r="M30" s="67"/>
      <c r="N30" s="67"/>
      <c r="O30" s="68"/>
      <c r="P30" s="119">
        <v>1</v>
      </c>
      <c r="Q30" s="119">
        <v>1</v>
      </c>
      <c r="R30" s="245">
        <f>R26/Q26</f>
        <v>0.9706818181818182</v>
      </c>
      <c r="S30" s="245">
        <f>S26/Q26</f>
        <v>0.98443181818181813</v>
      </c>
      <c r="T30" s="245"/>
      <c r="U30" s="246"/>
      <c r="V30" s="541">
        <v>1</v>
      </c>
      <c r="W30" s="261"/>
      <c r="X30" s="261"/>
      <c r="Y30" s="261"/>
      <c r="Z30" s="262"/>
      <c r="AA30" s="1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x14ac:dyDescent="0.35">
      <c r="A31" s="499"/>
      <c r="B31" s="444"/>
      <c r="C31" s="481"/>
      <c r="D31" s="481"/>
      <c r="E31" s="403"/>
      <c r="F31" s="373"/>
      <c r="G31" s="405"/>
      <c r="H31" s="481"/>
      <c r="I31" s="481"/>
      <c r="J31" s="481"/>
      <c r="K31" s="126" t="s">
        <v>1</v>
      </c>
      <c r="L31" s="57"/>
      <c r="M31" s="67"/>
      <c r="N31" s="67"/>
      <c r="O31" s="68"/>
      <c r="P31" s="119"/>
      <c r="Q31" s="119"/>
      <c r="R31" s="245"/>
      <c r="S31" s="245"/>
      <c r="T31" s="245"/>
      <c r="U31" s="246"/>
      <c r="V31" s="541"/>
      <c r="W31" s="261"/>
      <c r="X31" s="261"/>
      <c r="Y31" s="261"/>
      <c r="Z31" s="262"/>
      <c r="AA31" s="1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x14ac:dyDescent="0.35">
      <c r="A32" s="499"/>
      <c r="B32" s="444"/>
      <c r="C32" s="481"/>
      <c r="D32" s="481"/>
      <c r="E32" s="403"/>
      <c r="F32" s="374"/>
      <c r="G32" s="406"/>
      <c r="H32" s="481"/>
      <c r="I32" s="481"/>
      <c r="J32" s="481"/>
      <c r="K32" s="126" t="s">
        <v>21</v>
      </c>
      <c r="L32" s="57"/>
      <c r="M32" s="67"/>
      <c r="N32" s="67"/>
      <c r="O32" s="68"/>
      <c r="P32" s="119">
        <v>0.02</v>
      </c>
      <c r="Q32" s="119">
        <v>1</v>
      </c>
      <c r="R32" s="247">
        <f>R28/Q28</f>
        <v>4.7375036256405295E-3</v>
      </c>
      <c r="S32" s="245">
        <f>S28/Q28</f>
        <v>1.2617229043797737E-2</v>
      </c>
      <c r="T32" s="245"/>
      <c r="U32" s="246"/>
      <c r="V32" s="541">
        <v>1</v>
      </c>
      <c r="W32" s="263"/>
      <c r="X32" s="261"/>
      <c r="Y32" s="261"/>
      <c r="Z32" s="262"/>
      <c r="AA32" s="1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x14ac:dyDescent="0.35">
      <c r="A33" s="499"/>
      <c r="B33" s="495" t="s">
        <v>8</v>
      </c>
      <c r="C33" s="481" t="s">
        <v>50</v>
      </c>
      <c r="D33" s="481" t="s">
        <v>58</v>
      </c>
      <c r="E33" s="393" t="s">
        <v>217</v>
      </c>
      <c r="F33" s="387" t="s">
        <v>228</v>
      </c>
      <c r="G33" s="390" t="s">
        <v>230</v>
      </c>
      <c r="H33" s="481" t="s">
        <v>56</v>
      </c>
      <c r="I33" s="481" t="s">
        <v>57</v>
      </c>
      <c r="J33" s="481" t="s">
        <v>17</v>
      </c>
      <c r="K33" s="127" t="s">
        <v>31</v>
      </c>
      <c r="L33" s="55">
        <f>SUM(L34:L37)</f>
        <v>5000</v>
      </c>
      <c r="M33" s="55">
        <f t="shared" ref="M33:U33" si="1">SUM(M34:M37)</f>
        <v>0</v>
      </c>
      <c r="N33" s="55">
        <f t="shared" si="1"/>
        <v>0</v>
      </c>
      <c r="O33" s="55">
        <f t="shared" si="1"/>
        <v>0</v>
      </c>
      <c r="P33" s="55">
        <f t="shared" si="1"/>
        <v>0</v>
      </c>
      <c r="Q33" s="55">
        <f t="shared" si="1"/>
        <v>0</v>
      </c>
      <c r="R33" s="242">
        <v>0</v>
      </c>
      <c r="S33" s="242">
        <v>0</v>
      </c>
      <c r="T33" s="242"/>
      <c r="U33" s="242">
        <f t="shared" si="1"/>
        <v>0</v>
      </c>
      <c r="V33" s="277">
        <v>7000</v>
      </c>
      <c r="W33" s="258"/>
      <c r="X33" s="258"/>
      <c r="Y33" s="258"/>
      <c r="Z33" s="258"/>
      <c r="AA33" s="1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x14ac:dyDescent="0.35">
      <c r="A34" s="499"/>
      <c r="B34" s="495"/>
      <c r="C34" s="481"/>
      <c r="D34" s="481"/>
      <c r="E34" s="394"/>
      <c r="F34" s="388"/>
      <c r="G34" s="391"/>
      <c r="H34" s="481"/>
      <c r="I34" s="481"/>
      <c r="J34" s="481"/>
      <c r="K34" s="126" t="s">
        <v>20</v>
      </c>
      <c r="L34" s="57"/>
      <c r="M34" s="67"/>
      <c r="N34" s="67"/>
      <c r="O34" s="68"/>
      <c r="P34" s="68"/>
      <c r="Q34" s="68"/>
      <c r="R34" s="246"/>
      <c r="S34" s="246"/>
      <c r="T34" s="246"/>
      <c r="U34" s="246"/>
      <c r="V34" s="277"/>
      <c r="W34" s="262"/>
      <c r="X34" s="262"/>
      <c r="Y34" s="262"/>
      <c r="Z34" s="262"/>
      <c r="AA34" s="1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x14ac:dyDescent="0.35">
      <c r="A35" s="499"/>
      <c r="B35" s="495"/>
      <c r="C35" s="481"/>
      <c r="D35" s="481"/>
      <c r="E35" s="394"/>
      <c r="F35" s="388"/>
      <c r="G35" s="391"/>
      <c r="H35" s="481"/>
      <c r="I35" s="481"/>
      <c r="J35" s="481"/>
      <c r="K35" s="126" t="s">
        <v>0</v>
      </c>
      <c r="L35" s="57">
        <v>5000</v>
      </c>
      <c r="M35" s="67"/>
      <c r="N35" s="67"/>
      <c r="O35" s="68"/>
      <c r="P35" s="68"/>
      <c r="Q35" s="68"/>
      <c r="R35" s="246">
        <v>0</v>
      </c>
      <c r="S35" s="246">
        <v>0</v>
      </c>
      <c r="T35" s="246"/>
      <c r="U35" s="246"/>
      <c r="V35" s="277">
        <v>7000</v>
      </c>
      <c r="W35" s="262"/>
      <c r="X35" s="262"/>
      <c r="Y35" s="262"/>
      <c r="Z35" s="262"/>
      <c r="AA35" s="1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x14ac:dyDescent="0.35">
      <c r="A36" s="499"/>
      <c r="B36" s="495"/>
      <c r="C36" s="481"/>
      <c r="D36" s="481"/>
      <c r="E36" s="394"/>
      <c r="F36" s="388"/>
      <c r="G36" s="391"/>
      <c r="H36" s="481"/>
      <c r="I36" s="481"/>
      <c r="J36" s="481"/>
      <c r="K36" s="126" t="s">
        <v>1</v>
      </c>
      <c r="L36" s="57"/>
      <c r="M36" s="67"/>
      <c r="N36" s="67"/>
      <c r="O36" s="68"/>
      <c r="P36" s="68"/>
      <c r="Q36" s="68"/>
      <c r="R36" s="246"/>
      <c r="S36" s="246"/>
      <c r="T36" s="246"/>
      <c r="U36" s="246"/>
      <c r="V36" s="289"/>
      <c r="W36" s="262"/>
      <c r="X36" s="262"/>
      <c r="Y36" s="262"/>
      <c r="Z36" s="262"/>
      <c r="AA36" s="1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x14ac:dyDescent="0.35">
      <c r="A37" s="499"/>
      <c r="B37" s="495"/>
      <c r="C37" s="481"/>
      <c r="D37" s="481"/>
      <c r="E37" s="395"/>
      <c r="F37" s="389"/>
      <c r="G37" s="392"/>
      <c r="H37" s="481"/>
      <c r="I37" s="481"/>
      <c r="J37" s="481"/>
      <c r="K37" s="126" t="s">
        <v>21</v>
      </c>
      <c r="L37" s="57"/>
      <c r="M37" s="67"/>
      <c r="N37" s="67"/>
      <c r="O37" s="68"/>
      <c r="P37" s="68"/>
      <c r="Q37" s="68"/>
      <c r="R37" s="246"/>
      <c r="S37" s="246"/>
      <c r="T37" s="246"/>
      <c r="U37" s="246"/>
      <c r="V37" s="289"/>
      <c r="W37" s="262"/>
      <c r="X37" s="262"/>
      <c r="Y37" s="262"/>
      <c r="Z37" s="262"/>
      <c r="AA37" s="1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x14ac:dyDescent="0.35">
      <c r="A38" s="499"/>
      <c r="B38" s="495" t="s">
        <v>9</v>
      </c>
      <c r="C38" s="481" t="s">
        <v>51</v>
      </c>
      <c r="D38" s="481" t="s">
        <v>61</v>
      </c>
      <c r="E38" s="402" t="s">
        <v>216</v>
      </c>
      <c r="F38" s="372" t="s">
        <v>228</v>
      </c>
      <c r="G38" s="404" t="s">
        <v>219</v>
      </c>
      <c r="H38" s="481" t="s">
        <v>59</v>
      </c>
      <c r="I38" s="481" t="s">
        <v>60</v>
      </c>
      <c r="J38" s="481" t="s">
        <v>16</v>
      </c>
      <c r="K38" s="127" t="s">
        <v>22</v>
      </c>
      <c r="L38" s="57" t="s">
        <v>29</v>
      </c>
      <c r="M38" s="67"/>
      <c r="N38" s="67"/>
      <c r="O38" s="68"/>
      <c r="P38" s="68"/>
      <c r="Q38" s="119">
        <v>1</v>
      </c>
      <c r="R38" s="245" t="s">
        <v>210</v>
      </c>
      <c r="S38" s="245" t="s">
        <v>210</v>
      </c>
      <c r="T38" s="245" t="s">
        <v>210</v>
      </c>
      <c r="U38" s="246"/>
      <c r="V38" s="261"/>
      <c r="W38" s="261"/>
      <c r="X38" s="261"/>
      <c r="Y38" s="261"/>
      <c r="Z38" s="262"/>
      <c r="AA38" s="16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x14ac:dyDescent="0.35">
      <c r="A39" s="499"/>
      <c r="B39" s="495"/>
      <c r="C39" s="481"/>
      <c r="D39" s="481"/>
      <c r="E39" s="403"/>
      <c r="F39" s="373"/>
      <c r="G39" s="405"/>
      <c r="H39" s="481"/>
      <c r="I39" s="481"/>
      <c r="J39" s="481"/>
      <c r="K39" s="126"/>
      <c r="L39" s="57"/>
      <c r="M39" s="67"/>
      <c r="N39" s="67"/>
      <c r="O39" s="68"/>
      <c r="P39" s="68"/>
      <c r="Q39" s="68"/>
      <c r="R39" s="246"/>
      <c r="S39" s="246"/>
      <c r="T39" s="246"/>
      <c r="U39" s="246"/>
      <c r="V39" s="262"/>
      <c r="W39" s="262"/>
      <c r="X39" s="262"/>
      <c r="Y39" s="262"/>
      <c r="Z39" s="262"/>
      <c r="AA39" s="1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x14ac:dyDescent="0.35">
      <c r="A40" s="499"/>
      <c r="B40" s="495"/>
      <c r="C40" s="481"/>
      <c r="D40" s="481"/>
      <c r="E40" s="403"/>
      <c r="F40" s="373"/>
      <c r="G40" s="405"/>
      <c r="H40" s="481"/>
      <c r="I40" s="481"/>
      <c r="J40" s="481"/>
      <c r="K40" s="126"/>
      <c r="L40" s="57"/>
      <c r="M40" s="67"/>
      <c r="N40" s="67"/>
      <c r="O40" s="68"/>
      <c r="P40" s="68"/>
      <c r="Q40" s="68"/>
      <c r="R40" s="246"/>
      <c r="S40" s="246"/>
      <c r="T40" s="246"/>
      <c r="U40" s="246"/>
      <c r="V40" s="262"/>
      <c r="W40" s="262"/>
      <c r="X40" s="262"/>
      <c r="Y40" s="262"/>
      <c r="Z40" s="262"/>
      <c r="AA40" s="16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64" customHeight="1" x14ac:dyDescent="0.35">
      <c r="A41" s="499"/>
      <c r="B41" s="495"/>
      <c r="C41" s="481"/>
      <c r="D41" s="481"/>
      <c r="E41" s="403"/>
      <c r="F41" s="374"/>
      <c r="G41" s="406"/>
      <c r="H41" s="481"/>
      <c r="I41" s="481"/>
      <c r="J41" s="481"/>
      <c r="K41" s="126"/>
      <c r="L41" s="57"/>
      <c r="M41" s="67"/>
      <c r="N41" s="67"/>
      <c r="O41" s="68"/>
      <c r="P41" s="68"/>
      <c r="Q41" s="68"/>
      <c r="R41" s="246"/>
      <c r="S41" s="246"/>
      <c r="T41" s="246"/>
      <c r="U41" s="246"/>
      <c r="V41" s="262"/>
      <c r="W41" s="262"/>
      <c r="X41" s="262"/>
      <c r="Y41" s="262"/>
      <c r="Z41" s="262"/>
      <c r="AA41" s="16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4.5" customHeight="1" x14ac:dyDescent="0.35">
      <c r="A42" s="499"/>
      <c r="B42" s="444" t="s">
        <v>10</v>
      </c>
      <c r="C42" s="481" t="s">
        <v>233</v>
      </c>
      <c r="D42" s="481" t="s">
        <v>19</v>
      </c>
      <c r="E42" s="407" t="s">
        <v>214</v>
      </c>
      <c r="F42" s="396" t="s">
        <v>228</v>
      </c>
      <c r="G42" s="404" t="s">
        <v>220</v>
      </c>
      <c r="H42" s="481" t="s">
        <v>62</v>
      </c>
      <c r="I42" s="481" t="s">
        <v>63</v>
      </c>
      <c r="J42" s="481" t="s">
        <v>16</v>
      </c>
      <c r="K42" s="126" t="s">
        <v>20</v>
      </c>
      <c r="L42" s="55"/>
      <c r="M42" s="65"/>
      <c r="N42" s="65"/>
      <c r="O42" s="66"/>
      <c r="P42" s="66"/>
      <c r="Q42" s="66"/>
      <c r="R42" s="245" t="s">
        <v>210</v>
      </c>
      <c r="S42" s="245" t="s">
        <v>210</v>
      </c>
      <c r="T42" s="245" t="s">
        <v>210</v>
      </c>
      <c r="U42" s="246" t="s">
        <v>212</v>
      </c>
      <c r="V42" s="258"/>
      <c r="W42" s="261"/>
      <c r="X42" s="261"/>
      <c r="Y42" s="261"/>
      <c r="Z42" s="262"/>
      <c r="AA42" s="16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x14ac:dyDescent="0.35">
      <c r="A43" s="499"/>
      <c r="B43" s="444"/>
      <c r="C43" s="481"/>
      <c r="D43" s="481"/>
      <c r="E43" s="408"/>
      <c r="F43" s="397"/>
      <c r="G43" s="405"/>
      <c r="H43" s="481"/>
      <c r="I43" s="481"/>
      <c r="J43" s="481"/>
      <c r="K43" s="126" t="s">
        <v>0</v>
      </c>
      <c r="L43" s="57"/>
      <c r="M43" s="67"/>
      <c r="N43" s="67"/>
      <c r="O43" s="68"/>
      <c r="P43" s="68"/>
      <c r="Q43" s="68"/>
      <c r="R43" s="245" t="s">
        <v>210</v>
      </c>
      <c r="S43" s="245" t="s">
        <v>210</v>
      </c>
      <c r="T43" s="245" t="s">
        <v>210</v>
      </c>
      <c r="U43" s="245" t="s">
        <v>210</v>
      </c>
      <c r="V43" s="262"/>
      <c r="W43" s="261"/>
      <c r="X43" s="261"/>
      <c r="Y43" s="261"/>
      <c r="Z43" s="261"/>
      <c r="AA43" s="16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x14ac:dyDescent="0.35">
      <c r="A44" s="499"/>
      <c r="B44" s="444"/>
      <c r="C44" s="481"/>
      <c r="D44" s="481"/>
      <c r="E44" s="408"/>
      <c r="F44" s="397"/>
      <c r="G44" s="405"/>
      <c r="H44" s="481"/>
      <c r="I44" s="481"/>
      <c r="J44" s="481"/>
      <c r="K44" s="126" t="s">
        <v>1</v>
      </c>
      <c r="L44" s="57"/>
      <c r="M44" s="67"/>
      <c r="N44" s="67"/>
      <c r="O44" s="68"/>
      <c r="P44" s="68"/>
      <c r="Q44" s="68"/>
      <c r="R44" s="245" t="s">
        <v>210</v>
      </c>
      <c r="S44" s="245" t="s">
        <v>210</v>
      </c>
      <c r="T44" s="245" t="s">
        <v>210</v>
      </c>
      <c r="U44" s="245" t="s">
        <v>210</v>
      </c>
      <c r="V44" s="262"/>
      <c r="W44" s="261"/>
      <c r="X44" s="261"/>
      <c r="Y44" s="261"/>
      <c r="Z44" s="261"/>
      <c r="AA44" s="1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26.5" customHeight="1" x14ac:dyDescent="0.35">
      <c r="A45" s="499"/>
      <c r="B45" s="444"/>
      <c r="C45" s="481"/>
      <c r="D45" s="481"/>
      <c r="E45" s="409"/>
      <c r="F45" s="398"/>
      <c r="G45" s="406"/>
      <c r="H45" s="481"/>
      <c r="I45" s="481"/>
      <c r="J45" s="481"/>
      <c r="K45" s="126" t="s">
        <v>21</v>
      </c>
      <c r="L45" s="57"/>
      <c r="M45" s="67"/>
      <c r="N45" s="67"/>
      <c r="O45" s="68"/>
      <c r="P45" s="68"/>
      <c r="Q45" s="68"/>
      <c r="R45" s="245" t="s">
        <v>210</v>
      </c>
      <c r="S45" s="245" t="s">
        <v>210</v>
      </c>
      <c r="T45" s="245" t="s">
        <v>210</v>
      </c>
      <c r="U45" s="245" t="s">
        <v>210</v>
      </c>
      <c r="V45" s="262"/>
      <c r="W45" s="261"/>
      <c r="X45" s="261"/>
      <c r="Y45" s="261"/>
      <c r="Z45" s="261"/>
      <c r="AA45" s="1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x14ac:dyDescent="0.35">
      <c r="A46" s="2"/>
      <c r="B46" s="7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2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16"/>
      <c r="Y46" s="16"/>
      <c r="Z46" s="16"/>
      <c r="AA46" s="16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s="12" customFormat="1" ht="13" x14ac:dyDescent="0.3">
      <c r="A47" s="25" t="s">
        <v>18</v>
      </c>
      <c r="B47" s="10"/>
      <c r="C47" s="74"/>
      <c r="D47" s="74"/>
      <c r="E47" s="74"/>
      <c r="F47" s="74"/>
      <c r="G47" s="70"/>
      <c r="H47" s="74"/>
      <c r="I47" s="74"/>
      <c r="J47" s="71"/>
      <c r="K47" s="72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5"/>
      <c r="W47" s="75"/>
      <c r="X47" s="16"/>
      <c r="Y47" s="16"/>
      <c r="Z47" s="16"/>
      <c r="AA47" s="16"/>
    </row>
    <row r="48" spans="1:50" s="12" customFormat="1" ht="13" x14ac:dyDescent="0.3">
      <c r="A48" s="34" t="s">
        <v>64</v>
      </c>
      <c r="B48" s="10"/>
      <c r="C48" s="74"/>
      <c r="D48" s="74"/>
      <c r="E48" s="74"/>
      <c r="F48" s="74"/>
      <c r="G48" s="70"/>
      <c r="H48" s="74"/>
      <c r="I48" s="74"/>
      <c r="J48" s="71"/>
      <c r="K48" s="72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5"/>
      <c r="W48" s="75"/>
      <c r="X48" s="16"/>
      <c r="Y48" s="16"/>
      <c r="Z48" s="16"/>
      <c r="AA48" s="16"/>
    </row>
    <row r="49" spans="1:64" s="12" customFormat="1" ht="13" x14ac:dyDescent="0.3">
      <c r="A49" s="34" t="s">
        <v>65</v>
      </c>
      <c r="B49" s="10"/>
      <c r="C49" s="74"/>
      <c r="D49" s="74"/>
      <c r="E49" s="74"/>
      <c r="F49" s="74"/>
      <c r="G49" s="70"/>
      <c r="H49" s="74"/>
      <c r="I49" s="74"/>
      <c r="J49" s="71"/>
      <c r="K49" s="72"/>
      <c r="L49" s="72"/>
      <c r="M49" s="73"/>
      <c r="N49" s="73"/>
      <c r="O49" s="73"/>
      <c r="P49" s="73"/>
      <c r="Q49" s="73"/>
      <c r="R49" s="73"/>
      <c r="S49" s="73"/>
      <c r="T49" s="73"/>
      <c r="U49" s="73"/>
      <c r="V49" s="75"/>
      <c r="W49" s="75"/>
      <c r="X49" s="16"/>
      <c r="Y49" s="16"/>
      <c r="Z49" s="16"/>
      <c r="AA49" s="16"/>
    </row>
    <row r="50" spans="1:64" s="12" customFormat="1" ht="13" x14ac:dyDescent="0.3">
      <c r="A50" s="34" t="s">
        <v>66</v>
      </c>
      <c r="B50" s="10"/>
      <c r="C50" s="74"/>
      <c r="D50" s="74"/>
      <c r="E50" s="74"/>
      <c r="F50" s="74"/>
      <c r="G50" s="70"/>
      <c r="H50" s="74"/>
      <c r="I50" s="74"/>
      <c r="J50" s="71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5"/>
      <c r="W50" s="75"/>
      <c r="X50" s="16"/>
      <c r="Y50" s="16"/>
      <c r="Z50" s="16"/>
      <c r="AA50" s="16"/>
    </row>
    <row r="51" spans="1:64" s="12" customFormat="1" ht="13" x14ac:dyDescent="0.3">
      <c r="A51" s="34" t="s">
        <v>67</v>
      </c>
      <c r="B51" s="10"/>
      <c r="C51" s="74"/>
      <c r="D51" s="74"/>
      <c r="E51" s="74"/>
      <c r="F51" s="74"/>
      <c r="G51" s="70"/>
      <c r="H51" s="74"/>
      <c r="I51" s="74"/>
      <c r="J51" s="71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5"/>
      <c r="W51" s="75"/>
      <c r="X51" s="16"/>
      <c r="Y51" s="16"/>
      <c r="Z51" s="16"/>
      <c r="AA51" s="16"/>
    </row>
    <row r="52" spans="1:64" s="12" customFormat="1" ht="13" x14ac:dyDescent="0.3">
      <c r="A52" s="34" t="s">
        <v>68</v>
      </c>
      <c r="B52" s="10"/>
      <c r="C52" s="74"/>
      <c r="D52" s="74"/>
      <c r="E52" s="74"/>
      <c r="F52" s="74"/>
      <c r="G52" s="70"/>
      <c r="H52" s="74"/>
      <c r="I52" s="74"/>
      <c r="J52" s="71"/>
      <c r="K52" s="72"/>
      <c r="L52" s="72"/>
      <c r="M52" s="73"/>
      <c r="N52" s="73"/>
      <c r="O52" s="73"/>
      <c r="P52" s="73"/>
      <c r="Q52" s="73"/>
      <c r="R52" s="73"/>
      <c r="S52" s="73"/>
      <c r="T52" s="73"/>
      <c r="U52" s="73"/>
      <c r="V52" s="75"/>
      <c r="W52" s="75"/>
      <c r="X52" s="16"/>
      <c r="Y52" s="16"/>
      <c r="Z52" s="16"/>
      <c r="AA52" s="16"/>
    </row>
    <row r="53" spans="1:64" s="12" customFormat="1" ht="13" x14ac:dyDescent="0.3">
      <c r="A53" s="458" t="s">
        <v>234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16"/>
      <c r="Y53" s="16"/>
      <c r="Z53" s="16"/>
      <c r="AA53" s="16"/>
    </row>
    <row r="54" spans="1:64" s="14" customFormat="1" x14ac:dyDescent="0.35">
      <c r="A54" s="459" t="s">
        <v>69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16"/>
      <c r="Y54" s="16"/>
      <c r="Z54" s="16"/>
      <c r="AA54" s="16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64" s="14" customFormat="1" x14ac:dyDescent="0.35">
      <c r="A55" s="35" t="s">
        <v>70</v>
      </c>
      <c r="B55" s="35"/>
      <c r="C55" s="35"/>
      <c r="D55" s="35"/>
      <c r="E55" s="223"/>
      <c r="F55" s="235"/>
      <c r="G55" s="223"/>
      <c r="H55" s="35"/>
      <c r="I55" s="249"/>
      <c r="J55" s="35"/>
      <c r="K55" s="35"/>
      <c r="L55" s="35"/>
      <c r="M55" s="35"/>
      <c r="N55" s="35"/>
      <c r="O55" s="35"/>
      <c r="P55" s="35"/>
      <c r="Q55" s="35"/>
      <c r="R55" s="218"/>
      <c r="S55" s="218"/>
      <c r="T55" s="218"/>
      <c r="U55" s="35"/>
      <c r="V55" s="35"/>
      <c r="W55" s="35"/>
      <c r="X55" s="16"/>
      <c r="Y55" s="16"/>
      <c r="Z55" s="16"/>
      <c r="AA55" s="16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64" x14ac:dyDescent="0.35">
      <c r="A56" s="1"/>
      <c r="B56" s="482"/>
      <c r="C56" s="483"/>
      <c r="D56" s="76"/>
      <c r="E56" s="224"/>
      <c r="F56" s="236"/>
      <c r="G56" s="231"/>
      <c r="H56" s="76"/>
      <c r="I56" s="237"/>
      <c r="J56" s="76"/>
      <c r="K56" s="76"/>
      <c r="L56" s="484"/>
      <c r="M56" s="470"/>
      <c r="N56" s="470"/>
      <c r="O56" s="471"/>
      <c r="P56" s="471"/>
      <c r="Q56" s="471"/>
      <c r="R56" s="471"/>
      <c r="S56" s="471"/>
      <c r="T56" s="471"/>
      <c r="U56" s="471"/>
      <c r="V56" s="471"/>
      <c r="W56" s="471"/>
      <c r="X56" s="16"/>
      <c r="Y56" s="16"/>
      <c r="Z56" s="16"/>
      <c r="AA56" s="16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64" x14ac:dyDescent="0.35">
      <c r="A57" s="15"/>
      <c r="B57" s="33"/>
      <c r="C57" s="87"/>
      <c r="D57" s="88"/>
      <c r="E57" s="88"/>
      <c r="F57" s="88"/>
      <c r="G57" s="88"/>
      <c r="H57" s="88"/>
      <c r="I57" s="250"/>
      <c r="J57" s="88"/>
      <c r="K57" s="88"/>
      <c r="L57" s="89"/>
      <c r="M57" s="441">
        <v>2017</v>
      </c>
      <c r="N57" s="441"/>
      <c r="O57" s="439">
        <v>2018</v>
      </c>
      <c r="P57" s="440"/>
      <c r="Q57" s="438">
        <v>2019</v>
      </c>
      <c r="R57" s="439"/>
      <c r="S57" s="439"/>
      <c r="T57" s="439"/>
      <c r="U57" s="440"/>
      <c r="V57" s="369">
        <v>2020</v>
      </c>
      <c r="W57" s="370"/>
      <c r="X57" s="370"/>
      <c r="Y57" s="370"/>
      <c r="Z57" s="371"/>
      <c r="AA57" s="16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s="28" customFormat="1" ht="26" x14ac:dyDescent="0.35">
      <c r="A58" s="26" t="s">
        <v>2</v>
      </c>
      <c r="B58" s="23" t="s">
        <v>3</v>
      </c>
      <c r="C58" s="38" t="s">
        <v>4</v>
      </c>
      <c r="D58" s="38" t="s">
        <v>14</v>
      </c>
      <c r="E58" s="37" t="s">
        <v>239</v>
      </c>
      <c r="F58" s="239" t="s">
        <v>227</v>
      </c>
      <c r="G58" s="37" t="s">
        <v>213</v>
      </c>
      <c r="H58" s="38" t="s">
        <v>12</v>
      </c>
      <c r="I58" s="38" t="s">
        <v>13</v>
      </c>
      <c r="J58" s="38" t="s">
        <v>15</v>
      </c>
      <c r="K58" s="81" t="s">
        <v>23</v>
      </c>
      <c r="L58" s="78" t="s">
        <v>5</v>
      </c>
      <c r="M58" s="221" t="s">
        <v>24</v>
      </c>
      <c r="N58" s="221" t="s">
        <v>32</v>
      </c>
      <c r="O58" s="221" t="s">
        <v>24</v>
      </c>
      <c r="P58" s="221" t="s">
        <v>32</v>
      </c>
      <c r="Q58" s="221" t="s">
        <v>24</v>
      </c>
      <c r="R58" s="221" t="s">
        <v>206</v>
      </c>
      <c r="S58" s="221" t="s">
        <v>207</v>
      </c>
      <c r="T58" s="221" t="s">
        <v>208</v>
      </c>
      <c r="U58" s="221" t="s">
        <v>209</v>
      </c>
      <c r="V58" s="268" t="s">
        <v>24</v>
      </c>
      <c r="W58" s="268" t="s">
        <v>206</v>
      </c>
      <c r="X58" s="268" t="s">
        <v>207</v>
      </c>
      <c r="Y58" s="268" t="s">
        <v>208</v>
      </c>
      <c r="Z58" s="268" t="s">
        <v>209</v>
      </c>
      <c r="AA58" s="30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64" s="28" customFormat="1" x14ac:dyDescent="0.35">
      <c r="A59" s="443" t="s">
        <v>71</v>
      </c>
      <c r="B59" s="444" t="s">
        <v>6</v>
      </c>
      <c r="C59" s="445" t="s">
        <v>72</v>
      </c>
      <c r="D59" s="445" t="s">
        <v>19</v>
      </c>
      <c r="E59" s="410" t="s">
        <v>221</v>
      </c>
      <c r="F59" s="399" t="s">
        <v>228</v>
      </c>
      <c r="G59" s="404" t="s">
        <v>221</v>
      </c>
      <c r="H59" s="445" t="s">
        <v>74</v>
      </c>
      <c r="I59" s="445" t="s">
        <v>76</v>
      </c>
      <c r="J59" s="445" t="s">
        <v>78</v>
      </c>
      <c r="K59" s="84" t="s">
        <v>20</v>
      </c>
      <c r="L59" s="90" t="s">
        <v>29</v>
      </c>
      <c r="M59" s="91"/>
      <c r="N59" s="91"/>
      <c r="O59" s="92"/>
      <c r="P59" s="92"/>
      <c r="Q59" s="264">
        <v>1</v>
      </c>
      <c r="R59" s="245"/>
      <c r="S59" s="245"/>
      <c r="T59" s="245"/>
      <c r="U59" s="265"/>
      <c r="V59" s="269">
        <v>1</v>
      </c>
      <c r="W59" s="261"/>
      <c r="X59" s="261"/>
      <c r="Y59" s="261"/>
      <c r="Z59" s="270"/>
      <c r="AA59" s="30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64" s="28" customFormat="1" x14ac:dyDescent="0.35">
      <c r="A60" s="443"/>
      <c r="B60" s="444"/>
      <c r="C60" s="445"/>
      <c r="D60" s="445"/>
      <c r="E60" s="411"/>
      <c r="F60" s="400"/>
      <c r="G60" s="405"/>
      <c r="H60" s="445"/>
      <c r="I60" s="445"/>
      <c r="J60" s="445"/>
      <c r="K60" s="36" t="s">
        <v>0</v>
      </c>
      <c r="L60" s="90" t="s">
        <v>29</v>
      </c>
      <c r="M60" s="93"/>
      <c r="N60" s="93"/>
      <c r="O60" s="94"/>
      <c r="P60" s="94"/>
      <c r="Q60" s="264">
        <v>1</v>
      </c>
      <c r="R60" s="245"/>
      <c r="S60" s="245"/>
      <c r="T60" s="245"/>
      <c r="U60" s="266"/>
      <c r="V60" s="269">
        <v>1</v>
      </c>
      <c r="W60" s="261"/>
      <c r="X60" s="261"/>
      <c r="Y60" s="261"/>
      <c r="Z60" s="271"/>
      <c r="AA60" s="30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1:64" s="28" customFormat="1" x14ac:dyDescent="0.35">
      <c r="A61" s="443"/>
      <c r="B61" s="444"/>
      <c r="C61" s="445"/>
      <c r="D61" s="445"/>
      <c r="E61" s="411"/>
      <c r="F61" s="400"/>
      <c r="G61" s="405"/>
      <c r="H61" s="445"/>
      <c r="I61" s="445"/>
      <c r="J61" s="445"/>
      <c r="K61" s="36" t="s">
        <v>1</v>
      </c>
      <c r="L61" s="90" t="s">
        <v>29</v>
      </c>
      <c r="M61" s="95"/>
      <c r="N61" s="95"/>
      <c r="O61" s="96"/>
      <c r="P61" s="96"/>
      <c r="Q61" s="264">
        <v>1</v>
      </c>
      <c r="R61" s="245"/>
      <c r="S61" s="245"/>
      <c r="T61" s="245"/>
      <c r="U61" s="267"/>
      <c r="V61" s="269">
        <v>1</v>
      </c>
      <c r="W61" s="261"/>
      <c r="X61" s="261"/>
      <c r="Y61" s="261"/>
      <c r="Z61" s="272"/>
      <c r="AA61" s="30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64" s="28" customFormat="1" x14ac:dyDescent="0.35">
      <c r="A62" s="443"/>
      <c r="B62" s="444"/>
      <c r="C62" s="445"/>
      <c r="D62" s="445"/>
      <c r="E62" s="412"/>
      <c r="F62" s="401"/>
      <c r="G62" s="406"/>
      <c r="H62" s="445"/>
      <c r="I62" s="445"/>
      <c r="J62" s="445"/>
      <c r="K62" s="36" t="s">
        <v>21</v>
      </c>
      <c r="L62" s="90" t="s">
        <v>29</v>
      </c>
      <c r="M62" s="95"/>
      <c r="N62" s="95"/>
      <c r="O62" s="96"/>
      <c r="P62" s="96"/>
      <c r="Q62" s="264">
        <v>1</v>
      </c>
      <c r="R62" s="245"/>
      <c r="S62" s="245"/>
      <c r="T62" s="245"/>
      <c r="U62" s="267"/>
      <c r="V62" s="269">
        <v>1</v>
      </c>
      <c r="W62" s="261"/>
      <c r="X62" s="261"/>
      <c r="Y62" s="261"/>
      <c r="Z62" s="272"/>
      <c r="AA62" s="30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1:64" s="28" customFormat="1" x14ac:dyDescent="0.35">
      <c r="A63" s="443"/>
      <c r="B63" s="444" t="s">
        <v>7</v>
      </c>
      <c r="C63" s="445" t="s">
        <v>73</v>
      </c>
      <c r="D63" s="445" t="s">
        <v>19</v>
      </c>
      <c r="E63" s="410" t="s">
        <v>221</v>
      </c>
      <c r="F63" s="399" t="s">
        <v>228</v>
      </c>
      <c r="G63" s="404" t="s">
        <v>221</v>
      </c>
      <c r="H63" s="445" t="s">
        <v>75</v>
      </c>
      <c r="I63" s="445" t="s">
        <v>77</v>
      </c>
      <c r="J63" s="445" t="s">
        <v>79</v>
      </c>
      <c r="K63" s="84" t="s">
        <v>20</v>
      </c>
      <c r="L63" s="131">
        <v>0.9</v>
      </c>
      <c r="M63" s="132"/>
      <c r="N63" s="132">
        <v>0.9</v>
      </c>
      <c r="O63" s="119"/>
      <c r="P63" s="119">
        <v>0.92</v>
      </c>
      <c r="Q63" s="264">
        <v>1</v>
      </c>
      <c r="R63" s="245" t="s">
        <v>210</v>
      </c>
      <c r="S63" s="245" t="s">
        <v>210</v>
      </c>
      <c r="T63" s="245"/>
      <c r="U63" s="267"/>
      <c r="V63" s="269">
        <v>1</v>
      </c>
      <c r="W63" s="273"/>
      <c r="X63" s="273"/>
      <c r="Y63" s="261"/>
      <c r="Z63" s="272"/>
      <c r="AA63" s="30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1:64" s="28" customFormat="1" x14ac:dyDescent="0.35">
      <c r="A64" s="443"/>
      <c r="B64" s="444"/>
      <c r="C64" s="445"/>
      <c r="D64" s="445"/>
      <c r="E64" s="411"/>
      <c r="F64" s="400"/>
      <c r="G64" s="405"/>
      <c r="H64" s="445"/>
      <c r="I64" s="445"/>
      <c r="J64" s="445"/>
      <c r="K64" s="36" t="s">
        <v>0</v>
      </c>
      <c r="L64" s="131">
        <v>0.9</v>
      </c>
      <c r="M64" s="132"/>
      <c r="N64" s="132"/>
      <c r="O64" s="119"/>
      <c r="P64" s="119"/>
      <c r="Q64" s="264">
        <v>1</v>
      </c>
      <c r="R64" s="245" t="s">
        <v>210</v>
      </c>
      <c r="S64" s="245" t="s">
        <v>210</v>
      </c>
      <c r="T64" s="245"/>
      <c r="U64" s="267"/>
      <c r="V64" s="269">
        <v>1</v>
      </c>
      <c r="W64" s="273"/>
      <c r="X64" s="273"/>
      <c r="Y64" s="261"/>
      <c r="Z64" s="272"/>
      <c r="AA64" s="30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1:50" s="28" customFormat="1" x14ac:dyDescent="0.35">
      <c r="A65" s="443"/>
      <c r="B65" s="444"/>
      <c r="C65" s="445"/>
      <c r="D65" s="445"/>
      <c r="E65" s="411"/>
      <c r="F65" s="400"/>
      <c r="G65" s="405"/>
      <c r="H65" s="445"/>
      <c r="I65" s="445"/>
      <c r="J65" s="445"/>
      <c r="K65" s="36" t="s">
        <v>1</v>
      </c>
      <c r="L65" s="131" t="s">
        <v>29</v>
      </c>
      <c r="M65" s="132"/>
      <c r="N65" s="132"/>
      <c r="O65" s="119"/>
      <c r="P65" s="119"/>
      <c r="Q65" s="264">
        <v>1</v>
      </c>
      <c r="R65" s="245" t="s">
        <v>210</v>
      </c>
      <c r="S65" s="245" t="s">
        <v>210</v>
      </c>
      <c r="T65" s="245"/>
      <c r="U65" s="267"/>
      <c r="V65" s="269">
        <v>1</v>
      </c>
      <c r="W65" s="273"/>
      <c r="X65" s="273"/>
      <c r="Y65" s="261"/>
      <c r="Z65" s="272"/>
      <c r="AA65" s="30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1:50" s="28" customFormat="1" ht="33" customHeight="1" x14ac:dyDescent="0.35">
      <c r="A66" s="443"/>
      <c r="B66" s="444"/>
      <c r="C66" s="445"/>
      <c r="D66" s="445"/>
      <c r="E66" s="412"/>
      <c r="F66" s="401"/>
      <c r="G66" s="406"/>
      <c r="H66" s="445"/>
      <c r="I66" s="445"/>
      <c r="J66" s="445"/>
      <c r="K66" s="36" t="s">
        <v>21</v>
      </c>
      <c r="L66" s="131" t="s">
        <v>29</v>
      </c>
      <c r="M66" s="132"/>
      <c r="N66" s="132"/>
      <c r="O66" s="119"/>
      <c r="P66" s="119"/>
      <c r="Q66" s="264">
        <v>1</v>
      </c>
      <c r="R66" s="245" t="s">
        <v>210</v>
      </c>
      <c r="S66" s="245" t="s">
        <v>210</v>
      </c>
      <c r="T66" s="245"/>
      <c r="U66" s="267"/>
      <c r="V66" s="269">
        <v>1</v>
      </c>
      <c r="W66" s="273"/>
      <c r="X66" s="273"/>
      <c r="Y66" s="261"/>
      <c r="Z66" s="272"/>
      <c r="AA66" s="30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1:50" s="28" customFormat="1" x14ac:dyDescent="0.35">
      <c r="A67" s="29"/>
      <c r="B67" s="29"/>
      <c r="C67" s="80"/>
      <c r="D67" s="80"/>
      <c r="E67" s="80"/>
      <c r="F67" s="80"/>
      <c r="G67" s="80"/>
      <c r="H67" s="80"/>
      <c r="I67" s="80"/>
      <c r="J67" s="80"/>
      <c r="K67" s="80"/>
      <c r="L67" s="48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30"/>
      <c r="Y67" s="30"/>
      <c r="Z67" s="30"/>
      <c r="AA67" s="30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s="28" customFormat="1" x14ac:dyDescent="0.35">
      <c r="A68" s="29"/>
      <c r="B68" s="446"/>
      <c r="C68" s="447"/>
      <c r="D68" s="98"/>
      <c r="E68" s="225"/>
      <c r="F68" s="237"/>
      <c r="G68" s="232"/>
      <c r="H68" s="98"/>
      <c r="I68" s="237"/>
      <c r="J68" s="98"/>
      <c r="K68" s="98"/>
      <c r="L68" s="485"/>
      <c r="M68" s="486"/>
      <c r="N68" s="486"/>
      <c r="O68" s="487"/>
      <c r="P68" s="487"/>
      <c r="Q68" s="487"/>
      <c r="R68" s="487"/>
      <c r="S68" s="487"/>
      <c r="T68" s="487"/>
      <c r="U68" s="487"/>
      <c r="V68" s="487"/>
      <c r="W68" s="487"/>
      <c r="X68" s="30"/>
      <c r="Y68" s="30"/>
      <c r="Z68" s="30"/>
      <c r="AA68" s="30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1:50" s="28" customFormat="1" x14ac:dyDescent="0.35">
      <c r="A69" s="9"/>
      <c r="B69" s="5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488">
        <v>2017</v>
      </c>
      <c r="N69" s="489"/>
      <c r="O69" s="439">
        <v>2018</v>
      </c>
      <c r="P69" s="440"/>
      <c r="Q69" s="438">
        <v>2019</v>
      </c>
      <c r="R69" s="439"/>
      <c r="S69" s="439"/>
      <c r="T69" s="439"/>
      <c r="U69" s="440"/>
      <c r="V69" s="369">
        <v>2020</v>
      </c>
      <c r="W69" s="370"/>
      <c r="X69" s="370"/>
      <c r="Y69" s="370"/>
      <c r="Z69" s="371"/>
      <c r="AA69" s="214" t="s">
        <v>43</v>
      </c>
      <c r="AB69" s="214">
        <v>2019</v>
      </c>
      <c r="AC69" s="333">
        <v>2020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s="28" customFormat="1" ht="26" x14ac:dyDescent="0.35">
      <c r="A70" s="26" t="s">
        <v>2</v>
      </c>
      <c r="B70" s="23" t="s">
        <v>3</v>
      </c>
      <c r="C70" s="38" t="s">
        <v>4</v>
      </c>
      <c r="D70" s="38" t="s">
        <v>14</v>
      </c>
      <c r="E70" s="37" t="s">
        <v>239</v>
      </c>
      <c r="F70" s="239" t="s">
        <v>227</v>
      </c>
      <c r="G70" s="37" t="s">
        <v>213</v>
      </c>
      <c r="H70" s="38" t="s">
        <v>12</v>
      </c>
      <c r="I70" s="38" t="s">
        <v>13</v>
      </c>
      <c r="J70" s="38" t="s">
        <v>15</v>
      </c>
      <c r="K70" s="81" t="s">
        <v>23</v>
      </c>
      <c r="L70" s="78" t="s">
        <v>5</v>
      </c>
      <c r="M70" s="221" t="s">
        <v>24</v>
      </c>
      <c r="N70" s="221" t="s">
        <v>32</v>
      </c>
      <c r="O70" s="221" t="s">
        <v>24</v>
      </c>
      <c r="P70" s="221" t="s">
        <v>32</v>
      </c>
      <c r="Q70" s="221" t="s">
        <v>24</v>
      </c>
      <c r="R70" s="221" t="s">
        <v>206</v>
      </c>
      <c r="S70" s="221" t="s">
        <v>207</v>
      </c>
      <c r="T70" s="221" t="s">
        <v>208</v>
      </c>
      <c r="U70" s="221" t="s">
        <v>209</v>
      </c>
      <c r="V70" s="268" t="s">
        <v>24</v>
      </c>
      <c r="W70" s="268" t="s">
        <v>206</v>
      </c>
      <c r="X70" s="268" t="s">
        <v>207</v>
      </c>
      <c r="Y70" s="268" t="s">
        <v>208</v>
      </c>
      <c r="Z70" s="268" t="s">
        <v>209</v>
      </c>
      <c r="AA70" s="208" t="s">
        <v>45</v>
      </c>
      <c r="AB70" s="209">
        <v>152150295.45086259</v>
      </c>
      <c r="AC70" s="209">
        <f>'Budget Calculation'!E19</f>
        <v>162554225</v>
      </c>
      <c r="AD70" s="27"/>
      <c r="AE70" s="27"/>
      <c r="AF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28" customFormat="1" x14ac:dyDescent="0.35">
      <c r="A71" s="448" t="s">
        <v>282</v>
      </c>
      <c r="B71" s="444" t="s">
        <v>6</v>
      </c>
      <c r="C71" s="449" t="s">
        <v>80</v>
      </c>
      <c r="D71" s="449" t="s">
        <v>54</v>
      </c>
      <c r="E71" s="422" t="s">
        <v>216</v>
      </c>
      <c r="F71" s="378" t="s">
        <v>228</v>
      </c>
      <c r="G71" s="419" t="s">
        <v>222</v>
      </c>
      <c r="H71" s="449" t="s">
        <v>83</v>
      </c>
      <c r="I71" s="449" t="s">
        <v>85</v>
      </c>
      <c r="J71" s="449" t="s">
        <v>88</v>
      </c>
      <c r="K71" s="127" t="s">
        <v>31</v>
      </c>
      <c r="L71" s="55">
        <f>SUM(L72:L75)</f>
        <v>0</v>
      </c>
      <c r="M71" s="55">
        <f t="shared" ref="M71:U71" si="2">SUM(M72:M75)</f>
        <v>0</v>
      </c>
      <c r="N71" s="55">
        <f t="shared" si="2"/>
        <v>0</v>
      </c>
      <c r="O71" s="55">
        <f t="shared" si="2"/>
        <v>0</v>
      </c>
      <c r="P71" s="55">
        <f t="shared" si="2"/>
        <v>189426</v>
      </c>
      <c r="Q71" s="55">
        <f t="shared" si="2"/>
        <v>237399</v>
      </c>
      <c r="R71" s="274">
        <f>SUM(R72:R75)</f>
        <v>11119</v>
      </c>
      <c r="S71" s="274"/>
      <c r="T71" s="274"/>
      <c r="U71" s="274">
        <f t="shared" si="2"/>
        <v>0</v>
      </c>
      <c r="V71" s="542">
        <f t="shared" ref="V71" si="3">SUM(V72:V75)</f>
        <v>250097</v>
      </c>
      <c r="W71" s="277"/>
      <c r="X71" s="277"/>
      <c r="Y71" s="277"/>
      <c r="Z71" s="277"/>
      <c r="AA71" s="208" t="s">
        <v>46</v>
      </c>
      <c r="AB71" s="340">
        <v>0.8</v>
      </c>
      <c r="AC71" s="285">
        <f>'Budget Calculation'!G16</f>
        <v>0.8058664731722599</v>
      </c>
      <c r="AD71" s="27"/>
      <c r="AE71" s="27"/>
      <c r="AF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28" customFormat="1" x14ac:dyDescent="0.35">
      <c r="A72" s="448"/>
      <c r="B72" s="444"/>
      <c r="C72" s="449"/>
      <c r="D72" s="449"/>
      <c r="E72" s="423"/>
      <c r="F72" s="379"/>
      <c r="G72" s="420"/>
      <c r="H72" s="449"/>
      <c r="I72" s="449"/>
      <c r="J72" s="449"/>
      <c r="K72" s="126" t="s">
        <v>20</v>
      </c>
      <c r="L72" s="133"/>
      <c r="M72" s="133"/>
      <c r="N72" s="133"/>
      <c r="O72" s="133"/>
      <c r="P72" s="133">
        <v>176000</v>
      </c>
      <c r="Q72" s="68">
        <v>186515</v>
      </c>
      <c r="R72" s="275">
        <v>9429</v>
      </c>
      <c r="S72" s="275">
        <v>663</v>
      </c>
      <c r="T72" s="275"/>
      <c r="U72" s="275"/>
      <c r="V72" s="278">
        <v>198000</v>
      </c>
      <c r="W72" s="279"/>
      <c r="X72" s="279"/>
      <c r="Y72" s="279"/>
      <c r="Z72" s="279"/>
      <c r="AA72" s="208" t="s">
        <v>47</v>
      </c>
      <c r="AB72" s="340">
        <v>0.2</v>
      </c>
      <c r="AC72" s="285">
        <f>'Budget Calculation'!H16</f>
        <v>0.1941335268277401</v>
      </c>
      <c r="AD72" s="27"/>
      <c r="AE72" s="27"/>
      <c r="AF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28" customFormat="1" x14ac:dyDescent="0.35">
      <c r="A73" s="448"/>
      <c r="B73" s="444"/>
      <c r="C73" s="449"/>
      <c r="D73" s="449"/>
      <c r="E73" s="423"/>
      <c r="F73" s="379"/>
      <c r="G73" s="420"/>
      <c r="H73" s="449"/>
      <c r="I73" s="449"/>
      <c r="J73" s="449"/>
      <c r="K73" s="126" t="s">
        <v>0</v>
      </c>
      <c r="L73" s="133"/>
      <c r="M73" s="133"/>
      <c r="N73" s="133"/>
      <c r="O73" s="133"/>
      <c r="P73" s="133">
        <v>9618</v>
      </c>
      <c r="Q73" s="68">
        <v>8800</v>
      </c>
      <c r="R73" s="275">
        <v>0</v>
      </c>
      <c r="S73" s="275">
        <v>0</v>
      </c>
      <c r="T73" s="275"/>
      <c r="U73" s="275"/>
      <c r="V73" s="278">
        <v>8450</v>
      </c>
      <c r="W73" s="279"/>
      <c r="X73" s="279"/>
      <c r="Y73" s="279"/>
      <c r="Z73" s="279"/>
      <c r="AB73" s="27"/>
      <c r="AC73" s="27"/>
      <c r="AD73" s="27"/>
      <c r="AE73" s="27"/>
      <c r="AF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28" customFormat="1" x14ac:dyDescent="0.35">
      <c r="A74" s="448"/>
      <c r="B74" s="444"/>
      <c r="C74" s="449"/>
      <c r="D74" s="449"/>
      <c r="E74" s="423"/>
      <c r="F74" s="379"/>
      <c r="G74" s="420"/>
      <c r="H74" s="449"/>
      <c r="I74" s="449"/>
      <c r="J74" s="449"/>
      <c r="K74" s="126" t="s">
        <v>1</v>
      </c>
      <c r="L74" s="133"/>
      <c r="M74" s="133"/>
      <c r="N74" s="133"/>
      <c r="O74" s="133"/>
      <c r="P74" s="133">
        <v>720</v>
      </c>
      <c r="Q74" s="68">
        <v>712</v>
      </c>
      <c r="R74" s="275">
        <v>0</v>
      </c>
      <c r="S74" s="275">
        <v>0</v>
      </c>
      <c r="T74" s="275"/>
      <c r="U74" s="275"/>
      <c r="V74" s="278">
        <v>712</v>
      </c>
      <c r="W74" s="279"/>
      <c r="X74" s="279"/>
      <c r="Y74" s="279"/>
      <c r="Z74" s="279"/>
      <c r="AA74" s="30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1:50" s="28" customFormat="1" x14ac:dyDescent="0.35">
      <c r="A75" s="448"/>
      <c r="B75" s="444"/>
      <c r="C75" s="449"/>
      <c r="D75" s="449"/>
      <c r="E75" s="424"/>
      <c r="F75" s="380"/>
      <c r="G75" s="421"/>
      <c r="H75" s="449"/>
      <c r="I75" s="449"/>
      <c r="J75" s="449"/>
      <c r="K75" s="126" t="s">
        <v>21</v>
      </c>
      <c r="L75" s="133"/>
      <c r="M75" s="133"/>
      <c r="N75" s="133"/>
      <c r="O75" s="133"/>
      <c r="P75" s="133">
        <v>3088</v>
      </c>
      <c r="Q75" s="68">
        <v>41372</v>
      </c>
      <c r="R75" s="275">
        <v>1690</v>
      </c>
      <c r="S75" s="275">
        <v>1439</v>
      </c>
      <c r="T75" s="275"/>
      <c r="U75" s="275"/>
      <c r="V75" s="278">
        <v>42935</v>
      </c>
      <c r="W75" s="279"/>
      <c r="X75" s="279"/>
      <c r="Y75" s="279"/>
      <c r="Z75" s="279"/>
      <c r="AA75" s="30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s="28" customFormat="1" x14ac:dyDescent="0.35">
      <c r="A76" s="448"/>
      <c r="B76" s="444" t="s">
        <v>7</v>
      </c>
      <c r="C76" s="449" t="s">
        <v>81</v>
      </c>
      <c r="D76" s="449" t="s">
        <v>87</v>
      </c>
      <c r="E76" s="492" t="s">
        <v>217</v>
      </c>
      <c r="F76" s="431" t="s">
        <v>228</v>
      </c>
      <c r="G76" s="404" t="s">
        <v>218</v>
      </c>
      <c r="H76" s="449" t="s">
        <v>81</v>
      </c>
      <c r="I76" s="449" t="s">
        <v>85</v>
      </c>
      <c r="J76" s="449" t="s">
        <v>88</v>
      </c>
      <c r="K76" s="127" t="s">
        <v>31</v>
      </c>
      <c r="L76" s="55">
        <f>SUM(L77:L80)</f>
        <v>0</v>
      </c>
      <c r="M76" s="55">
        <f t="shared" ref="M76:U76" si="4">SUM(M77:M80)</f>
        <v>0</v>
      </c>
      <c r="N76" s="55">
        <f t="shared" si="4"/>
        <v>0</v>
      </c>
      <c r="O76" s="55">
        <f t="shared" si="4"/>
        <v>0</v>
      </c>
      <c r="P76" s="55">
        <f t="shared" si="4"/>
        <v>0</v>
      </c>
      <c r="Q76" s="55">
        <f t="shared" si="4"/>
        <v>80000</v>
      </c>
      <c r="R76" s="274" t="s">
        <v>210</v>
      </c>
      <c r="S76" s="274" t="s">
        <v>210</v>
      </c>
      <c r="T76" s="274"/>
      <c r="U76" s="274">
        <f t="shared" si="4"/>
        <v>0</v>
      </c>
      <c r="V76" s="542">
        <v>65000</v>
      </c>
      <c r="W76" s="277"/>
      <c r="X76" s="277"/>
      <c r="Y76" s="277"/>
      <c r="Z76" s="277"/>
      <c r="AA76" s="30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1:50" s="28" customFormat="1" x14ac:dyDescent="0.35">
      <c r="A77" s="448"/>
      <c r="B77" s="444"/>
      <c r="C77" s="449"/>
      <c r="D77" s="449"/>
      <c r="E77" s="493"/>
      <c r="F77" s="432"/>
      <c r="G77" s="405"/>
      <c r="H77" s="449"/>
      <c r="I77" s="449"/>
      <c r="J77" s="449"/>
      <c r="K77" s="126" t="s">
        <v>20</v>
      </c>
      <c r="L77" s="133"/>
      <c r="M77" s="133"/>
      <c r="N77" s="133"/>
      <c r="O77" s="133"/>
      <c r="P77" s="133"/>
      <c r="Q77" s="68">
        <v>80000</v>
      </c>
      <c r="R77" s="275" t="s">
        <v>210</v>
      </c>
      <c r="S77" s="275" t="s">
        <v>210</v>
      </c>
      <c r="T77" s="275"/>
      <c r="U77" s="275"/>
      <c r="V77" s="278">
        <v>65000</v>
      </c>
      <c r="W77" s="279"/>
      <c r="X77" s="279"/>
      <c r="Y77" s="279"/>
      <c r="Z77" s="279"/>
      <c r="AA77" s="30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1:50" s="28" customFormat="1" x14ac:dyDescent="0.35">
      <c r="A78" s="448"/>
      <c r="B78" s="444"/>
      <c r="C78" s="449"/>
      <c r="D78" s="449"/>
      <c r="E78" s="493"/>
      <c r="F78" s="432"/>
      <c r="G78" s="405"/>
      <c r="H78" s="449"/>
      <c r="I78" s="449"/>
      <c r="J78" s="449"/>
      <c r="K78" s="126" t="s">
        <v>0</v>
      </c>
      <c r="L78" s="133"/>
      <c r="M78" s="133"/>
      <c r="N78" s="133"/>
      <c r="O78" s="133"/>
      <c r="P78" s="133"/>
      <c r="Q78" s="68"/>
      <c r="R78" s="275"/>
      <c r="S78" s="275"/>
      <c r="T78" s="275"/>
      <c r="U78" s="275"/>
      <c r="V78" s="278"/>
      <c r="W78" s="279"/>
      <c r="X78" s="279"/>
      <c r="Y78" s="279"/>
      <c r="Z78" s="279"/>
      <c r="AA78" s="30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1:50" s="28" customFormat="1" x14ac:dyDescent="0.35">
      <c r="A79" s="448"/>
      <c r="B79" s="444"/>
      <c r="C79" s="449"/>
      <c r="D79" s="449"/>
      <c r="E79" s="493"/>
      <c r="F79" s="432"/>
      <c r="G79" s="405"/>
      <c r="H79" s="449"/>
      <c r="I79" s="449"/>
      <c r="J79" s="449"/>
      <c r="K79" s="126" t="s">
        <v>1</v>
      </c>
      <c r="L79" s="133"/>
      <c r="M79" s="133"/>
      <c r="N79" s="133"/>
      <c r="O79" s="133"/>
      <c r="P79" s="133"/>
      <c r="Q79" s="68"/>
      <c r="R79" s="275"/>
      <c r="S79" s="275"/>
      <c r="T79" s="275"/>
      <c r="U79" s="275"/>
      <c r="V79" s="278"/>
      <c r="W79" s="279"/>
      <c r="X79" s="279"/>
      <c r="Y79" s="279"/>
      <c r="Z79" s="279"/>
      <c r="AA79" s="30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1:50" s="28" customFormat="1" ht="39" customHeight="1" x14ac:dyDescent="0.35">
      <c r="A80" s="448"/>
      <c r="B80" s="444"/>
      <c r="C80" s="449"/>
      <c r="D80" s="449"/>
      <c r="E80" s="494"/>
      <c r="F80" s="433"/>
      <c r="G80" s="406"/>
      <c r="H80" s="449"/>
      <c r="I80" s="449"/>
      <c r="J80" s="449"/>
      <c r="K80" s="126" t="s">
        <v>21</v>
      </c>
      <c r="L80" s="133"/>
      <c r="M80" s="133"/>
      <c r="N80" s="133"/>
      <c r="O80" s="133"/>
      <c r="P80" s="133"/>
      <c r="Q80" s="68"/>
      <c r="R80" s="275"/>
      <c r="S80" s="275"/>
      <c r="T80" s="275"/>
      <c r="U80" s="275"/>
      <c r="V80" s="278"/>
      <c r="W80" s="279"/>
      <c r="X80" s="279"/>
      <c r="Y80" s="279"/>
      <c r="Z80" s="279"/>
      <c r="AA80" s="30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1:50" s="28" customFormat="1" x14ac:dyDescent="0.35">
      <c r="A81" s="448"/>
      <c r="B81" s="444" t="s">
        <v>8</v>
      </c>
      <c r="C81" s="449" t="s">
        <v>82</v>
      </c>
      <c r="D81" s="449" t="s">
        <v>54</v>
      </c>
      <c r="E81" s="416" t="s">
        <v>221</v>
      </c>
      <c r="F81" s="434" t="s">
        <v>228</v>
      </c>
      <c r="G81" s="419" t="s">
        <v>221</v>
      </c>
      <c r="H81" s="455" t="s">
        <v>84</v>
      </c>
      <c r="I81" s="449" t="s">
        <v>86</v>
      </c>
      <c r="J81" s="449" t="s">
        <v>89</v>
      </c>
      <c r="K81" s="127" t="s">
        <v>31</v>
      </c>
      <c r="L81" s="55">
        <f>SUM(L82:L85)</f>
        <v>0</v>
      </c>
      <c r="M81" s="55">
        <f t="shared" ref="M81:U81" si="5">SUM(M82:M85)</f>
        <v>0</v>
      </c>
      <c r="N81" s="55">
        <f t="shared" si="5"/>
        <v>0</v>
      </c>
      <c r="O81" s="55">
        <f t="shared" si="5"/>
        <v>0</v>
      </c>
      <c r="P81" s="55">
        <f t="shared" si="5"/>
        <v>0</v>
      </c>
      <c r="Q81" s="55">
        <f t="shared" si="5"/>
        <v>67000</v>
      </c>
      <c r="R81" s="274" t="s">
        <v>210</v>
      </c>
      <c r="S81" s="274" t="s">
        <v>210</v>
      </c>
      <c r="T81" s="274"/>
      <c r="U81" s="274">
        <f t="shared" si="5"/>
        <v>0</v>
      </c>
      <c r="V81" s="290">
        <f t="shared" ref="V81" si="6">SUM(V82:V85)</f>
        <v>67000</v>
      </c>
      <c r="W81" s="277"/>
      <c r="X81" s="277"/>
      <c r="Y81" s="277"/>
      <c r="Z81" s="277"/>
      <c r="AA81" s="30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1:50" s="28" customFormat="1" x14ac:dyDescent="0.35">
      <c r="A82" s="448"/>
      <c r="B82" s="444"/>
      <c r="C82" s="449"/>
      <c r="D82" s="449"/>
      <c r="E82" s="417"/>
      <c r="F82" s="435"/>
      <c r="G82" s="420"/>
      <c r="H82" s="455"/>
      <c r="I82" s="449"/>
      <c r="J82" s="449"/>
      <c r="K82" s="126" t="s">
        <v>20</v>
      </c>
      <c r="L82" s="133"/>
      <c r="M82" s="133"/>
      <c r="N82" s="133"/>
      <c r="O82" s="133"/>
      <c r="P82" s="133"/>
      <c r="Q82" s="68">
        <v>32600</v>
      </c>
      <c r="R82" s="275" t="s">
        <v>210</v>
      </c>
      <c r="S82" s="274" t="s">
        <v>210</v>
      </c>
      <c r="T82" s="275"/>
      <c r="U82" s="275"/>
      <c r="V82" s="288">
        <v>32600</v>
      </c>
      <c r="W82" s="279"/>
      <c r="X82" s="277"/>
      <c r="Y82" s="279"/>
      <c r="Z82" s="279"/>
      <c r="AA82" s="30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1:50" s="28" customFormat="1" x14ac:dyDescent="0.35">
      <c r="A83" s="448"/>
      <c r="B83" s="444"/>
      <c r="C83" s="449"/>
      <c r="D83" s="449"/>
      <c r="E83" s="417"/>
      <c r="F83" s="435"/>
      <c r="G83" s="420"/>
      <c r="H83" s="455"/>
      <c r="I83" s="449"/>
      <c r="J83" s="449"/>
      <c r="K83" s="126" t="s">
        <v>0</v>
      </c>
      <c r="L83" s="133"/>
      <c r="M83" s="133"/>
      <c r="N83" s="133"/>
      <c r="O83" s="133"/>
      <c r="P83" s="133"/>
      <c r="Q83" s="68"/>
      <c r="R83" s="276"/>
      <c r="S83" s="275"/>
      <c r="T83" s="275"/>
      <c r="U83" s="275"/>
      <c r="V83" s="288"/>
      <c r="W83" s="280"/>
      <c r="X83" s="279"/>
      <c r="Y83" s="279"/>
      <c r="Z83" s="279"/>
      <c r="AA83" s="30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1:50" s="28" customFormat="1" x14ac:dyDescent="0.35">
      <c r="A84" s="448"/>
      <c r="B84" s="444"/>
      <c r="C84" s="449"/>
      <c r="D84" s="449"/>
      <c r="E84" s="417"/>
      <c r="F84" s="435"/>
      <c r="G84" s="420"/>
      <c r="H84" s="455"/>
      <c r="I84" s="449"/>
      <c r="J84" s="449"/>
      <c r="K84" s="126" t="s">
        <v>1</v>
      </c>
      <c r="L84" s="100"/>
      <c r="M84" s="100"/>
      <c r="N84" s="100"/>
      <c r="O84" s="100"/>
      <c r="P84" s="100"/>
      <c r="Q84" s="68">
        <v>34400</v>
      </c>
      <c r="R84" s="275" t="s">
        <v>210</v>
      </c>
      <c r="S84" s="274" t="s">
        <v>210</v>
      </c>
      <c r="T84" s="275"/>
      <c r="U84" s="275"/>
      <c r="V84" s="288">
        <v>34400</v>
      </c>
      <c r="W84" s="279"/>
      <c r="X84" s="277"/>
      <c r="Y84" s="279"/>
      <c r="Z84" s="279"/>
      <c r="AA84" s="30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1:50" s="28" customFormat="1" x14ac:dyDescent="0.35">
      <c r="A85" s="448"/>
      <c r="B85" s="444"/>
      <c r="C85" s="449"/>
      <c r="D85" s="449"/>
      <c r="E85" s="418"/>
      <c r="F85" s="436"/>
      <c r="G85" s="421"/>
      <c r="H85" s="455"/>
      <c r="I85" s="449"/>
      <c r="J85" s="449"/>
      <c r="K85" s="126" t="s">
        <v>21</v>
      </c>
      <c r="L85" s="100"/>
      <c r="M85" s="100"/>
      <c r="N85" s="100"/>
      <c r="O85" s="100"/>
      <c r="P85" s="100"/>
      <c r="Q85" s="68"/>
      <c r="R85" s="275"/>
      <c r="S85" s="275"/>
      <c r="T85" s="275"/>
      <c r="U85" s="275"/>
      <c r="V85" s="288"/>
      <c r="W85" s="279"/>
      <c r="X85" s="279"/>
      <c r="Y85" s="279"/>
      <c r="Z85" s="279"/>
      <c r="AA85" s="30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1:50" s="28" customFormat="1" x14ac:dyDescent="0.35">
      <c r="A86" s="9"/>
      <c r="B86" s="9"/>
      <c r="C86" s="79"/>
      <c r="D86" s="79"/>
      <c r="E86" s="79"/>
      <c r="F86" s="79"/>
      <c r="G86" s="79"/>
      <c r="H86" s="79"/>
      <c r="I86" s="79"/>
      <c r="J86" s="79"/>
      <c r="K86" s="79"/>
      <c r="L86" s="48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30"/>
      <c r="Y86" s="30"/>
      <c r="Z86" s="30"/>
      <c r="AA86" s="30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1:50" s="27" customFormat="1" ht="13" x14ac:dyDescent="0.3">
      <c r="A87" s="456" t="s">
        <v>25</v>
      </c>
      <c r="B87" s="456"/>
      <c r="C87" s="456"/>
      <c r="D87" s="456"/>
      <c r="E87" s="222"/>
      <c r="F87" s="234"/>
      <c r="G87" s="222"/>
      <c r="H87" s="101"/>
      <c r="I87" s="101"/>
      <c r="J87" s="102"/>
      <c r="K87" s="72"/>
      <c r="L87" s="72"/>
      <c r="M87" s="73"/>
      <c r="N87" s="73"/>
      <c r="O87" s="73"/>
      <c r="P87" s="73"/>
      <c r="Q87" s="73"/>
      <c r="R87" s="73"/>
      <c r="S87" s="73"/>
      <c r="T87" s="73"/>
      <c r="U87" s="73"/>
      <c r="V87" s="103"/>
      <c r="W87" s="103"/>
      <c r="X87" s="30"/>
      <c r="Y87" s="30"/>
      <c r="Z87" s="30"/>
      <c r="AA87" s="30"/>
    </row>
    <row r="88" spans="1:50" s="27" customFormat="1" ht="13" x14ac:dyDescent="0.3">
      <c r="A88" s="480" t="s">
        <v>90</v>
      </c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30"/>
      <c r="Y88" s="30"/>
      <c r="Z88" s="30"/>
      <c r="AA88" s="30"/>
    </row>
    <row r="89" spans="1:50" s="27" customFormat="1" ht="13" x14ac:dyDescent="0.3">
      <c r="A89" s="480" t="s">
        <v>91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30"/>
      <c r="Y89" s="30"/>
      <c r="Z89" s="30"/>
      <c r="AA89" s="30"/>
    </row>
    <row r="90" spans="1:50" s="27" customFormat="1" ht="13" x14ac:dyDescent="0.3">
      <c r="A90" s="480" t="s">
        <v>92</v>
      </c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30"/>
      <c r="Y90" s="30"/>
      <c r="Z90" s="30"/>
      <c r="AA90" s="30"/>
    </row>
    <row r="91" spans="1:50" s="27" customFormat="1" ht="13" x14ac:dyDescent="0.3">
      <c r="A91" s="480" t="s">
        <v>93</v>
      </c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480"/>
      <c r="W91" s="480"/>
      <c r="X91" s="30"/>
      <c r="Y91" s="30"/>
      <c r="Z91" s="30"/>
      <c r="AA91" s="30"/>
    </row>
    <row r="92" spans="1:50" s="210" customFormat="1" x14ac:dyDescent="0.35">
      <c r="A92" s="497" t="s">
        <v>94</v>
      </c>
      <c r="B92" s="49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30"/>
      <c r="Y92" s="30"/>
      <c r="Z92" s="30"/>
      <c r="AA92" s="30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</row>
    <row r="93" spans="1:50" s="28" customFormat="1" x14ac:dyDescent="0.35">
      <c r="A93" s="30"/>
      <c r="B93" s="498"/>
      <c r="C93" s="447"/>
      <c r="D93" s="98"/>
      <c r="E93" s="225"/>
      <c r="F93" s="237"/>
      <c r="G93" s="232"/>
      <c r="H93" s="98"/>
      <c r="I93" s="237"/>
      <c r="J93" s="98"/>
      <c r="K93" s="98"/>
      <c r="L93" s="211"/>
      <c r="M93" s="98"/>
      <c r="N93" s="98"/>
      <c r="O93" s="104"/>
      <c r="P93" s="104"/>
      <c r="Q93" s="104"/>
      <c r="R93" s="104"/>
      <c r="S93" s="104"/>
      <c r="T93" s="104"/>
      <c r="U93" s="104"/>
      <c r="V93" s="104"/>
      <c r="W93" s="104"/>
      <c r="X93" s="30"/>
      <c r="Y93" s="30"/>
      <c r="Z93" s="30"/>
      <c r="AA93" s="30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1:50" s="28" customFormat="1" x14ac:dyDescent="0.35">
      <c r="A94" s="9"/>
      <c r="B94" s="5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441">
        <v>2017</v>
      </c>
      <c r="N94" s="441"/>
      <c r="O94" s="439">
        <v>2018</v>
      </c>
      <c r="P94" s="440"/>
      <c r="Q94" s="438">
        <v>2019</v>
      </c>
      <c r="R94" s="439"/>
      <c r="S94" s="439"/>
      <c r="T94" s="439"/>
      <c r="U94" s="440"/>
      <c r="V94" s="381">
        <v>2020</v>
      </c>
      <c r="W94" s="382"/>
      <c r="X94" s="382"/>
      <c r="Y94" s="382"/>
      <c r="Z94" s="383"/>
      <c r="AA94" s="214" t="s">
        <v>43</v>
      </c>
      <c r="AB94" s="214">
        <v>2019</v>
      </c>
      <c r="AC94" s="333">
        <v>2020</v>
      </c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s="28" customFormat="1" ht="26" x14ac:dyDescent="0.35">
      <c r="A95" s="26" t="s">
        <v>2</v>
      </c>
      <c r="B95" s="23" t="s">
        <v>3</v>
      </c>
      <c r="C95" s="38" t="s">
        <v>11</v>
      </c>
      <c r="D95" s="38" t="s">
        <v>14</v>
      </c>
      <c r="E95" s="37" t="s">
        <v>239</v>
      </c>
      <c r="F95" s="239" t="s">
        <v>227</v>
      </c>
      <c r="G95" s="37" t="s">
        <v>213</v>
      </c>
      <c r="H95" s="38" t="s">
        <v>12</v>
      </c>
      <c r="I95" s="38" t="s">
        <v>13</v>
      </c>
      <c r="J95" s="38" t="s">
        <v>15</v>
      </c>
      <c r="K95" s="81" t="s">
        <v>23</v>
      </c>
      <c r="L95" s="78" t="s">
        <v>5</v>
      </c>
      <c r="M95" s="221" t="s">
        <v>24</v>
      </c>
      <c r="N95" s="221" t="s">
        <v>32</v>
      </c>
      <c r="O95" s="221" t="s">
        <v>24</v>
      </c>
      <c r="P95" s="221" t="s">
        <v>32</v>
      </c>
      <c r="Q95" s="221" t="s">
        <v>24</v>
      </c>
      <c r="R95" s="221" t="s">
        <v>206</v>
      </c>
      <c r="S95" s="221" t="s">
        <v>207</v>
      </c>
      <c r="T95" s="221" t="s">
        <v>208</v>
      </c>
      <c r="U95" s="221" t="s">
        <v>209</v>
      </c>
      <c r="V95" s="268" t="s">
        <v>24</v>
      </c>
      <c r="W95" s="268" t="s">
        <v>206</v>
      </c>
      <c r="X95" s="268" t="s">
        <v>207</v>
      </c>
      <c r="Y95" s="268" t="s">
        <v>208</v>
      </c>
      <c r="Z95" s="268" t="s">
        <v>209</v>
      </c>
      <c r="AA95" s="208" t="s">
        <v>45</v>
      </c>
      <c r="AB95" s="209">
        <v>38400000</v>
      </c>
      <c r="AC95" s="209">
        <v>38400000</v>
      </c>
      <c r="AD95" s="27"/>
      <c r="AE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1:50" s="28" customFormat="1" x14ac:dyDescent="0.35">
      <c r="A96" s="457" t="s">
        <v>284</v>
      </c>
      <c r="B96" s="444" t="s">
        <v>6</v>
      </c>
      <c r="C96" s="455" t="s">
        <v>95</v>
      </c>
      <c r="D96" s="455" t="s">
        <v>54</v>
      </c>
      <c r="E96" s="422" t="s">
        <v>216</v>
      </c>
      <c r="F96" s="372" t="s">
        <v>228</v>
      </c>
      <c r="G96" s="419" t="s">
        <v>222</v>
      </c>
      <c r="H96" s="455" t="s">
        <v>97</v>
      </c>
      <c r="I96" s="455" t="s">
        <v>86</v>
      </c>
      <c r="J96" s="455" t="s">
        <v>16</v>
      </c>
      <c r="K96" s="217" t="s">
        <v>31</v>
      </c>
      <c r="L96" s="55">
        <f>SUM(L97:L100)</f>
        <v>0</v>
      </c>
      <c r="M96" s="55">
        <f t="shared" ref="M96:U96" si="7">SUM(M97:M100)</f>
        <v>0</v>
      </c>
      <c r="N96" s="55">
        <f t="shared" si="7"/>
        <v>0</v>
      </c>
      <c r="O96" s="55">
        <f t="shared" si="7"/>
        <v>0</v>
      </c>
      <c r="P96" s="274">
        <f t="shared" si="7"/>
        <v>64366</v>
      </c>
      <c r="Q96" s="274">
        <f t="shared" si="7"/>
        <v>40000</v>
      </c>
      <c r="R96" s="274">
        <f>SUM(R97:R100)</f>
        <v>13033</v>
      </c>
      <c r="S96" s="274">
        <v>43283</v>
      </c>
      <c r="T96" s="274"/>
      <c r="U96" s="274">
        <f t="shared" si="7"/>
        <v>0</v>
      </c>
      <c r="V96" s="277">
        <f t="shared" ref="V96" si="8">SUM(V97:V100)</f>
        <v>40000</v>
      </c>
      <c r="W96" s="277"/>
      <c r="X96" s="277"/>
      <c r="Y96" s="277"/>
      <c r="Z96" s="277"/>
      <c r="AA96" s="208" t="s">
        <v>46</v>
      </c>
      <c r="AB96" s="285">
        <v>0</v>
      </c>
      <c r="AC96" s="285">
        <v>0</v>
      </c>
      <c r="AD96" s="27"/>
      <c r="AE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1:50" s="28" customFormat="1" x14ac:dyDescent="0.35">
      <c r="A97" s="457"/>
      <c r="B97" s="444"/>
      <c r="C97" s="455"/>
      <c r="D97" s="455"/>
      <c r="E97" s="423"/>
      <c r="F97" s="373"/>
      <c r="G97" s="420"/>
      <c r="H97" s="455"/>
      <c r="I97" s="455"/>
      <c r="J97" s="455"/>
      <c r="K97" s="105" t="s">
        <v>20</v>
      </c>
      <c r="L97" s="44"/>
      <c r="M97" s="44"/>
      <c r="N97" s="44"/>
      <c r="O97" s="106"/>
      <c r="P97" s="281">
        <v>32613</v>
      </c>
      <c r="Q97" s="281">
        <v>40000</v>
      </c>
      <c r="R97" s="282">
        <v>12922</v>
      </c>
      <c r="S97" s="281"/>
      <c r="T97" s="281"/>
      <c r="U97" s="281"/>
      <c r="V97" s="283">
        <v>40000</v>
      </c>
      <c r="W97" s="284"/>
      <c r="X97" s="283"/>
      <c r="Y97" s="283"/>
      <c r="Z97" s="283"/>
      <c r="AA97" s="208" t="s">
        <v>47</v>
      </c>
      <c r="AB97" s="285">
        <v>1</v>
      </c>
      <c r="AC97" s="285">
        <v>1</v>
      </c>
      <c r="AD97" s="27"/>
      <c r="AE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1:50" s="28" customFormat="1" x14ac:dyDescent="0.35">
      <c r="A98" s="457"/>
      <c r="B98" s="444"/>
      <c r="C98" s="455"/>
      <c r="D98" s="455"/>
      <c r="E98" s="423"/>
      <c r="F98" s="373"/>
      <c r="G98" s="420"/>
      <c r="H98" s="455"/>
      <c r="I98" s="455"/>
      <c r="J98" s="455"/>
      <c r="K98" s="99" t="s">
        <v>0</v>
      </c>
      <c r="L98" s="44"/>
      <c r="M98" s="44"/>
      <c r="N98" s="44"/>
      <c r="O98" s="106"/>
      <c r="P98" s="281">
        <v>1036</v>
      </c>
      <c r="Q98" s="281" t="s">
        <v>29</v>
      </c>
      <c r="R98" s="282">
        <v>0</v>
      </c>
      <c r="S98" s="281"/>
      <c r="T98" s="281"/>
      <c r="U98" s="281"/>
      <c r="V98" s="283" t="s">
        <v>29</v>
      </c>
      <c r="W98" s="284"/>
      <c r="X98" s="283"/>
      <c r="Y98" s="283"/>
      <c r="Z98" s="283"/>
      <c r="AB98" s="27"/>
      <c r="AC98" s="27"/>
      <c r="AD98" s="27"/>
      <c r="AE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1:50" s="28" customFormat="1" x14ac:dyDescent="0.35">
      <c r="A99" s="457"/>
      <c r="B99" s="444"/>
      <c r="C99" s="455"/>
      <c r="D99" s="455"/>
      <c r="E99" s="423"/>
      <c r="F99" s="373"/>
      <c r="G99" s="420"/>
      <c r="H99" s="455"/>
      <c r="I99" s="455"/>
      <c r="J99" s="455"/>
      <c r="K99" s="99" t="s">
        <v>1</v>
      </c>
      <c r="L99" s="44"/>
      <c r="M99" s="44"/>
      <c r="N99" s="44"/>
      <c r="O99" s="106"/>
      <c r="P99" s="281">
        <v>2021</v>
      </c>
      <c r="Q99" s="281" t="s">
        <v>29</v>
      </c>
      <c r="R99" s="282">
        <v>0</v>
      </c>
      <c r="S99" s="281"/>
      <c r="T99" s="281"/>
      <c r="U99" s="281"/>
      <c r="V99" s="283" t="s">
        <v>29</v>
      </c>
      <c r="W99" s="284"/>
      <c r="X99" s="283"/>
      <c r="Y99" s="283"/>
      <c r="Z99" s="283"/>
      <c r="AA99" s="31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1:50" s="28" customFormat="1" x14ac:dyDescent="0.35">
      <c r="A100" s="457"/>
      <c r="B100" s="444"/>
      <c r="C100" s="455"/>
      <c r="D100" s="455"/>
      <c r="E100" s="424"/>
      <c r="F100" s="374"/>
      <c r="G100" s="421"/>
      <c r="H100" s="455"/>
      <c r="I100" s="455"/>
      <c r="J100" s="455"/>
      <c r="K100" s="99" t="s">
        <v>21</v>
      </c>
      <c r="L100" s="44"/>
      <c r="M100" s="44"/>
      <c r="N100" s="44"/>
      <c r="O100" s="106"/>
      <c r="P100" s="281">
        <v>28696</v>
      </c>
      <c r="Q100" s="281" t="s">
        <v>29</v>
      </c>
      <c r="R100" s="282">
        <v>111</v>
      </c>
      <c r="S100" s="281"/>
      <c r="T100" s="281"/>
      <c r="U100" s="281"/>
      <c r="V100" s="283" t="s">
        <v>29</v>
      </c>
      <c r="W100" s="284"/>
      <c r="X100" s="283"/>
      <c r="Y100" s="283"/>
      <c r="Z100" s="283"/>
      <c r="AA100" s="30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1:50" s="28" customFormat="1" x14ac:dyDescent="0.35">
      <c r="A101" s="457"/>
      <c r="B101" s="444" t="s">
        <v>7</v>
      </c>
      <c r="C101" s="455" t="s">
        <v>96</v>
      </c>
      <c r="D101" s="455" t="s">
        <v>54</v>
      </c>
      <c r="E101" s="416" t="s">
        <v>221</v>
      </c>
      <c r="F101" s="375" t="s">
        <v>228</v>
      </c>
      <c r="G101" s="419" t="s">
        <v>221</v>
      </c>
      <c r="H101" s="455" t="s">
        <v>98</v>
      </c>
      <c r="I101" s="455" t="s">
        <v>86</v>
      </c>
      <c r="J101" s="455" t="s">
        <v>89</v>
      </c>
      <c r="K101" s="217" t="s">
        <v>31</v>
      </c>
      <c r="L101" s="55">
        <f>SUM(L102:L105)</f>
        <v>0</v>
      </c>
      <c r="M101" s="55">
        <f t="shared" ref="M101:U101" si="9">SUM(M102:M105)</f>
        <v>0</v>
      </c>
      <c r="N101" s="55">
        <f t="shared" si="9"/>
        <v>0</v>
      </c>
      <c r="O101" s="55">
        <f t="shared" si="9"/>
        <v>0</v>
      </c>
      <c r="P101" s="274">
        <f t="shared" si="9"/>
        <v>0</v>
      </c>
      <c r="Q101" s="274">
        <f t="shared" si="9"/>
        <v>150000</v>
      </c>
      <c r="R101" s="274" t="s">
        <v>210</v>
      </c>
      <c r="S101" s="274" t="s">
        <v>210</v>
      </c>
      <c r="T101" s="274"/>
      <c r="U101" s="274">
        <f t="shared" si="9"/>
        <v>0</v>
      </c>
      <c r="V101" s="277">
        <f t="shared" ref="V101" si="10">SUM(V102:V105)</f>
        <v>150000</v>
      </c>
      <c r="W101" s="277"/>
      <c r="X101" s="277"/>
      <c r="Y101" s="277"/>
      <c r="Z101" s="277"/>
      <c r="AA101" s="30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1:50" s="28" customFormat="1" x14ac:dyDescent="0.35">
      <c r="A102" s="457"/>
      <c r="B102" s="444"/>
      <c r="C102" s="455"/>
      <c r="D102" s="455"/>
      <c r="E102" s="417"/>
      <c r="F102" s="376"/>
      <c r="G102" s="420"/>
      <c r="H102" s="455"/>
      <c r="I102" s="455"/>
      <c r="J102" s="455"/>
      <c r="K102" s="105" t="s">
        <v>20</v>
      </c>
      <c r="L102" s="100"/>
      <c r="M102" s="100"/>
      <c r="N102" s="100"/>
      <c r="O102" s="100"/>
      <c r="P102" s="275"/>
      <c r="Q102" s="275"/>
      <c r="R102" s="275"/>
      <c r="S102" s="275"/>
      <c r="T102" s="275"/>
      <c r="U102" s="275"/>
      <c r="V102" s="279"/>
      <c r="W102" s="279"/>
      <c r="X102" s="279"/>
      <c r="Y102" s="279"/>
      <c r="Z102" s="279"/>
      <c r="AA102" s="30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1:50" s="28" customFormat="1" x14ac:dyDescent="0.35">
      <c r="A103" s="457"/>
      <c r="B103" s="444"/>
      <c r="C103" s="455"/>
      <c r="D103" s="455"/>
      <c r="E103" s="417"/>
      <c r="F103" s="376"/>
      <c r="G103" s="420"/>
      <c r="H103" s="455"/>
      <c r="I103" s="455"/>
      <c r="J103" s="455"/>
      <c r="K103" s="99" t="s">
        <v>0</v>
      </c>
      <c r="L103" s="100"/>
      <c r="M103" s="100"/>
      <c r="N103" s="100"/>
      <c r="O103" s="100"/>
      <c r="P103" s="275"/>
      <c r="Q103" s="275"/>
      <c r="R103" s="275"/>
      <c r="S103" s="275"/>
      <c r="T103" s="275"/>
      <c r="U103" s="275"/>
      <c r="V103" s="279"/>
      <c r="W103" s="279"/>
      <c r="X103" s="279"/>
      <c r="Y103" s="279"/>
      <c r="Z103" s="279"/>
      <c r="AA103" s="30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</row>
    <row r="104" spans="1:50" s="28" customFormat="1" x14ac:dyDescent="0.35">
      <c r="A104" s="457"/>
      <c r="B104" s="444"/>
      <c r="C104" s="455"/>
      <c r="D104" s="455"/>
      <c r="E104" s="417"/>
      <c r="F104" s="376"/>
      <c r="G104" s="420"/>
      <c r="H104" s="455"/>
      <c r="I104" s="455"/>
      <c r="J104" s="455"/>
      <c r="K104" s="99" t="s">
        <v>1</v>
      </c>
      <c r="L104" s="100"/>
      <c r="M104" s="100"/>
      <c r="N104" s="100"/>
      <c r="O104" s="100"/>
      <c r="P104" s="275"/>
      <c r="Q104" s="275"/>
      <c r="R104" s="275"/>
      <c r="S104" s="275"/>
      <c r="T104" s="275"/>
      <c r="U104" s="275"/>
      <c r="V104" s="279"/>
      <c r="W104" s="279"/>
      <c r="X104" s="279"/>
      <c r="Y104" s="279"/>
      <c r="Z104" s="279"/>
      <c r="AA104" s="30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1:50" s="28" customFormat="1" x14ac:dyDescent="0.35">
      <c r="A105" s="457"/>
      <c r="B105" s="444"/>
      <c r="C105" s="455"/>
      <c r="D105" s="455"/>
      <c r="E105" s="418"/>
      <c r="F105" s="377"/>
      <c r="G105" s="421"/>
      <c r="H105" s="455"/>
      <c r="I105" s="455"/>
      <c r="J105" s="455"/>
      <c r="K105" s="99" t="s">
        <v>21</v>
      </c>
      <c r="L105" s="100"/>
      <c r="M105" s="100"/>
      <c r="N105" s="100"/>
      <c r="O105" s="100"/>
      <c r="P105" s="275"/>
      <c r="Q105" s="275">
        <v>150000</v>
      </c>
      <c r="R105" s="275" t="s">
        <v>210</v>
      </c>
      <c r="S105" s="275" t="s">
        <v>210</v>
      </c>
      <c r="T105" s="275"/>
      <c r="U105" s="275"/>
      <c r="V105" s="279">
        <v>150000</v>
      </c>
      <c r="W105" s="279"/>
      <c r="X105" s="279"/>
      <c r="Y105" s="279"/>
      <c r="Z105" s="279"/>
      <c r="AA105" s="30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</row>
    <row r="106" spans="1:50" s="28" customFormat="1" x14ac:dyDescent="0.35">
      <c r="A106" s="457"/>
      <c r="B106" s="444" t="s">
        <v>8</v>
      </c>
      <c r="C106" s="455" t="s">
        <v>99</v>
      </c>
      <c r="D106" s="455" t="s">
        <v>87</v>
      </c>
      <c r="E106" s="422" t="s">
        <v>216</v>
      </c>
      <c r="F106" s="378" t="s">
        <v>228</v>
      </c>
      <c r="G106" s="419" t="s">
        <v>222</v>
      </c>
      <c r="H106" s="455" t="s">
        <v>100</v>
      </c>
      <c r="I106" s="455" t="s">
        <v>86</v>
      </c>
      <c r="J106" s="455" t="s">
        <v>101</v>
      </c>
      <c r="K106" s="217" t="s">
        <v>31</v>
      </c>
      <c r="L106" s="55">
        <f>SUM(L107:L110)</f>
        <v>0</v>
      </c>
      <c r="M106" s="55">
        <f t="shared" ref="M106:U106" si="11">SUM(M107:M110)</f>
        <v>0</v>
      </c>
      <c r="N106" s="55">
        <f t="shared" si="11"/>
        <v>0</v>
      </c>
      <c r="O106" s="55">
        <f t="shared" si="11"/>
        <v>0</v>
      </c>
      <c r="P106" s="274">
        <f t="shared" si="11"/>
        <v>35000</v>
      </c>
      <c r="Q106" s="274">
        <f t="shared" si="11"/>
        <v>20000</v>
      </c>
      <c r="R106" s="274" t="s">
        <v>210</v>
      </c>
      <c r="S106" s="274" t="s">
        <v>210</v>
      </c>
      <c r="T106" s="274"/>
      <c r="U106" s="274">
        <f t="shared" si="11"/>
        <v>0</v>
      </c>
      <c r="V106" s="277">
        <f t="shared" ref="V106" si="12">SUM(V107:V110)</f>
        <v>20000</v>
      </c>
      <c r="W106" s="277"/>
      <c r="X106" s="277"/>
      <c r="Y106" s="277"/>
      <c r="Z106" s="277"/>
      <c r="AA106" s="30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1:50" s="28" customFormat="1" x14ac:dyDescent="0.35">
      <c r="A107" s="457"/>
      <c r="B107" s="444"/>
      <c r="C107" s="455"/>
      <c r="D107" s="455"/>
      <c r="E107" s="423"/>
      <c r="F107" s="379"/>
      <c r="G107" s="420"/>
      <c r="H107" s="455"/>
      <c r="I107" s="455"/>
      <c r="J107" s="455"/>
      <c r="K107" s="105" t="s">
        <v>20</v>
      </c>
      <c r="L107" s="100"/>
      <c r="M107" s="100"/>
      <c r="N107" s="100"/>
      <c r="O107" s="100"/>
      <c r="P107" s="275">
        <v>35000</v>
      </c>
      <c r="Q107" s="275">
        <v>20000</v>
      </c>
      <c r="R107" s="275" t="s">
        <v>210</v>
      </c>
      <c r="S107" s="275" t="s">
        <v>210</v>
      </c>
      <c r="T107" s="275"/>
      <c r="U107" s="275"/>
      <c r="V107" s="279">
        <v>20000</v>
      </c>
      <c r="W107" s="279"/>
      <c r="X107" s="279"/>
      <c r="Y107" s="279"/>
      <c r="Z107" s="279"/>
      <c r="AA107" s="30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</row>
    <row r="108" spans="1:50" s="28" customFormat="1" x14ac:dyDescent="0.35">
      <c r="A108" s="457"/>
      <c r="B108" s="444"/>
      <c r="C108" s="455"/>
      <c r="D108" s="455"/>
      <c r="E108" s="423"/>
      <c r="F108" s="379"/>
      <c r="G108" s="420"/>
      <c r="H108" s="455"/>
      <c r="I108" s="455"/>
      <c r="J108" s="455"/>
      <c r="K108" s="99" t="s">
        <v>0</v>
      </c>
      <c r="L108" s="100"/>
      <c r="M108" s="100"/>
      <c r="N108" s="100"/>
      <c r="O108" s="100"/>
      <c r="P108" s="275"/>
      <c r="Q108" s="275"/>
      <c r="R108" s="275"/>
      <c r="S108" s="275"/>
      <c r="T108" s="275"/>
      <c r="U108" s="275"/>
      <c r="V108" s="279"/>
      <c r="W108" s="279"/>
      <c r="X108" s="279"/>
      <c r="Y108" s="279"/>
      <c r="Z108" s="279"/>
      <c r="AA108" s="30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1:50" s="28" customFormat="1" x14ac:dyDescent="0.35">
      <c r="A109" s="457"/>
      <c r="B109" s="444"/>
      <c r="C109" s="455"/>
      <c r="D109" s="455"/>
      <c r="E109" s="423"/>
      <c r="F109" s="379"/>
      <c r="G109" s="420"/>
      <c r="H109" s="455"/>
      <c r="I109" s="455"/>
      <c r="J109" s="455"/>
      <c r="K109" s="99" t="s">
        <v>1</v>
      </c>
      <c r="L109" s="100"/>
      <c r="M109" s="100"/>
      <c r="N109" s="100"/>
      <c r="O109" s="100"/>
      <c r="P109" s="275"/>
      <c r="Q109" s="275"/>
      <c r="R109" s="275"/>
      <c r="S109" s="275"/>
      <c r="T109" s="275"/>
      <c r="U109" s="275"/>
      <c r="V109" s="279"/>
      <c r="W109" s="279"/>
      <c r="X109" s="279"/>
      <c r="Y109" s="279"/>
      <c r="Z109" s="279"/>
      <c r="AA109" s="30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</row>
    <row r="110" spans="1:50" s="28" customFormat="1" x14ac:dyDescent="0.35">
      <c r="A110" s="457"/>
      <c r="B110" s="444"/>
      <c r="C110" s="455"/>
      <c r="D110" s="455"/>
      <c r="E110" s="424"/>
      <c r="F110" s="380"/>
      <c r="G110" s="421"/>
      <c r="H110" s="455"/>
      <c r="I110" s="455"/>
      <c r="J110" s="455"/>
      <c r="K110" s="99" t="s">
        <v>21</v>
      </c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279"/>
      <c r="W110" s="279"/>
      <c r="X110" s="279"/>
      <c r="Y110" s="279"/>
      <c r="Z110" s="279"/>
      <c r="AA110" s="30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1:50" s="28" customFormat="1" x14ac:dyDescent="0.35">
      <c r="A111" s="9" t="s">
        <v>283</v>
      </c>
      <c r="B111" s="9"/>
      <c r="C111" s="79"/>
      <c r="D111" s="79"/>
      <c r="E111" s="79"/>
      <c r="F111" s="79"/>
      <c r="G111" s="79"/>
      <c r="H111" s="79"/>
      <c r="I111" s="69"/>
      <c r="J111" s="79"/>
      <c r="K111" s="79"/>
      <c r="L111" s="48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30"/>
      <c r="Y111" s="30"/>
      <c r="Z111" s="30"/>
      <c r="AA111" s="30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</row>
    <row r="112" spans="1:50" s="27" customFormat="1" ht="13" x14ac:dyDescent="0.3">
      <c r="A112" s="456" t="s">
        <v>26</v>
      </c>
      <c r="B112" s="456"/>
      <c r="C112" s="456"/>
      <c r="D112" s="74"/>
      <c r="E112" s="74"/>
      <c r="F112" s="74"/>
      <c r="G112" s="70"/>
      <c r="H112" s="74"/>
      <c r="I112" s="74"/>
      <c r="J112" s="71"/>
      <c r="K112" s="72"/>
      <c r="L112" s="72"/>
      <c r="M112" s="73"/>
      <c r="N112" s="73"/>
      <c r="O112" s="73"/>
      <c r="P112" s="73"/>
      <c r="Q112" s="73"/>
      <c r="R112" s="73"/>
      <c r="S112" s="73"/>
      <c r="T112" s="73"/>
      <c r="U112" s="73"/>
      <c r="V112" s="103"/>
      <c r="W112" s="103"/>
      <c r="X112" s="30"/>
      <c r="Y112" s="30"/>
      <c r="Z112" s="30"/>
      <c r="AA112" s="30"/>
    </row>
    <row r="113" spans="1:50" s="27" customFormat="1" ht="13" x14ac:dyDescent="0.3">
      <c r="A113" s="480" t="s">
        <v>90</v>
      </c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30"/>
      <c r="Y113" s="30"/>
      <c r="Z113" s="30"/>
      <c r="AA113" s="30"/>
    </row>
    <row r="114" spans="1:50" s="27" customFormat="1" ht="13" x14ac:dyDescent="0.3">
      <c r="A114" s="480" t="s">
        <v>102</v>
      </c>
      <c r="B114" s="480"/>
      <c r="C114" s="480"/>
      <c r="D114" s="480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30"/>
      <c r="Y114" s="30"/>
      <c r="Z114" s="30"/>
      <c r="AA114" s="30"/>
    </row>
    <row r="115" spans="1:50" s="27" customFormat="1" ht="13" x14ac:dyDescent="0.3">
      <c r="A115" s="480" t="s">
        <v>103</v>
      </c>
      <c r="B115" s="480"/>
      <c r="C115" s="480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30"/>
      <c r="Y115" s="30"/>
      <c r="Z115" s="30"/>
      <c r="AA115" s="30"/>
    </row>
    <row r="116" spans="1:50" s="27" customFormat="1" ht="13" x14ac:dyDescent="0.3">
      <c r="A116" s="480" t="s">
        <v>104</v>
      </c>
      <c r="B116" s="480"/>
      <c r="C116" s="480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30"/>
      <c r="Y116" s="30"/>
      <c r="Z116" s="30"/>
      <c r="AA116" s="30"/>
    </row>
    <row r="117" spans="1:50" s="27" customFormat="1" ht="13" x14ac:dyDescent="0.3">
      <c r="A117" s="480" t="s">
        <v>105</v>
      </c>
      <c r="B117" s="480"/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30"/>
      <c r="Y117" s="30"/>
      <c r="Z117" s="30"/>
      <c r="AA117" s="30"/>
    </row>
    <row r="118" spans="1:50" s="27" customFormat="1" ht="13" x14ac:dyDescent="0.3">
      <c r="A118" s="480" t="s">
        <v>106</v>
      </c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30"/>
      <c r="Y118" s="30"/>
      <c r="Z118" s="30"/>
      <c r="AA118" s="30"/>
    </row>
    <row r="119" spans="1:50" s="27" customFormat="1" ht="13" x14ac:dyDescent="0.3">
      <c r="A119" s="480" t="s">
        <v>107</v>
      </c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/>
      <c r="U119" s="480"/>
      <c r="V119" s="480"/>
      <c r="W119" s="480"/>
      <c r="X119" s="30"/>
      <c r="Y119" s="30"/>
      <c r="Z119" s="30"/>
      <c r="AA119" s="30"/>
    </row>
    <row r="120" spans="1:50" s="31" customFormat="1" x14ac:dyDescent="0.35">
      <c r="A120" s="29"/>
      <c r="B120" s="446"/>
      <c r="C120" s="447"/>
      <c r="D120" s="98"/>
      <c r="E120" s="225"/>
      <c r="F120" s="237"/>
      <c r="G120" s="232"/>
      <c r="H120" s="98"/>
      <c r="I120" s="237"/>
      <c r="J120" s="98"/>
      <c r="K120" s="98"/>
      <c r="L120" s="490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1:50" x14ac:dyDescent="0.35">
      <c r="A121" s="1"/>
      <c r="B121" s="4"/>
      <c r="C121" s="107"/>
      <c r="D121" s="108"/>
      <c r="E121" s="108"/>
      <c r="F121" s="108"/>
      <c r="G121" s="108"/>
      <c r="H121" s="108"/>
      <c r="I121" s="52"/>
      <c r="J121" s="108"/>
      <c r="K121" s="108"/>
      <c r="L121" s="109"/>
      <c r="M121" s="488">
        <v>2017</v>
      </c>
      <c r="N121" s="489"/>
      <c r="O121" s="439">
        <v>2018</v>
      </c>
      <c r="P121" s="440"/>
      <c r="Q121" s="438">
        <v>2019</v>
      </c>
      <c r="R121" s="439"/>
      <c r="S121" s="439"/>
      <c r="T121" s="439"/>
      <c r="U121" s="440"/>
      <c r="V121" s="366">
        <v>2020</v>
      </c>
      <c r="W121" s="367"/>
      <c r="X121" s="367"/>
      <c r="Y121" s="367"/>
      <c r="Z121" s="368"/>
      <c r="AA121" s="16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26" x14ac:dyDescent="0.35">
      <c r="A122" s="20" t="s">
        <v>2</v>
      </c>
      <c r="B122" s="21" t="s">
        <v>3</v>
      </c>
      <c r="C122" s="77" t="s">
        <v>4</v>
      </c>
      <c r="D122" s="77" t="s">
        <v>14</v>
      </c>
      <c r="E122" s="37" t="s">
        <v>239</v>
      </c>
      <c r="F122" s="239" t="s">
        <v>227</v>
      </c>
      <c r="G122" s="37" t="s">
        <v>213</v>
      </c>
      <c r="H122" s="77" t="s">
        <v>12</v>
      </c>
      <c r="I122" s="251" t="s">
        <v>13</v>
      </c>
      <c r="J122" s="77" t="s">
        <v>15</v>
      </c>
      <c r="K122" s="86" t="s">
        <v>23</v>
      </c>
      <c r="L122" s="78" t="s">
        <v>5</v>
      </c>
      <c r="M122" s="221" t="s">
        <v>24</v>
      </c>
      <c r="N122" s="221" t="s">
        <v>32</v>
      </c>
      <c r="O122" s="221" t="s">
        <v>24</v>
      </c>
      <c r="P122" s="221" t="s">
        <v>32</v>
      </c>
      <c r="Q122" s="221" t="s">
        <v>24</v>
      </c>
      <c r="R122" s="221" t="s">
        <v>206</v>
      </c>
      <c r="S122" s="221" t="s">
        <v>207</v>
      </c>
      <c r="T122" s="221" t="s">
        <v>208</v>
      </c>
      <c r="U122" s="221" t="s">
        <v>209</v>
      </c>
      <c r="V122" s="254" t="s">
        <v>24</v>
      </c>
      <c r="W122" s="254" t="s">
        <v>206</v>
      </c>
      <c r="X122" s="254" t="s">
        <v>207</v>
      </c>
      <c r="Y122" s="254" t="s">
        <v>208</v>
      </c>
      <c r="Z122" s="254" t="s">
        <v>209</v>
      </c>
      <c r="AA122" s="17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1:50" x14ac:dyDescent="0.35">
      <c r="A123" s="460" t="s">
        <v>108</v>
      </c>
      <c r="B123" s="463" t="s">
        <v>6</v>
      </c>
      <c r="C123" s="466" t="s">
        <v>109</v>
      </c>
      <c r="D123" s="466" t="s">
        <v>19</v>
      </c>
      <c r="E123" s="425" t="s">
        <v>223</v>
      </c>
      <c r="F123" s="384" t="s">
        <v>228</v>
      </c>
      <c r="G123" s="428" t="s">
        <v>225</v>
      </c>
      <c r="H123" s="466" t="s">
        <v>110</v>
      </c>
      <c r="I123" s="466" t="s">
        <v>111</v>
      </c>
      <c r="J123" s="472" t="s">
        <v>16</v>
      </c>
      <c r="K123" s="84" t="s">
        <v>20</v>
      </c>
      <c r="L123" s="110" t="s">
        <v>29</v>
      </c>
      <c r="M123" s="111"/>
      <c r="N123" s="112"/>
      <c r="O123" s="113"/>
      <c r="P123" s="113"/>
      <c r="Q123" s="113"/>
      <c r="R123" s="113"/>
      <c r="S123" s="113"/>
      <c r="T123" s="113"/>
      <c r="U123" s="113"/>
      <c r="V123" s="286"/>
      <c r="W123" s="286"/>
      <c r="X123" s="286"/>
      <c r="Y123" s="286"/>
      <c r="Z123" s="286"/>
      <c r="AA123" s="17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1:50" x14ac:dyDescent="0.35">
      <c r="A124" s="461"/>
      <c r="B124" s="464"/>
      <c r="C124" s="467"/>
      <c r="D124" s="467"/>
      <c r="E124" s="426"/>
      <c r="F124" s="385"/>
      <c r="G124" s="429"/>
      <c r="H124" s="467"/>
      <c r="I124" s="467"/>
      <c r="J124" s="473"/>
      <c r="K124" s="36" t="s">
        <v>0</v>
      </c>
      <c r="L124" s="110" t="s">
        <v>29</v>
      </c>
      <c r="M124" s="111"/>
      <c r="N124" s="112"/>
      <c r="O124" s="113"/>
      <c r="P124" s="113"/>
      <c r="Q124" s="113"/>
      <c r="R124" s="113"/>
      <c r="S124" s="113"/>
      <c r="T124" s="113"/>
      <c r="U124" s="113"/>
      <c r="V124" s="286"/>
      <c r="W124" s="286"/>
      <c r="X124" s="286"/>
      <c r="Y124" s="286"/>
      <c r="Z124" s="286"/>
      <c r="AA124" s="17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1:50" x14ac:dyDescent="0.35">
      <c r="A125" s="461"/>
      <c r="B125" s="464"/>
      <c r="C125" s="467"/>
      <c r="D125" s="467"/>
      <c r="E125" s="426"/>
      <c r="F125" s="385"/>
      <c r="G125" s="429"/>
      <c r="H125" s="467"/>
      <c r="I125" s="467"/>
      <c r="J125" s="473"/>
      <c r="K125" s="36" t="s">
        <v>1</v>
      </c>
      <c r="L125" s="110" t="s">
        <v>29</v>
      </c>
      <c r="M125" s="111"/>
      <c r="N125" s="112"/>
      <c r="O125" s="113"/>
      <c r="P125" s="113"/>
      <c r="Q125" s="113"/>
      <c r="R125" s="113"/>
      <c r="S125" s="113"/>
      <c r="T125" s="113"/>
      <c r="U125" s="113"/>
      <c r="V125" s="286"/>
      <c r="W125" s="286"/>
      <c r="X125" s="286"/>
      <c r="Y125" s="286"/>
      <c r="Z125" s="286"/>
      <c r="AA125" s="17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1:50" x14ac:dyDescent="0.35">
      <c r="A126" s="461"/>
      <c r="B126" s="465"/>
      <c r="C126" s="468"/>
      <c r="D126" s="468"/>
      <c r="E126" s="427"/>
      <c r="F126" s="386"/>
      <c r="G126" s="430"/>
      <c r="H126" s="468"/>
      <c r="I126" s="468"/>
      <c r="J126" s="474"/>
      <c r="K126" s="36" t="s">
        <v>21</v>
      </c>
      <c r="L126" s="110" t="s">
        <v>29</v>
      </c>
      <c r="M126" s="111"/>
      <c r="N126" s="112"/>
      <c r="O126" s="113"/>
      <c r="P126" s="113"/>
      <c r="Q126" s="113"/>
      <c r="R126" s="113"/>
      <c r="S126" s="113"/>
      <c r="T126" s="113"/>
      <c r="U126" s="113"/>
      <c r="V126" s="286"/>
      <c r="W126" s="286"/>
      <c r="X126" s="286"/>
      <c r="Y126" s="286"/>
      <c r="Z126" s="286"/>
      <c r="AA126" s="17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1:50" x14ac:dyDescent="0.35">
      <c r="A127" s="461"/>
      <c r="B127" s="463" t="s">
        <v>7</v>
      </c>
      <c r="C127" s="466" t="s">
        <v>205</v>
      </c>
      <c r="D127" s="466" t="s">
        <v>114</v>
      </c>
      <c r="E127" s="413" t="s">
        <v>214</v>
      </c>
      <c r="F127" s="384" t="s">
        <v>228</v>
      </c>
      <c r="G127" s="450" t="s">
        <v>224</v>
      </c>
      <c r="H127" s="466" t="s">
        <v>112</v>
      </c>
      <c r="I127" s="466" t="s">
        <v>113</v>
      </c>
      <c r="J127" s="472" t="s">
        <v>115</v>
      </c>
      <c r="K127" s="84" t="s">
        <v>22</v>
      </c>
      <c r="L127" s="110" t="s">
        <v>29</v>
      </c>
      <c r="M127" s="115"/>
      <c r="N127" s="112"/>
      <c r="O127" s="113"/>
      <c r="P127" s="113"/>
      <c r="Q127" s="113"/>
      <c r="R127" s="113"/>
      <c r="S127" s="113"/>
      <c r="T127" s="113"/>
      <c r="U127" s="113"/>
      <c r="V127" s="286"/>
      <c r="W127" s="286"/>
      <c r="X127" s="286"/>
      <c r="Y127" s="286"/>
      <c r="Z127" s="286"/>
      <c r="AA127" s="1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1:50" x14ac:dyDescent="0.35">
      <c r="A128" s="461"/>
      <c r="B128" s="464"/>
      <c r="C128" s="467"/>
      <c r="D128" s="467"/>
      <c r="E128" s="414"/>
      <c r="F128" s="385"/>
      <c r="G128" s="451"/>
      <c r="H128" s="467"/>
      <c r="I128" s="467"/>
      <c r="J128" s="473"/>
      <c r="K128" s="36"/>
      <c r="L128" s="114"/>
      <c r="M128" s="115"/>
      <c r="N128" s="112"/>
      <c r="O128" s="113"/>
      <c r="P128" s="113"/>
      <c r="Q128" s="113"/>
      <c r="R128" s="113"/>
      <c r="S128" s="113"/>
      <c r="T128" s="113"/>
      <c r="U128" s="113"/>
      <c r="V128" s="286"/>
      <c r="W128" s="286"/>
      <c r="X128" s="286"/>
      <c r="Y128" s="286"/>
      <c r="Z128" s="286"/>
      <c r="AA128" s="17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1:50" x14ac:dyDescent="0.35">
      <c r="A129" s="461"/>
      <c r="B129" s="464"/>
      <c r="C129" s="467"/>
      <c r="D129" s="467"/>
      <c r="E129" s="414"/>
      <c r="F129" s="385"/>
      <c r="G129" s="451"/>
      <c r="H129" s="467"/>
      <c r="I129" s="467"/>
      <c r="J129" s="473"/>
      <c r="K129" s="36"/>
      <c r="L129" s="114"/>
      <c r="M129" s="115"/>
      <c r="N129" s="112"/>
      <c r="O129" s="113"/>
      <c r="P129" s="113"/>
      <c r="Q129" s="113"/>
      <c r="R129" s="113"/>
      <c r="S129" s="113"/>
      <c r="T129" s="113"/>
      <c r="U129" s="113"/>
      <c r="V129" s="286"/>
      <c r="W129" s="286"/>
      <c r="X129" s="286"/>
      <c r="Y129" s="286"/>
      <c r="Z129" s="286"/>
      <c r="AA129" s="17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1:50" x14ac:dyDescent="0.35">
      <c r="A130" s="462"/>
      <c r="B130" s="465"/>
      <c r="C130" s="468"/>
      <c r="D130" s="468"/>
      <c r="E130" s="415"/>
      <c r="F130" s="386"/>
      <c r="G130" s="452"/>
      <c r="H130" s="468"/>
      <c r="I130" s="468"/>
      <c r="J130" s="474"/>
      <c r="K130" s="36"/>
      <c r="L130" s="114"/>
      <c r="M130" s="115"/>
      <c r="N130" s="112"/>
      <c r="O130" s="113"/>
      <c r="P130" s="113"/>
      <c r="Q130" s="113"/>
      <c r="R130" s="113"/>
      <c r="S130" s="113"/>
      <c r="T130" s="113"/>
      <c r="U130" s="113"/>
      <c r="V130" s="286"/>
      <c r="W130" s="286"/>
      <c r="X130" s="286"/>
      <c r="Y130" s="286"/>
      <c r="Z130" s="286"/>
      <c r="AA130" s="17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1:50" x14ac:dyDescent="0.35">
      <c r="A131" s="8"/>
      <c r="B131" s="8"/>
      <c r="C131" s="116"/>
      <c r="D131" s="116"/>
      <c r="E131" s="116"/>
      <c r="F131" s="116"/>
      <c r="G131" s="116"/>
      <c r="H131" s="116"/>
      <c r="I131" s="80"/>
      <c r="J131" s="116"/>
      <c r="K131" s="116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17"/>
      <c r="Y131" s="17"/>
      <c r="Z131" s="17"/>
      <c r="AA131" s="17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1:50" x14ac:dyDescent="0.35">
      <c r="A132" s="8"/>
      <c r="B132" s="475"/>
      <c r="C132" s="476"/>
      <c r="D132" s="76"/>
      <c r="E132" s="224"/>
      <c r="F132" s="236"/>
      <c r="G132" s="231"/>
      <c r="H132" s="76"/>
      <c r="I132" s="237"/>
      <c r="J132" s="76"/>
      <c r="K132" s="76"/>
      <c r="L132" s="477"/>
      <c r="M132" s="478"/>
      <c r="N132" s="478"/>
      <c r="O132" s="479"/>
      <c r="P132" s="479"/>
      <c r="Q132" s="479"/>
      <c r="R132" s="479"/>
      <c r="S132" s="479"/>
      <c r="T132" s="479"/>
      <c r="U132" s="479"/>
      <c r="V132" s="479"/>
      <c r="W132" s="479"/>
      <c r="X132" s="17"/>
      <c r="Y132" s="17"/>
      <c r="Z132" s="17"/>
      <c r="AA132" s="17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1:50" x14ac:dyDescent="0.35">
      <c r="A133" s="6"/>
      <c r="B133" s="5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441">
        <v>2017</v>
      </c>
      <c r="N133" s="441"/>
      <c r="O133" s="439">
        <v>2018</v>
      </c>
      <c r="P133" s="440"/>
      <c r="Q133" s="438">
        <v>2019</v>
      </c>
      <c r="R133" s="439"/>
      <c r="S133" s="439"/>
      <c r="T133" s="439"/>
      <c r="U133" s="440"/>
      <c r="V133" s="366">
        <v>2020</v>
      </c>
      <c r="W133" s="367"/>
      <c r="X133" s="367"/>
      <c r="Y133" s="367"/>
      <c r="Z133" s="368"/>
      <c r="AA133" s="212" t="s">
        <v>43</v>
      </c>
      <c r="AB133" s="215" t="s">
        <v>44</v>
      </c>
      <c r="AC133" s="333">
        <v>2020</v>
      </c>
      <c r="AD133"/>
      <c r="AE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1:50" ht="26" x14ac:dyDescent="0.35">
      <c r="A134" s="134" t="s">
        <v>2</v>
      </c>
      <c r="B134" s="24" t="s">
        <v>3</v>
      </c>
      <c r="C134" s="85" t="s">
        <v>4</v>
      </c>
      <c r="D134" s="85" t="s">
        <v>14</v>
      </c>
      <c r="E134" s="37" t="s">
        <v>239</v>
      </c>
      <c r="F134" s="239" t="s">
        <v>227</v>
      </c>
      <c r="G134" s="37" t="s">
        <v>213</v>
      </c>
      <c r="H134" s="85" t="s">
        <v>12</v>
      </c>
      <c r="I134" s="78" t="s">
        <v>13</v>
      </c>
      <c r="J134" s="85" t="s">
        <v>15</v>
      </c>
      <c r="K134" s="86" t="s">
        <v>23</v>
      </c>
      <c r="L134" s="78" t="s">
        <v>5</v>
      </c>
      <c r="M134" s="221" t="s">
        <v>24</v>
      </c>
      <c r="N134" s="221" t="s">
        <v>32</v>
      </c>
      <c r="O134" s="221" t="s">
        <v>24</v>
      </c>
      <c r="P134" s="221" t="s">
        <v>32</v>
      </c>
      <c r="Q134" s="221" t="s">
        <v>24</v>
      </c>
      <c r="R134" s="221" t="s">
        <v>206</v>
      </c>
      <c r="S134" s="221" t="s">
        <v>207</v>
      </c>
      <c r="T134" s="221" t="s">
        <v>208</v>
      </c>
      <c r="U134" s="221" t="s">
        <v>209</v>
      </c>
      <c r="V134" s="254" t="s">
        <v>24</v>
      </c>
      <c r="W134" s="254" t="s">
        <v>206</v>
      </c>
      <c r="X134" s="254" t="s">
        <v>207</v>
      </c>
      <c r="Y134" s="254" t="s">
        <v>208</v>
      </c>
      <c r="Z134" s="254" t="s">
        <v>209</v>
      </c>
      <c r="AA134" s="216" t="s">
        <v>45</v>
      </c>
      <c r="AB134" s="206">
        <v>130000</v>
      </c>
      <c r="AC134" s="206">
        <v>130000</v>
      </c>
      <c r="AD134"/>
      <c r="AE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1:50" x14ac:dyDescent="0.35">
      <c r="A135" s="448" t="s">
        <v>289</v>
      </c>
      <c r="B135" s="500" t="s">
        <v>6</v>
      </c>
      <c r="C135" s="503" t="s">
        <v>290</v>
      </c>
      <c r="D135" s="503" t="s">
        <v>118</v>
      </c>
      <c r="E135" s="425" t="s">
        <v>223</v>
      </c>
      <c r="F135" s="384" t="s">
        <v>228</v>
      </c>
      <c r="G135" s="428" t="s">
        <v>225</v>
      </c>
      <c r="H135" s="503" t="s">
        <v>116</v>
      </c>
      <c r="I135" s="503" t="s">
        <v>117</v>
      </c>
      <c r="J135" s="503" t="s">
        <v>119</v>
      </c>
      <c r="K135" s="36" t="s">
        <v>22</v>
      </c>
      <c r="L135" s="117">
        <v>160</v>
      </c>
      <c r="M135" s="46"/>
      <c r="N135" s="46"/>
      <c r="O135" s="42"/>
      <c r="P135" s="42"/>
      <c r="Q135" s="42">
        <v>80</v>
      </c>
      <c r="R135" s="42"/>
      <c r="S135" s="42"/>
      <c r="T135" s="42"/>
      <c r="U135" s="42"/>
      <c r="V135" s="543">
        <v>80</v>
      </c>
      <c r="W135" s="287"/>
      <c r="X135" s="287"/>
      <c r="Y135" s="287"/>
      <c r="Z135" s="287"/>
      <c r="AA135" s="205" t="s">
        <v>46</v>
      </c>
      <c r="AB135" s="206">
        <v>0</v>
      </c>
      <c r="AC135" s="206">
        <v>0</v>
      </c>
      <c r="AD135"/>
      <c r="AE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1:50" x14ac:dyDescent="0.35">
      <c r="A136" s="448"/>
      <c r="B136" s="501"/>
      <c r="C136" s="504"/>
      <c r="D136" s="504"/>
      <c r="E136" s="426"/>
      <c r="F136" s="385"/>
      <c r="G136" s="429"/>
      <c r="H136" s="504"/>
      <c r="I136" s="504"/>
      <c r="J136" s="504"/>
      <c r="K136" s="36"/>
      <c r="L136" s="45"/>
      <c r="M136" s="46"/>
      <c r="N136" s="46"/>
      <c r="O136" s="42"/>
      <c r="P136" s="42"/>
      <c r="Q136" s="42"/>
      <c r="R136" s="42"/>
      <c r="S136" s="42"/>
      <c r="T136" s="42"/>
      <c r="U136" s="42"/>
      <c r="V136" s="543"/>
      <c r="W136" s="287"/>
      <c r="X136" s="287"/>
      <c r="Y136" s="287"/>
      <c r="Z136" s="287"/>
      <c r="AA136" s="205" t="s">
        <v>47</v>
      </c>
      <c r="AB136" s="207">
        <v>1</v>
      </c>
      <c r="AC136" s="207">
        <v>1</v>
      </c>
      <c r="AD136"/>
      <c r="AE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1:50" x14ac:dyDescent="0.35">
      <c r="A137" s="448"/>
      <c r="B137" s="501"/>
      <c r="C137" s="504"/>
      <c r="D137" s="504"/>
      <c r="E137" s="426"/>
      <c r="F137" s="385"/>
      <c r="G137" s="429"/>
      <c r="H137" s="504"/>
      <c r="I137" s="504"/>
      <c r="J137" s="504"/>
      <c r="K137" s="36"/>
      <c r="L137" s="45"/>
      <c r="M137" s="46"/>
      <c r="N137" s="46"/>
      <c r="O137" s="42"/>
      <c r="P137" s="42"/>
      <c r="Q137" s="42"/>
      <c r="R137" s="42"/>
      <c r="S137" s="42"/>
      <c r="T137" s="42"/>
      <c r="U137" s="42"/>
      <c r="V137" s="543"/>
      <c r="W137" s="287"/>
      <c r="X137" s="287"/>
      <c r="Y137" s="287"/>
      <c r="Z137" s="28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1:50" ht="28" customHeight="1" x14ac:dyDescent="0.35">
      <c r="A138" s="448"/>
      <c r="B138" s="502"/>
      <c r="C138" s="505"/>
      <c r="D138" s="505"/>
      <c r="E138" s="427"/>
      <c r="F138" s="386"/>
      <c r="G138" s="430"/>
      <c r="H138" s="505"/>
      <c r="I138" s="505"/>
      <c r="J138" s="505"/>
      <c r="K138" s="36"/>
      <c r="L138" s="45"/>
      <c r="M138" s="46"/>
      <c r="N138" s="46"/>
      <c r="O138" s="42"/>
      <c r="P138" s="42"/>
      <c r="Q138" s="42"/>
      <c r="R138" s="42"/>
      <c r="S138" s="42"/>
      <c r="T138" s="42"/>
      <c r="U138" s="42"/>
      <c r="V138" s="543"/>
      <c r="W138" s="287"/>
      <c r="X138" s="287"/>
      <c r="Y138" s="287"/>
      <c r="Z138" s="287"/>
      <c r="AA138" s="15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1:50" s="28" customFormat="1" x14ac:dyDescent="0.35">
      <c r="A139" s="448"/>
      <c r="B139" s="444" t="s">
        <v>8</v>
      </c>
      <c r="C139" s="455" t="s">
        <v>120</v>
      </c>
      <c r="D139" s="455" t="s">
        <v>122</v>
      </c>
      <c r="E139" s="425" t="s">
        <v>223</v>
      </c>
      <c r="F139" s="384" t="s">
        <v>228</v>
      </c>
      <c r="G139" s="428" t="s">
        <v>225</v>
      </c>
      <c r="H139" s="455" t="s">
        <v>121</v>
      </c>
      <c r="I139" s="455" t="s">
        <v>117</v>
      </c>
      <c r="J139" s="455" t="s">
        <v>115</v>
      </c>
      <c r="K139" s="105" t="s">
        <v>22</v>
      </c>
      <c r="L139" s="100">
        <v>1</v>
      </c>
      <c r="M139" s="100"/>
      <c r="N139" s="100"/>
      <c r="O139" s="100" t="s">
        <v>123</v>
      </c>
      <c r="P139" s="100"/>
      <c r="Q139" s="100">
        <v>1</v>
      </c>
      <c r="R139" s="100"/>
      <c r="S139" s="100"/>
      <c r="T139" s="100"/>
      <c r="U139" s="100"/>
      <c r="V139" s="277">
        <v>1</v>
      </c>
      <c r="W139" s="262"/>
      <c r="X139" s="262"/>
      <c r="Y139" s="262"/>
      <c r="Z139" s="262"/>
      <c r="AA139" s="30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1:50" s="28" customFormat="1" x14ac:dyDescent="0.35">
      <c r="A140" s="448"/>
      <c r="B140" s="444"/>
      <c r="C140" s="455"/>
      <c r="D140" s="455"/>
      <c r="E140" s="426"/>
      <c r="F140" s="385"/>
      <c r="G140" s="429"/>
      <c r="H140" s="455"/>
      <c r="I140" s="455"/>
      <c r="J140" s="455"/>
      <c r="K140" s="105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289"/>
      <c r="W140" s="262"/>
      <c r="X140" s="262"/>
      <c r="Y140" s="262"/>
      <c r="Z140" s="262"/>
      <c r="AA140" s="30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1:50" s="28" customFormat="1" x14ac:dyDescent="0.35">
      <c r="A141" s="448"/>
      <c r="B141" s="444"/>
      <c r="C141" s="455"/>
      <c r="D141" s="455"/>
      <c r="E141" s="426"/>
      <c r="F141" s="385"/>
      <c r="G141" s="429"/>
      <c r="H141" s="455"/>
      <c r="I141" s="455"/>
      <c r="J141" s="455"/>
      <c r="K141" s="99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289"/>
      <c r="W141" s="262"/>
      <c r="X141" s="262"/>
      <c r="Y141" s="262"/>
      <c r="Z141" s="262"/>
      <c r="AA141" s="30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1:50" s="28" customFormat="1" x14ac:dyDescent="0.35">
      <c r="A142" s="448"/>
      <c r="B142" s="444"/>
      <c r="C142" s="455"/>
      <c r="D142" s="455"/>
      <c r="E142" s="427"/>
      <c r="F142" s="386"/>
      <c r="G142" s="430"/>
      <c r="H142" s="455"/>
      <c r="I142" s="455"/>
      <c r="J142" s="455"/>
      <c r="K142" s="99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289"/>
      <c r="W142" s="262"/>
      <c r="X142" s="262"/>
      <c r="Y142" s="262"/>
      <c r="Z142" s="262"/>
      <c r="AA142" s="30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1:50" x14ac:dyDescent="0.35">
      <c r="A143" s="6"/>
      <c r="B143" s="6"/>
      <c r="C143" s="50"/>
      <c r="D143" s="50"/>
      <c r="E143" s="50"/>
      <c r="F143" s="50"/>
      <c r="G143" s="50"/>
      <c r="H143" s="50"/>
      <c r="I143" s="79"/>
      <c r="J143" s="50"/>
      <c r="K143" s="50"/>
      <c r="L143" s="49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17"/>
      <c r="Y143" s="17"/>
      <c r="Z143" s="17"/>
      <c r="AA143" s="17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1:50" x14ac:dyDescent="0.35">
      <c r="A144" s="25" t="s">
        <v>27</v>
      </c>
      <c r="B144" s="10"/>
      <c r="C144" s="74"/>
      <c r="D144" s="74"/>
      <c r="E144" s="74"/>
      <c r="F144" s="74"/>
      <c r="G144" s="70"/>
      <c r="H144" s="74"/>
      <c r="I144" s="74"/>
      <c r="J144" s="71"/>
      <c r="K144" s="72"/>
      <c r="L144" s="72"/>
      <c r="M144" s="73"/>
      <c r="N144" s="73"/>
      <c r="O144" s="73"/>
      <c r="P144" s="73"/>
      <c r="Q144" s="73"/>
      <c r="R144" s="73"/>
      <c r="S144" s="73"/>
      <c r="T144" s="73"/>
      <c r="U144" s="73"/>
      <c r="V144" s="75"/>
      <c r="W144" s="75"/>
      <c r="X144" s="17"/>
      <c r="Y144" s="17"/>
      <c r="Z144" s="17"/>
      <c r="AA144" s="17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 x14ac:dyDescent="0.35">
      <c r="A145" s="34" t="s">
        <v>124</v>
      </c>
      <c r="B145" s="10"/>
      <c r="C145" s="74"/>
      <c r="D145" s="74"/>
      <c r="E145" s="74"/>
      <c r="F145" s="74"/>
      <c r="G145" s="70"/>
      <c r="H145" s="74"/>
      <c r="I145" s="74"/>
      <c r="J145" s="71"/>
      <c r="K145" s="72"/>
      <c r="L145" s="72"/>
      <c r="M145" s="73"/>
      <c r="N145" s="73"/>
      <c r="O145" s="73"/>
      <c r="P145" s="73"/>
      <c r="Q145" s="73"/>
      <c r="R145" s="73"/>
      <c r="S145" s="73"/>
      <c r="T145" s="73"/>
      <c r="U145" s="73"/>
      <c r="V145" s="75"/>
      <c r="W145" s="75"/>
      <c r="X145" s="17"/>
      <c r="Y145" s="17"/>
      <c r="Z145" s="17"/>
      <c r="AA145" s="17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 x14ac:dyDescent="0.35">
      <c r="A146" s="34" t="s">
        <v>291</v>
      </c>
      <c r="B146" s="10"/>
      <c r="C146" s="74"/>
      <c r="D146" s="74"/>
      <c r="E146" s="74"/>
      <c r="F146" s="74"/>
      <c r="G146" s="70"/>
      <c r="H146" s="74"/>
      <c r="I146" s="74"/>
      <c r="J146" s="71"/>
      <c r="K146" s="72"/>
      <c r="L146" s="72"/>
      <c r="M146" s="73"/>
      <c r="N146" s="73"/>
      <c r="O146" s="73"/>
      <c r="P146" s="73"/>
      <c r="Q146" s="73"/>
      <c r="R146" s="73"/>
      <c r="S146" s="73"/>
      <c r="T146" s="73"/>
      <c r="U146" s="73"/>
      <c r="V146" s="75"/>
      <c r="W146" s="75"/>
      <c r="X146" s="17"/>
      <c r="Y146" s="17"/>
      <c r="Z146" s="17"/>
      <c r="AA146" s="17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 x14ac:dyDescent="0.35">
      <c r="A147" s="34" t="s">
        <v>292</v>
      </c>
      <c r="B147" s="10"/>
      <c r="C147" s="74"/>
      <c r="D147" s="74"/>
      <c r="E147" s="74"/>
      <c r="F147" s="74"/>
      <c r="G147" s="70"/>
      <c r="H147" s="74"/>
      <c r="I147" s="74"/>
      <c r="J147" s="71"/>
      <c r="K147" s="72"/>
      <c r="L147" s="72"/>
      <c r="M147" s="73"/>
      <c r="N147" s="73"/>
      <c r="O147" s="73"/>
      <c r="P147" s="73"/>
      <c r="Q147" s="73"/>
      <c r="R147" s="73"/>
      <c r="S147" s="73"/>
      <c r="T147" s="73"/>
      <c r="U147" s="73"/>
      <c r="V147" s="75"/>
      <c r="W147" s="75"/>
      <c r="X147" s="17"/>
      <c r="Y147" s="17"/>
      <c r="Z147" s="17"/>
      <c r="AA147" s="1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 x14ac:dyDescent="0.35">
      <c r="A148" s="34" t="s">
        <v>125</v>
      </c>
      <c r="B148" s="10"/>
      <c r="C148" s="74"/>
      <c r="D148" s="74"/>
      <c r="E148" s="74"/>
      <c r="F148" s="74"/>
      <c r="G148" s="70"/>
      <c r="H148" s="74"/>
      <c r="I148" s="74"/>
      <c r="J148" s="71"/>
      <c r="K148" s="72"/>
      <c r="L148" s="72"/>
      <c r="M148" s="73"/>
      <c r="N148" s="73"/>
      <c r="O148" s="73"/>
      <c r="P148" s="73"/>
      <c r="Q148" s="73"/>
      <c r="R148" s="73"/>
      <c r="S148" s="73"/>
      <c r="T148" s="73"/>
      <c r="U148" s="73"/>
      <c r="V148" s="75"/>
      <c r="W148" s="75"/>
      <c r="X148" s="17"/>
      <c r="Y148" s="17"/>
      <c r="Z148" s="17"/>
      <c r="AA148" s="17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 x14ac:dyDescent="0.35">
      <c r="A149" s="458" t="s">
        <v>126</v>
      </c>
      <c r="B149" s="458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17"/>
      <c r="Y149" s="17"/>
      <c r="Z149" s="17"/>
      <c r="AA149" s="17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 x14ac:dyDescent="0.35">
      <c r="A150" s="6"/>
      <c r="B150" s="32"/>
      <c r="C150" s="108"/>
      <c r="D150" s="108"/>
      <c r="E150" s="108"/>
      <c r="F150" s="108"/>
      <c r="G150" s="108"/>
      <c r="H150" s="108"/>
      <c r="I150" s="52"/>
      <c r="J150" s="108"/>
      <c r="K150" s="108"/>
      <c r="L150" s="469"/>
      <c r="M150" s="470"/>
      <c r="N150" s="470"/>
      <c r="O150" s="471"/>
      <c r="P150" s="471"/>
      <c r="Q150" s="471"/>
      <c r="R150" s="471"/>
      <c r="S150" s="471"/>
      <c r="T150" s="471"/>
      <c r="U150" s="471"/>
      <c r="V150" s="471"/>
      <c r="W150" s="471"/>
      <c r="X150" s="17"/>
      <c r="Y150" s="17"/>
      <c r="Z150" s="17"/>
      <c r="AA150" s="17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 x14ac:dyDescent="0.35">
      <c r="A151" s="6"/>
      <c r="B151" s="5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441">
        <v>2017</v>
      </c>
      <c r="N151" s="441"/>
      <c r="O151" s="439">
        <v>2018</v>
      </c>
      <c r="P151" s="440"/>
      <c r="Q151" s="438">
        <v>2019</v>
      </c>
      <c r="R151" s="439"/>
      <c r="S151" s="439"/>
      <c r="T151" s="439"/>
      <c r="U151" s="440"/>
      <c r="V151" s="366">
        <v>2019</v>
      </c>
      <c r="W151" s="367"/>
      <c r="X151" s="367"/>
      <c r="Y151" s="367"/>
      <c r="Z151" s="368"/>
      <c r="AA151" s="212" t="s">
        <v>43</v>
      </c>
      <c r="AB151" s="213" t="s">
        <v>44</v>
      </c>
      <c r="AC151" s="333">
        <v>2020</v>
      </c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1:50" ht="26" x14ac:dyDescent="0.35">
      <c r="A152" s="22" t="s">
        <v>2</v>
      </c>
      <c r="B152" s="23" t="s">
        <v>3</v>
      </c>
      <c r="C152" s="37" t="s">
        <v>4</v>
      </c>
      <c r="D152" s="37" t="s">
        <v>14</v>
      </c>
      <c r="E152" s="37" t="s">
        <v>239</v>
      </c>
      <c r="F152" s="239" t="s">
        <v>227</v>
      </c>
      <c r="G152" s="37" t="s">
        <v>213</v>
      </c>
      <c r="H152" s="37" t="s">
        <v>12</v>
      </c>
      <c r="I152" s="38" t="s">
        <v>13</v>
      </c>
      <c r="J152" s="37" t="s">
        <v>15</v>
      </c>
      <c r="K152" s="118" t="s">
        <v>23</v>
      </c>
      <c r="L152" s="83" t="s">
        <v>5</v>
      </c>
      <c r="M152" s="221" t="s">
        <v>24</v>
      </c>
      <c r="N152" s="221" t="s">
        <v>32</v>
      </c>
      <c r="O152" s="221" t="s">
        <v>24</v>
      </c>
      <c r="P152" s="221" t="s">
        <v>32</v>
      </c>
      <c r="Q152" s="221" t="s">
        <v>24</v>
      </c>
      <c r="R152" s="221" t="s">
        <v>206</v>
      </c>
      <c r="S152" s="221" t="s">
        <v>207</v>
      </c>
      <c r="T152" s="221" t="s">
        <v>208</v>
      </c>
      <c r="U152" s="221" t="s">
        <v>209</v>
      </c>
      <c r="V152" s="254" t="s">
        <v>24</v>
      </c>
      <c r="W152" s="254" t="s">
        <v>206</v>
      </c>
      <c r="X152" s="254" t="s">
        <v>207</v>
      </c>
      <c r="Y152" s="254" t="s">
        <v>208</v>
      </c>
      <c r="Z152" s="254" t="s">
        <v>209</v>
      </c>
      <c r="AA152" s="205" t="s">
        <v>45</v>
      </c>
      <c r="AB152" s="206">
        <v>668000</v>
      </c>
      <c r="AC152" s="206">
        <v>668000</v>
      </c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1:50" x14ac:dyDescent="0.35">
      <c r="A153" s="442" t="s">
        <v>127</v>
      </c>
      <c r="B153" s="453" t="s">
        <v>6</v>
      </c>
      <c r="C153" s="454" t="s">
        <v>128</v>
      </c>
      <c r="D153" s="454" t="s">
        <v>114</v>
      </c>
      <c r="E153" s="413" t="s">
        <v>214</v>
      </c>
      <c r="F153" s="384" t="s">
        <v>228</v>
      </c>
      <c r="G153" s="450" t="s">
        <v>224</v>
      </c>
      <c r="H153" s="454" t="s">
        <v>129</v>
      </c>
      <c r="I153" s="454" t="s">
        <v>113</v>
      </c>
      <c r="J153" s="454" t="s">
        <v>30</v>
      </c>
      <c r="K153" s="36" t="s">
        <v>22</v>
      </c>
      <c r="L153" s="57">
        <v>0</v>
      </c>
      <c r="M153" s="67"/>
      <c r="N153" s="67"/>
      <c r="O153" s="68"/>
      <c r="P153" s="68"/>
      <c r="Q153" s="68"/>
      <c r="R153" s="68"/>
      <c r="S153" s="68"/>
      <c r="T153" s="68"/>
      <c r="U153" s="68"/>
      <c r="V153" s="288"/>
      <c r="W153" s="288"/>
      <c r="X153" s="288"/>
      <c r="Y153" s="288"/>
      <c r="Z153" s="288"/>
      <c r="AA153" s="205" t="s">
        <v>46</v>
      </c>
      <c r="AB153" s="206">
        <v>0</v>
      </c>
      <c r="AC153" s="206">
        <v>0</v>
      </c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1:50" x14ac:dyDescent="0.35">
      <c r="A154" s="442"/>
      <c r="B154" s="453"/>
      <c r="C154" s="454"/>
      <c r="D154" s="454"/>
      <c r="E154" s="414"/>
      <c r="F154" s="385"/>
      <c r="G154" s="451"/>
      <c r="H154" s="454"/>
      <c r="I154" s="454"/>
      <c r="J154" s="454"/>
      <c r="K154" s="36"/>
      <c r="L154" s="57"/>
      <c r="M154" s="67"/>
      <c r="N154" s="67"/>
      <c r="O154" s="68"/>
      <c r="P154" s="68"/>
      <c r="Q154" s="68"/>
      <c r="R154" s="68"/>
      <c r="S154" s="68"/>
      <c r="T154" s="68"/>
      <c r="U154" s="68"/>
      <c r="V154" s="288"/>
      <c r="W154" s="288"/>
      <c r="X154" s="288"/>
      <c r="Y154" s="288"/>
      <c r="Z154" s="288"/>
      <c r="AA154" s="205" t="s">
        <v>47</v>
      </c>
      <c r="AB154" s="207">
        <v>1</v>
      </c>
      <c r="AC154" s="207">
        <v>1</v>
      </c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1:50" x14ac:dyDescent="0.35">
      <c r="A155" s="442"/>
      <c r="B155" s="453"/>
      <c r="C155" s="454"/>
      <c r="D155" s="454"/>
      <c r="E155" s="414"/>
      <c r="F155" s="385"/>
      <c r="G155" s="451"/>
      <c r="H155" s="454"/>
      <c r="I155" s="454"/>
      <c r="J155" s="454"/>
      <c r="K155" s="36"/>
      <c r="L155" s="57"/>
      <c r="M155" s="67"/>
      <c r="N155" s="67"/>
      <c r="O155" s="68"/>
      <c r="P155" s="68"/>
      <c r="Q155" s="68"/>
      <c r="R155" s="68"/>
      <c r="S155" s="68"/>
      <c r="T155" s="68"/>
      <c r="U155" s="68"/>
      <c r="V155" s="288"/>
      <c r="W155" s="288"/>
      <c r="X155" s="288"/>
      <c r="Y155" s="288"/>
      <c r="Z155" s="288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1:50" x14ac:dyDescent="0.35">
      <c r="A156" s="442"/>
      <c r="B156" s="453"/>
      <c r="C156" s="454"/>
      <c r="D156" s="454"/>
      <c r="E156" s="415"/>
      <c r="F156" s="386"/>
      <c r="G156" s="452"/>
      <c r="H156" s="454"/>
      <c r="I156" s="454"/>
      <c r="J156" s="454"/>
      <c r="K156" s="36"/>
      <c r="L156" s="57"/>
      <c r="M156" s="67"/>
      <c r="N156" s="67"/>
      <c r="O156" s="68"/>
      <c r="P156" s="68"/>
      <c r="Q156" s="68"/>
      <c r="R156" s="68"/>
      <c r="S156" s="68"/>
      <c r="T156" s="68"/>
      <c r="U156" s="68"/>
      <c r="V156" s="288"/>
      <c r="W156" s="288"/>
      <c r="X156" s="288"/>
      <c r="Y156" s="288"/>
      <c r="Z156" s="288"/>
      <c r="AA156" s="17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1:50" x14ac:dyDescent="0.35">
      <c r="A157" s="6"/>
      <c r="B157" s="6"/>
      <c r="C157" s="50"/>
      <c r="D157" s="50"/>
      <c r="E157" s="50"/>
      <c r="F157" s="50"/>
      <c r="G157" s="50"/>
      <c r="H157" s="50"/>
      <c r="I157" s="79"/>
      <c r="J157" s="50"/>
      <c r="K157" s="50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17"/>
      <c r="Y157" s="17"/>
      <c r="Z157" s="17"/>
      <c r="AA157" s="1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1:50" x14ac:dyDescent="0.35">
      <c r="A158" s="25" t="s">
        <v>28</v>
      </c>
      <c r="B158" s="10"/>
      <c r="C158" s="74"/>
      <c r="D158" s="74"/>
      <c r="E158" s="74"/>
      <c r="F158" s="74"/>
      <c r="G158" s="70"/>
      <c r="H158" s="74"/>
      <c r="I158" s="74"/>
      <c r="J158" s="71"/>
      <c r="K158" s="72"/>
      <c r="L158" s="72"/>
      <c r="M158" s="73"/>
      <c r="N158" s="73"/>
      <c r="O158" s="73"/>
      <c r="P158" s="73"/>
      <c r="Q158" s="73"/>
      <c r="R158" s="73"/>
      <c r="S158" s="73"/>
      <c r="T158" s="73"/>
      <c r="U158" s="73"/>
      <c r="V158" s="75"/>
      <c r="W158" s="75"/>
      <c r="X158" s="17"/>
      <c r="Y158" s="17"/>
      <c r="Z158" s="17"/>
      <c r="AA158" s="17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1:50" x14ac:dyDescent="0.35">
      <c r="A159" s="458" t="s">
        <v>293</v>
      </c>
      <c r="B159" s="458"/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  <c r="Q159" s="458"/>
      <c r="R159" s="458"/>
      <c r="S159" s="458"/>
      <c r="T159" s="458"/>
      <c r="U159" s="458"/>
      <c r="V159" s="458"/>
      <c r="W159" s="458"/>
      <c r="X159" s="17"/>
      <c r="Y159" s="17"/>
      <c r="Z159" s="17"/>
      <c r="AA159" s="17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1:50" x14ac:dyDescent="0.35">
      <c r="A160" s="459" t="s">
        <v>130</v>
      </c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17"/>
      <c r="Y160" s="17"/>
      <c r="Z160" s="17"/>
      <c r="AA160" s="17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1:50" x14ac:dyDescent="0.35">
      <c r="A161" s="13"/>
      <c r="B161" s="13"/>
      <c r="C161" s="121"/>
      <c r="D161" s="122"/>
      <c r="E161" s="122"/>
      <c r="F161" s="122"/>
      <c r="G161" s="122"/>
      <c r="H161" s="122"/>
      <c r="I161" s="252"/>
      <c r="J161" s="122"/>
      <c r="K161" s="122"/>
      <c r="L161" s="120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x14ac:dyDescent="0.35">
      <c r="A162" s="13"/>
      <c r="B162" s="13"/>
      <c r="C162" s="121"/>
      <c r="D162" s="122"/>
      <c r="E162" s="122"/>
      <c r="F162" s="122"/>
      <c r="G162" s="122"/>
      <c r="H162" s="122"/>
      <c r="I162" s="252"/>
      <c r="J162" s="122"/>
      <c r="K162" s="122"/>
      <c r="L162" s="120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x14ac:dyDescent="0.35">
      <c r="A163" s="13"/>
      <c r="B163" s="13"/>
      <c r="C163" s="121"/>
      <c r="D163" s="122"/>
      <c r="E163" s="122"/>
      <c r="F163" s="122"/>
      <c r="G163" s="122"/>
      <c r="H163" s="122"/>
      <c r="I163" s="252"/>
      <c r="J163" s="122"/>
      <c r="K163" s="122"/>
      <c r="L163" s="120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x14ac:dyDescent="0.35">
      <c r="A164" s="13"/>
      <c r="B164" s="13"/>
      <c r="C164" s="121"/>
      <c r="D164" s="122"/>
      <c r="E164" s="122"/>
      <c r="F164" s="122"/>
      <c r="G164" s="122"/>
      <c r="H164" s="122"/>
      <c r="I164" s="252"/>
      <c r="J164" s="122"/>
      <c r="K164" s="122"/>
      <c r="L164" s="120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x14ac:dyDescent="0.35">
      <c r="A165" s="13"/>
      <c r="B165" s="13"/>
      <c r="C165" s="121"/>
      <c r="D165" s="122"/>
      <c r="E165" s="122"/>
      <c r="F165" s="122"/>
      <c r="G165" s="122"/>
      <c r="H165" s="122"/>
      <c r="I165" s="252"/>
      <c r="J165" s="122"/>
      <c r="K165" s="122"/>
      <c r="L165" s="120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x14ac:dyDescent="0.35">
      <c r="A166" s="13"/>
      <c r="B166" s="13"/>
      <c r="C166" s="121"/>
      <c r="D166" s="122"/>
      <c r="E166" s="122"/>
      <c r="F166" s="122"/>
      <c r="G166" s="122"/>
      <c r="H166" s="122"/>
      <c r="I166" s="252"/>
      <c r="J166" s="122"/>
      <c r="K166" s="122"/>
      <c r="L166" s="120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x14ac:dyDescent="0.35">
      <c r="A167" s="13"/>
      <c r="B167" s="13"/>
      <c r="C167" s="121"/>
      <c r="D167" s="122"/>
      <c r="E167" s="122"/>
      <c r="F167" s="122"/>
      <c r="G167" s="122"/>
      <c r="H167" s="122"/>
      <c r="I167" s="252"/>
      <c r="J167" s="122"/>
      <c r="K167" s="122"/>
      <c r="L167" s="120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x14ac:dyDescent="0.35">
      <c r="A168" s="13"/>
      <c r="B168" s="13"/>
      <c r="C168" s="121"/>
      <c r="D168" s="122"/>
      <c r="E168" s="122"/>
      <c r="F168" s="122"/>
      <c r="G168" s="122"/>
      <c r="H168" s="122"/>
      <c r="I168" s="252"/>
      <c r="J168" s="122"/>
      <c r="K168" s="122"/>
      <c r="L168" s="120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x14ac:dyDescent="0.35">
      <c r="A169" s="13"/>
      <c r="B169" s="13"/>
      <c r="C169" s="121"/>
      <c r="D169" s="122"/>
      <c r="E169" s="122"/>
      <c r="F169" s="122"/>
      <c r="G169" s="122"/>
      <c r="H169" s="122"/>
      <c r="I169" s="252"/>
      <c r="J169" s="122"/>
      <c r="K169" s="122"/>
      <c r="L169" s="120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x14ac:dyDescent="0.35">
      <c r="A170" s="13"/>
      <c r="B170" s="13"/>
      <c r="C170" s="121"/>
      <c r="D170" s="122"/>
      <c r="E170" s="122"/>
      <c r="F170" s="122"/>
      <c r="G170" s="122"/>
      <c r="H170" s="122"/>
      <c r="I170" s="252"/>
      <c r="J170" s="122"/>
      <c r="K170" s="122"/>
      <c r="L170" s="120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x14ac:dyDescent="0.35">
      <c r="A171" s="13"/>
      <c r="B171" s="13"/>
      <c r="C171" s="121"/>
      <c r="D171" s="122"/>
      <c r="E171" s="122"/>
      <c r="F171" s="122"/>
      <c r="G171" s="122"/>
      <c r="H171" s="122"/>
      <c r="I171" s="252"/>
      <c r="J171" s="122"/>
      <c r="K171" s="122"/>
      <c r="L171" s="120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x14ac:dyDescent="0.35">
      <c r="A172" s="13"/>
      <c r="B172" s="13"/>
      <c r="C172" s="121"/>
      <c r="D172" s="122"/>
      <c r="E172" s="122"/>
      <c r="F172" s="122"/>
      <c r="G172" s="122"/>
      <c r="H172" s="122"/>
      <c r="I172" s="252"/>
      <c r="J172" s="122"/>
      <c r="K172" s="122"/>
      <c r="L172" s="120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x14ac:dyDescent="0.35">
      <c r="A173" s="13"/>
      <c r="B173" s="13"/>
      <c r="C173" s="121"/>
      <c r="D173" s="122"/>
      <c r="E173" s="122"/>
      <c r="F173" s="122"/>
      <c r="G173" s="122"/>
      <c r="H173" s="122"/>
      <c r="I173" s="252"/>
      <c r="J173" s="122"/>
      <c r="K173" s="122"/>
      <c r="L173" s="120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x14ac:dyDescent="0.35">
      <c r="A174" s="13"/>
      <c r="B174" s="13"/>
      <c r="C174" s="121"/>
      <c r="D174" s="122"/>
      <c r="E174" s="122"/>
      <c r="F174" s="122"/>
      <c r="G174" s="122"/>
      <c r="H174" s="122"/>
      <c r="I174" s="252"/>
      <c r="J174" s="122"/>
      <c r="K174" s="122"/>
      <c r="L174" s="120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x14ac:dyDescent="0.35">
      <c r="A175" s="13"/>
      <c r="B175" s="13"/>
      <c r="C175" s="121"/>
      <c r="D175" s="122"/>
      <c r="E175" s="122"/>
      <c r="F175" s="122"/>
      <c r="G175" s="122"/>
      <c r="H175" s="122"/>
      <c r="I175" s="252"/>
      <c r="J175" s="122"/>
      <c r="K175" s="122"/>
      <c r="L175" s="120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x14ac:dyDescent="0.35">
      <c r="A176" s="13"/>
      <c r="B176" s="13"/>
      <c r="C176" s="121"/>
      <c r="D176" s="122"/>
      <c r="E176" s="122"/>
      <c r="F176" s="122"/>
      <c r="G176" s="122"/>
      <c r="H176" s="122"/>
      <c r="I176" s="252"/>
      <c r="J176" s="122"/>
      <c r="K176" s="122"/>
      <c r="L176" s="120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x14ac:dyDescent="0.35">
      <c r="A177" s="13"/>
      <c r="B177" s="13"/>
      <c r="C177" s="121"/>
      <c r="D177" s="122"/>
      <c r="E177" s="122"/>
      <c r="F177" s="122"/>
      <c r="G177" s="122"/>
      <c r="H177" s="122"/>
      <c r="I177" s="252"/>
      <c r="J177" s="122"/>
      <c r="K177" s="122"/>
      <c r="L177" s="120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x14ac:dyDescent="0.35">
      <c r="A178" s="13"/>
      <c r="B178" s="13"/>
      <c r="C178" s="121"/>
      <c r="D178" s="122"/>
      <c r="E178" s="122"/>
      <c r="F178" s="122"/>
      <c r="G178" s="122"/>
      <c r="H178" s="122"/>
      <c r="I178" s="252"/>
      <c r="J178" s="122"/>
      <c r="K178" s="122"/>
      <c r="L178" s="120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x14ac:dyDescent="0.35">
      <c r="A179" s="13"/>
      <c r="B179" s="13"/>
      <c r="C179" s="121"/>
      <c r="D179" s="122"/>
      <c r="E179" s="122"/>
      <c r="F179" s="122"/>
      <c r="G179" s="122"/>
      <c r="H179" s="122"/>
      <c r="I179" s="252"/>
      <c r="J179" s="122"/>
      <c r="K179" s="122"/>
      <c r="L179" s="120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x14ac:dyDescent="0.35">
      <c r="A180" s="13"/>
      <c r="B180" s="13"/>
      <c r="C180" s="121"/>
      <c r="D180" s="122"/>
      <c r="E180" s="122"/>
      <c r="F180" s="122"/>
      <c r="G180" s="122"/>
      <c r="H180" s="122"/>
      <c r="I180" s="252"/>
      <c r="J180" s="122"/>
      <c r="K180" s="122"/>
      <c r="L180" s="120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x14ac:dyDescent="0.35">
      <c r="A181" s="13"/>
      <c r="B181" s="13"/>
      <c r="C181" s="121"/>
      <c r="D181" s="122"/>
      <c r="E181" s="122"/>
      <c r="F181" s="122"/>
      <c r="G181" s="122"/>
      <c r="H181" s="122"/>
      <c r="I181" s="252"/>
      <c r="J181" s="122"/>
      <c r="K181" s="122"/>
      <c r="L181" s="120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x14ac:dyDescent="0.35">
      <c r="A182" s="13"/>
      <c r="B182" s="13"/>
      <c r="C182" s="121"/>
      <c r="D182" s="122"/>
      <c r="E182" s="122"/>
      <c r="F182" s="122"/>
      <c r="G182" s="122"/>
      <c r="H182" s="122"/>
      <c r="I182" s="252"/>
      <c r="J182" s="122"/>
      <c r="K182" s="122"/>
      <c r="L182" s="120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x14ac:dyDescent="0.35">
      <c r="A183" s="13"/>
      <c r="B183" s="13"/>
      <c r="C183" s="121"/>
      <c r="D183" s="122"/>
      <c r="E183" s="122"/>
      <c r="F183" s="122"/>
      <c r="G183" s="122"/>
      <c r="H183" s="122"/>
      <c r="I183" s="252"/>
      <c r="J183" s="122"/>
      <c r="K183" s="122"/>
      <c r="L183" s="120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x14ac:dyDescent="0.35">
      <c r="A184" s="13"/>
      <c r="B184" s="13"/>
      <c r="C184" s="121"/>
      <c r="D184" s="122"/>
      <c r="E184" s="122"/>
      <c r="F184" s="122"/>
      <c r="G184" s="122"/>
      <c r="H184" s="122"/>
      <c r="I184" s="252"/>
      <c r="J184" s="122"/>
      <c r="K184" s="122"/>
      <c r="L184" s="120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x14ac:dyDescent="0.35">
      <c r="A185" s="13"/>
      <c r="B185" s="13"/>
      <c r="C185" s="121"/>
      <c r="D185" s="122"/>
      <c r="E185" s="122"/>
      <c r="F185" s="122"/>
      <c r="G185" s="122"/>
      <c r="H185" s="122"/>
      <c r="I185" s="252"/>
      <c r="J185" s="122"/>
      <c r="K185" s="122"/>
      <c r="L185" s="120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x14ac:dyDescent="0.35">
      <c r="A186" s="13"/>
      <c r="B186" s="13"/>
      <c r="C186" s="121"/>
      <c r="D186" s="122"/>
      <c r="E186" s="122"/>
      <c r="F186" s="122"/>
      <c r="G186" s="122"/>
      <c r="H186" s="122"/>
      <c r="I186" s="252"/>
      <c r="J186" s="122"/>
      <c r="K186" s="122"/>
      <c r="L186" s="120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x14ac:dyDescent="0.35">
      <c r="A187" s="13"/>
      <c r="B187" s="13"/>
      <c r="C187" s="121"/>
      <c r="D187" s="122"/>
      <c r="E187" s="122"/>
      <c r="F187" s="122"/>
      <c r="G187" s="122"/>
      <c r="H187" s="122"/>
      <c r="I187" s="252"/>
      <c r="J187" s="122"/>
      <c r="K187" s="122"/>
      <c r="L187" s="120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x14ac:dyDescent="0.35">
      <c r="A188" s="13"/>
      <c r="B188" s="13"/>
      <c r="C188" s="121"/>
      <c r="D188" s="122"/>
      <c r="E188" s="122"/>
      <c r="F188" s="122"/>
      <c r="G188" s="122"/>
      <c r="H188" s="122"/>
      <c r="I188" s="252"/>
      <c r="J188" s="122"/>
      <c r="K188" s="122"/>
      <c r="L188" s="120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x14ac:dyDescent="0.35">
      <c r="A189" s="13"/>
      <c r="B189" s="13"/>
      <c r="C189" s="121"/>
      <c r="D189" s="122"/>
      <c r="E189" s="122"/>
      <c r="F189" s="122"/>
      <c r="G189" s="122"/>
      <c r="H189" s="122"/>
      <c r="I189" s="252"/>
      <c r="J189" s="122"/>
      <c r="K189" s="122"/>
      <c r="L189" s="120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x14ac:dyDescent="0.35">
      <c r="A190" s="13"/>
      <c r="B190" s="13"/>
      <c r="C190" s="121"/>
      <c r="D190" s="122"/>
      <c r="E190" s="122"/>
      <c r="F190" s="122"/>
      <c r="G190" s="122"/>
      <c r="H190" s="122"/>
      <c r="I190" s="252"/>
      <c r="J190" s="122"/>
      <c r="K190" s="122"/>
      <c r="L190" s="120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x14ac:dyDescent="0.35">
      <c r="A191" s="13"/>
      <c r="B191" s="13"/>
      <c r="C191" s="121"/>
      <c r="D191" s="122"/>
      <c r="E191" s="122"/>
      <c r="F191" s="122"/>
      <c r="G191" s="122"/>
      <c r="H191" s="122"/>
      <c r="I191" s="252"/>
      <c r="J191" s="122"/>
      <c r="K191" s="122"/>
      <c r="L191" s="120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x14ac:dyDescent="0.35">
      <c r="A192" s="13"/>
      <c r="B192" s="13"/>
      <c r="C192" s="121"/>
      <c r="D192" s="122"/>
      <c r="E192" s="122"/>
      <c r="F192" s="122"/>
      <c r="G192" s="122"/>
      <c r="H192" s="122"/>
      <c r="I192" s="252"/>
      <c r="J192" s="122"/>
      <c r="K192" s="122"/>
      <c r="L192" s="120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x14ac:dyDescent="0.35">
      <c r="A193" s="13"/>
      <c r="B193" s="13"/>
      <c r="C193" s="121"/>
      <c r="D193" s="122"/>
      <c r="E193" s="122"/>
      <c r="F193" s="122"/>
      <c r="G193" s="122"/>
      <c r="H193" s="122"/>
      <c r="I193" s="252"/>
      <c r="J193" s="122"/>
      <c r="K193" s="122"/>
      <c r="L193" s="120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x14ac:dyDescent="0.35">
      <c r="A194" s="13"/>
      <c r="B194" s="13"/>
      <c r="C194" s="121"/>
      <c r="D194" s="122"/>
      <c r="E194" s="122"/>
      <c r="F194" s="122"/>
      <c r="G194" s="122"/>
      <c r="H194" s="122"/>
      <c r="I194" s="252"/>
      <c r="J194" s="122"/>
      <c r="K194" s="122"/>
      <c r="L194" s="120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x14ac:dyDescent="0.35">
      <c r="A195" s="13"/>
      <c r="B195" s="13"/>
      <c r="C195" s="121"/>
      <c r="D195" s="122"/>
      <c r="E195" s="122"/>
      <c r="F195" s="122"/>
      <c r="G195" s="122"/>
      <c r="H195" s="122"/>
      <c r="I195" s="252"/>
      <c r="J195" s="122"/>
      <c r="K195" s="122"/>
      <c r="L195" s="120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x14ac:dyDescent="0.35">
      <c r="A196" s="13"/>
      <c r="B196" s="13"/>
      <c r="C196" s="121"/>
      <c r="D196" s="122"/>
      <c r="E196" s="122"/>
      <c r="F196" s="122"/>
      <c r="G196" s="122"/>
      <c r="H196" s="122"/>
      <c r="I196" s="252"/>
      <c r="J196" s="122"/>
      <c r="K196" s="122"/>
      <c r="L196" s="120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x14ac:dyDescent="0.35">
      <c r="A197" s="13"/>
      <c r="B197" s="13"/>
      <c r="C197" s="121"/>
      <c r="D197" s="122"/>
      <c r="E197" s="122"/>
      <c r="F197" s="122"/>
      <c r="G197" s="122"/>
      <c r="H197" s="122"/>
      <c r="I197" s="252"/>
      <c r="J197" s="122"/>
      <c r="K197" s="122"/>
      <c r="L197" s="120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x14ac:dyDescent="0.35">
      <c r="A198" s="13"/>
      <c r="B198" s="13"/>
      <c r="C198" s="121"/>
      <c r="D198" s="122"/>
      <c r="E198" s="122"/>
      <c r="F198" s="122"/>
      <c r="G198" s="122"/>
      <c r="H198" s="122"/>
      <c r="I198" s="252"/>
      <c r="J198" s="122"/>
      <c r="K198" s="122"/>
      <c r="L198" s="120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x14ac:dyDescent="0.35">
      <c r="A199" s="13"/>
      <c r="B199" s="13"/>
      <c r="C199" s="121"/>
      <c r="D199" s="122"/>
      <c r="E199" s="122"/>
      <c r="F199" s="122"/>
      <c r="G199" s="122"/>
      <c r="H199" s="122"/>
      <c r="I199" s="252"/>
      <c r="J199" s="122"/>
      <c r="K199" s="122"/>
      <c r="L199" s="120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x14ac:dyDescent="0.35">
      <c r="A200" s="13"/>
      <c r="B200" s="13"/>
      <c r="C200" s="121"/>
      <c r="D200" s="122"/>
      <c r="E200" s="122"/>
      <c r="F200" s="122"/>
      <c r="G200" s="122"/>
      <c r="H200" s="122"/>
      <c r="I200" s="252"/>
      <c r="J200" s="122"/>
      <c r="K200" s="122"/>
      <c r="L200" s="120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  <row r="201" spans="1:50" x14ac:dyDescent="0.35">
      <c r="A201" s="13"/>
      <c r="B201" s="13"/>
      <c r="C201" s="121"/>
      <c r="D201" s="122"/>
      <c r="E201" s="122"/>
      <c r="F201" s="122"/>
      <c r="G201" s="122"/>
      <c r="H201" s="122"/>
      <c r="I201" s="252"/>
      <c r="J201" s="122"/>
      <c r="K201" s="122"/>
      <c r="L201" s="120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spans="1:50" x14ac:dyDescent="0.35">
      <c r="A202" s="13"/>
      <c r="B202" s="13"/>
      <c r="C202" s="121"/>
      <c r="D202" s="122"/>
      <c r="E202" s="122"/>
      <c r="F202" s="122"/>
      <c r="G202" s="122"/>
      <c r="H202" s="122"/>
      <c r="I202" s="252"/>
      <c r="J202" s="122"/>
      <c r="K202" s="122"/>
      <c r="L202" s="120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spans="1:50" x14ac:dyDescent="0.35">
      <c r="A203" s="13"/>
      <c r="B203" s="13"/>
      <c r="C203" s="121"/>
      <c r="D203" s="122"/>
      <c r="E203" s="122"/>
      <c r="F203" s="122"/>
      <c r="G203" s="122"/>
      <c r="H203" s="122"/>
      <c r="I203" s="252"/>
      <c r="J203" s="122"/>
      <c r="K203" s="122"/>
      <c r="L203" s="120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spans="1:50" x14ac:dyDescent="0.35">
      <c r="A204" s="13"/>
      <c r="B204" s="13"/>
      <c r="C204" s="121"/>
      <c r="D204" s="122"/>
      <c r="E204" s="122"/>
      <c r="F204" s="122"/>
      <c r="G204" s="122"/>
      <c r="H204" s="122"/>
      <c r="I204" s="252"/>
      <c r="J204" s="122"/>
      <c r="K204" s="122"/>
      <c r="L204" s="120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</row>
    <row r="205" spans="1:50" x14ac:dyDescent="0.35">
      <c r="A205" s="13"/>
      <c r="B205" s="13"/>
      <c r="C205" s="121"/>
      <c r="D205" s="122"/>
      <c r="E205" s="122"/>
      <c r="F205" s="122"/>
      <c r="G205" s="122"/>
      <c r="H205" s="122"/>
      <c r="I205" s="252"/>
      <c r="J205" s="122"/>
      <c r="K205" s="122"/>
      <c r="L205" s="120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1:50" x14ac:dyDescent="0.35">
      <c r="A206" s="13"/>
      <c r="B206" s="13"/>
      <c r="C206" s="121"/>
      <c r="D206" s="122"/>
      <c r="E206" s="122"/>
      <c r="F206" s="122"/>
      <c r="G206" s="122"/>
      <c r="H206" s="122"/>
      <c r="I206" s="252"/>
      <c r="J206" s="122"/>
      <c r="K206" s="122"/>
      <c r="L206" s="120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spans="1:50" x14ac:dyDescent="0.35">
      <c r="A207" s="13"/>
      <c r="B207" s="13"/>
      <c r="C207" s="121"/>
      <c r="D207" s="122"/>
      <c r="E207" s="122"/>
      <c r="F207" s="122"/>
      <c r="G207" s="122"/>
      <c r="H207" s="122"/>
      <c r="I207" s="252"/>
      <c r="J207" s="122"/>
      <c r="K207" s="122"/>
      <c r="L207" s="120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1:50" x14ac:dyDescent="0.35">
      <c r="A208" s="13"/>
      <c r="B208" s="13"/>
      <c r="C208" s="121"/>
      <c r="D208" s="122"/>
      <c r="E208" s="122"/>
      <c r="F208" s="122"/>
      <c r="G208" s="122"/>
      <c r="H208" s="122"/>
      <c r="I208" s="252"/>
      <c r="J208" s="122"/>
      <c r="K208" s="122"/>
      <c r="L208" s="120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spans="1:50" x14ac:dyDescent="0.35">
      <c r="A209" s="13"/>
      <c r="B209" s="13"/>
      <c r="C209" s="121"/>
      <c r="D209" s="122"/>
      <c r="E209" s="122"/>
      <c r="F209" s="122"/>
      <c r="G209" s="122"/>
      <c r="H209" s="122"/>
      <c r="I209" s="252"/>
      <c r="J209" s="122"/>
      <c r="K209" s="122"/>
      <c r="L209" s="120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1:50" x14ac:dyDescent="0.35">
      <c r="A210" s="13"/>
      <c r="B210" s="13"/>
      <c r="C210" s="121"/>
      <c r="D210" s="122"/>
      <c r="E210" s="122"/>
      <c r="F210" s="122"/>
      <c r="G210" s="122"/>
      <c r="H210" s="122"/>
      <c r="I210" s="252"/>
      <c r="J210" s="122"/>
      <c r="K210" s="122"/>
      <c r="L210" s="120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spans="1:50" x14ac:dyDescent="0.35">
      <c r="A211" s="13"/>
      <c r="B211" s="13"/>
      <c r="C211" s="121"/>
      <c r="D211" s="122"/>
      <c r="E211" s="122"/>
      <c r="F211" s="122"/>
      <c r="G211" s="122"/>
      <c r="H211" s="122"/>
      <c r="I211" s="252"/>
      <c r="J211" s="122"/>
      <c r="K211" s="122"/>
      <c r="L211" s="120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spans="1:50" x14ac:dyDescent="0.35">
      <c r="A212" s="13"/>
      <c r="B212" s="13"/>
      <c r="C212" s="121"/>
      <c r="D212" s="122"/>
      <c r="E212" s="122"/>
      <c r="F212" s="122"/>
      <c r="G212" s="122"/>
      <c r="H212" s="122"/>
      <c r="I212" s="252"/>
      <c r="J212" s="122"/>
      <c r="K212" s="122"/>
      <c r="L212" s="120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spans="1:50" x14ac:dyDescent="0.35">
      <c r="A213" s="13"/>
      <c r="B213" s="13"/>
      <c r="C213" s="121"/>
      <c r="D213" s="122"/>
      <c r="E213" s="122"/>
      <c r="F213" s="122"/>
      <c r="G213" s="122"/>
      <c r="H213" s="122"/>
      <c r="I213" s="252"/>
      <c r="J213" s="122"/>
      <c r="K213" s="122"/>
      <c r="L213" s="120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spans="1:50" x14ac:dyDescent="0.35">
      <c r="A214" s="13"/>
      <c r="B214" s="13"/>
      <c r="C214" s="121"/>
      <c r="D214" s="122"/>
      <c r="E214" s="122"/>
      <c r="F214" s="122"/>
      <c r="G214" s="122"/>
      <c r="H214" s="122"/>
      <c r="I214" s="252"/>
      <c r="J214" s="122"/>
      <c r="K214" s="122"/>
      <c r="L214" s="120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1:50" x14ac:dyDescent="0.35">
      <c r="A215" s="13"/>
      <c r="B215" s="13"/>
      <c r="C215" s="121"/>
      <c r="D215" s="122"/>
      <c r="E215" s="122"/>
      <c r="F215" s="122"/>
      <c r="G215" s="122"/>
      <c r="H215" s="122"/>
      <c r="I215" s="252"/>
      <c r="J215" s="122"/>
      <c r="K215" s="122"/>
      <c r="L215" s="120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spans="1:50" x14ac:dyDescent="0.35">
      <c r="A216" s="13"/>
      <c r="B216" s="13"/>
      <c r="C216" s="121"/>
      <c r="D216" s="122"/>
      <c r="E216" s="122"/>
      <c r="F216" s="122"/>
      <c r="G216" s="122"/>
      <c r="H216" s="122"/>
      <c r="I216" s="252"/>
      <c r="J216" s="122"/>
      <c r="K216" s="122"/>
      <c r="L216" s="120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spans="1:50" x14ac:dyDescent="0.35">
      <c r="A217" s="13"/>
      <c r="B217" s="13"/>
      <c r="C217" s="121"/>
      <c r="D217" s="122"/>
      <c r="E217" s="122"/>
      <c r="F217" s="122"/>
      <c r="G217" s="122"/>
      <c r="H217" s="122"/>
      <c r="I217" s="252"/>
      <c r="J217" s="122"/>
      <c r="K217" s="122"/>
      <c r="L217" s="120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spans="1:50" x14ac:dyDescent="0.35">
      <c r="A218" s="13"/>
      <c r="B218" s="13"/>
      <c r="C218" s="121"/>
      <c r="D218" s="122"/>
      <c r="E218" s="122"/>
      <c r="F218" s="122"/>
      <c r="G218" s="122"/>
      <c r="H218" s="122"/>
      <c r="I218" s="252"/>
      <c r="J218" s="122"/>
      <c r="K218" s="122"/>
      <c r="L218" s="120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spans="1:50" x14ac:dyDescent="0.35">
      <c r="A219" s="13"/>
      <c r="B219" s="13"/>
      <c r="C219" s="121"/>
      <c r="D219" s="122"/>
      <c r="E219" s="122"/>
      <c r="F219" s="122"/>
      <c r="G219" s="122"/>
      <c r="H219" s="122"/>
      <c r="I219" s="252"/>
      <c r="J219" s="122"/>
      <c r="K219" s="122"/>
      <c r="L219" s="120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spans="1:50" x14ac:dyDescent="0.35">
      <c r="A220" s="13"/>
      <c r="B220" s="13"/>
      <c r="C220" s="121"/>
      <c r="D220" s="122"/>
      <c r="E220" s="122"/>
      <c r="F220" s="122"/>
      <c r="G220" s="122"/>
      <c r="H220" s="122"/>
      <c r="I220" s="252"/>
      <c r="J220" s="122"/>
      <c r="K220" s="122"/>
      <c r="L220" s="120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spans="1:50" x14ac:dyDescent="0.35">
      <c r="A221" s="13"/>
      <c r="B221" s="13"/>
      <c r="C221" s="121"/>
      <c r="D221" s="122"/>
      <c r="E221" s="122"/>
      <c r="F221" s="122"/>
      <c r="G221" s="122"/>
      <c r="H221" s="122"/>
      <c r="I221" s="252"/>
      <c r="J221" s="122"/>
      <c r="K221" s="122"/>
      <c r="L221" s="120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spans="1:50" x14ac:dyDescent="0.35">
      <c r="A222" s="13"/>
      <c r="B222" s="13"/>
      <c r="C222" s="121"/>
      <c r="D222" s="122"/>
      <c r="E222" s="122"/>
      <c r="F222" s="122"/>
      <c r="G222" s="122"/>
      <c r="H222" s="122"/>
      <c r="I222" s="252"/>
      <c r="J222" s="122"/>
      <c r="K222" s="122"/>
      <c r="L222" s="120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spans="1:50" x14ac:dyDescent="0.35">
      <c r="A223" s="13"/>
      <c r="B223" s="13"/>
      <c r="C223" s="121"/>
      <c r="D223" s="122"/>
      <c r="E223" s="122"/>
      <c r="F223" s="122"/>
      <c r="G223" s="122"/>
      <c r="H223" s="122"/>
      <c r="I223" s="252"/>
      <c r="J223" s="122"/>
      <c r="K223" s="122"/>
      <c r="L223" s="120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spans="1:50" x14ac:dyDescent="0.35">
      <c r="A224" s="13"/>
      <c r="B224" s="13"/>
      <c r="C224" s="121"/>
      <c r="D224" s="122"/>
      <c r="E224" s="122"/>
      <c r="F224" s="122"/>
      <c r="G224" s="122"/>
      <c r="H224" s="122"/>
      <c r="I224" s="252"/>
      <c r="J224" s="122"/>
      <c r="K224" s="122"/>
      <c r="L224" s="120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1:50" x14ac:dyDescent="0.35">
      <c r="A225" s="13"/>
      <c r="B225" s="13"/>
      <c r="C225" s="121"/>
      <c r="D225" s="122"/>
      <c r="E225" s="122"/>
      <c r="F225" s="122"/>
      <c r="G225" s="122"/>
      <c r="H225" s="122"/>
      <c r="I225" s="252"/>
      <c r="J225" s="122"/>
      <c r="K225" s="122"/>
      <c r="L225" s="120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1:50" x14ac:dyDescent="0.35">
      <c r="A226" s="13"/>
      <c r="B226" s="13"/>
      <c r="C226" s="121"/>
      <c r="D226" s="122"/>
      <c r="E226" s="122"/>
      <c r="F226" s="122"/>
      <c r="G226" s="122"/>
      <c r="H226" s="122"/>
      <c r="I226" s="252"/>
      <c r="J226" s="122"/>
      <c r="K226" s="122"/>
      <c r="L226" s="120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1:50" x14ac:dyDescent="0.35">
      <c r="A227" s="13"/>
      <c r="B227" s="13"/>
      <c r="C227" s="121"/>
      <c r="D227" s="122"/>
      <c r="E227" s="122"/>
      <c r="F227" s="122"/>
      <c r="G227" s="122"/>
      <c r="H227" s="122"/>
      <c r="I227" s="252"/>
      <c r="J227" s="122"/>
      <c r="K227" s="122"/>
      <c r="L227" s="120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1:50" x14ac:dyDescent="0.35">
      <c r="A228" s="13"/>
      <c r="B228" s="13"/>
      <c r="C228" s="121"/>
      <c r="D228" s="122"/>
      <c r="E228" s="122"/>
      <c r="F228" s="122"/>
      <c r="G228" s="122"/>
      <c r="H228" s="122"/>
      <c r="I228" s="252"/>
      <c r="J228" s="122"/>
      <c r="K228" s="122"/>
      <c r="L228" s="120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1:50" x14ac:dyDescent="0.35">
      <c r="A229" s="13"/>
      <c r="B229" s="13"/>
      <c r="C229" s="121"/>
      <c r="D229" s="122"/>
      <c r="E229" s="122"/>
      <c r="F229" s="122"/>
      <c r="G229" s="122"/>
      <c r="H229" s="122"/>
      <c r="I229" s="252"/>
      <c r="J229" s="122"/>
      <c r="K229" s="122"/>
      <c r="L229" s="120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1:50" x14ac:dyDescent="0.35">
      <c r="A230" s="13"/>
      <c r="B230" s="13"/>
      <c r="C230" s="121"/>
      <c r="D230" s="122"/>
      <c r="E230" s="122"/>
      <c r="F230" s="122"/>
      <c r="G230" s="122"/>
      <c r="H230" s="122"/>
      <c r="I230" s="252"/>
      <c r="J230" s="122"/>
      <c r="K230" s="122"/>
      <c r="L230" s="120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spans="1:50" x14ac:dyDescent="0.35">
      <c r="A231" s="13"/>
      <c r="B231" s="13"/>
      <c r="C231" s="121"/>
      <c r="D231" s="122"/>
      <c r="E231" s="122"/>
      <c r="F231" s="122"/>
      <c r="G231" s="122"/>
      <c r="H231" s="122"/>
      <c r="I231" s="252"/>
      <c r="J231" s="122"/>
      <c r="K231" s="122"/>
      <c r="L231" s="120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1:50" x14ac:dyDescent="0.35">
      <c r="A232" s="13"/>
      <c r="B232" s="13"/>
      <c r="C232" s="121"/>
      <c r="D232" s="122"/>
      <c r="E232" s="122"/>
      <c r="F232" s="122"/>
      <c r="G232" s="122"/>
      <c r="H232" s="122"/>
      <c r="I232" s="252"/>
      <c r="J232" s="122"/>
      <c r="K232" s="122"/>
      <c r="L232" s="120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</row>
    <row r="233" spans="1:50" x14ac:dyDescent="0.35">
      <c r="A233" s="13"/>
      <c r="B233" s="13"/>
      <c r="C233" s="121"/>
      <c r="D233" s="122"/>
      <c r="E233" s="122"/>
      <c r="F233" s="122"/>
      <c r="G233" s="122"/>
      <c r="H233" s="122"/>
      <c r="I233" s="252"/>
      <c r="J233" s="122"/>
      <c r="K233" s="122"/>
      <c r="L233" s="120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</row>
    <row r="234" spans="1:50" x14ac:dyDescent="0.35">
      <c r="A234" s="13"/>
      <c r="B234" s="13"/>
      <c r="C234" s="121"/>
      <c r="D234" s="122"/>
      <c r="E234" s="122"/>
      <c r="F234" s="122"/>
      <c r="G234" s="122"/>
      <c r="H234" s="122"/>
      <c r="I234" s="252"/>
      <c r="J234" s="122"/>
      <c r="K234" s="122"/>
      <c r="L234" s="120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</row>
    <row r="235" spans="1:50" x14ac:dyDescent="0.35">
      <c r="A235" s="13"/>
      <c r="B235" s="13"/>
      <c r="C235" s="121"/>
      <c r="D235" s="122"/>
      <c r="E235" s="122"/>
      <c r="F235" s="122"/>
      <c r="G235" s="122"/>
      <c r="H235" s="122"/>
      <c r="I235" s="252"/>
      <c r="J235" s="122"/>
      <c r="K235" s="122"/>
      <c r="L235" s="120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</row>
    <row r="236" spans="1:50" x14ac:dyDescent="0.35">
      <c r="A236" s="13"/>
      <c r="B236" s="13"/>
      <c r="C236" s="121"/>
      <c r="D236" s="122"/>
      <c r="E236" s="122"/>
      <c r="F236" s="122"/>
      <c r="G236" s="122"/>
      <c r="H236" s="122"/>
      <c r="I236" s="252"/>
      <c r="J236" s="122"/>
      <c r="K236" s="122"/>
      <c r="L236" s="120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</row>
    <row r="237" spans="1:50" x14ac:dyDescent="0.35">
      <c r="A237" s="13"/>
      <c r="B237" s="13"/>
      <c r="C237" s="121"/>
      <c r="D237" s="122"/>
      <c r="E237" s="122"/>
      <c r="F237" s="122"/>
      <c r="G237" s="122"/>
      <c r="H237" s="122"/>
      <c r="I237" s="252"/>
      <c r="J237" s="122"/>
      <c r="K237" s="122"/>
      <c r="L237" s="120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</row>
    <row r="238" spans="1:50" x14ac:dyDescent="0.35">
      <c r="A238" s="13"/>
      <c r="B238" s="13"/>
      <c r="C238" s="121"/>
      <c r="D238" s="122"/>
      <c r="E238" s="122"/>
      <c r="F238" s="122"/>
      <c r="G238" s="122"/>
      <c r="H238" s="122"/>
      <c r="I238" s="252"/>
      <c r="J238" s="122"/>
      <c r="K238" s="122"/>
      <c r="L238" s="120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</row>
    <row r="239" spans="1:50" x14ac:dyDescent="0.35">
      <c r="A239" s="13"/>
      <c r="B239" s="13"/>
      <c r="C239" s="121"/>
      <c r="D239" s="122"/>
      <c r="E239" s="122"/>
      <c r="F239" s="122"/>
      <c r="G239" s="122"/>
      <c r="H239" s="122"/>
      <c r="I239" s="252"/>
      <c r="J239" s="122"/>
      <c r="K239" s="122"/>
      <c r="L239" s="120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</row>
    <row r="240" spans="1:50" x14ac:dyDescent="0.35">
      <c r="A240" s="13"/>
      <c r="B240" s="13"/>
      <c r="C240" s="121"/>
      <c r="D240" s="122"/>
      <c r="E240" s="122"/>
      <c r="F240" s="122"/>
      <c r="G240" s="122"/>
      <c r="H240" s="122"/>
      <c r="I240" s="252"/>
      <c r="J240" s="122"/>
      <c r="K240" s="122"/>
      <c r="L240" s="120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</row>
    <row r="241" spans="1:50" x14ac:dyDescent="0.35">
      <c r="A241" s="13"/>
      <c r="B241" s="13"/>
      <c r="C241" s="121"/>
      <c r="D241" s="122"/>
      <c r="E241" s="122"/>
      <c r="F241" s="122"/>
      <c r="G241" s="122"/>
      <c r="H241" s="122"/>
      <c r="I241" s="252"/>
      <c r="J241" s="122"/>
      <c r="K241" s="122"/>
      <c r="L241" s="120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</row>
    <row r="242" spans="1:50" x14ac:dyDescent="0.35">
      <c r="A242" s="13"/>
      <c r="B242" s="13"/>
      <c r="C242" s="121"/>
      <c r="D242" s="122"/>
      <c r="E242" s="122"/>
      <c r="F242" s="122"/>
      <c r="G242" s="122"/>
      <c r="H242" s="122"/>
      <c r="I242" s="252"/>
      <c r="J242" s="122"/>
      <c r="K242" s="122"/>
      <c r="L242" s="120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</row>
    <row r="243" spans="1:50" x14ac:dyDescent="0.35">
      <c r="A243" s="13"/>
      <c r="B243" s="13"/>
      <c r="C243" s="121"/>
      <c r="D243" s="122"/>
      <c r="E243" s="122"/>
      <c r="F243" s="122"/>
      <c r="G243" s="122"/>
      <c r="H243" s="122"/>
      <c r="I243" s="252"/>
      <c r="J243" s="122"/>
      <c r="K243" s="122"/>
      <c r="L243" s="120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</row>
    <row r="244" spans="1:50" x14ac:dyDescent="0.35">
      <c r="A244" s="13"/>
      <c r="B244" s="13"/>
      <c r="C244" s="121"/>
      <c r="D244" s="122"/>
      <c r="E244" s="122"/>
      <c r="F244" s="122"/>
      <c r="G244" s="122"/>
      <c r="H244" s="122"/>
      <c r="I244" s="252"/>
      <c r="J244" s="122"/>
      <c r="K244" s="122"/>
      <c r="L244" s="120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</row>
    <row r="245" spans="1:50" x14ac:dyDescent="0.35">
      <c r="A245" s="13"/>
      <c r="B245" s="13"/>
      <c r="C245" s="121"/>
      <c r="D245" s="122"/>
      <c r="E245" s="122"/>
      <c r="F245" s="122"/>
      <c r="G245" s="122"/>
      <c r="H245" s="122"/>
      <c r="I245" s="252"/>
      <c r="J245" s="122"/>
      <c r="K245" s="122"/>
      <c r="L245" s="120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</row>
    <row r="246" spans="1:50" x14ac:dyDescent="0.35">
      <c r="A246" s="13"/>
      <c r="B246" s="13"/>
      <c r="C246" s="121"/>
      <c r="D246" s="122"/>
      <c r="E246" s="122"/>
      <c r="F246" s="122"/>
      <c r="G246" s="122"/>
      <c r="H246" s="122"/>
      <c r="I246" s="252"/>
      <c r="J246" s="122"/>
      <c r="K246" s="122"/>
      <c r="L246" s="120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</row>
    <row r="247" spans="1:50" x14ac:dyDescent="0.35">
      <c r="A247" s="13"/>
      <c r="B247" s="13"/>
      <c r="C247" s="121"/>
      <c r="D247" s="122"/>
      <c r="E247" s="122"/>
      <c r="F247" s="122"/>
      <c r="G247" s="122"/>
      <c r="H247" s="122"/>
      <c r="I247" s="252"/>
      <c r="J247" s="122"/>
      <c r="K247" s="122"/>
      <c r="L247" s="120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</row>
    <row r="248" spans="1:50" x14ac:dyDescent="0.35">
      <c r="A248" s="13"/>
      <c r="B248" s="13"/>
      <c r="C248" s="121"/>
      <c r="D248" s="122"/>
      <c r="E248" s="122"/>
      <c r="F248" s="122"/>
      <c r="G248" s="122"/>
      <c r="H248" s="122"/>
      <c r="I248" s="252"/>
      <c r="J248" s="122"/>
      <c r="K248" s="122"/>
      <c r="L248" s="120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</row>
    <row r="249" spans="1:50" x14ac:dyDescent="0.35">
      <c r="A249" s="13"/>
      <c r="B249" s="13"/>
      <c r="C249" s="121"/>
      <c r="D249" s="122"/>
      <c r="E249" s="122"/>
      <c r="F249" s="122"/>
      <c r="G249" s="122"/>
      <c r="H249" s="122"/>
      <c r="I249" s="252"/>
      <c r="J249" s="122"/>
      <c r="K249" s="122"/>
      <c r="L249" s="120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</row>
    <row r="250" spans="1:50" x14ac:dyDescent="0.35">
      <c r="A250" s="13"/>
      <c r="B250" s="13"/>
      <c r="C250" s="121"/>
      <c r="D250" s="122"/>
      <c r="E250" s="122"/>
      <c r="F250" s="122"/>
      <c r="G250" s="122"/>
      <c r="H250" s="122"/>
      <c r="I250" s="252"/>
      <c r="J250" s="122"/>
      <c r="K250" s="122"/>
      <c r="L250" s="120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</row>
    <row r="251" spans="1:50" x14ac:dyDescent="0.35">
      <c r="A251" s="13"/>
      <c r="B251" s="13"/>
      <c r="C251" s="121"/>
      <c r="D251" s="122"/>
      <c r="E251" s="122"/>
      <c r="F251" s="122"/>
      <c r="G251" s="122"/>
      <c r="H251" s="122"/>
      <c r="I251" s="252"/>
      <c r="J251" s="122"/>
      <c r="K251" s="122"/>
      <c r="L251" s="120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</row>
    <row r="252" spans="1:50" x14ac:dyDescent="0.35">
      <c r="A252" s="13"/>
      <c r="B252" s="13"/>
      <c r="C252" s="121"/>
      <c r="D252" s="122"/>
      <c r="E252" s="122"/>
      <c r="F252" s="122"/>
      <c r="G252" s="122"/>
      <c r="H252" s="122"/>
      <c r="I252" s="252"/>
      <c r="J252" s="122"/>
      <c r="K252" s="122"/>
      <c r="L252" s="120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</row>
    <row r="253" spans="1:50" x14ac:dyDescent="0.35">
      <c r="A253" s="13"/>
      <c r="B253" s="13"/>
      <c r="C253" s="121"/>
      <c r="D253" s="122"/>
      <c r="E253" s="122"/>
      <c r="F253" s="122"/>
      <c r="G253" s="122"/>
      <c r="H253" s="122"/>
      <c r="I253" s="252"/>
      <c r="J253" s="122"/>
      <c r="K253" s="122"/>
      <c r="L253" s="120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</row>
    <row r="254" spans="1:50" x14ac:dyDescent="0.35">
      <c r="A254" s="13"/>
      <c r="B254" s="13"/>
      <c r="C254" s="121"/>
      <c r="D254" s="122"/>
      <c r="E254" s="122"/>
      <c r="F254" s="122"/>
      <c r="G254" s="122"/>
      <c r="H254" s="122"/>
      <c r="I254" s="252"/>
      <c r="J254" s="122"/>
      <c r="K254" s="122"/>
      <c r="L254" s="120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spans="1:50" x14ac:dyDescent="0.35">
      <c r="A255" s="13"/>
      <c r="B255" s="13"/>
      <c r="C255" s="121"/>
      <c r="D255" s="122"/>
      <c r="E255" s="122"/>
      <c r="F255" s="122"/>
      <c r="G255" s="122"/>
      <c r="H255" s="122"/>
      <c r="I255" s="252"/>
      <c r="J255" s="122"/>
      <c r="K255" s="122"/>
      <c r="L255" s="120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spans="1:50" x14ac:dyDescent="0.35">
      <c r="A256" s="13"/>
      <c r="B256" s="13"/>
      <c r="C256" s="121"/>
      <c r="D256" s="122"/>
      <c r="E256" s="122"/>
      <c r="F256" s="122"/>
      <c r="G256" s="122"/>
      <c r="H256" s="122"/>
      <c r="I256" s="252"/>
      <c r="J256" s="122"/>
      <c r="K256" s="122"/>
      <c r="L256" s="120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spans="1:50" x14ac:dyDescent="0.35">
      <c r="A257" s="13"/>
      <c r="B257" s="13"/>
      <c r="C257" s="121"/>
      <c r="D257" s="122"/>
      <c r="E257" s="122"/>
      <c r="F257" s="122"/>
      <c r="G257" s="122"/>
      <c r="H257" s="122"/>
      <c r="I257" s="252"/>
      <c r="J257" s="122"/>
      <c r="K257" s="122"/>
      <c r="L257" s="120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spans="1:50" x14ac:dyDescent="0.35">
      <c r="A258" s="13"/>
      <c r="B258" s="13"/>
      <c r="C258" s="121"/>
      <c r="D258" s="122"/>
      <c r="E258" s="122"/>
      <c r="F258" s="122"/>
      <c r="G258" s="122"/>
      <c r="H258" s="122"/>
      <c r="I258" s="252"/>
      <c r="J258" s="122"/>
      <c r="K258" s="122"/>
      <c r="L258" s="120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spans="1:50" x14ac:dyDescent="0.35">
      <c r="A259" s="13"/>
      <c r="B259" s="13"/>
      <c r="C259" s="121"/>
      <c r="D259" s="122"/>
      <c r="E259" s="122"/>
      <c r="F259" s="122"/>
      <c r="G259" s="122"/>
      <c r="H259" s="122"/>
      <c r="I259" s="252"/>
      <c r="J259" s="122"/>
      <c r="K259" s="122"/>
      <c r="L259" s="120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1:50" x14ac:dyDescent="0.35">
      <c r="A260" s="13"/>
      <c r="B260" s="13"/>
      <c r="C260" s="121"/>
      <c r="D260" s="122"/>
      <c r="E260" s="122"/>
      <c r="F260" s="122"/>
      <c r="G260" s="122"/>
      <c r="H260" s="122"/>
      <c r="I260" s="252"/>
      <c r="J260" s="122"/>
      <c r="K260" s="122"/>
      <c r="L260" s="120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1:50" x14ac:dyDescent="0.35">
      <c r="A261" s="13"/>
      <c r="B261" s="13"/>
      <c r="C261" s="121"/>
      <c r="D261" s="122"/>
      <c r="E261" s="122"/>
      <c r="F261" s="122"/>
      <c r="G261" s="122"/>
      <c r="H261" s="122"/>
      <c r="I261" s="252"/>
      <c r="J261" s="122"/>
      <c r="K261" s="122"/>
      <c r="L261" s="120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1:50" x14ac:dyDescent="0.35">
      <c r="A262" s="13"/>
      <c r="B262" s="13"/>
      <c r="C262" s="121"/>
      <c r="D262" s="122"/>
      <c r="E262" s="122"/>
      <c r="F262" s="122"/>
      <c r="G262" s="122"/>
      <c r="H262" s="122"/>
      <c r="I262" s="252"/>
      <c r="J262" s="122"/>
      <c r="K262" s="122"/>
      <c r="L262" s="120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1:50" x14ac:dyDescent="0.35">
      <c r="A263" s="13"/>
      <c r="B263" s="13"/>
      <c r="C263" s="121"/>
      <c r="D263" s="122"/>
      <c r="E263" s="122"/>
      <c r="F263" s="122"/>
      <c r="G263" s="122"/>
      <c r="H263" s="122"/>
      <c r="I263" s="252"/>
      <c r="J263" s="122"/>
      <c r="K263" s="122"/>
      <c r="L263" s="120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1:50" x14ac:dyDescent="0.35">
      <c r="A264" s="13"/>
      <c r="B264" s="13"/>
      <c r="C264" s="121"/>
      <c r="D264" s="122"/>
      <c r="E264" s="122"/>
      <c r="F264" s="122"/>
      <c r="G264" s="122"/>
      <c r="H264" s="122"/>
      <c r="I264" s="252"/>
      <c r="J264" s="122"/>
      <c r="K264" s="122"/>
      <c r="L264" s="120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1:50" x14ac:dyDescent="0.35">
      <c r="A265" s="13"/>
      <c r="B265" s="13"/>
      <c r="C265" s="121"/>
      <c r="D265" s="122"/>
      <c r="E265" s="122"/>
      <c r="F265" s="122"/>
      <c r="G265" s="122"/>
      <c r="H265" s="122"/>
      <c r="I265" s="252"/>
      <c r="J265" s="122"/>
      <c r="K265" s="122"/>
      <c r="L265" s="120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spans="1:50" x14ac:dyDescent="0.35">
      <c r="A266" s="13"/>
      <c r="B266" s="13"/>
      <c r="C266" s="121"/>
      <c r="D266" s="122"/>
      <c r="E266" s="122"/>
      <c r="F266" s="122"/>
      <c r="G266" s="122"/>
      <c r="H266" s="122"/>
      <c r="I266" s="252"/>
      <c r="J266" s="122"/>
      <c r="K266" s="122"/>
      <c r="L266" s="120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spans="1:50" x14ac:dyDescent="0.35">
      <c r="A267" s="13"/>
      <c r="B267" s="13"/>
      <c r="C267" s="121"/>
      <c r="D267" s="122"/>
      <c r="E267" s="122"/>
      <c r="F267" s="122"/>
      <c r="G267" s="122"/>
      <c r="H267" s="122"/>
      <c r="I267" s="252"/>
      <c r="J267" s="122"/>
      <c r="K267" s="122"/>
      <c r="L267" s="120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spans="1:50" x14ac:dyDescent="0.35">
      <c r="A268" s="13"/>
      <c r="B268" s="13"/>
      <c r="C268" s="121"/>
      <c r="D268" s="122"/>
      <c r="E268" s="122"/>
      <c r="F268" s="122"/>
      <c r="G268" s="122"/>
      <c r="H268" s="122"/>
      <c r="I268" s="252"/>
      <c r="J268" s="122"/>
      <c r="K268" s="122"/>
      <c r="L268" s="120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spans="1:50" x14ac:dyDescent="0.35">
      <c r="A269" s="13"/>
      <c r="B269" s="13"/>
      <c r="C269" s="121"/>
      <c r="D269" s="122"/>
      <c r="E269" s="122"/>
      <c r="F269" s="122"/>
      <c r="G269" s="122"/>
      <c r="H269" s="122"/>
      <c r="I269" s="252"/>
      <c r="J269" s="122"/>
      <c r="K269" s="122"/>
      <c r="L269" s="120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spans="1:50" x14ac:dyDescent="0.35">
      <c r="A270" s="13"/>
      <c r="B270" s="13"/>
      <c r="C270" s="121"/>
      <c r="D270" s="122"/>
      <c r="E270" s="122"/>
      <c r="F270" s="122"/>
      <c r="G270" s="122"/>
      <c r="H270" s="122"/>
      <c r="I270" s="252"/>
      <c r="J270" s="122"/>
      <c r="K270" s="122"/>
      <c r="L270" s="120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spans="1:50" x14ac:dyDescent="0.35">
      <c r="A271" s="13"/>
      <c r="B271" s="13"/>
      <c r="C271" s="121"/>
      <c r="D271" s="122"/>
      <c r="E271" s="122"/>
      <c r="F271" s="122"/>
      <c r="G271" s="122"/>
      <c r="H271" s="122"/>
      <c r="I271" s="252"/>
      <c r="J271" s="122"/>
      <c r="K271" s="122"/>
      <c r="L271" s="120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spans="1:50" x14ac:dyDescent="0.35">
      <c r="A272" s="13"/>
      <c r="B272" s="13"/>
      <c r="C272" s="121"/>
      <c r="D272" s="122"/>
      <c r="E272" s="122"/>
      <c r="F272" s="122"/>
      <c r="G272" s="122"/>
      <c r="H272" s="122"/>
      <c r="I272" s="252"/>
      <c r="J272" s="122"/>
      <c r="K272" s="122"/>
      <c r="L272" s="120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spans="1:50" x14ac:dyDescent="0.35">
      <c r="A273" s="13"/>
      <c r="B273" s="13"/>
      <c r="C273" s="121"/>
      <c r="D273" s="122"/>
      <c r="E273" s="122"/>
      <c r="F273" s="122"/>
      <c r="G273" s="122"/>
      <c r="H273" s="122"/>
      <c r="I273" s="252"/>
      <c r="J273" s="122"/>
      <c r="K273" s="122"/>
      <c r="L273" s="120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spans="1:50" x14ac:dyDescent="0.35">
      <c r="A274" s="13"/>
      <c r="B274" s="13"/>
      <c r="C274" s="121"/>
      <c r="D274" s="122"/>
      <c r="E274" s="122"/>
      <c r="F274" s="122"/>
      <c r="G274" s="122"/>
      <c r="H274" s="122"/>
      <c r="I274" s="252"/>
      <c r="J274" s="122"/>
      <c r="K274" s="122"/>
      <c r="L274" s="120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spans="1:50" x14ac:dyDescent="0.35">
      <c r="A275" s="13"/>
      <c r="B275" s="13"/>
      <c r="C275" s="121"/>
      <c r="D275" s="122"/>
      <c r="E275" s="122"/>
      <c r="F275" s="122"/>
      <c r="G275" s="122"/>
      <c r="H275" s="122"/>
      <c r="I275" s="252"/>
      <c r="J275" s="122"/>
      <c r="K275" s="122"/>
      <c r="L275" s="120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1:50" x14ac:dyDescent="0.35">
      <c r="A276" s="13"/>
      <c r="B276" s="13"/>
      <c r="C276" s="121"/>
      <c r="D276" s="122"/>
      <c r="E276" s="122"/>
      <c r="F276" s="122"/>
      <c r="G276" s="122"/>
      <c r="H276" s="122"/>
      <c r="I276" s="252"/>
      <c r="J276" s="122"/>
      <c r="K276" s="122"/>
      <c r="L276" s="120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1:50" x14ac:dyDescent="0.35">
      <c r="A277" s="13"/>
      <c r="B277" s="13"/>
      <c r="C277" s="121"/>
      <c r="D277" s="122"/>
      <c r="E277" s="122"/>
      <c r="F277" s="122"/>
      <c r="G277" s="122"/>
      <c r="H277" s="122"/>
      <c r="I277" s="252"/>
      <c r="J277" s="122"/>
      <c r="K277" s="122"/>
      <c r="L277" s="120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1:50" x14ac:dyDescent="0.35">
      <c r="A278" s="13"/>
      <c r="B278" s="13"/>
      <c r="C278" s="121"/>
      <c r="D278" s="122"/>
      <c r="E278" s="122"/>
      <c r="F278" s="122"/>
      <c r="G278" s="122"/>
      <c r="H278" s="122"/>
      <c r="I278" s="252"/>
      <c r="J278" s="122"/>
      <c r="K278" s="122"/>
      <c r="L278" s="120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1:50" x14ac:dyDescent="0.35">
      <c r="A279" s="13"/>
      <c r="B279" s="13"/>
      <c r="C279" s="121"/>
      <c r="D279" s="122"/>
      <c r="E279" s="122"/>
      <c r="F279" s="122"/>
      <c r="G279" s="122"/>
      <c r="H279" s="122"/>
      <c r="I279" s="252"/>
      <c r="J279" s="122"/>
      <c r="K279" s="122"/>
      <c r="L279" s="120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1:50" x14ac:dyDescent="0.35">
      <c r="A280" s="13"/>
      <c r="B280" s="13"/>
      <c r="C280" s="121"/>
      <c r="D280" s="122"/>
      <c r="E280" s="122"/>
      <c r="F280" s="122"/>
      <c r="G280" s="122"/>
      <c r="H280" s="122"/>
      <c r="I280" s="252"/>
      <c r="J280" s="122"/>
      <c r="K280" s="122"/>
      <c r="L280" s="120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1:50" x14ac:dyDescent="0.35">
      <c r="A281" s="13"/>
      <c r="B281" s="13"/>
      <c r="C281" s="121"/>
      <c r="D281" s="122"/>
      <c r="E281" s="122"/>
      <c r="F281" s="122"/>
      <c r="G281" s="122"/>
      <c r="H281" s="122"/>
      <c r="I281" s="252"/>
      <c r="J281" s="122"/>
      <c r="K281" s="122"/>
      <c r="L281" s="120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1:50" x14ac:dyDescent="0.35">
      <c r="A282" s="13"/>
      <c r="B282" s="13"/>
      <c r="C282" s="121"/>
      <c r="D282" s="122"/>
      <c r="E282" s="122"/>
      <c r="F282" s="122"/>
      <c r="G282" s="122"/>
      <c r="H282" s="122"/>
      <c r="I282" s="252"/>
      <c r="J282" s="122"/>
      <c r="K282" s="122"/>
      <c r="L282" s="120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1:50" x14ac:dyDescent="0.35">
      <c r="A283" s="13"/>
      <c r="B283" s="13"/>
      <c r="C283" s="121"/>
      <c r="D283" s="122"/>
      <c r="E283" s="122"/>
      <c r="F283" s="122"/>
      <c r="G283" s="122"/>
      <c r="H283" s="122"/>
      <c r="I283" s="252"/>
      <c r="J283" s="122"/>
      <c r="K283" s="122"/>
      <c r="L283" s="120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1:50" x14ac:dyDescent="0.35">
      <c r="A284" s="13"/>
      <c r="B284" s="13"/>
      <c r="C284" s="121"/>
      <c r="D284" s="122"/>
      <c r="E284" s="122"/>
      <c r="F284" s="122"/>
      <c r="G284" s="122"/>
      <c r="H284" s="122"/>
      <c r="I284" s="252"/>
      <c r="J284" s="122"/>
      <c r="K284" s="122"/>
      <c r="L284" s="120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1:50" x14ac:dyDescent="0.35">
      <c r="A285" s="13"/>
      <c r="B285" s="13"/>
      <c r="C285" s="121"/>
      <c r="D285" s="122"/>
      <c r="E285" s="122"/>
      <c r="F285" s="122"/>
      <c r="G285" s="122"/>
      <c r="H285" s="122"/>
      <c r="I285" s="252"/>
      <c r="J285" s="122"/>
      <c r="K285" s="122"/>
      <c r="L285" s="120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1:50" x14ac:dyDescent="0.35">
      <c r="A286" s="13"/>
      <c r="B286" s="13"/>
      <c r="C286" s="121"/>
      <c r="D286" s="122"/>
      <c r="E286" s="122"/>
      <c r="F286" s="122"/>
      <c r="G286" s="122"/>
      <c r="H286" s="122"/>
      <c r="I286" s="252"/>
      <c r="J286" s="122"/>
      <c r="K286" s="122"/>
      <c r="L286" s="120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1:50" x14ac:dyDescent="0.35">
      <c r="A287" s="13"/>
      <c r="B287" s="13"/>
      <c r="C287" s="121"/>
      <c r="D287" s="122"/>
      <c r="E287" s="122"/>
      <c r="F287" s="122"/>
      <c r="G287" s="122"/>
      <c r="H287" s="122"/>
      <c r="I287" s="252"/>
      <c r="J287" s="122"/>
      <c r="K287" s="122"/>
      <c r="L287" s="120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1:50" x14ac:dyDescent="0.35">
      <c r="A288" s="13"/>
      <c r="B288" s="13"/>
      <c r="C288" s="121"/>
      <c r="D288" s="122"/>
      <c r="E288" s="122"/>
      <c r="F288" s="122"/>
      <c r="G288" s="122"/>
      <c r="H288" s="122"/>
      <c r="I288" s="252"/>
      <c r="J288" s="122"/>
      <c r="K288" s="122"/>
      <c r="L288" s="120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1:50" x14ac:dyDescent="0.35">
      <c r="A289" s="13"/>
      <c r="B289" s="13"/>
      <c r="C289" s="121"/>
      <c r="D289" s="122"/>
      <c r="E289" s="122"/>
      <c r="F289" s="122"/>
      <c r="G289" s="122"/>
      <c r="H289" s="122"/>
      <c r="I289" s="252"/>
      <c r="J289" s="122"/>
      <c r="K289" s="122"/>
      <c r="L289" s="120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1:50" x14ac:dyDescent="0.35">
      <c r="A290" s="13"/>
      <c r="B290" s="13"/>
      <c r="C290" s="121"/>
      <c r="D290" s="122"/>
      <c r="E290" s="122"/>
      <c r="F290" s="122"/>
      <c r="G290" s="122"/>
      <c r="H290" s="122"/>
      <c r="I290" s="252"/>
      <c r="J290" s="122"/>
      <c r="K290" s="122"/>
      <c r="L290" s="120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1:50" x14ac:dyDescent="0.35">
      <c r="A291" s="13"/>
      <c r="B291" s="13"/>
      <c r="C291" s="121"/>
      <c r="D291" s="122"/>
      <c r="E291" s="122"/>
      <c r="F291" s="122"/>
      <c r="G291" s="122"/>
      <c r="H291" s="122"/>
      <c r="I291" s="252"/>
      <c r="J291" s="122"/>
      <c r="K291" s="122"/>
      <c r="L291" s="120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1:50" x14ac:dyDescent="0.35">
      <c r="A292" s="13"/>
      <c r="B292" s="13"/>
      <c r="C292" s="121"/>
      <c r="D292" s="122"/>
      <c r="E292" s="122"/>
      <c r="F292" s="122"/>
      <c r="G292" s="122"/>
      <c r="H292" s="122"/>
      <c r="I292" s="252"/>
      <c r="J292" s="122"/>
      <c r="K292" s="122"/>
      <c r="L292" s="120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1:50" x14ac:dyDescent="0.35">
      <c r="A293" s="13"/>
      <c r="B293" s="13"/>
      <c r="C293" s="121"/>
      <c r="D293" s="122"/>
      <c r="E293" s="122"/>
      <c r="F293" s="122"/>
      <c r="G293" s="122"/>
      <c r="H293" s="122"/>
      <c r="I293" s="252"/>
      <c r="J293" s="122"/>
      <c r="K293" s="122"/>
      <c r="L293" s="120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1:50" x14ac:dyDescent="0.35">
      <c r="A294" s="13"/>
      <c r="B294" s="13"/>
      <c r="C294" s="121"/>
      <c r="D294" s="122"/>
      <c r="E294" s="122"/>
      <c r="F294" s="122"/>
      <c r="G294" s="122"/>
      <c r="H294" s="122"/>
      <c r="I294" s="252"/>
      <c r="J294" s="122"/>
      <c r="K294" s="122"/>
      <c r="L294" s="120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1:50" x14ac:dyDescent="0.35">
      <c r="A295" s="13"/>
      <c r="B295" s="13"/>
      <c r="C295" s="121"/>
      <c r="D295" s="122"/>
      <c r="E295" s="122"/>
      <c r="F295" s="122"/>
      <c r="G295" s="122"/>
      <c r="H295" s="122"/>
      <c r="I295" s="252"/>
      <c r="J295" s="122"/>
      <c r="K295" s="122"/>
      <c r="L295" s="120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1:50" x14ac:dyDescent="0.35">
      <c r="A296" s="13"/>
      <c r="B296" s="13"/>
      <c r="C296" s="121"/>
      <c r="D296" s="122"/>
      <c r="E296" s="122"/>
      <c r="F296" s="122"/>
      <c r="G296" s="122"/>
      <c r="H296" s="122"/>
      <c r="I296" s="252"/>
      <c r="J296" s="122"/>
      <c r="K296" s="122"/>
      <c r="L296" s="120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1:50" x14ac:dyDescent="0.35">
      <c r="A297" s="13"/>
      <c r="B297" s="13"/>
      <c r="C297" s="121"/>
      <c r="D297" s="122"/>
      <c r="E297" s="122"/>
      <c r="F297" s="122"/>
      <c r="G297" s="122"/>
      <c r="H297" s="122"/>
      <c r="I297" s="252"/>
      <c r="J297" s="122"/>
      <c r="K297" s="122"/>
      <c r="L297" s="120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1:50" x14ac:dyDescent="0.35">
      <c r="A298" s="13"/>
      <c r="B298" s="13"/>
      <c r="C298" s="121"/>
      <c r="D298" s="122"/>
      <c r="E298" s="122"/>
      <c r="F298" s="122"/>
      <c r="G298" s="122"/>
      <c r="H298" s="122"/>
      <c r="I298" s="252"/>
      <c r="J298" s="122"/>
      <c r="K298" s="122"/>
      <c r="L298" s="120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1:50" x14ac:dyDescent="0.35">
      <c r="A299" s="13"/>
      <c r="B299" s="13"/>
      <c r="C299" s="121"/>
      <c r="D299" s="122"/>
      <c r="E299" s="122"/>
      <c r="F299" s="122"/>
      <c r="G299" s="122"/>
      <c r="H299" s="122"/>
      <c r="I299" s="252"/>
      <c r="J299" s="122"/>
      <c r="K299" s="122"/>
      <c r="L299" s="120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1:50" x14ac:dyDescent="0.35">
      <c r="A300" s="13"/>
      <c r="B300" s="13"/>
      <c r="C300" s="121"/>
      <c r="D300" s="122"/>
      <c r="E300" s="122"/>
      <c r="F300" s="122"/>
      <c r="G300" s="122"/>
      <c r="H300" s="122"/>
      <c r="I300" s="252"/>
      <c r="J300" s="122"/>
      <c r="K300" s="122"/>
      <c r="L300" s="120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1:50" x14ac:dyDescent="0.35">
      <c r="A301" s="13"/>
      <c r="B301" s="13"/>
      <c r="C301" s="121"/>
      <c r="D301" s="122"/>
      <c r="E301" s="122"/>
      <c r="F301" s="122"/>
      <c r="G301" s="122"/>
      <c r="H301" s="122"/>
      <c r="I301" s="252"/>
      <c r="J301" s="122"/>
      <c r="K301" s="122"/>
      <c r="L301" s="120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1:50" x14ac:dyDescent="0.35">
      <c r="A302" s="13"/>
      <c r="B302" s="13"/>
      <c r="C302" s="121"/>
      <c r="D302" s="122"/>
      <c r="E302" s="122"/>
      <c r="F302" s="122"/>
      <c r="G302" s="122"/>
      <c r="H302" s="122"/>
      <c r="I302" s="252"/>
      <c r="J302" s="122"/>
      <c r="K302" s="122"/>
      <c r="L302" s="120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1:50" x14ac:dyDescent="0.35">
      <c r="A303" s="13"/>
      <c r="B303" s="13"/>
      <c r="C303" s="121"/>
      <c r="D303" s="122"/>
      <c r="E303" s="122"/>
      <c r="F303" s="122"/>
      <c r="G303" s="122"/>
      <c r="H303" s="122"/>
      <c r="I303" s="252"/>
      <c r="J303" s="122"/>
      <c r="K303" s="122"/>
      <c r="L303" s="120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spans="1:50" x14ac:dyDescent="0.35">
      <c r="A304" s="13"/>
      <c r="B304" s="13"/>
      <c r="C304" s="121"/>
      <c r="D304" s="122"/>
      <c r="E304" s="122"/>
      <c r="F304" s="122"/>
      <c r="G304" s="122"/>
      <c r="H304" s="122"/>
      <c r="I304" s="252"/>
      <c r="J304" s="122"/>
      <c r="K304" s="122"/>
      <c r="L304" s="120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</row>
    <row r="305" spans="1:50" x14ac:dyDescent="0.35">
      <c r="A305" s="13"/>
      <c r="B305" s="13"/>
      <c r="C305" s="121"/>
      <c r="D305" s="122"/>
      <c r="E305" s="122"/>
      <c r="F305" s="122"/>
      <c r="G305" s="122"/>
      <c r="H305" s="122"/>
      <c r="I305" s="252"/>
      <c r="J305" s="122"/>
      <c r="K305" s="122"/>
      <c r="L305" s="120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</row>
    <row r="306" spans="1:50" x14ac:dyDescent="0.35">
      <c r="A306" s="13"/>
      <c r="B306" s="13"/>
      <c r="C306" s="121"/>
      <c r="D306" s="122"/>
      <c r="E306" s="122"/>
      <c r="F306" s="122"/>
      <c r="G306" s="122"/>
      <c r="H306" s="122"/>
      <c r="I306" s="252"/>
      <c r="J306" s="122"/>
      <c r="K306" s="122"/>
      <c r="L306" s="120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spans="1:50" x14ac:dyDescent="0.35">
      <c r="A307" s="13"/>
      <c r="B307" s="13"/>
      <c r="C307" s="121"/>
      <c r="D307" s="122"/>
      <c r="E307" s="122"/>
      <c r="F307" s="122"/>
      <c r="G307" s="122"/>
      <c r="H307" s="122"/>
      <c r="I307" s="252"/>
      <c r="J307" s="122"/>
      <c r="K307" s="122"/>
      <c r="L307" s="120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</row>
    <row r="308" spans="1:50" x14ac:dyDescent="0.35">
      <c r="A308" s="13"/>
      <c r="B308" s="13"/>
      <c r="C308" s="121"/>
      <c r="D308" s="122"/>
      <c r="E308" s="122"/>
      <c r="F308" s="122"/>
      <c r="G308" s="122"/>
      <c r="H308" s="122"/>
      <c r="I308" s="252"/>
      <c r="J308" s="122"/>
      <c r="K308" s="122"/>
      <c r="L308" s="120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</row>
    <row r="309" spans="1:50" x14ac:dyDescent="0.35">
      <c r="A309" s="13"/>
      <c r="B309" s="13"/>
      <c r="C309" s="121"/>
      <c r="D309" s="122"/>
      <c r="E309" s="122"/>
      <c r="F309" s="122"/>
      <c r="G309" s="122"/>
      <c r="H309" s="122"/>
      <c r="I309" s="252"/>
      <c r="J309" s="122"/>
      <c r="K309" s="122"/>
      <c r="L309" s="120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</row>
    <row r="310" spans="1:50" x14ac:dyDescent="0.35">
      <c r="A310" s="13"/>
      <c r="B310" s="13"/>
      <c r="C310" s="121"/>
      <c r="D310" s="122"/>
      <c r="E310" s="122"/>
      <c r="F310" s="122"/>
      <c r="G310" s="122"/>
      <c r="H310" s="122"/>
      <c r="I310" s="252"/>
      <c r="J310" s="122"/>
      <c r="K310" s="122"/>
      <c r="L310" s="120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</row>
    <row r="311" spans="1:50" x14ac:dyDescent="0.35">
      <c r="A311" s="13"/>
      <c r="B311" s="13"/>
      <c r="C311" s="121"/>
      <c r="D311" s="122"/>
      <c r="E311" s="122"/>
      <c r="F311" s="122"/>
      <c r="G311" s="122"/>
      <c r="H311" s="122"/>
      <c r="I311" s="252"/>
      <c r="J311" s="122"/>
      <c r="K311" s="122"/>
      <c r="L311" s="120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</row>
    <row r="312" spans="1:50" x14ac:dyDescent="0.35">
      <c r="A312" s="13"/>
      <c r="B312" s="13"/>
      <c r="C312" s="121"/>
      <c r="D312" s="122"/>
      <c r="E312" s="122"/>
      <c r="F312" s="122"/>
      <c r="G312" s="122"/>
      <c r="H312" s="122"/>
      <c r="I312" s="252"/>
      <c r="J312" s="122"/>
      <c r="K312" s="122"/>
      <c r="L312" s="120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</row>
    <row r="313" spans="1:50" x14ac:dyDescent="0.35">
      <c r="A313" s="13"/>
      <c r="B313" s="13"/>
      <c r="C313" s="121"/>
      <c r="D313" s="122"/>
      <c r="E313" s="122"/>
      <c r="F313" s="122"/>
      <c r="G313" s="122"/>
      <c r="H313" s="122"/>
      <c r="I313" s="252"/>
      <c r="J313" s="122"/>
      <c r="K313" s="122"/>
      <c r="L313" s="120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spans="1:50" x14ac:dyDescent="0.35">
      <c r="A314" s="13"/>
      <c r="B314" s="13"/>
      <c r="C314" s="121"/>
      <c r="D314" s="122"/>
      <c r="E314" s="122"/>
      <c r="F314" s="122"/>
      <c r="G314" s="122"/>
      <c r="H314" s="122"/>
      <c r="I314" s="252"/>
      <c r="J314" s="122"/>
      <c r="K314" s="122"/>
      <c r="L314" s="120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spans="1:50" x14ac:dyDescent="0.35">
      <c r="A315" s="13"/>
      <c r="B315" s="13"/>
      <c r="C315" s="121"/>
      <c r="D315" s="122"/>
      <c r="E315" s="122"/>
      <c r="F315" s="122"/>
      <c r="G315" s="122"/>
      <c r="H315" s="122"/>
      <c r="I315" s="252"/>
      <c r="J315" s="122"/>
      <c r="K315" s="122"/>
      <c r="L315" s="120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spans="1:50" x14ac:dyDescent="0.35">
      <c r="A316" s="13"/>
      <c r="B316" s="13"/>
      <c r="C316" s="121"/>
      <c r="D316" s="122"/>
      <c r="E316" s="122"/>
      <c r="F316" s="122"/>
      <c r="G316" s="122"/>
      <c r="H316" s="122"/>
      <c r="I316" s="252"/>
      <c r="J316" s="122"/>
      <c r="K316" s="122"/>
      <c r="L316" s="120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spans="1:50" x14ac:dyDescent="0.35">
      <c r="A317" s="13"/>
      <c r="B317" s="13"/>
      <c r="C317" s="121"/>
      <c r="D317" s="122"/>
      <c r="E317" s="122"/>
      <c r="F317" s="122"/>
      <c r="G317" s="122"/>
      <c r="H317" s="122"/>
      <c r="I317" s="252"/>
      <c r="J317" s="122"/>
      <c r="K317" s="122"/>
      <c r="L317" s="120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</row>
    <row r="318" spans="1:50" x14ac:dyDescent="0.35">
      <c r="A318" s="13"/>
      <c r="B318" s="13"/>
      <c r="C318" s="121"/>
      <c r="D318" s="122"/>
      <c r="E318" s="122"/>
      <c r="F318" s="122"/>
      <c r="G318" s="122"/>
      <c r="H318" s="122"/>
      <c r="I318" s="252"/>
      <c r="J318" s="122"/>
      <c r="K318" s="122"/>
      <c r="L318" s="120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spans="1:50" x14ac:dyDescent="0.35">
      <c r="A319" s="13"/>
      <c r="B319" s="13"/>
      <c r="C319" s="121"/>
      <c r="D319" s="122"/>
      <c r="E319" s="122"/>
      <c r="F319" s="122"/>
      <c r="G319" s="122"/>
      <c r="H319" s="122"/>
      <c r="I319" s="252"/>
      <c r="J319" s="122"/>
      <c r="K319" s="122"/>
      <c r="L319" s="120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spans="1:50" x14ac:dyDescent="0.35">
      <c r="A320" s="13"/>
      <c r="B320" s="13"/>
      <c r="C320" s="121"/>
      <c r="D320" s="122"/>
      <c r="E320" s="122"/>
      <c r="F320" s="122"/>
      <c r="G320" s="122"/>
      <c r="H320" s="122"/>
      <c r="I320" s="252"/>
      <c r="J320" s="122"/>
      <c r="K320" s="122"/>
      <c r="L320" s="120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</row>
    <row r="321" spans="1:50" x14ac:dyDescent="0.35">
      <c r="A321" s="13"/>
      <c r="B321" s="13"/>
      <c r="C321" s="121"/>
      <c r="D321" s="122"/>
      <c r="E321" s="122"/>
      <c r="F321" s="122"/>
      <c r="G321" s="122"/>
      <c r="H321" s="122"/>
      <c r="I321" s="252"/>
      <c r="J321" s="122"/>
      <c r="K321" s="122"/>
      <c r="L321" s="120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</row>
    <row r="322" spans="1:50" x14ac:dyDescent="0.35">
      <c r="A322" s="13"/>
      <c r="B322" s="13"/>
      <c r="C322" s="121"/>
      <c r="D322" s="122"/>
      <c r="E322" s="122"/>
      <c r="F322" s="122"/>
      <c r="G322" s="122"/>
      <c r="H322" s="122"/>
      <c r="I322" s="252"/>
      <c r="J322" s="122"/>
      <c r="K322" s="122"/>
      <c r="L322" s="120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</row>
    <row r="323" spans="1:50" x14ac:dyDescent="0.35">
      <c r="A323" s="13"/>
      <c r="B323" s="13"/>
      <c r="C323" s="121"/>
      <c r="D323" s="122"/>
      <c r="E323" s="122"/>
      <c r="F323" s="122"/>
      <c r="G323" s="122"/>
      <c r="H323" s="122"/>
      <c r="I323" s="252"/>
      <c r="J323" s="122"/>
      <c r="K323" s="122"/>
      <c r="L323" s="120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</row>
    <row r="324" spans="1:50" x14ac:dyDescent="0.35">
      <c r="A324" s="13"/>
      <c r="B324" s="13"/>
      <c r="C324" s="121"/>
      <c r="D324" s="122"/>
      <c r="E324" s="122"/>
      <c r="F324" s="122"/>
      <c r="G324" s="122"/>
      <c r="H324" s="122"/>
      <c r="I324" s="252"/>
      <c r="J324" s="122"/>
      <c r="K324" s="122"/>
      <c r="L324" s="120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</row>
    <row r="325" spans="1:50" x14ac:dyDescent="0.35">
      <c r="A325" s="13"/>
      <c r="B325" s="13"/>
      <c r="C325" s="121"/>
      <c r="D325" s="122"/>
      <c r="E325" s="122"/>
      <c r="F325" s="122"/>
      <c r="G325" s="122"/>
      <c r="H325" s="122"/>
      <c r="I325" s="252"/>
      <c r="J325" s="122"/>
      <c r="K325" s="122"/>
      <c r="L325" s="120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</row>
    <row r="326" spans="1:50" x14ac:dyDescent="0.35">
      <c r="A326" s="13"/>
      <c r="B326" s="13"/>
      <c r="C326" s="121"/>
      <c r="D326" s="122"/>
      <c r="E326" s="122"/>
      <c r="F326" s="122"/>
      <c r="G326" s="122"/>
      <c r="H326" s="122"/>
      <c r="I326" s="252"/>
      <c r="J326" s="122"/>
      <c r="K326" s="122"/>
      <c r="L326" s="120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</row>
    <row r="327" spans="1:50" x14ac:dyDescent="0.35">
      <c r="A327" s="13"/>
      <c r="B327" s="13"/>
      <c r="C327" s="121"/>
      <c r="D327" s="122"/>
      <c r="E327" s="122"/>
      <c r="F327" s="122"/>
      <c r="G327" s="122"/>
      <c r="H327" s="122"/>
      <c r="I327" s="252"/>
      <c r="J327" s="122"/>
      <c r="K327" s="122"/>
      <c r="L327" s="120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</row>
    <row r="328" spans="1:50" x14ac:dyDescent="0.35">
      <c r="A328" s="13"/>
      <c r="B328" s="13"/>
      <c r="C328" s="121"/>
      <c r="D328" s="122"/>
      <c r="E328" s="122"/>
      <c r="F328" s="122"/>
      <c r="G328" s="122"/>
      <c r="H328" s="122"/>
      <c r="I328" s="252"/>
      <c r="J328" s="122"/>
      <c r="K328" s="122"/>
      <c r="L328" s="120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</row>
    <row r="329" spans="1:50" x14ac:dyDescent="0.35">
      <c r="A329" s="13"/>
      <c r="B329" s="13"/>
      <c r="C329" s="121"/>
      <c r="D329" s="122"/>
      <c r="E329" s="122"/>
      <c r="F329" s="122"/>
      <c r="G329" s="122"/>
      <c r="H329" s="122"/>
      <c r="I329" s="252"/>
      <c r="J329" s="122"/>
      <c r="K329" s="122"/>
      <c r="L329" s="120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</row>
    <row r="330" spans="1:50" x14ac:dyDescent="0.35">
      <c r="A330" s="13"/>
      <c r="B330" s="13"/>
      <c r="C330" s="121"/>
      <c r="D330" s="122"/>
      <c r="E330" s="122"/>
      <c r="F330" s="122"/>
      <c r="G330" s="122"/>
      <c r="H330" s="122"/>
      <c r="I330" s="252"/>
      <c r="J330" s="122"/>
      <c r="K330" s="122"/>
      <c r="L330" s="120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</row>
    <row r="331" spans="1:50" x14ac:dyDescent="0.35">
      <c r="A331" s="13"/>
      <c r="B331" s="13"/>
      <c r="C331" s="121"/>
      <c r="D331" s="122"/>
      <c r="E331" s="122"/>
      <c r="F331" s="122"/>
      <c r="G331" s="122"/>
      <c r="H331" s="122"/>
      <c r="I331" s="252"/>
      <c r="J331" s="122"/>
      <c r="K331" s="122"/>
      <c r="L331" s="120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</row>
    <row r="332" spans="1:50" x14ac:dyDescent="0.35">
      <c r="A332" s="13"/>
      <c r="B332" s="13"/>
      <c r="C332" s="121"/>
      <c r="D332" s="122"/>
      <c r="E332" s="122"/>
      <c r="F332" s="122"/>
      <c r="G332" s="122"/>
      <c r="H332" s="122"/>
      <c r="I332" s="252"/>
      <c r="J332" s="122"/>
      <c r="K332" s="122"/>
      <c r="L332" s="120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</row>
    <row r="333" spans="1:50" x14ac:dyDescent="0.35">
      <c r="A333" s="13"/>
      <c r="B333" s="13"/>
      <c r="C333" s="121"/>
      <c r="D333" s="122"/>
      <c r="E333" s="122"/>
      <c r="F333" s="122"/>
      <c r="G333" s="122"/>
      <c r="H333" s="122"/>
      <c r="I333" s="252"/>
      <c r="J333" s="122"/>
      <c r="K333" s="122"/>
      <c r="L333" s="120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spans="1:50" x14ac:dyDescent="0.35">
      <c r="A334" s="13"/>
      <c r="B334" s="13"/>
      <c r="C334" s="121"/>
      <c r="D334" s="122"/>
      <c r="E334" s="122"/>
      <c r="F334" s="122"/>
      <c r="G334" s="122"/>
      <c r="H334" s="122"/>
      <c r="I334" s="252"/>
      <c r="J334" s="122"/>
      <c r="K334" s="122"/>
      <c r="L334" s="120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spans="1:50" x14ac:dyDescent="0.35">
      <c r="A335" s="13"/>
      <c r="B335" s="13"/>
      <c r="C335" s="121"/>
      <c r="D335" s="122"/>
      <c r="E335" s="122"/>
      <c r="F335" s="122"/>
      <c r="G335" s="122"/>
      <c r="H335" s="122"/>
      <c r="I335" s="252"/>
      <c r="J335" s="122"/>
      <c r="K335" s="122"/>
      <c r="L335" s="120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spans="1:50" x14ac:dyDescent="0.35">
      <c r="A336" s="13"/>
      <c r="B336" s="13"/>
      <c r="C336" s="121"/>
      <c r="D336" s="122"/>
      <c r="E336" s="122"/>
      <c r="F336" s="122"/>
      <c r="G336" s="122"/>
      <c r="H336" s="122"/>
      <c r="I336" s="252"/>
      <c r="J336" s="122"/>
      <c r="K336" s="122"/>
      <c r="L336" s="120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spans="1:50" x14ac:dyDescent="0.35">
      <c r="A337" s="13"/>
      <c r="B337" s="13"/>
      <c r="C337" s="121"/>
      <c r="D337" s="122"/>
      <c r="E337" s="122"/>
      <c r="F337" s="122"/>
      <c r="G337" s="122"/>
      <c r="H337" s="122"/>
      <c r="I337" s="252"/>
      <c r="J337" s="122"/>
      <c r="K337" s="122"/>
      <c r="L337" s="120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</row>
    <row r="338" spans="1:50" x14ac:dyDescent="0.35">
      <c r="A338" s="13"/>
      <c r="B338" s="13"/>
      <c r="C338" s="121"/>
      <c r="D338" s="122"/>
      <c r="E338" s="122"/>
      <c r="F338" s="122"/>
      <c r="G338" s="122"/>
      <c r="H338" s="122"/>
      <c r="I338" s="252"/>
      <c r="J338" s="122"/>
      <c r="K338" s="122"/>
      <c r="L338" s="120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</row>
    <row r="339" spans="1:50" x14ac:dyDescent="0.35">
      <c r="A339" s="13"/>
      <c r="B339" s="13"/>
      <c r="C339" s="121"/>
      <c r="D339" s="122"/>
      <c r="E339" s="122"/>
      <c r="F339" s="122"/>
      <c r="G339" s="122"/>
      <c r="H339" s="122"/>
      <c r="I339" s="252"/>
      <c r="J339" s="122"/>
      <c r="K339" s="122"/>
      <c r="L339" s="120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</row>
    <row r="340" spans="1:50" x14ac:dyDescent="0.35">
      <c r="A340" s="13"/>
      <c r="B340" s="13"/>
      <c r="C340" s="121"/>
      <c r="D340" s="122"/>
      <c r="E340" s="122"/>
      <c r="F340" s="122"/>
      <c r="G340" s="122"/>
      <c r="H340" s="122"/>
      <c r="I340" s="252"/>
      <c r="J340" s="122"/>
      <c r="K340" s="122"/>
      <c r="L340" s="120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</row>
    <row r="341" spans="1:50" x14ac:dyDescent="0.35">
      <c r="A341" s="13"/>
      <c r="B341" s="13"/>
      <c r="C341" s="121"/>
      <c r="D341" s="122"/>
      <c r="E341" s="122"/>
      <c r="F341" s="122"/>
      <c r="G341" s="122"/>
      <c r="H341" s="122"/>
      <c r="I341" s="252"/>
      <c r="J341" s="122"/>
      <c r="K341" s="122"/>
      <c r="L341" s="120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</row>
    <row r="342" spans="1:50" x14ac:dyDescent="0.35">
      <c r="A342" s="13"/>
      <c r="B342" s="13"/>
      <c r="C342" s="121"/>
      <c r="D342" s="122"/>
      <c r="E342" s="122"/>
      <c r="F342" s="122"/>
      <c r="G342" s="122"/>
      <c r="H342" s="122"/>
      <c r="I342" s="252"/>
      <c r="J342" s="122"/>
      <c r="K342" s="122"/>
      <c r="L342" s="120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</row>
    <row r="343" spans="1:50" x14ac:dyDescent="0.35">
      <c r="A343" s="13"/>
      <c r="B343" s="13"/>
      <c r="C343" s="121"/>
      <c r="D343" s="122"/>
      <c r="E343" s="122"/>
      <c r="F343" s="122"/>
      <c r="G343" s="122"/>
      <c r="H343" s="122"/>
      <c r="I343" s="252"/>
      <c r="J343" s="122"/>
      <c r="K343" s="122"/>
      <c r="L343" s="120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</row>
    <row r="344" spans="1:50" x14ac:dyDescent="0.35">
      <c r="A344" s="13"/>
      <c r="B344" s="13"/>
      <c r="C344" s="121"/>
      <c r="D344" s="122"/>
      <c r="E344" s="122"/>
      <c r="F344" s="122"/>
      <c r="G344" s="122"/>
      <c r="H344" s="122"/>
      <c r="I344" s="252"/>
      <c r="J344" s="122"/>
      <c r="K344" s="122"/>
      <c r="L344" s="120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</row>
    <row r="345" spans="1:50" x14ac:dyDescent="0.35">
      <c r="A345" s="13"/>
      <c r="B345" s="13"/>
      <c r="C345" s="121"/>
      <c r="D345" s="122"/>
      <c r="E345" s="122"/>
      <c r="F345" s="122"/>
      <c r="G345" s="122"/>
      <c r="H345" s="122"/>
      <c r="I345" s="252"/>
      <c r="J345" s="122"/>
      <c r="K345" s="122"/>
      <c r="L345" s="120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</row>
    <row r="346" spans="1:50" x14ac:dyDescent="0.35">
      <c r="A346" s="13"/>
      <c r="B346" s="13"/>
      <c r="C346" s="121"/>
      <c r="D346" s="122"/>
      <c r="E346" s="122"/>
      <c r="F346" s="122"/>
      <c r="G346" s="122"/>
      <c r="H346" s="122"/>
      <c r="I346" s="252"/>
      <c r="J346" s="122"/>
      <c r="K346" s="122"/>
      <c r="L346" s="120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</row>
    <row r="347" spans="1:50" x14ac:dyDescent="0.35">
      <c r="A347" s="13"/>
      <c r="B347" s="13"/>
      <c r="C347" s="121"/>
      <c r="D347" s="122"/>
      <c r="E347" s="122"/>
      <c r="F347" s="122"/>
      <c r="G347" s="122"/>
      <c r="H347" s="122"/>
      <c r="I347" s="252"/>
      <c r="J347" s="122"/>
      <c r="K347" s="122"/>
      <c r="L347" s="120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</row>
    <row r="348" spans="1:50" x14ac:dyDescent="0.35">
      <c r="A348" s="13"/>
      <c r="B348" s="13"/>
      <c r="C348" s="121"/>
      <c r="D348" s="122"/>
      <c r="E348" s="122"/>
      <c r="F348" s="122"/>
      <c r="G348" s="122"/>
      <c r="H348" s="122"/>
      <c r="I348" s="252"/>
      <c r="J348" s="122"/>
      <c r="K348" s="122"/>
      <c r="L348" s="120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</row>
    <row r="349" spans="1:50" x14ac:dyDescent="0.35">
      <c r="A349" s="13"/>
      <c r="B349" s="13"/>
      <c r="C349" s="121"/>
      <c r="D349" s="122"/>
      <c r="E349" s="122"/>
      <c r="F349" s="122"/>
      <c r="G349" s="122"/>
      <c r="H349" s="122"/>
      <c r="I349" s="252"/>
      <c r="J349" s="122"/>
      <c r="K349" s="122"/>
      <c r="L349" s="120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</row>
    <row r="350" spans="1:50" x14ac:dyDescent="0.35">
      <c r="A350" s="13"/>
      <c r="B350" s="13"/>
      <c r="C350" s="121"/>
      <c r="D350" s="122"/>
      <c r="E350" s="122"/>
      <c r="F350" s="122"/>
      <c r="G350" s="122"/>
      <c r="H350" s="122"/>
      <c r="I350" s="252"/>
      <c r="J350" s="122"/>
      <c r="K350" s="122"/>
      <c r="L350" s="120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</row>
    <row r="351" spans="1:50" x14ac:dyDescent="0.35">
      <c r="A351" s="13"/>
      <c r="B351" s="13"/>
      <c r="C351" s="121"/>
      <c r="D351" s="122"/>
      <c r="E351" s="122"/>
      <c r="F351" s="122"/>
      <c r="G351" s="122"/>
      <c r="H351" s="122"/>
      <c r="I351" s="252"/>
      <c r="J351" s="122"/>
      <c r="K351" s="122"/>
      <c r="L351" s="120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</row>
    <row r="352" spans="1:50" x14ac:dyDescent="0.35">
      <c r="A352" s="13"/>
      <c r="B352" s="13"/>
      <c r="C352" s="121"/>
      <c r="D352" s="122"/>
      <c r="E352" s="122"/>
      <c r="F352" s="122"/>
      <c r="G352" s="122"/>
      <c r="H352" s="122"/>
      <c r="I352" s="252"/>
      <c r="J352" s="122"/>
      <c r="K352" s="122"/>
      <c r="L352" s="120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</row>
    <row r="353" spans="1:50" x14ac:dyDescent="0.35">
      <c r="A353" s="13"/>
      <c r="B353" s="13"/>
      <c r="C353" s="121"/>
      <c r="D353" s="122"/>
      <c r="E353" s="122"/>
      <c r="F353" s="122"/>
      <c r="G353" s="122"/>
      <c r="H353" s="122"/>
      <c r="I353" s="252"/>
      <c r="J353" s="122"/>
      <c r="K353" s="122"/>
      <c r="L353" s="120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</row>
    <row r="354" spans="1:50" x14ac:dyDescent="0.35">
      <c r="A354" s="13"/>
      <c r="B354" s="13"/>
      <c r="C354" s="121"/>
      <c r="D354" s="122"/>
      <c r="E354" s="122"/>
      <c r="F354" s="122"/>
      <c r="G354" s="122"/>
      <c r="H354" s="122"/>
      <c r="I354" s="252"/>
      <c r="J354" s="122"/>
      <c r="K354" s="122"/>
      <c r="L354" s="120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</row>
    <row r="355" spans="1:50" x14ac:dyDescent="0.35">
      <c r="A355" s="13"/>
      <c r="B355" s="13"/>
      <c r="C355" s="121"/>
      <c r="D355" s="122"/>
      <c r="E355" s="122"/>
      <c r="F355" s="122"/>
      <c r="G355" s="122"/>
      <c r="H355" s="122"/>
      <c r="I355" s="252"/>
      <c r="J355" s="122"/>
      <c r="K355" s="122"/>
      <c r="L355" s="120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</row>
    <row r="356" spans="1:50" x14ac:dyDescent="0.35">
      <c r="A356" s="13"/>
      <c r="B356" s="13"/>
      <c r="C356" s="121"/>
      <c r="D356" s="122"/>
      <c r="E356" s="122"/>
      <c r="F356" s="122"/>
      <c r="G356" s="122"/>
      <c r="H356" s="122"/>
      <c r="I356" s="252"/>
      <c r="J356" s="122"/>
      <c r="K356" s="122"/>
      <c r="L356" s="120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</row>
    <row r="357" spans="1:50" x14ac:dyDescent="0.35">
      <c r="A357" s="13"/>
      <c r="B357" s="13"/>
      <c r="C357" s="121"/>
      <c r="D357" s="122"/>
      <c r="E357" s="122"/>
      <c r="F357" s="122"/>
      <c r="G357" s="122"/>
      <c r="H357" s="122"/>
      <c r="I357" s="252"/>
      <c r="J357" s="122"/>
      <c r="K357" s="122"/>
      <c r="L357" s="120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</row>
    <row r="358" spans="1:50" x14ac:dyDescent="0.35">
      <c r="A358" s="13"/>
      <c r="B358" s="13"/>
      <c r="C358" s="121"/>
      <c r="D358" s="122"/>
      <c r="E358" s="122"/>
      <c r="F358" s="122"/>
      <c r="G358" s="122"/>
      <c r="H358" s="122"/>
      <c r="I358" s="252"/>
      <c r="J358" s="122"/>
      <c r="K358" s="122"/>
      <c r="L358" s="120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</row>
    <row r="359" spans="1:50" x14ac:dyDescent="0.35">
      <c r="A359" s="13"/>
      <c r="B359" s="13"/>
      <c r="C359" s="121"/>
      <c r="D359" s="122"/>
      <c r="E359" s="122"/>
      <c r="F359" s="122"/>
      <c r="G359" s="122"/>
      <c r="H359" s="122"/>
      <c r="I359" s="252"/>
      <c r="J359" s="122"/>
      <c r="K359" s="122"/>
      <c r="L359" s="120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</row>
    <row r="360" spans="1:50" x14ac:dyDescent="0.35">
      <c r="A360" s="13"/>
      <c r="B360" s="13"/>
      <c r="C360" s="121"/>
      <c r="D360" s="122"/>
      <c r="E360" s="122"/>
      <c r="F360" s="122"/>
      <c r="G360" s="122"/>
      <c r="H360" s="122"/>
      <c r="I360" s="252"/>
      <c r="J360" s="122"/>
      <c r="K360" s="122"/>
      <c r="L360" s="120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</row>
    <row r="361" spans="1:50" x14ac:dyDescent="0.35">
      <c r="A361" s="13"/>
      <c r="B361" s="13"/>
      <c r="C361" s="121"/>
      <c r="D361" s="122"/>
      <c r="E361" s="122"/>
      <c r="F361" s="122"/>
      <c r="G361" s="122"/>
      <c r="H361" s="122"/>
      <c r="I361" s="252"/>
      <c r="J361" s="122"/>
      <c r="K361" s="122"/>
      <c r="L361" s="120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</row>
    <row r="362" spans="1:50" x14ac:dyDescent="0.35">
      <c r="A362" s="13"/>
      <c r="B362" s="13"/>
      <c r="C362" s="121"/>
      <c r="D362" s="122"/>
      <c r="E362" s="122"/>
      <c r="F362" s="122"/>
      <c r="G362" s="122"/>
      <c r="H362" s="122"/>
      <c r="I362" s="252"/>
      <c r="J362" s="122"/>
      <c r="K362" s="122"/>
      <c r="L362" s="120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</row>
    <row r="363" spans="1:50" x14ac:dyDescent="0.35">
      <c r="A363" s="13"/>
      <c r="B363" s="13"/>
      <c r="C363" s="121"/>
      <c r="D363" s="122"/>
      <c r="E363" s="122"/>
      <c r="F363" s="122"/>
      <c r="G363" s="122"/>
      <c r="H363" s="122"/>
      <c r="I363" s="252"/>
      <c r="J363" s="122"/>
      <c r="K363" s="122"/>
      <c r="L363" s="120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</row>
    <row r="364" spans="1:50" x14ac:dyDescent="0.35">
      <c r="A364" s="13"/>
      <c r="B364" s="13"/>
      <c r="C364" s="121"/>
      <c r="D364" s="122"/>
      <c r="E364" s="122"/>
      <c r="F364" s="122"/>
      <c r="G364" s="122"/>
      <c r="H364" s="122"/>
      <c r="I364" s="252"/>
      <c r="J364" s="122"/>
      <c r="K364" s="122"/>
      <c r="L364" s="120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</row>
    <row r="365" spans="1:50" x14ac:dyDescent="0.35">
      <c r="A365" s="13"/>
      <c r="B365" s="13"/>
      <c r="C365" s="121"/>
      <c r="D365" s="122"/>
      <c r="E365" s="122"/>
      <c r="F365" s="122"/>
      <c r="G365" s="122"/>
      <c r="H365" s="122"/>
      <c r="I365" s="252"/>
      <c r="J365" s="122"/>
      <c r="K365" s="122"/>
      <c r="L365" s="120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</row>
    <row r="366" spans="1:50" x14ac:dyDescent="0.35">
      <c r="A366" s="13"/>
      <c r="B366" s="13"/>
      <c r="C366" s="121"/>
      <c r="D366" s="122"/>
      <c r="E366" s="122"/>
      <c r="F366" s="122"/>
      <c r="G366" s="122"/>
      <c r="H366" s="122"/>
      <c r="I366" s="252"/>
      <c r="J366" s="122"/>
      <c r="K366" s="122"/>
      <c r="L366" s="120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</row>
    <row r="367" spans="1:50" x14ac:dyDescent="0.35">
      <c r="A367" s="13"/>
      <c r="B367" s="13"/>
      <c r="C367" s="121"/>
      <c r="D367" s="122"/>
      <c r="E367" s="122"/>
      <c r="F367" s="122"/>
      <c r="G367" s="122"/>
      <c r="H367" s="122"/>
      <c r="I367" s="252"/>
      <c r="J367" s="122"/>
      <c r="K367" s="122"/>
      <c r="L367" s="120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</row>
    <row r="368" spans="1:50" x14ac:dyDescent="0.35">
      <c r="A368" s="13"/>
      <c r="B368" s="13"/>
      <c r="C368" s="121"/>
      <c r="D368" s="122"/>
      <c r="E368" s="122"/>
      <c r="F368" s="122"/>
      <c r="G368" s="122"/>
      <c r="H368" s="122"/>
      <c r="I368" s="252"/>
      <c r="J368" s="122"/>
      <c r="K368" s="122"/>
      <c r="L368" s="120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</row>
    <row r="369" spans="1:50" x14ac:dyDescent="0.35">
      <c r="A369" s="13"/>
      <c r="B369" s="13"/>
      <c r="C369" s="121"/>
      <c r="D369" s="122"/>
      <c r="E369" s="122"/>
      <c r="F369" s="122"/>
      <c r="G369" s="122"/>
      <c r="H369" s="122"/>
      <c r="I369" s="252"/>
      <c r="J369" s="122"/>
      <c r="K369" s="122"/>
      <c r="L369" s="120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</row>
    <row r="370" spans="1:50" x14ac:dyDescent="0.35">
      <c r="A370" s="13"/>
      <c r="B370" s="13"/>
      <c r="C370" s="121"/>
      <c r="D370" s="122"/>
      <c r="E370" s="122"/>
      <c r="F370" s="122"/>
      <c r="G370" s="122"/>
      <c r="H370" s="122"/>
      <c r="I370" s="252"/>
      <c r="J370" s="122"/>
      <c r="K370" s="122"/>
      <c r="L370" s="120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</row>
    <row r="371" spans="1:50" x14ac:dyDescent="0.35">
      <c r="A371" s="13"/>
      <c r="B371" s="13"/>
      <c r="C371" s="121"/>
      <c r="D371" s="122"/>
      <c r="E371" s="122"/>
      <c r="F371" s="122"/>
      <c r="G371" s="122"/>
      <c r="H371" s="122"/>
      <c r="I371" s="252"/>
      <c r="J371" s="122"/>
      <c r="K371" s="122"/>
      <c r="L371" s="120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</row>
    <row r="372" spans="1:50" x14ac:dyDescent="0.35">
      <c r="A372" s="13"/>
      <c r="B372" s="13"/>
      <c r="C372" s="121"/>
      <c r="D372" s="122"/>
      <c r="E372" s="122"/>
      <c r="F372" s="122"/>
      <c r="G372" s="122"/>
      <c r="H372" s="122"/>
      <c r="I372" s="252"/>
      <c r="J372" s="122"/>
      <c r="K372" s="122"/>
      <c r="L372" s="120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</row>
    <row r="373" spans="1:50" x14ac:dyDescent="0.35">
      <c r="A373" s="13"/>
      <c r="B373" s="13"/>
      <c r="C373" s="121"/>
      <c r="D373" s="122"/>
      <c r="E373" s="122"/>
      <c r="F373" s="122"/>
      <c r="G373" s="122"/>
      <c r="H373" s="122"/>
      <c r="I373" s="252"/>
      <c r="J373" s="122"/>
      <c r="K373" s="122"/>
      <c r="L373" s="120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</row>
    <row r="374" spans="1:50" x14ac:dyDescent="0.35">
      <c r="A374" s="13"/>
      <c r="B374" s="13"/>
      <c r="C374" s="121"/>
      <c r="D374" s="122"/>
      <c r="E374" s="122"/>
      <c r="F374" s="122"/>
      <c r="G374" s="122"/>
      <c r="H374" s="122"/>
      <c r="I374" s="252"/>
      <c r="J374" s="122"/>
      <c r="K374" s="122"/>
      <c r="L374" s="120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</row>
    <row r="375" spans="1:50" x14ac:dyDescent="0.35">
      <c r="A375" s="13"/>
      <c r="B375" s="13"/>
      <c r="C375" s="121"/>
      <c r="D375" s="122"/>
      <c r="E375" s="122"/>
      <c r="F375" s="122"/>
      <c r="G375" s="122"/>
      <c r="H375" s="122"/>
      <c r="I375" s="252"/>
      <c r="J375" s="122"/>
      <c r="K375" s="122"/>
      <c r="L375" s="120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</row>
    <row r="376" spans="1:50" x14ac:dyDescent="0.35">
      <c r="A376" s="13"/>
      <c r="B376" s="13"/>
      <c r="C376" s="121"/>
      <c r="D376" s="122"/>
      <c r="E376" s="122"/>
      <c r="F376" s="122"/>
      <c r="G376" s="122"/>
      <c r="H376" s="122"/>
      <c r="I376" s="252"/>
      <c r="J376" s="122"/>
      <c r="K376" s="122"/>
      <c r="L376" s="120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</row>
    <row r="377" spans="1:50" x14ac:dyDescent="0.35">
      <c r="A377" s="13"/>
      <c r="B377" s="13"/>
      <c r="C377" s="121"/>
      <c r="D377" s="122"/>
      <c r="E377" s="122"/>
      <c r="F377" s="122"/>
      <c r="G377" s="122"/>
      <c r="H377" s="122"/>
      <c r="I377" s="252"/>
      <c r="J377" s="122"/>
      <c r="K377" s="122"/>
      <c r="L377" s="120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</row>
    <row r="378" spans="1:50" x14ac:dyDescent="0.35">
      <c r="A378" s="13"/>
      <c r="B378" s="13"/>
      <c r="C378" s="121"/>
      <c r="D378" s="122"/>
      <c r="E378" s="122"/>
      <c r="F378" s="122"/>
      <c r="G378" s="122"/>
      <c r="H378" s="122"/>
      <c r="I378" s="252"/>
      <c r="J378" s="122"/>
      <c r="K378" s="122"/>
      <c r="L378" s="120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</row>
    <row r="379" spans="1:50" x14ac:dyDescent="0.35">
      <c r="A379" s="13"/>
      <c r="B379" s="13"/>
      <c r="C379" s="121"/>
      <c r="D379" s="122"/>
      <c r="E379" s="122"/>
      <c r="F379" s="122"/>
      <c r="G379" s="122"/>
      <c r="H379" s="122"/>
      <c r="I379" s="252"/>
      <c r="J379" s="122"/>
      <c r="K379" s="122"/>
      <c r="L379" s="120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</row>
    <row r="380" spans="1:50" x14ac:dyDescent="0.35">
      <c r="A380" s="13"/>
      <c r="B380" s="13"/>
      <c r="C380" s="121"/>
      <c r="D380" s="122"/>
      <c r="E380" s="122"/>
      <c r="F380" s="122"/>
      <c r="G380" s="122"/>
      <c r="H380" s="122"/>
      <c r="I380" s="252"/>
      <c r="J380" s="122"/>
      <c r="K380" s="122"/>
      <c r="L380" s="120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</row>
    <row r="381" spans="1:50" x14ac:dyDescent="0.35">
      <c r="A381" s="13"/>
      <c r="B381" s="13"/>
      <c r="C381" s="121"/>
      <c r="D381" s="122"/>
      <c r="E381" s="122"/>
      <c r="F381" s="122"/>
      <c r="G381" s="122"/>
      <c r="H381" s="122"/>
      <c r="I381" s="252"/>
      <c r="J381" s="122"/>
      <c r="K381" s="122"/>
      <c r="L381" s="120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</row>
    <row r="382" spans="1:50" x14ac:dyDescent="0.35">
      <c r="A382" s="13"/>
      <c r="B382" s="13"/>
      <c r="C382" s="121"/>
      <c r="D382" s="122"/>
      <c r="E382" s="122"/>
      <c r="F382" s="122"/>
      <c r="G382" s="122"/>
      <c r="H382" s="122"/>
      <c r="I382" s="252"/>
      <c r="J382" s="122"/>
      <c r="K382" s="122"/>
      <c r="L382" s="120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</row>
    <row r="383" spans="1:50" x14ac:dyDescent="0.35">
      <c r="A383" s="13"/>
      <c r="B383" s="13"/>
      <c r="C383" s="121"/>
      <c r="D383" s="122"/>
      <c r="E383" s="122"/>
      <c r="F383" s="122"/>
      <c r="G383" s="122"/>
      <c r="H383" s="122"/>
      <c r="I383" s="252"/>
      <c r="J383" s="122"/>
      <c r="K383" s="122"/>
      <c r="L383" s="120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</row>
    <row r="384" spans="1:50" x14ac:dyDescent="0.35">
      <c r="A384" s="13"/>
      <c r="B384" s="13"/>
      <c r="C384" s="121"/>
      <c r="D384" s="122"/>
      <c r="E384" s="122"/>
      <c r="F384" s="122"/>
      <c r="G384" s="122"/>
      <c r="H384" s="122"/>
      <c r="I384" s="252"/>
      <c r="J384" s="122"/>
      <c r="K384" s="122"/>
      <c r="L384" s="120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</row>
    <row r="385" spans="1:50" x14ac:dyDescent="0.35">
      <c r="A385" s="13"/>
      <c r="B385" s="13"/>
      <c r="C385" s="121"/>
      <c r="D385" s="122"/>
      <c r="E385" s="122"/>
      <c r="F385" s="122"/>
      <c r="G385" s="122"/>
      <c r="H385" s="122"/>
      <c r="I385" s="252"/>
      <c r="J385" s="122"/>
      <c r="K385" s="122"/>
      <c r="L385" s="120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</row>
    <row r="386" spans="1:50" x14ac:dyDescent="0.35">
      <c r="A386" s="13"/>
      <c r="B386" s="13"/>
      <c r="C386" s="121"/>
      <c r="D386" s="122"/>
      <c r="E386" s="122"/>
      <c r="F386" s="122"/>
      <c r="G386" s="122"/>
      <c r="H386" s="122"/>
      <c r="I386" s="252"/>
      <c r="J386" s="122"/>
      <c r="K386" s="122"/>
      <c r="L386" s="120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</row>
    <row r="387" spans="1:50" x14ac:dyDescent="0.35">
      <c r="A387" s="13"/>
      <c r="B387" s="13"/>
      <c r="C387" s="121"/>
      <c r="D387" s="122"/>
      <c r="E387" s="122"/>
      <c r="F387" s="122"/>
      <c r="G387" s="122"/>
      <c r="H387" s="122"/>
      <c r="I387" s="252"/>
      <c r="J387" s="122"/>
      <c r="K387" s="122"/>
      <c r="L387" s="120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</row>
    <row r="388" spans="1:50" x14ac:dyDescent="0.35">
      <c r="A388" s="13"/>
      <c r="B388" s="13"/>
      <c r="C388" s="121"/>
      <c r="D388" s="122"/>
      <c r="E388" s="122"/>
      <c r="F388" s="122"/>
      <c r="G388" s="122"/>
      <c r="H388" s="122"/>
      <c r="I388" s="252"/>
      <c r="J388" s="122"/>
      <c r="K388" s="122"/>
      <c r="L388" s="120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</row>
    <row r="389" spans="1:50" x14ac:dyDescent="0.35">
      <c r="A389" s="13"/>
      <c r="B389" s="13"/>
      <c r="C389" s="121"/>
      <c r="D389" s="122"/>
      <c r="E389" s="122"/>
      <c r="F389" s="122"/>
      <c r="G389" s="122"/>
      <c r="H389" s="122"/>
      <c r="I389" s="252"/>
      <c r="J389" s="122"/>
      <c r="K389" s="122"/>
      <c r="L389" s="120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</row>
    <row r="390" spans="1:50" x14ac:dyDescent="0.35">
      <c r="A390" s="13"/>
      <c r="B390" s="13"/>
      <c r="C390" s="121"/>
      <c r="D390" s="122"/>
      <c r="E390" s="122"/>
      <c r="F390" s="122"/>
      <c r="G390" s="122"/>
      <c r="H390" s="122"/>
      <c r="I390" s="252"/>
      <c r="J390" s="122"/>
      <c r="K390" s="122"/>
      <c r="L390" s="120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</row>
    <row r="391" spans="1:50" x14ac:dyDescent="0.35">
      <c r="A391" s="13"/>
      <c r="B391" s="13"/>
      <c r="C391" s="121"/>
      <c r="D391" s="122"/>
      <c r="E391" s="122"/>
      <c r="F391" s="122"/>
      <c r="G391" s="122"/>
      <c r="H391" s="122"/>
      <c r="I391" s="252"/>
      <c r="J391" s="122"/>
      <c r="K391" s="122"/>
      <c r="L391" s="120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</row>
    <row r="392" spans="1:50" x14ac:dyDescent="0.35">
      <c r="A392" s="13"/>
      <c r="B392" s="13"/>
      <c r="C392" s="121"/>
      <c r="D392" s="122"/>
      <c r="E392" s="122"/>
      <c r="F392" s="122"/>
      <c r="G392" s="122"/>
      <c r="H392" s="122"/>
      <c r="I392" s="252"/>
      <c r="J392" s="122"/>
      <c r="K392" s="122"/>
      <c r="L392" s="120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</row>
    <row r="393" spans="1:50" x14ac:dyDescent="0.35">
      <c r="A393" s="13"/>
      <c r="B393" s="13"/>
      <c r="C393" s="121"/>
      <c r="D393" s="122"/>
      <c r="E393" s="122"/>
      <c r="F393" s="122"/>
      <c r="G393" s="122"/>
      <c r="H393" s="122"/>
      <c r="I393" s="252"/>
      <c r="J393" s="122"/>
      <c r="K393" s="122"/>
      <c r="L393" s="120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</row>
    <row r="394" spans="1:50" x14ac:dyDescent="0.35">
      <c r="A394" s="13"/>
      <c r="B394" s="13"/>
      <c r="C394" s="121"/>
      <c r="D394" s="122"/>
      <c r="E394" s="122"/>
      <c r="F394" s="122"/>
      <c r="G394" s="122"/>
      <c r="H394" s="122"/>
      <c r="I394" s="252"/>
      <c r="J394" s="122"/>
      <c r="K394" s="122"/>
      <c r="L394" s="120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</row>
    <row r="395" spans="1:50" x14ac:dyDescent="0.35">
      <c r="A395" s="13"/>
      <c r="B395" s="13"/>
      <c r="C395" s="121"/>
      <c r="D395" s="122"/>
      <c r="E395" s="122"/>
      <c r="F395" s="122"/>
      <c r="G395" s="122"/>
      <c r="H395" s="122"/>
      <c r="I395" s="252"/>
      <c r="J395" s="122"/>
      <c r="K395" s="122"/>
      <c r="L395" s="120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</row>
    <row r="396" spans="1:50" x14ac:dyDescent="0.35">
      <c r="A396" s="13"/>
      <c r="B396" s="13"/>
      <c r="C396" s="121"/>
      <c r="D396" s="122"/>
      <c r="E396" s="122"/>
      <c r="F396" s="122"/>
      <c r="G396" s="122"/>
      <c r="H396" s="122"/>
      <c r="I396" s="252"/>
      <c r="J396" s="122"/>
      <c r="K396" s="122"/>
      <c r="L396" s="120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</row>
    <row r="397" spans="1:50" x14ac:dyDescent="0.35">
      <c r="A397" s="13"/>
      <c r="B397" s="13"/>
      <c r="C397" s="121"/>
      <c r="D397" s="122"/>
      <c r="E397" s="122"/>
      <c r="F397" s="122"/>
      <c r="G397" s="122"/>
      <c r="H397" s="122"/>
      <c r="I397" s="252"/>
      <c r="J397" s="122"/>
      <c r="K397" s="122"/>
      <c r="L397" s="120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</row>
    <row r="398" spans="1:50" x14ac:dyDescent="0.35">
      <c r="A398" s="13"/>
      <c r="B398" s="13"/>
      <c r="C398" s="121"/>
      <c r="D398" s="122"/>
      <c r="E398" s="122"/>
      <c r="F398" s="122"/>
      <c r="G398" s="122"/>
      <c r="H398" s="122"/>
      <c r="I398" s="252"/>
      <c r="J398" s="122"/>
      <c r="K398" s="122"/>
      <c r="L398" s="120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</row>
    <row r="399" spans="1:50" x14ac:dyDescent="0.35">
      <c r="A399" s="13"/>
      <c r="B399" s="13"/>
      <c r="C399" s="121"/>
      <c r="D399" s="122"/>
      <c r="E399" s="122"/>
      <c r="F399" s="122"/>
      <c r="G399" s="122"/>
      <c r="H399" s="122"/>
      <c r="I399" s="252"/>
      <c r="J399" s="122"/>
      <c r="K399" s="122"/>
      <c r="L399" s="120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</row>
    <row r="400" spans="1:50" x14ac:dyDescent="0.35">
      <c r="A400" s="13"/>
      <c r="B400" s="13"/>
      <c r="C400" s="121"/>
      <c r="D400" s="122"/>
      <c r="E400" s="122"/>
      <c r="F400" s="122"/>
      <c r="G400" s="122"/>
      <c r="H400" s="122"/>
      <c r="I400" s="252"/>
      <c r="J400" s="122"/>
      <c r="K400" s="122"/>
      <c r="L400" s="120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</row>
    <row r="401" spans="1:50" x14ac:dyDescent="0.35">
      <c r="A401" s="13"/>
      <c r="B401" s="13"/>
      <c r="C401" s="121"/>
      <c r="D401" s="122"/>
      <c r="E401" s="122"/>
      <c r="F401" s="122"/>
      <c r="G401" s="122"/>
      <c r="H401" s="122"/>
      <c r="I401" s="252"/>
      <c r="J401" s="122"/>
      <c r="K401" s="122"/>
      <c r="L401" s="120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</row>
    <row r="402" spans="1:50" x14ac:dyDescent="0.35">
      <c r="A402" s="13"/>
      <c r="B402" s="13"/>
      <c r="C402" s="121"/>
      <c r="D402" s="122"/>
      <c r="E402" s="122"/>
      <c r="F402" s="122"/>
      <c r="G402" s="122"/>
      <c r="H402" s="122"/>
      <c r="I402" s="252"/>
      <c r="J402" s="122"/>
      <c r="K402" s="122"/>
      <c r="L402" s="120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</row>
    <row r="403" spans="1:50" x14ac:dyDescent="0.35">
      <c r="A403" s="13"/>
      <c r="B403" s="13"/>
      <c r="C403" s="121"/>
      <c r="D403" s="122"/>
      <c r="E403" s="122"/>
      <c r="F403" s="122"/>
      <c r="G403" s="122"/>
      <c r="H403" s="122"/>
      <c r="I403" s="252"/>
      <c r="J403" s="122"/>
      <c r="K403" s="122"/>
      <c r="L403" s="120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</row>
    <row r="404" spans="1:50" x14ac:dyDescent="0.35">
      <c r="A404" s="13"/>
      <c r="B404" s="13"/>
      <c r="C404" s="121"/>
      <c r="D404" s="122"/>
      <c r="E404" s="122"/>
      <c r="F404" s="122"/>
      <c r="G404" s="122"/>
      <c r="H404" s="122"/>
      <c r="I404" s="252"/>
      <c r="J404" s="122"/>
      <c r="K404" s="122"/>
      <c r="L404" s="120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</row>
    <row r="405" spans="1:50" x14ac:dyDescent="0.35">
      <c r="A405" s="13"/>
      <c r="B405" s="13"/>
      <c r="C405" s="121"/>
      <c r="D405" s="122"/>
      <c r="E405" s="122"/>
      <c r="F405" s="122"/>
      <c r="G405" s="122"/>
      <c r="H405" s="122"/>
      <c r="I405" s="252"/>
      <c r="J405" s="122"/>
      <c r="K405" s="122"/>
      <c r="L405" s="120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</row>
    <row r="406" spans="1:50" x14ac:dyDescent="0.35">
      <c r="A406" s="13"/>
      <c r="B406" s="13"/>
      <c r="C406" s="121"/>
      <c r="D406" s="122"/>
      <c r="E406" s="122"/>
      <c r="F406" s="122"/>
      <c r="G406" s="122"/>
      <c r="H406" s="122"/>
      <c r="I406" s="252"/>
      <c r="J406" s="122"/>
      <c r="K406" s="122"/>
      <c r="L406" s="120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</row>
    <row r="407" spans="1:50" x14ac:dyDescent="0.35">
      <c r="A407" s="13"/>
      <c r="B407" s="13"/>
      <c r="C407" s="121"/>
      <c r="D407" s="122"/>
      <c r="E407" s="122"/>
      <c r="F407" s="122"/>
      <c r="G407" s="122"/>
      <c r="H407" s="122"/>
      <c r="I407" s="252"/>
      <c r="J407" s="122"/>
      <c r="K407" s="122"/>
      <c r="L407" s="120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</row>
    <row r="408" spans="1:50" x14ac:dyDescent="0.35">
      <c r="A408" s="13"/>
      <c r="B408" s="13"/>
      <c r="C408" s="121"/>
      <c r="D408" s="122"/>
      <c r="E408" s="122"/>
      <c r="F408" s="122"/>
      <c r="G408" s="122"/>
      <c r="H408" s="122"/>
      <c r="I408" s="252"/>
      <c r="J408" s="122"/>
      <c r="K408" s="122"/>
      <c r="L408" s="120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</row>
    <row r="409" spans="1:50" x14ac:dyDescent="0.35">
      <c r="A409" s="13"/>
      <c r="B409" s="13"/>
      <c r="C409" s="121"/>
      <c r="D409" s="122"/>
      <c r="E409" s="122"/>
      <c r="F409" s="122"/>
      <c r="G409" s="122"/>
      <c r="H409" s="122"/>
      <c r="I409" s="252"/>
      <c r="J409" s="122"/>
      <c r="K409" s="122"/>
      <c r="L409" s="120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</row>
    <row r="410" spans="1:50" x14ac:dyDescent="0.35">
      <c r="A410" s="13"/>
      <c r="B410" s="13"/>
      <c r="C410" s="121"/>
      <c r="D410" s="122"/>
      <c r="E410" s="122"/>
      <c r="F410" s="122"/>
      <c r="G410" s="122"/>
      <c r="H410" s="122"/>
      <c r="I410" s="252"/>
      <c r="J410" s="122"/>
      <c r="K410" s="122"/>
      <c r="L410" s="120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</row>
    <row r="411" spans="1:50" x14ac:dyDescent="0.35">
      <c r="A411" s="13"/>
      <c r="B411" s="13"/>
      <c r="C411" s="121"/>
      <c r="D411" s="122"/>
      <c r="E411" s="122"/>
      <c r="F411" s="122"/>
      <c r="G411" s="122"/>
      <c r="H411" s="122"/>
      <c r="I411" s="252"/>
      <c r="J411" s="122"/>
      <c r="K411" s="122"/>
      <c r="L411" s="120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</row>
    <row r="412" spans="1:50" x14ac:dyDescent="0.35">
      <c r="A412" s="13"/>
      <c r="B412" s="13"/>
      <c r="C412" s="121"/>
      <c r="D412" s="122"/>
      <c r="E412" s="122"/>
      <c r="F412" s="122"/>
      <c r="G412" s="122"/>
      <c r="H412" s="122"/>
      <c r="I412" s="252"/>
      <c r="J412" s="122"/>
      <c r="K412" s="122"/>
      <c r="L412" s="120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</row>
    <row r="413" spans="1:50" x14ac:dyDescent="0.35">
      <c r="A413" s="13"/>
      <c r="B413" s="13"/>
      <c r="C413" s="121"/>
      <c r="D413" s="122"/>
      <c r="E413" s="122"/>
      <c r="F413" s="122"/>
      <c r="G413" s="122"/>
      <c r="H413" s="122"/>
      <c r="I413" s="252"/>
      <c r="J413" s="122"/>
      <c r="K413" s="122"/>
      <c r="L413" s="120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</row>
    <row r="414" spans="1:50" x14ac:dyDescent="0.35">
      <c r="A414" s="13"/>
      <c r="B414" s="13"/>
      <c r="C414" s="121"/>
      <c r="D414" s="122"/>
      <c r="E414" s="122"/>
      <c r="F414" s="122"/>
      <c r="G414" s="122"/>
      <c r="H414" s="122"/>
      <c r="I414" s="252"/>
      <c r="J414" s="122"/>
      <c r="K414" s="122"/>
      <c r="L414" s="120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</row>
    <row r="415" spans="1:50" x14ac:dyDescent="0.35">
      <c r="A415" s="13"/>
      <c r="B415" s="13"/>
      <c r="C415" s="121"/>
      <c r="D415" s="122"/>
      <c r="E415" s="122"/>
      <c r="F415" s="122"/>
      <c r="G415" s="122"/>
      <c r="H415" s="122"/>
      <c r="I415" s="252"/>
      <c r="J415" s="122"/>
      <c r="K415" s="122"/>
      <c r="L415" s="120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</row>
    <row r="416" spans="1:50" x14ac:dyDescent="0.35">
      <c r="A416" s="13"/>
      <c r="B416" s="13"/>
      <c r="C416" s="121"/>
      <c r="D416" s="122"/>
      <c r="E416" s="122"/>
      <c r="F416" s="122"/>
      <c r="G416" s="122"/>
      <c r="H416" s="122"/>
      <c r="I416" s="252"/>
      <c r="J416" s="122"/>
      <c r="K416" s="122"/>
      <c r="L416" s="120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</row>
    <row r="417" spans="1:50" x14ac:dyDescent="0.35">
      <c r="A417" s="13"/>
      <c r="B417" s="13"/>
      <c r="C417" s="121"/>
      <c r="D417" s="122"/>
      <c r="E417" s="122"/>
      <c r="F417" s="122"/>
      <c r="G417" s="122"/>
      <c r="H417" s="122"/>
      <c r="I417" s="252"/>
      <c r="J417" s="122"/>
      <c r="K417" s="122"/>
      <c r="L417" s="120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</row>
    <row r="418" spans="1:50" x14ac:dyDescent="0.35">
      <c r="A418" s="13"/>
      <c r="B418" s="13"/>
      <c r="C418" s="121"/>
      <c r="D418" s="122"/>
      <c r="E418" s="122"/>
      <c r="F418" s="122"/>
      <c r="G418" s="122"/>
      <c r="H418" s="122"/>
      <c r="I418" s="252"/>
      <c r="J418" s="122"/>
      <c r="K418" s="122"/>
      <c r="L418" s="120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</row>
    <row r="419" spans="1:50" x14ac:dyDescent="0.35">
      <c r="A419" s="13"/>
      <c r="B419" s="13"/>
      <c r="C419" s="121"/>
      <c r="D419" s="122"/>
      <c r="E419" s="122"/>
      <c r="F419" s="122"/>
      <c r="G419" s="122"/>
      <c r="H419" s="122"/>
      <c r="I419" s="252"/>
      <c r="J419" s="122"/>
      <c r="K419" s="122"/>
      <c r="L419" s="120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</row>
    <row r="420" spans="1:50" x14ac:dyDescent="0.35">
      <c r="A420" s="13"/>
      <c r="B420" s="13"/>
      <c r="C420" s="121"/>
      <c r="D420" s="122"/>
      <c r="E420" s="122"/>
      <c r="F420" s="122"/>
      <c r="G420" s="122"/>
      <c r="H420" s="122"/>
      <c r="I420" s="252"/>
      <c r="J420" s="122"/>
      <c r="K420" s="122"/>
      <c r="L420" s="120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</row>
    <row r="421" spans="1:50" x14ac:dyDescent="0.35">
      <c r="A421" s="13"/>
      <c r="B421" s="13"/>
      <c r="C421" s="121"/>
      <c r="D421" s="122"/>
      <c r="E421" s="122"/>
      <c r="F421" s="122"/>
      <c r="G421" s="122"/>
      <c r="H421" s="122"/>
      <c r="I421" s="252"/>
      <c r="J421" s="122"/>
      <c r="K421" s="122"/>
      <c r="L421" s="120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</row>
    <row r="422" spans="1:50" x14ac:dyDescent="0.35">
      <c r="A422" s="13"/>
      <c r="B422" s="13"/>
      <c r="C422" s="121"/>
      <c r="D422" s="122"/>
      <c r="E422" s="122"/>
      <c r="F422" s="122"/>
      <c r="G422" s="122"/>
      <c r="H422" s="122"/>
      <c r="I422" s="252"/>
      <c r="J422" s="122"/>
      <c r="K422" s="122"/>
      <c r="L422" s="120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</row>
    <row r="423" spans="1:50" x14ac:dyDescent="0.35">
      <c r="A423" s="13"/>
      <c r="B423" s="13"/>
      <c r="C423" s="121"/>
      <c r="D423" s="122"/>
      <c r="E423" s="122"/>
      <c r="F423" s="122"/>
      <c r="G423" s="122"/>
      <c r="H423" s="122"/>
      <c r="I423" s="252"/>
      <c r="J423" s="122"/>
      <c r="K423" s="122"/>
      <c r="L423" s="120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</row>
    <row r="424" spans="1:50" x14ac:dyDescent="0.35">
      <c r="A424" s="13"/>
      <c r="B424" s="13"/>
      <c r="C424" s="121"/>
      <c r="D424" s="122"/>
      <c r="E424" s="122"/>
      <c r="F424" s="122"/>
      <c r="G424" s="122"/>
      <c r="H424" s="122"/>
      <c r="I424" s="252"/>
      <c r="J424" s="122"/>
      <c r="K424" s="122"/>
      <c r="L424" s="120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</row>
    <row r="425" spans="1:50" x14ac:dyDescent="0.35">
      <c r="A425" s="13"/>
      <c r="B425" s="13"/>
      <c r="C425" s="121"/>
      <c r="D425" s="122"/>
      <c r="E425" s="122"/>
      <c r="F425" s="122"/>
      <c r="G425" s="122"/>
      <c r="H425" s="122"/>
      <c r="I425" s="252"/>
      <c r="J425" s="122"/>
      <c r="K425" s="122"/>
      <c r="L425" s="120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</row>
    <row r="426" spans="1:50" x14ac:dyDescent="0.35">
      <c r="A426" s="13"/>
      <c r="B426" s="13"/>
      <c r="C426" s="121"/>
      <c r="D426" s="122"/>
      <c r="E426" s="122"/>
      <c r="F426" s="122"/>
      <c r="G426" s="122"/>
      <c r="H426" s="122"/>
      <c r="I426" s="252"/>
      <c r="J426" s="122"/>
      <c r="K426" s="122"/>
      <c r="L426" s="120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</row>
    <row r="427" spans="1:50" x14ac:dyDescent="0.35">
      <c r="A427" s="13"/>
      <c r="B427" s="13"/>
      <c r="C427" s="121"/>
      <c r="D427" s="122"/>
      <c r="E427" s="122"/>
      <c r="F427" s="122"/>
      <c r="G427" s="122"/>
      <c r="H427" s="122"/>
      <c r="I427" s="252"/>
      <c r="J427" s="122"/>
      <c r="K427" s="122"/>
      <c r="L427" s="120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</row>
    <row r="428" spans="1:50" x14ac:dyDescent="0.35">
      <c r="A428" s="13"/>
      <c r="B428" s="13"/>
      <c r="C428" s="121"/>
      <c r="D428" s="122"/>
      <c r="E428" s="122"/>
      <c r="F428" s="122"/>
      <c r="G428" s="122"/>
      <c r="H428" s="122"/>
      <c r="I428" s="252"/>
      <c r="J428" s="122"/>
      <c r="K428" s="122"/>
      <c r="L428" s="120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</row>
    <row r="429" spans="1:50" x14ac:dyDescent="0.35">
      <c r="A429" s="13"/>
      <c r="B429" s="13"/>
      <c r="C429" s="121"/>
      <c r="D429" s="122"/>
      <c r="E429" s="122"/>
      <c r="F429" s="122"/>
      <c r="G429" s="122"/>
      <c r="H429" s="122"/>
      <c r="I429" s="252"/>
      <c r="J429" s="122"/>
      <c r="K429" s="122"/>
      <c r="L429" s="120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</row>
    <row r="430" spans="1:50" x14ac:dyDescent="0.35">
      <c r="A430" s="13"/>
      <c r="B430" s="13"/>
      <c r="C430" s="121"/>
      <c r="D430" s="122"/>
      <c r="E430" s="122"/>
      <c r="F430" s="122"/>
      <c r="G430" s="122"/>
      <c r="H430" s="122"/>
      <c r="I430" s="252"/>
      <c r="J430" s="122"/>
      <c r="K430" s="122"/>
      <c r="L430" s="120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</row>
    <row r="431" spans="1:50" x14ac:dyDescent="0.35">
      <c r="A431" s="13"/>
      <c r="B431" s="13"/>
      <c r="C431" s="121"/>
      <c r="D431" s="122"/>
      <c r="E431" s="122"/>
      <c r="F431" s="122"/>
      <c r="G431" s="122"/>
      <c r="H431" s="122"/>
      <c r="I431" s="252"/>
      <c r="J431" s="122"/>
      <c r="K431" s="122"/>
      <c r="L431" s="120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</row>
    <row r="432" spans="1:50" x14ac:dyDescent="0.35">
      <c r="A432" s="13"/>
      <c r="B432" s="13"/>
      <c r="C432" s="121"/>
      <c r="D432" s="122"/>
      <c r="E432" s="122"/>
      <c r="F432" s="122"/>
      <c r="G432" s="122"/>
      <c r="H432" s="122"/>
      <c r="I432" s="252"/>
      <c r="J432" s="122"/>
      <c r="K432" s="122"/>
      <c r="L432" s="120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</row>
    <row r="433" spans="1:50" x14ac:dyDescent="0.35">
      <c r="A433" s="13"/>
      <c r="B433" s="13"/>
      <c r="C433" s="121"/>
      <c r="D433" s="122"/>
      <c r="E433" s="122"/>
      <c r="F433" s="122"/>
      <c r="G433" s="122"/>
      <c r="H433" s="122"/>
      <c r="I433" s="252"/>
      <c r="J433" s="122"/>
      <c r="K433" s="122"/>
      <c r="L433" s="120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</row>
    <row r="434" spans="1:50" x14ac:dyDescent="0.35">
      <c r="A434" s="13"/>
      <c r="B434" s="13"/>
      <c r="C434" s="121"/>
      <c r="D434" s="122"/>
      <c r="E434" s="122"/>
      <c r="F434" s="122"/>
      <c r="G434" s="122"/>
      <c r="H434" s="122"/>
      <c r="I434" s="252"/>
      <c r="J434" s="122"/>
      <c r="K434" s="122"/>
      <c r="L434" s="120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</row>
    <row r="435" spans="1:50" x14ac:dyDescent="0.35">
      <c r="A435" s="13"/>
      <c r="B435" s="13"/>
      <c r="C435" s="121"/>
      <c r="D435" s="122"/>
      <c r="E435" s="122"/>
      <c r="F435" s="122"/>
      <c r="G435" s="122"/>
      <c r="H435" s="122"/>
      <c r="I435" s="252"/>
      <c r="J435" s="122"/>
      <c r="K435" s="122"/>
      <c r="L435" s="120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</row>
    <row r="436" spans="1:50" x14ac:dyDescent="0.35">
      <c r="A436" s="13"/>
      <c r="B436" s="13"/>
      <c r="C436" s="121"/>
      <c r="D436" s="122"/>
      <c r="E436" s="122"/>
      <c r="F436" s="122"/>
      <c r="G436" s="122"/>
      <c r="H436" s="122"/>
      <c r="I436" s="252"/>
      <c r="J436" s="122"/>
      <c r="K436" s="122"/>
      <c r="L436" s="120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</row>
    <row r="437" spans="1:50" x14ac:dyDescent="0.35">
      <c r="A437" s="13"/>
      <c r="B437" s="13"/>
      <c r="C437" s="121"/>
      <c r="D437" s="122"/>
      <c r="E437" s="122"/>
      <c r="F437" s="122"/>
      <c r="G437" s="122"/>
      <c r="H437" s="122"/>
      <c r="I437" s="252"/>
      <c r="J437" s="122"/>
      <c r="K437" s="122"/>
      <c r="L437" s="120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</row>
    <row r="438" spans="1:50" x14ac:dyDescent="0.35">
      <c r="A438" s="13"/>
      <c r="B438" s="13"/>
      <c r="C438" s="121"/>
      <c r="D438" s="122"/>
      <c r="E438" s="122"/>
      <c r="F438" s="122"/>
      <c r="G438" s="122"/>
      <c r="H438" s="122"/>
      <c r="I438" s="252"/>
      <c r="J438" s="122"/>
      <c r="K438" s="122"/>
      <c r="L438" s="120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</row>
    <row r="439" spans="1:50" x14ac:dyDescent="0.35">
      <c r="A439" s="13"/>
      <c r="B439" s="13"/>
      <c r="C439" s="121"/>
      <c r="D439" s="122"/>
      <c r="E439" s="122"/>
      <c r="F439" s="122"/>
      <c r="G439" s="122"/>
      <c r="H439" s="122"/>
      <c r="I439" s="252"/>
      <c r="J439" s="122"/>
      <c r="K439" s="122"/>
      <c r="L439" s="120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</row>
    <row r="440" spans="1:50" x14ac:dyDescent="0.35">
      <c r="A440" s="13"/>
      <c r="B440" s="13"/>
      <c r="C440" s="121"/>
      <c r="D440" s="122"/>
      <c r="E440" s="122"/>
      <c r="F440" s="122"/>
      <c r="G440" s="122"/>
      <c r="H440" s="122"/>
      <c r="I440" s="252"/>
      <c r="J440" s="122"/>
      <c r="K440" s="122"/>
      <c r="L440" s="120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</row>
    <row r="441" spans="1:50" x14ac:dyDescent="0.35">
      <c r="A441" s="13"/>
      <c r="B441" s="13"/>
      <c r="C441" s="121"/>
      <c r="D441" s="122"/>
      <c r="E441" s="122"/>
      <c r="F441" s="122"/>
      <c r="G441" s="122"/>
      <c r="H441" s="122"/>
      <c r="I441" s="252"/>
      <c r="J441" s="122"/>
      <c r="K441" s="122"/>
      <c r="L441" s="120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</row>
    <row r="442" spans="1:50" x14ac:dyDescent="0.35">
      <c r="A442" s="13"/>
      <c r="B442" s="13"/>
      <c r="C442" s="121"/>
      <c r="D442" s="122"/>
      <c r="E442" s="122"/>
      <c r="F442" s="122"/>
      <c r="G442" s="122"/>
      <c r="H442" s="122"/>
      <c r="I442" s="252"/>
      <c r="J442" s="122"/>
      <c r="K442" s="122"/>
      <c r="L442" s="120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</row>
    <row r="443" spans="1:50" x14ac:dyDescent="0.35">
      <c r="A443" s="13"/>
      <c r="B443" s="13"/>
      <c r="C443" s="121"/>
      <c r="D443" s="122"/>
      <c r="E443" s="122"/>
      <c r="F443" s="122"/>
      <c r="G443" s="122"/>
      <c r="H443" s="122"/>
      <c r="I443" s="252"/>
      <c r="J443" s="122"/>
      <c r="K443" s="122"/>
      <c r="L443" s="120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</row>
    <row r="444" spans="1:50" x14ac:dyDescent="0.35">
      <c r="A444" s="13"/>
      <c r="B444" s="13"/>
      <c r="C444" s="121"/>
      <c r="D444" s="122"/>
      <c r="E444" s="122"/>
      <c r="F444" s="122"/>
      <c r="G444" s="122"/>
      <c r="H444" s="122"/>
      <c r="I444" s="252"/>
      <c r="J444" s="122"/>
      <c r="K444" s="122"/>
      <c r="L444" s="120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</row>
    <row r="445" spans="1:50" x14ac:dyDescent="0.35">
      <c r="A445" s="13"/>
      <c r="B445" s="13"/>
      <c r="C445" s="121"/>
      <c r="D445" s="122"/>
      <c r="E445" s="122"/>
      <c r="F445" s="122"/>
      <c r="G445" s="122"/>
      <c r="H445" s="122"/>
      <c r="I445" s="252"/>
      <c r="J445" s="122"/>
      <c r="K445" s="122"/>
      <c r="L445" s="120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</row>
    <row r="446" spans="1:50" x14ac:dyDescent="0.35">
      <c r="A446" s="13"/>
      <c r="B446" s="13"/>
      <c r="C446" s="121"/>
      <c r="D446" s="122"/>
      <c r="E446" s="122"/>
      <c r="F446" s="122"/>
      <c r="G446" s="122"/>
      <c r="H446" s="122"/>
      <c r="I446" s="252"/>
      <c r="J446" s="122"/>
      <c r="K446" s="122"/>
      <c r="L446" s="120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</row>
    <row r="447" spans="1:50" x14ac:dyDescent="0.35">
      <c r="A447" s="13"/>
      <c r="B447" s="13"/>
      <c r="C447" s="121"/>
      <c r="D447" s="122"/>
      <c r="E447" s="122"/>
      <c r="F447" s="122"/>
      <c r="G447" s="122"/>
      <c r="H447" s="122"/>
      <c r="I447" s="252"/>
      <c r="J447" s="122"/>
      <c r="K447" s="122"/>
      <c r="L447" s="120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</row>
    <row r="448" spans="1:50" x14ac:dyDescent="0.35">
      <c r="A448" s="13"/>
      <c r="B448" s="13"/>
      <c r="C448" s="121"/>
      <c r="D448" s="122"/>
      <c r="E448" s="122"/>
      <c r="F448" s="122"/>
      <c r="G448" s="122"/>
      <c r="H448" s="122"/>
      <c r="I448" s="252"/>
      <c r="J448" s="122"/>
      <c r="K448" s="122"/>
      <c r="L448" s="120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</row>
    <row r="449" spans="1:50" x14ac:dyDescent="0.35">
      <c r="A449" s="13"/>
      <c r="B449" s="13"/>
      <c r="C449" s="121"/>
      <c r="D449" s="122"/>
      <c r="E449" s="122"/>
      <c r="F449" s="122"/>
      <c r="G449" s="122"/>
      <c r="H449" s="122"/>
      <c r="I449" s="252"/>
      <c r="J449" s="122"/>
      <c r="K449" s="122"/>
      <c r="L449" s="120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</row>
    <row r="450" spans="1:50" x14ac:dyDescent="0.35">
      <c r="A450" s="13"/>
      <c r="B450" s="13"/>
      <c r="C450" s="121"/>
      <c r="D450" s="122"/>
      <c r="E450" s="122"/>
      <c r="F450" s="122"/>
      <c r="G450" s="122"/>
      <c r="H450" s="122"/>
      <c r="I450" s="252"/>
      <c r="J450" s="122"/>
      <c r="K450" s="122"/>
      <c r="L450" s="120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</row>
    <row r="451" spans="1:50" x14ac:dyDescent="0.35">
      <c r="A451" s="13"/>
      <c r="B451" s="13"/>
      <c r="C451" s="121"/>
      <c r="D451" s="122"/>
      <c r="E451" s="122"/>
      <c r="F451" s="122"/>
      <c r="G451" s="122"/>
      <c r="H451" s="122"/>
      <c r="I451" s="252"/>
      <c r="J451" s="122"/>
      <c r="K451" s="122"/>
      <c r="L451" s="120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</row>
    <row r="452" spans="1:50" x14ac:dyDescent="0.35">
      <c r="A452" s="13"/>
      <c r="B452" s="13"/>
      <c r="C452" s="121"/>
      <c r="D452" s="122"/>
      <c r="E452" s="122"/>
      <c r="F452" s="122"/>
      <c r="G452" s="122"/>
      <c r="H452" s="122"/>
      <c r="I452" s="252"/>
      <c r="J452" s="122"/>
      <c r="K452" s="122"/>
      <c r="L452" s="120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</row>
    <row r="453" spans="1:50" x14ac:dyDescent="0.35">
      <c r="A453" s="13"/>
      <c r="B453" s="13"/>
      <c r="C453" s="121"/>
      <c r="D453" s="122"/>
      <c r="E453" s="122"/>
      <c r="F453" s="122"/>
      <c r="G453" s="122"/>
      <c r="H453" s="122"/>
      <c r="I453" s="252"/>
      <c r="J453" s="122"/>
      <c r="K453" s="122"/>
      <c r="L453" s="120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</row>
    <row r="454" spans="1:50" x14ac:dyDescent="0.35">
      <c r="A454" s="13"/>
      <c r="B454" s="13"/>
      <c r="C454" s="121"/>
      <c r="D454" s="122"/>
      <c r="E454" s="122"/>
      <c r="F454" s="122"/>
      <c r="G454" s="122"/>
      <c r="H454" s="122"/>
      <c r="I454" s="252"/>
      <c r="J454" s="122"/>
      <c r="K454" s="122"/>
      <c r="L454" s="120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</row>
    <row r="455" spans="1:50" x14ac:dyDescent="0.35">
      <c r="A455" s="13"/>
      <c r="B455" s="13"/>
      <c r="C455" s="121"/>
      <c r="D455" s="122"/>
      <c r="E455" s="122"/>
      <c r="F455" s="122"/>
      <c r="G455" s="122"/>
      <c r="H455" s="122"/>
      <c r="I455" s="252"/>
      <c r="J455" s="122"/>
      <c r="K455" s="122"/>
      <c r="L455" s="120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</row>
    <row r="456" spans="1:50" x14ac:dyDescent="0.35">
      <c r="A456" s="13"/>
      <c r="B456" s="13"/>
      <c r="C456" s="121"/>
      <c r="D456" s="122"/>
      <c r="E456" s="122"/>
      <c r="F456" s="122"/>
      <c r="G456" s="122"/>
      <c r="H456" s="122"/>
      <c r="I456" s="252"/>
      <c r="J456" s="122"/>
      <c r="K456" s="122"/>
      <c r="L456" s="120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</row>
    <row r="457" spans="1:50" x14ac:dyDescent="0.35">
      <c r="A457" s="13"/>
      <c r="B457" s="13"/>
      <c r="C457" s="121"/>
      <c r="D457" s="122"/>
      <c r="E457" s="122"/>
      <c r="F457" s="122"/>
      <c r="G457" s="122"/>
      <c r="H457" s="122"/>
      <c r="I457" s="252"/>
      <c r="J457" s="122"/>
      <c r="K457" s="122"/>
      <c r="L457" s="120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</row>
    <row r="458" spans="1:50" x14ac:dyDescent="0.35">
      <c r="A458" s="13"/>
      <c r="B458" s="13"/>
      <c r="C458" s="121"/>
      <c r="D458" s="122"/>
      <c r="E458" s="122"/>
      <c r="F458" s="122"/>
      <c r="G458" s="122"/>
      <c r="H458" s="122"/>
      <c r="I458" s="252"/>
      <c r="J458" s="122"/>
      <c r="K458" s="122"/>
      <c r="L458" s="120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</row>
    <row r="459" spans="1:50" x14ac:dyDescent="0.35">
      <c r="A459" s="13"/>
      <c r="B459" s="13"/>
      <c r="C459" s="121"/>
      <c r="D459" s="122"/>
      <c r="E459" s="122"/>
      <c r="F459" s="122"/>
      <c r="G459" s="122"/>
      <c r="H459" s="122"/>
      <c r="I459" s="252"/>
      <c r="J459" s="122"/>
      <c r="K459" s="122"/>
      <c r="L459" s="120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</row>
    <row r="460" spans="1:50" x14ac:dyDescent="0.35">
      <c r="A460" s="13"/>
      <c r="B460" s="13"/>
      <c r="C460" s="121"/>
      <c r="D460" s="122"/>
      <c r="E460" s="122"/>
      <c r="F460" s="122"/>
      <c r="G460" s="122"/>
      <c r="H460" s="122"/>
      <c r="I460" s="252"/>
      <c r="J460" s="122"/>
      <c r="K460" s="122"/>
      <c r="L460" s="120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</row>
    <row r="461" spans="1:50" x14ac:dyDescent="0.35">
      <c r="A461" s="13"/>
      <c r="B461" s="13"/>
      <c r="C461" s="121"/>
      <c r="D461" s="122"/>
      <c r="E461" s="122"/>
      <c r="F461" s="122"/>
      <c r="G461" s="122"/>
      <c r="H461" s="122"/>
      <c r="I461" s="252"/>
      <c r="J461" s="122"/>
      <c r="K461" s="122"/>
      <c r="L461" s="120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</row>
    <row r="462" spans="1:50" x14ac:dyDescent="0.35">
      <c r="A462" s="13"/>
      <c r="B462" s="13"/>
      <c r="C462" s="121"/>
      <c r="D462" s="122"/>
      <c r="E462" s="122"/>
      <c r="F462" s="122"/>
      <c r="G462" s="122"/>
      <c r="H462" s="122"/>
      <c r="I462" s="252"/>
      <c r="J462" s="122"/>
      <c r="K462" s="122"/>
      <c r="L462" s="120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</row>
    <row r="463" spans="1:50" x14ac:dyDescent="0.35">
      <c r="A463" s="13"/>
      <c r="B463" s="13"/>
      <c r="C463" s="121"/>
      <c r="D463" s="122"/>
      <c r="E463" s="122"/>
      <c r="F463" s="122"/>
      <c r="G463" s="122"/>
      <c r="H463" s="122"/>
      <c r="I463" s="252"/>
      <c r="J463" s="122"/>
      <c r="K463" s="122"/>
      <c r="L463" s="120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</row>
    <row r="464" spans="1:50" x14ac:dyDescent="0.35">
      <c r="M464" s="125"/>
      <c r="N464" s="125"/>
      <c r="O464" s="125"/>
      <c r="P464" s="125"/>
      <c r="Q464" s="125"/>
      <c r="R464" s="219"/>
      <c r="S464" s="219"/>
      <c r="T464" s="219"/>
      <c r="U464" s="125"/>
      <c r="V464" s="125"/>
      <c r="W464" s="125"/>
    </row>
    <row r="465" spans="13:23" x14ac:dyDescent="0.35">
      <c r="M465" s="125"/>
      <c r="N465" s="125"/>
      <c r="O465" s="125"/>
      <c r="P465" s="125"/>
      <c r="Q465" s="125"/>
      <c r="R465" s="219"/>
      <c r="S465" s="219"/>
      <c r="T465" s="219"/>
      <c r="U465" s="125"/>
      <c r="V465" s="125"/>
      <c r="W465" s="125"/>
    </row>
    <row r="466" spans="13:23" x14ac:dyDescent="0.35">
      <c r="M466" s="125"/>
      <c r="N466" s="125"/>
      <c r="O466" s="125"/>
      <c r="P466" s="125"/>
      <c r="Q466" s="125"/>
      <c r="R466" s="219"/>
      <c r="S466" s="219"/>
      <c r="T466" s="219"/>
      <c r="U466" s="125"/>
      <c r="V466" s="125"/>
      <c r="W466" s="125"/>
    </row>
    <row r="467" spans="13:23" x14ac:dyDescent="0.35">
      <c r="M467" s="125"/>
      <c r="N467" s="125"/>
      <c r="O467" s="125"/>
      <c r="P467" s="125"/>
      <c r="Q467" s="125"/>
      <c r="R467" s="219"/>
      <c r="S467" s="219"/>
      <c r="T467" s="219"/>
      <c r="U467" s="125"/>
      <c r="V467" s="125"/>
      <c r="W467" s="125"/>
    </row>
    <row r="468" spans="13:23" x14ac:dyDescent="0.35">
      <c r="M468" s="125"/>
      <c r="N468" s="125"/>
      <c r="O468" s="125"/>
      <c r="P468" s="125"/>
      <c r="Q468" s="125"/>
      <c r="R468" s="219"/>
      <c r="S468" s="219"/>
      <c r="T468" s="219"/>
      <c r="U468" s="125"/>
      <c r="V468" s="125"/>
      <c r="W468" s="125"/>
    </row>
    <row r="469" spans="13:23" x14ac:dyDescent="0.35">
      <c r="M469" s="125"/>
      <c r="N469" s="125"/>
      <c r="O469" s="125"/>
      <c r="P469" s="125"/>
      <c r="Q469" s="125"/>
      <c r="R469" s="219"/>
      <c r="S469" s="219"/>
      <c r="T469" s="219"/>
      <c r="U469" s="125"/>
      <c r="V469" s="125"/>
      <c r="W469" s="125"/>
    </row>
    <row r="470" spans="13:23" x14ac:dyDescent="0.35">
      <c r="M470" s="125"/>
      <c r="N470" s="125"/>
      <c r="O470" s="125"/>
      <c r="P470" s="125"/>
      <c r="Q470" s="125"/>
      <c r="R470" s="219"/>
      <c r="S470" s="219"/>
      <c r="T470" s="219"/>
      <c r="U470" s="125"/>
      <c r="V470" s="125"/>
      <c r="W470" s="125"/>
    </row>
    <row r="471" spans="13:23" x14ac:dyDescent="0.35">
      <c r="M471" s="125"/>
      <c r="N471" s="125"/>
      <c r="O471" s="125"/>
      <c r="P471" s="125"/>
      <c r="Q471" s="125"/>
      <c r="R471" s="219"/>
      <c r="S471" s="219"/>
      <c r="T471" s="219"/>
      <c r="U471" s="125"/>
      <c r="V471" s="125"/>
      <c r="W471" s="125"/>
    </row>
    <row r="472" spans="13:23" x14ac:dyDescent="0.35">
      <c r="M472" s="125"/>
      <c r="N472" s="125"/>
      <c r="O472" s="125"/>
      <c r="P472" s="125"/>
      <c r="Q472" s="125"/>
      <c r="R472" s="219"/>
      <c r="S472" s="219"/>
      <c r="T472" s="219"/>
      <c r="U472" s="125"/>
      <c r="V472" s="125"/>
      <c r="W472" s="125"/>
    </row>
    <row r="473" spans="13:23" x14ac:dyDescent="0.35">
      <c r="M473" s="125"/>
      <c r="N473" s="125"/>
      <c r="O473" s="125"/>
      <c r="P473" s="125"/>
      <c r="Q473" s="125"/>
      <c r="R473" s="219"/>
      <c r="S473" s="219"/>
      <c r="T473" s="219"/>
      <c r="U473" s="125"/>
      <c r="V473" s="125"/>
      <c r="W473" s="125"/>
    </row>
    <row r="474" spans="13:23" x14ac:dyDescent="0.35">
      <c r="M474" s="125"/>
      <c r="N474" s="125"/>
      <c r="O474" s="125"/>
      <c r="P474" s="125"/>
      <c r="Q474" s="125"/>
      <c r="R474" s="219"/>
      <c r="S474" s="219"/>
      <c r="T474" s="219"/>
      <c r="U474" s="125"/>
      <c r="V474" s="125"/>
      <c r="W474" s="125"/>
    </row>
    <row r="475" spans="13:23" x14ac:dyDescent="0.35">
      <c r="M475" s="125"/>
      <c r="N475" s="125"/>
      <c r="O475" s="125"/>
      <c r="P475" s="125"/>
      <c r="Q475" s="125"/>
      <c r="R475" s="219"/>
      <c r="S475" s="219"/>
      <c r="T475" s="219"/>
      <c r="U475" s="125"/>
      <c r="V475" s="125"/>
      <c r="W475" s="125"/>
    </row>
    <row r="476" spans="13:23" x14ac:dyDescent="0.35">
      <c r="M476" s="125"/>
      <c r="N476" s="125"/>
      <c r="O476" s="125"/>
      <c r="P476" s="125"/>
      <c r="Q476" s="125"/>
      <c r="R476" s="219"/>
      <c r="S476" s="219"/>
      <c r="T476" s="219"/>
      <c r="U476" s="125"/>
      <c r="V476" s="125"/>
      <c r="W476" s="125"/>
    </row>
    <row r="477" spans="13:23" x14ac:dyDescent="0.35">
      <c r="M477" s="125"/>
      <c r="N477" s="125"/>
      <c r="O477" s="125"/>
      <c r="P477" s="125"/>
      <c r="Q477" s="125"/>
      <c r="R477" s="219"/>
      <c r="S477" s="219"/>
      <c r="T477" s="219"/>
      <c r="U477" s="125"/>
      <c r="V477" s="125"/>
      <c r="W477" s="125"/>
    </row>
    <row r="478" spans="13:23" x14ac:dyDescent="0.35">
      <c r="M478" s="125"/>
      <c r="N478" s="125"/>
      <c r="O478" s="125"/>
      <c r="P478" s="125"/>
      <c r="Q478" s="125"/>
      <c r="R478" s="219"/>
      <c r="S478" s="219"/>
      <c r="T478" s="219"/>
      <c r="U478" s="125"/>
      <c r="V478" s="125"/>
      <c r="W478" s="125"/>
    </row>
    <row r="479" spans="13:23" x14ac:dyDescent="0.35">
      <c r="M479" s="125"/>
      <c r="N479" s="125"/>
      <c r="O479" s="125"/>
      <c r="P479" s="125"/>
      <c r="Q479" s="125"/>
      <c r="R479" s="219"/>
      <c r="S479" s="219"/>
      <c r="T479" s="219"/>
      <c r="U479" s="125"/>
      <c r="V479" s="125"/>
      <c r="W479" s="125"/>
    </row>
    <row r="480" spans="13:23" x14ac:dyDescent="0.35">
      <c r="M480" s="125"/>
      <c r="N480" s="125"/>
      <c r="O480" s="125"/>
      <c r="P480" s="125"/>
      <c r="Q480" s="125"/>
      <c r="R480" s="219"/>
      <c r="S480" s="219"/>
      <c r="T480" s="219"/>
      <c r="U480" s="125"/>
      <c r="V480" s="125"/>
      <c r="W480" s="125"/>
    </row>
    <row r="481" spans="13:23" x14ac:dyDescent="0.35">
      <c r="M481" s="125"/>
      <c r="N481" s="125"/>
      <c r="O481" s="125"/>
      <c r="P481" s="125"/>
      <c r="Q481" s="125"/>
      <c r="R481" s="219"/>
      <c r="S481" s="219"/>
      <c r="T481" s="219"/>
      <c r="U481" s="125"/>
      <c r="V481" s="125"/>
      <c r="W481" s="125"/>
    </row>
    <row r="482" spans="13:23" x14ac:dyDescent="0.35">
      <c r="M482" s="125"/>
      <c r="N482" s="125"/>
      <c r="O482" s="125"/>
      <c r="P482" s="125"/>
      <c r="Q482" s="125"/>
      <c r="R482" s="219"/>
      <c r="S482" s="219"/>
      <c r="T482" s="219"/>
      <c r="U482" s="125"/>
      <c r="V482" s="125"/>
      <c r="W482" s="125"/>
    </row>
    <row r="483" spans="13:23" x14ac:dyDescent="0.35">
      <c r="M483" s="125"/>
      <c r="N483" s="125"/>
      <c r="O483" s="125"/>
      <c r="P483" s="125"/>
      <c r="Q483" s="125"/>
      <c r="R483" s="219"/>
      <c r="S483" s="219"/>
      <c r="T483" s="219"/>
      <c r="U483" s="125"/>
      <c r="V483" s="125"/>
      <c r="W483" s="125"/>
    </row>
    <row r="484" spans="13:23" x14ac:dyDescent="0.35">
      <c r="M484" s="125"/>
      <c r="N484" s="125"/>
      <c r="O484" s="125"/>
      <c r="P484" s="125"/>
      <c r="Q484" s="125"/>
      <c r="R484" s="219"/>
      <c r="S484" s="219"/>
      <c r="T484" s="219"/>
      <c r="U484" s="125"/>
      <c r="V484" s="125"/>
      <c r="W484" s="125"/>
    </row>
    <row r="485" spans="13:23" x14ac:dyDescent="0.35">
      <c r="M485" s="125"/>
      <c r="N485" s="125"/>
      <c r="O485" s="125"/>
      <c r="P485" s="125"/>
      <c r="Q485" s="125"/>
      <c r="R485" s="219"/>
      <c r="S485" s="219"/>
      <c r="T485" s="219"/>
      <c r="U485" s="125"/>
      <c r="V485" s="125"/>
      <c r="W485" s="125"/>
    </row>
    <row r="486" spans="13:23" x14ac:dyDescent="0.35">
      <c r="M486" s="125"/>
      <c r="N486" s="125"/>
      <c r="O486" s="125"/>
      <c r="P486" s="125"/>
      <c r="Q486" s="125"/>
      <c r="R486" s="219"/>
      <c r="S486" s="219"/>
      <c r="T486" s="219"/>
      <c r="U486" s="125"/>
      <c r="V486" s="125"/>
      <c r="W486" s="125"/>
    </row>
    <row r="487" spans="13:23" x14ac:dyDescent="0.35">
      <c r="M487" s="125"/>
      <c r="N487" s="125"/>
      <c r="O487" s="125"/>
      <c r="P487" s="125"/>
      <c r="Q487" s="125"/>
      <c r="R487" s="219"/>
      <c r="S487" s="219"/>
      <c r="T487" s="219"/>
      <c r="U487" s="125"/>
      <c r="V487" s="125"/>
      <c r="W487" s="125"/>
    </row>
    <row r="488" spans="13:23" x14ac:dyDescent="0.35">
      <c r="M488" s="125"/>
      <c r="N488" s="125"/>
      <c r="O488" s="125"/>
      <c r="P488" s="125"/>
      <c r="Q488" s="125"/>
      <c r="R488" s="219"/>
      <c r="S488" s="219"/>
      <c r="T488" s="219"/>
      <c r="U488" s="125"/>
      <c r="V488" s="125"/>
      <c r="W488" s="125"/>
    </row>
    <row r="489" spans="13:23" x14ac:dyDescent="0.35">
      <c r="M489" s="125"/>
      <c r="N489" s="125"/>
      <c r="O489" s="125"/>
      <c r="P489" s="125"/>
      <c r="Q489" s="125"/>
      <c r="R489" s="219"/>
      <c r="S489" s="219"/>
      <c r="T489" s="219"/>
      <c r="U489" s="125"/>
      <c r="V489" s="125"/>
      <c r="W489" s="125"/>
    </row>
    <row r="490" spans="13:23" x14ac:dyDescent="0.35">
      <c r="M490" s="125"/>
      <c r="N490" s="125"/>
      <c r="O490" s="125"/>
      <c r="P490" s="125"/>
      <c r="Q490" s="125"/>
      <c r="R490" s="219"/>
      <c r="S490" s="219"/>
      <c r="T490" s="219"/>
      <c r="U490" s="125"/>
      <c r="V490" s="125"/>
      <c r="W490" s="125"/>
    </row>
    <row r="491" spans="13:23" x14ac:dyDescent="0.35">
      <c r="M491" s="125"/>
      <c r="N491" s="125"/>
      <c r="O491" s="125"/>
      <c r="P491" s="125"/>
      <c r="Q491" s="125"/>
      <c r="R491" s="219"/>
      <c r="S491" s="219"/>
      <c r="T491" s="219"/>
      <c r="U491" s="125"/>
      <c r="V491" s="125"/>
      <c r="W491" s="125"/>
    </row>
    <row r="492" spans="13:23" x14ac:dyDescent="0.35">
      <c r="M492" s="125"/>
      <c r="N492" s="125"/>
      <c r="O492" s="125"/>
      <c r="P492" s="125"/>
      <c r="Q492" s="125"/>
      <c r="R492" s="219"/>
      <c r="S492" s="219"/>
      <c r="T492" s="219"/>
      <c r="U492" s="125"/>
      <c r="V492" s="125"/>
      <c r="W492" s="125"/>
    </row>
    <row r="493" spans="13:23" x14ac:dyDescent="0.35">
      <c r="M493" s="125"/>
      <c r="N493" s="125"/>
      <c r="O493" s="125"/>
      <c r="P493" s="125"/>
      <c r="Q493" s="125"/>
      <c r="R493" s="219"/>
      <c r="S493" s="219"/>
      <c r="T493" s="219"/>
      <c r="U493" s="125"/>
      <c r="V493" s="125"/>
      <c r="W493" s="125"/>
    </row>
    <row r="494" spans="13:23" x14ac:dyDescent="0.35">
      <c r="M494" s="125"/>
      <c r="N494" s="125"/>
      <c r="O494" s="125"/>
      <c r="P494" s="125"/>
      <c r="Q494" s="125"/>
      <c r="R494" s="219"/>
      <c r="S494" s="219"/>
      <c r="T494" s="219"/>
      <c r="U494" s="125"/>
      <c r="V494" s="125"/>
      <c r="W494" s="125"/>
    </row>
    <row r="495" spans="13:23" x14ac:dyDescent="0.35">
      <c r="M495" s="125"/>
      <c r="N495" s="125"/>
      <c r="O495" s="125"/>
      <c r="P495" s="125"/>
      <c r="Q495" s="125"/>
      <c r="R495" s="219"/>
      <c r="S495" s="219"/>
      <c r="T495" s="219"/>
      <c r="U495" s="125"/>
      <c r="V495" s="125"/>
      <c r="W495" s="125"/>
    </row>
    <row r="496" spans="13:23" x14ac:dyDescent="0.35">
      <c r="M496" s="125"/>
      <c r="N496" s="125"/>
      <c r="O496" s="125"/>
      <c r="P496" s="125"/>
      <c r="Q496" s="125"/>
      <c r="R496" s="219"/>
      <c r="S496" s="219"/>
      <c r="T496" s="219"/>
      <c r="U496" s="125"/>
      <c r="V496" s="125"/>
      <c r="W496" s="125"/>
    </row>
    <row r="497" spans="13:23" x14ac:dyDescent="0.35">
      <c r="M497" s="125"/>
      <c r="N497" s="125"/>
      <c r="O497" s="125"/>
      <c r="P497" s="125"/>
      <c r="Q497" s="125"/>
      <c r="R497" s="219"/>
      <c r="S497" s="219"/>
      <c r="T497" s="219"/>
      <c r="U497" s="125"/>
      <c r="V497" s="125"/>
      <c r="W497" s="125"/>
    </row>
    <row r="498" spans="13:23" x14ac:dyDescent="0.35">
      <c r="M498" s="125"/>
      <c r="N498" s="125"/>
      <c r="O498" s="125"/>
      <c r="P498" s="125"/>
      <c r="Q498" s="125"/>
      <c r="R498" s="219"/>
      <c r="S498" s="219"/>
      <c r="T498" s="219"/>
      <c r="U498" s="125"/>
      <c r="V498" s="125"/>
      <c r="W498" s="125"/>
    </row>
    <row r="499" spans="13:23" x14ac:dyDescent="0.35">
      <c r="M499" s="125"/>
      <c r="N499" s="125"/>
      <c r="O499" s="125"/>
      <c r="P499" s="125"/>
      <c r="Q499" s="125"/>
      <c r="R499" s="219"/>
      <c r="S499" s="219"/>
      <c r="T499" s="219"/>
      <c r="U499" s="125"/>
      <c r="V499" s="125"/>
      <c r="W499" s="125"/>
    </row>
    <row r="500" spans="13:23" x14ac:dyDescent="0.35">
      <c r="M500" s="125"/>
      <c r="N500" s="125"/>
      <c r="O500" s="125"/>
      <c r="P500" s="125"/>
      <c r="Q500" s="125"/>
      <c r="R500" s="219"/>
      <c r="S500" s="219"/>
      <c r="T500" s="219"/>
      <c r="U500" s="125"/>
      <c r="V500" s="125"/>
      <c r="W500" s="125"/>
    </row>
    <row r="501" spans="13:23" x14ac:dyDescent="0.35">
      <c r="M501" s="125"/>
      <c r="N501" s="125"/>
      <c r="O501" s="125"/>
      <c r="P501" s="125"/>
      <c r="Q501" s="125"/>
      <c r="R501" s="219"/>
      <c r="S501" s="219"/>
      <c r="T501" s="219"/>
      <c r="U501" s="125"/>
      <c r="V501" s="125"/>
      <c r="W501" s="125"/>
    </row>
    <row r="502" spans="13:23" x14ac:dyDescent="0.35">
      <c r="M502" s="125"/>
      <c r="N502" s="125"/>
      <c r="O502" s="125"/>
      <c r="P502" s="125"/>
      <c r="Q502" s="125"/>
      <c r="R502" s="219"/>
      <c r="S502" s="219"/>
      <c r="T502" s="219"/>
      <c r="U502" s="125"/>
      <c r="V502" s="125"/>
      <c r="W502" s="125"/>
    </row>
    <row r="503" spans="13:23" x14ac:dyDescent="0.35">
      <c r="M503" s="125"/>
      <c r="N503" s="125"/>
      <c r="O503" s="125"/>
      <c r="P503" s="125"/>
      <c r="Q503" s="125"/>
      <c r="R503" s="219"/>
      <c r="S503" s="219"/>
      <c r="T503" s="219"/>
      <c r="U503" s="125"/>
      <c r="V503" s="125"/>
      <c r="W503" s="125"/>
    </row>
    <row r="504" spans="13:23" x14ac:dyDescent="0.35">
      <c r="M504" s="125"/>
      <c r="N504" s="125"/>
      <c r="O504" s="125"/>
      <c r="P504" s="125"/>
      <c r="Q504" s="125"/>
      <c r="R504" s="219"/>
      <c r="S504" s="219"/>
      <c r="T504" s="219"/>
      <c r="U504" s="125"/>
      <c r="V504" s="125"/>
      <c r="W504" s="125"/>
    </row>
    <row r="505" spans="13:23" x14ac:dyDescent="0.35">
      <c r="M505" s="125"/>
      <c r="N505" s="125"/>
      <c r="O505" s="125"/>
      <c r="P505" s="125"/>
      <c r="Q505" s="125"/>
      <c r="R505" s="219"/>
      <c r="S505" s="219"/>
      <c r="T505" s="219"/>
      <c r="U505" s="125"/>
      <c r="V505" s="125"/>
      <c r="W505" s="125"/>
    </row>
    <row r="506" spans="13:23" x14ac:dyDescent="0.35">
      <c r="M506" s="125"/>
      <c r="N506" s="125"/>
      <c r="O506" s="125"/>
      <c r="P506" s="125"/>
      <c r="Q506" s="125"/>
      <c r="R506" s="219"/>
      <c r="S506" s="219"/>
      <c r="T506" s="219"/>
      <c r="U506" s="125"/>
      <c r="V506" s="125"/>
      <c r="W506" s="125"/>
    </row>
    <row r="507" spans="13:23" x14ac:dyDescent="0.35">
      <c r="M507" s="125"/>
      <c r="N507" s="125"/>
      <c r="O507" s="125"/>
      <c r="P507" s="125"/>
      <c r="Q507" s="125"/>
      <c r="R507" s="219"/>
      <c r="S507" s="219"/>
      <c r="T507" s="219"/>
      <c r="U507" s="125"/>
      <c r="V507" s="125"/>
      <c r="W507" s="125"/>
    </row>
    <row r="508" spans="13:23" x14ac:dyDescent="0.35">
      <c r="M508" s="125"/>
      <c r="N508" s="125"/>
      <c r="O508" s="125"/>
      <c r="P508" s="125"/>
      <c r="Q508" s="125"/>
      <c r="R508" s="219"/>
      <c r="S508" s="219"/>
      <c r="T508" s="219"/>
      <c r="U508" s="125"/>
      <c r="V508" s="125"/>
      <c r="W508" s="125"/>
    </row>
    <row r="509" spans="13:23" x14ac:dyDescent="0.35">
      <c r="M509" s="125"/>
      <c r="N509" s="125"/>
      <c r="O509" s="125"/>
      <c r="P509" s="125"/>
      <c r="Q509" s="125"/>
      <c r="R509" s="219"/>
      <c r="S509" s="219"/>
      <c r="T509" s="219"/>
      <c r="U509" s="125"/>
      <c r="V509" s="125"/>
      <c r="W509" s="125"/>
    </row>
    <row r="510" spans="13:23" x14ac:dyDescent="0.35">
      <c r="M510" s="125"/>
      <c r="N510" s="125"/>
      <c r="O510" s="125"/>
      <c r="P510" s="125"/>
      <c r="Q510" s="125"/>
      <c r="R510" s="219"/>
      <c r="S510" s="219"/>
      <c r="T510" s="219"/>
      <c r="U510" s="125"/>
      <c r="V510" s="125"/>
      <c r="W510" s="125"/>
    </row>
    <row r="511" spans="13:23" x14ac:dyDescent="0.35">
      <c r="M511" s="125"/>
      <c r="N511" s="125"/>
      <c r="O511" s="125"/>
      <c r="P511" s="125"/>
      <c r="Q511" s="125"/>
      <c r="R511" s="219"/>
      <c r="S511" s="219"/>
      <c r="T511" s="219"/>
      <c r="U511" s="125"/>
      <c r="V511" s="125"/>
      <c r="W511" s="125"/>
    </row>
    <row r="512" spans="13:23" x14ac:dyDescent="0.35">
      <c r="M512" s="125"/>
      <c r="N512" s="125"/>
      <c r="O512" s="125"/>
      <c r="P512" s="125"/>
      <c r="Q512" s="125"/>
      <c r="R512" s="219"/>
      <c r="S512" s="219"/>
      <c r="T512" s="219"/>
      <c r="U512" s="125"/>
      <c r="V512" s="125"/>
      <c r="W512" s="125"/>
    </row>
    <row r="513" spans="13:23" x14ac:dyDescent="0.35">
      <c r="M513" s="125"/>
      <c r="N513" s="125"/>
      <c r="O513" s="125"/>
      <c r="P513" s="125"/>
      <c r="Q513" s="125"/>
      <c r="R513" s="219"/>
      <c r="S513" s="219"/>
      <c r="T513" s="219"/>
      <c r="U513" s="125"/>
      <c r="V513" s="125"/>
      <c r="W513" s="125"/>
    </row>
    <row r="514" spans="13:23" x14ac:dyDescent="0.35">
      <c r="M514" s="125"/>
      <c r="N514" s="125"/>
      <c r="O514" s="125"/>
      <c r="P514" s="125"/>
      <c r="Q514" s="125"/>
      <c r="R514" s="219"/>
      <c r="S514" s="219"/>
      <c r="T514" s="219"/>
      <c r="U514" s="125"/>
      <c r="V514" s="125"/>
      <c r="W514" s="125"/>
    </row>
    <row r="515" spans="13:23" x14ac:dyDescent="0.35">
      <c r="M515" s="125"/>
      <c r="N515" s="125"/>
      <c r="O515" s="125"/>
      <c r="P515" s="125"/>
      <c r="Q515" s="125"/>
      <c r="R515" s="219"/>
      <c r="S515" s="219"/>
      <c r="T515" s="219"/>
      <c r="U515" s="125"/>
      <c r="V515" s="125"/>
      <c r="W515" s="125"/>
    </row>
    <row r="516" spans="13:23" x14ac:dyDescent="0.35">
      <c r="M516" s="125"/>
      <c r="N516" s="125"/>
      <c r="O516" s="125"/>
      <c r="P516" s="125"/>
      <c r="Q516" s="125"/>
      <c r="R516" s="219"/>
      <c r="S516" s="219"/>
      <c r="T516" s="219"/>
      <c r="U516" s="125"/>
      <c r="V516" s="125"/>
      <c r="W516" s="125"/>
    </row>
    <row r="517" spans="13:23" x14ac:dyDescent="0.35">
      <c r="M517" s="125"/>
      <c r="N517" s="125"/>
      <c r="O517" s="125"/>
      <c r="P517" s="125"/>
      <c r="Q517" s="125"/>
      <c r="R517" s="219"/>
      <c r="S517" s="219"/>
      <c r="T517" s="219"/>
      <c r="U517" s="125"/>
      <c r="V517" s="125"/>
      <c r="W517" s="125"/>
    </row>
    <row r="518" spans="13:23" x14ac:dyDescent="0.35">
      <c r="M518" s="125"/>
      <c r="N518" s="125"/>
      <c r="O518" s="125"/>
      <c r="P518" s="125"/>
      <c r="Q518" s="125"/>
      <c r="R518" s="219"/>
      <c r="S518" s="219"/>
      <c r="T518" s="219"/>
      <c r="U518" s="125"/>
      <c r="V518" s="125"/>
      <c r="W518" s="125"/>
    </row>
    <row r="519" spans="13:23" x14ac:dyDescent="0.35">
      <c r="M519" s="125"/>
      <c r="N519" s="125"/>
      <c r="O519" s="125"/>
      <c r="P519" s="125"/>
      <c r="Q519" s="125"/>
      <c r="R519" s="219"/>
      <c r="S519" s="219"/>
      <c r="T519" s="219"/>
      <c r="U519" s="125"/>
      <c r="V519" s="125"/>
      <c r="W519" s="125"/>
    </row>
    <row r="520" spans="13:23" x14ac:dyDescent="0.35">
      <c r="M520" s="125"/>
      <c r="N520" s="125"/>
      <c r="O520" s="125"/>
      <c r="P520" s="125"/>
      <c r="Q520" s="125"/>
      <c r="R520" s="219"/>
      <c r="S520" s="219"/>
      <c r="T520" s="219"/>
      <c r="U520" s="125"/>
      <c r="V520" s="125"/>
      <c r="W520" s="125"/>
    </row>
    <row r="521" spans="13:23" x14ac:dyDescent="0.35">
      <c r="M521" s="125"/>
      <c r="N521" s="125"/>
      <c r="O521" s="125"/>
      <c r="P521" s="125"/>
      <c r="Q521" s="125"/>
      <c r="R521" s="219"/>
      <c r="S521" s="219"/>
      <c r="T521" s="219"/>
      <c r="U521" s="125"/>
      <c r="V521" s="125"/>
      <c r="W521" s="125"/>
    </row>
    <row r="522" spans="13:23" x14ac:dyDescent="0.35">
      <c r="M522" s="125"/>
      <c r="N522" s="125"/>
      <c r="O522" s="125"/>
      <c r="P522" s="125"/>
      <c r="Q522" s="125"/>
      <c r="R522" s="219"/>
      <c r="S522" s="219"/>
      <c r="T522" s="219"/>
      <c r="U522" s="125"/>
      <c r="V522" s="125"/>
      <c r="W522" s="125"/>
    </row>
    <row r="523" spans="13:23" x14ac:dyDescent="0.35">
      <c r="M523" s="125"/>
      <c r="N523" s="125"/>
      <c r="O523" s="125"/>
      <c r="P523" s="125"/>
      <c r="Q523" s="125"/>
      <c r="R523" s="219"/>
      <c r="S523" s="219"/>
      <c r="T523" s="219"/>
      <c r="U523" s="125"/>
      <c r="V523" s="125"/>
      <c r="W523" s="125"/>
    </row>
    <row r="524" spans="13:23" x14ac:dyDescent="0.35">
      <c r="M524" s="125"/>
      <c r="N524" s="125"/>
      <c r="O524" s="125"/>
      <c r="P524" s="125"/>
      <c r="Q524" s="125"/>
      <c r="R524" s="219"/>
      <c r="S524" s="219"/>
      <c r="T524" s="219"/>
      <c r="U524" s="125"/>
      <c r="V524" s="125"/>
      <c r="W524" s="125"/>
    </row>
    <row r="525" spans="13:23" x14ac:dyDescent="0.35">
      <c r="M525" s="125"/>
      <c r="N525" s="125"/>
      <c r="O525" s="125"/>
      <c r="P525" s="125"/>
      <c r="Q525" s="125"/>
      <c r="R525" s="219"/>
      <c r="S525" s="219"/>
      <c r="T525" s="219"/>
      <c r="U525" s="125"/>
      <c r="V525" s="125"/>
      <c r="W525" s="125"/>
    </row>
    <row r="526" spans="13:23" x14ac:dyDescent="0.35">
      <c r="M526" s="125"/>
      <c r="N526" s="125"/>
      <c r="O526" s="125"/>
      <c r="P526" s="125"/>
      <c r="Q526" s="125"/>
      <c r="R526" s="219"/>
      <c r="S526" s="219"/>
      <c r="T526" s="219"/>
      <c r="U526" s="125"/>
      <c r="V526" s="125"/>
      <c r="W526" s="125"/>
    </row>
    <row r="527" spans="13:23" x14ac:dyDescent="0.35">
      <c r="M527" s="125"/>
      <c r="N527" s="125"/>
      <c r="O527" s="125"/>
      <c r="P527" s="125"/>
      <c r="Q527" s="125"/>
      <c r="R527" s="219"/>
      <c r="S527" s="219"/>
      <c r="T527" s="219"/>
      <c r="U527" s="125"/>
      <c r="V527" s="125"/>
      <c r="W527" s="125"/>
    </row>
    <row r="528" spans="13:23" x14ac:dyDescent="0.35">
      <c r="M528" s="125"/>
      <c r="N528" s="125"/>
      <c r="O528" s="125"/>
      <c r="P528" s="125"/>
      <c r="Q528" s="125"/>
      <c r="R528" s="219"/>
      <c r="S528" s="219"/>
      <c r="T528" s="219"/>
      <c r="U528" s="125"/>
      <c r="V528" s="125"/>
      <c r="W528" s="125"/>
    </row>
    <row r="529" spans="13:23" x14ac:dyDescent="0.35">
      <c r="M529" s="125"/>
      <c r="N529" s="125"/>
      <c r="O529" s="125"/>
      <c r="P529" s="125"/>
      <c r="Q529" s="125"/>
      <c r="R529" s="219"/>
      <c r="S529" s="219"/>
      <c r="T529" s="219"/>
      <c r="U529" s="125"/>
      <c r="V529" s="125"/>
      <c r="W529" s="125"/>
    </row>
    <row r="530" spans="13:23" x14ac:dyDescent="0.35">
      <c r="M530" s="125"/>
      <c r="N530" s="125"/>
      <c r="O530" s="125"/>
      <c r="P530" s="125"/>
      <c r="Q530" s="125"/>
      <c r="R530" s="219"/>
      <c r="S530" s="219"/>
      <c r="T530" s="219"/>
      <c r="U530" s="125"/>
      <c r="V530" s="125"/>
      <c r="W530" s="125"/>
    </row>
    <row r="531" spans="13:23" x14ac:dyDescent="0.35">
      <c r="M531" s="125"/>
      <c r="N531" s="125"/>
      <c r="O531" s="125"/>
      <c r="P531" s="125"/>
      <c r="Q531" s="125"/>
      <c r="R531" s="219"/>
      <c r="S531" s="219"/>
      <c r="T531" s="219"/>
      <c r="U531" s="125"/>
      <c r="V531" s="125"/>
      <c r="W531" s="125"/>
    </row>
    <row r="532" spans="13:23" x14ac:dyDescent="0.35">
      <c r="M532" s="125"/>
      <c r="N532" s="125"/>
      <c r="O532" s="125"/>
      <c r="P532" s="125"/>
      <c r="Q532" s="125"/>
      <c r="R532" s="219"/>
      <c r="S532" s="219"/>
      <c r="T532" s="219"/>
      <c r="U532" s="125"/>
      <c r="V532" s="125"/>
      <c r="W532" s="125"/>
    </row>
    <row r="533" spans="13:23" x14ac:dyDescent="0.35">
      <c r="M533" s="125"/>
      <c r="N533" s="125"/>
      <c r="O533" s="125"/>
      <c r="P533" s="125"/>
      <c r="Q533" s="125"/>
      <c r="R533" s="219"/>
      <c r="S533" s="219"/>
      <c r="T533" s="219"/>
      <c r="U533" s="125"/>
      <c r="V533" s="125"/>
      <c r="W533" s="125"/>
    </row>
    <row r="534" spans="13:23" x14ac:dyDescent="0.35">
      <c r="M534" s="125"/>
      <c r="N534" s="125"/>
      <c r="O534" s="125"/>
      <c r="P534" s="125"/>
      <c r="Q534" s="125"/>
      <c r="R534" s="219"/>
      <c r="S534" s="219"/>
      <c r="T534" s="219"/>
      <c r="U534" s="125"/>
      <c r="V534" s="125"/>
      <c r="W534" s="125"/>
    </row>
    <row r="535" spans="13:23" x14ac:dyDescent="0.35">
      <c r="M535" s="125"/>
      <c r="N535" s="125"/>
      <c r="O535" s="125"/>
      <c r="P535" s="125"/>
      <c r="Q535" s="125"/>
      <c r="R535" s="219"/>
      <c r="S535" s="219"/>
      <c r="T535" s="219"/>
      <c r="U535" s="125"/>
      <c r="V535" s="125"/>
      <c r="W535" s="125"/>
    </row>
    <row r="536" spans="13:23" x14ac:dyDescent="0.35">
      <c r="M536" s="125"/>
      <c r="N536" s="125"/>
      <c r="O536" s="125"/>
      <c r="P536" s="125"/>
      <c r="Q536" s="125"/>
      <c r="R536" s="219"/>
      <c r="S536" s="219"/>
      <c r="T536" s="219"/>
      <c r="U536" s="125"/>
      <c r="V536" s="125"/>
      <c r="W536" s="125"/>
    </row>
    <row r="537" spans="13:23" x14ac:dyDescent="0.35">
      <c r="M537" s="125"/>
      <c r="N537" s="125"/>
      <c r="O537" s="125"/>
      <c r="P537" s="125"/>
      <c r="Q537" s="125"/>
      <c r="R537" s="219"/>
      <c r="S537" s="219"/>
      <c r="T537" s="219"/>
      <c r="U537" s="125"/>
      <c r="V537" s="125"/>
      <c r="W537" s="125"/>
    </row>
    <row r="538" spans="13:23" x14ac:dyDescent="0.35">
      <c r="M538" s="125"/>
      <c r="N538" s="125"/>
      <c r="O538" s="125"/>
      <c r="P538" s="125"/>
      <c r="Q538" s="125"/>
      <c r="R538" s="219"/>
      <c r="S538" s="219"/>
      <c r="T538" s="219"/>
      <c r="U538" s="125"/>
      <c r="V538" s="125"/>
      <c r="W538" s="125"/>
    </row>
    <row r="539" spans="13:23" x14ac:dyDescent="0.35">
      <c r="M539" s="125"/>
      <c r="N539" s="125"/>
      <c r="O539" s="125"/>
      <c r="P539" s="125"/>
      <c r="Q539" s="125"/>
      <c r="R539" s="219"/>
      <c r="S539" s="219"/>
      <c r="T539" s="219"/>
      <c r="U539" s="125"/>
      <c r="V539" s="125"/>
      <c r="W539" s="125"/>
    </row>
    <row r="540" spans="13:23" x14ac:dyDescent="0.35">
      <c r="M540" s="125"/>
      <c r="N540" s="125"/>
      <c r="O540" s="125"/>
      <c r="P540" s="125"/>
      <c r="Q540" s="125"/>
      <c r="R540" s="219"/>
      <c r="S540" s="219"/>
      <c r="T540" s="219"/>
      <c r="U540" s="125"/>
      <c r="V540" s="125"/>
      <c r="W540" s="125"/>
    </row>
    <row r="541" spans="13:23" x14ac:dyDescent="0.35">
      <c r="M541" s="125"/>
      <c r="N541" s="125"/>
      <c r="O541" s="125"/>
      <c r="P541" s="125"/>
      <c r="Q541" s="125"/>
      <c r="R541" s="219"/>
      <c r="S541" s="219"/>
      <c r="T541" s="219"/>
      <c r="U541" s="125"/>
      <c r="V541" s="125"/>
      <c r="W541" s="125"/>
    </row>
    <row r="542" spans="13:23" x14ac:dyDescent="0.35">
      <c r="M542" s="125"/>
      <c r="N542" s="125"/>
      <c r="O542" s="125"/>
      <c r="P542" s="125"/>
      <c r="Q542" s="125"/>
      <c r="R542" s="219"/>
      <c r="S542" s="219"/>
      <c r="T542" s="219"/>
      <c r="U542" s="125"/>
      <c r="V542" s="125"/>
      <c r="W542" s="125"/>
    </row>
    <row r="543" spans="13:23" x14ac:dyDescent="0.35">
      <c r="M543" s="125"/>
      <c r="N543" s="125"/>
      <c r="O543" s="125"/>
      <c r="P543" s="125"/>
      <c r="Q543" s="125"/>
      <c r="R543" s="219"/>
      <c r="S543" s="219"/>
      <c r="T543" s="219"/>
      <c r="U543" s="125"/>
      <c r="V543" s="125"/>
      <c r="W543" s="125"/>
    </row>
    <row r="544" spans="13:23" x14ac:dyDescent="0.35">
      <c r="M544" s="125"/>
      <c r="N544" s="125"/>
      <c r="O544" s="125"/>
      <c r="P544" s="125"/>
      <c r="Q544" s="125"/>
      <c r="R544" s="219"/>
      <c r="S544" s="219"/>
      <c r="T544" s="219"/>
      <c r="U544" s="125"/>
      <c r="V544" s="125"/>
      <c r="W544" s="125"/>
    </row>
    <row r="545" spans="13:23" x14ac:dyDescent="0.35">
      <c r="M545" s="125"/>
      <c r="N545" s="125"/>
      <c r="O545" s="125"/>
      <c r="P545" s="125"/>
      <c r="Q545" s="125"/>
      <c r="R545" s="219"/>
      <c r="S545" s="219"/>
      <c r="T545" s="219"/>
      <c r="U545" s="125"/>
      <c r="V545" s="125"/>
      <c r="W545" s="125"/>
    </row>
    <row r="546" spans="13:23" x14ac:dyDescent="0.35">
      <c r="M546" s="125"/>
      <c r="N546" s="125"/>
      <c r="O546" s="125"/>
      <c r="P546" s="125"/>
      <c r="Q546" s="125"/>
      <c r="R546" s="219"/>
      <c r="S546" s="219"/>
      <c r="T546" s="219"/>
      <c r="U546" s="125"/>
      <c r="V546" s="125"/>
      <c r="W546" s="125"/>
    </row>
    <row r="547" spans="13:23" x14ac:dyDescent="0.35">
      <c r="M547" s="125"/>
      <c r="N547" s="125"/>
      <c r="O547" s="125"/>
      <c r="P547" s="125"/>
      <c r="Q547" s="125"/>
      <c r="R547" s="219"/>
      <c r="S547" s="219"/>
      <c r="T547" s="219"/>
      <c r="U547" s="125"/>
      <c r="V547" s="125"/>
      <c r="W547" s="125"/>
    </row>
    <row r="548" spans="13:23" x14ac:dyDescent="0.35">
      <c r="M548" s="125"/>
      <c r="N548" s="125"/>
      <c r="O548" s="125"/>
      <c r="P548" s="125"/>
      <c r="Q548" s="125"/>
      <c r="R548" s="219"/>
      <c r="S548" s="219"/>
      <c r="T548" s="219"/>
      <c r="U548" s="125"/>
      <c r="V548" s="125"/>
      <c r="W548" s="125"/>
    </row>
    <row r="549" spans="13:23" x14ac:dyDescent="0.35">
      <c r="M549" s="125"/>
      <c r="N549" s="125"/>
      <c r="O549" s="125"/>
      <c r="P549" s="125"/>
      <c r="Q549" s="125"/>
      <c r="R549" s="219"/>
      <c r="S549" s="219"/>
      <c r="T549" s="219"/>
      <c r="U549" s="125"/>
      <c r="V549" s="125"/>
      <c r="W549" s="125"/>
    </row>
    <row r="550" spans="13:23" x14ac:dyDescent="0.35">
      <c r="M550" s="125"/>
      <c r="N550" s="125"/>
      <c r="O550" s="125"/>
      <c r="P550" s="125"/>
      <c r="Q550" s="125"/>
      <c r="R550" s="219"/>
      <c r="S550" s="219"/>
      <c r="T550" s="219"/>
      <c r="U550" s="125"/>
      <c r="V550" s="125"/>
      <c r="W550" s="125"/>
    </row>
    <row r="551" spans="13:23" x14ac:dyDescent="0.35">
      <c r="M551" s="125"/>
      <c r="N551" s="125"/>
      <c r="O551" s="125"/>
      <c r="P551" s="125"/>
      <c r="Q551" s="125"/>
      <c r="R551" s="219"/>
      <c r="S551" s="219"/>
      <c r="T551" s="219"/>
      <c r="U551" s="125"/>
      <c r="V551" s="125"/>
      <c r="W551" s="125"/>
    </row>
    <row r="552" spans="13:23" x14ac:dyDescent="0.35">
      <c r="M552" s="125"/>
      <c r="N552" s="125"/>
      <c r="O552" s="125"/>
      <c r="P552" s="125"/>
      <c r="Q552" s="125"/>
      <c r="R552" s="219"/>
      <c r="S552" s="219"/>
      <c r="T552" s="219"/>
      <c r="U552" s="125"/>
      <c r="V552" s="125"/>
      <c r="W552" s="125"/>
    </row>
    <row r="553" spans="13:23" x14ac:dyDescent="0.35">
      <c r="M553" s="125"/>
      <c r="N553" s="125"/>
      <c r="O553" s="125"/>
      <c r="P553" s="125"/>
      <c r="Q553" s="125"/>
      <c r="R553" s="219"/>
      <c r="S553" s="219"/>
      <c r="T553" s="219"/>
      <c r="U553" s="125"/>
      <c r="V553" s="125"/>
      <c r="W553" s="125"/>
    </row>
    <row r="554" spans="13:23" x14ac:dyDescent="0.35">
      <c r="M554" s="125"/>
      <c r="N554" s="125"/>
      <c r="O554" s="125"/>
      <c r="P554" s="125"/>
      <c r="Q554" s="125"/>
      <c r="R554" s="219"/>
      <c r="S554" s="219"/>
      <c r="T554" s="219"/>
      <c r="U554" s="125"/>
      <c r="V554" s="125"/>
      <c r="W554" s="125"/>
    </row>
    <row r="555" spans="13:23" x14ac:dyDescent="0.35">
      <c r="M555" s="125"/>
      <c r="N555" s="125"/>
      <c r="O555" s="125"/>
      <c r="P555" s="125"/>
      <c r="Q555" s="125"/>
      <c r="R555" s="219"/>
      <c r="S555" s="219"/>
      <c r="T555" s="219"/>
      <c r="U555" s="125"/>
      <c r="V555" s="125"/>
      <c r="W555" s="125"/>
    </row>
    <row r="556" spans="13:23" x14ac:dyDescent="0.35">
      <c r="M556" s="125"/>
      <c r="N556" s="125"/>
      <c r="O556" s="125"/>
      <c r="P556" s="125"/>
      <c r="Q556" s="125"/>
      <c r="R556" s="219"/>
      <c r="S556" s="219"/>
      <c r="T556" s="219"/>
      <c r="U556" s="125"/>
      <c r="V556" s="125"/>
      <c r="W556" s="125"/>
    </row>
    <row r="557" spans="13:23" x14ac:dyDescent="0.35">
      <c r="M557" s="125"/>
      <c r="N557" s="125"/>
      <c r="O557" s="125"/>
      <c r="P557" s="125"/>
      <c r="Q557" s="125"/>
      <c r="R557" s="219"/>
      <c r="S557" s="219"/>
      <c r="T557" s="219"/>
      <c r="U557" s="125"/>
      <c r="V557" s="125"/>
      <c r="W557" s="125"/>
    </row>
    <row r="558" spans="13:23" x14ac:dyDescent="0.35">
      <c r="M558" s="125"/>
      <c r="N558" s="125"/>
      <c r="O558" s="125"/>
      <c r="P558" s="125"/>
      <c r="Q558" s="125"/>
      <c r="R558" s="219"/>
      <c r="S558" s="219"/>
      <c r="T558" s="219"/>
      <c r="U558" s="125"/>
      <c r="V558" s="125"/>
      <c r="W558" s="125"/>
    </row>
    <row r="559" spans="13:23" x14ac:dyDescent="0.35">
      <c r="M559" s="125"/>
      <c r="N559" s="125"/>
      <c r="O559" s="125"/>
      <c r="P559" s="125"/>
      <c r="Q559" s="125"/>
      <c r="R559" s="219"/>
      <c r="S559" s="219"/>
      <c r="T559" s="219"/>
      <c r="U559" s="125"/>
      <c r="V559" s="125"/>
      <c r="W559" s="125"/>
    </row>
    <row r="560" spans="13:23" x14ac:dyDescent="0.35">
      <c r="M560" s="125"/>
      <c r="N560" s="125"/>
      <c r="O560" s="125"/>
      <c r="P560" s="125"/>
      <c r="Q560" s="125"/>
      <c r="R560" s="219"/>
      <c r="S560" s="219"/>
      <c r="T560" s="219"/>
      <c r="U560" s="125"/>
      <c r="V560" s="125"/>
      <c r="W560" s="125"/>
    </row>
    <row r="561" spans="13:23" x14ac:dyDescent="0.35">
      <c r="M561" s="125"/>
      <c r="N561" s="125"/>
      <c r="O561" s="125"/>
      <c r="P561" s="125"/>
      <c r="Q561" s="125"/>
      <c r="R561" s="219"/>
      <c r="S561" s="219"/>
      <c r="T561" s="219"/>
      <c r="U561" s="125"/>
      <c r="V561" s="125"/>
      <c r="W561" s="125"/>
    </row>
    <row r="562" spans="13:23" x14ac:dyDescent="0.35">
      <c r="M562" s="125"/>
      <c r="N562" s="125"/>
      <c r="O562" s="125"/>
      <c r="P562" s="125"/>
      <c r="Q562" s="125"/>
      <c r="R562" s="219"/>
      <c r="S562" s="219"/>
      <c r="T562" s="219"/>
      <c r="U562" s="125"/>
      <c r="V562" s="125"/>
      <c r="W562" s="125"/>
    </row>
    <row r="563" spans="13:23" x14ac:dyDescent="0.35">
      <c r="M563" s="125"/>
      <c r="N563" s="125"/>
      <c r="O563" s="125"/>
      <c r="P563" s="125"/>
      <c r="Q563" s="125"/>
      <c r="R563" s="219"/>
      <c r="S563" s="219"/>
      <c r="T563" s="219"/>
      <c r="U563" s="125"/>
      <c r="V563" s="125"/>
      <c r="W563" s="125"/>
    </row>
    <row r="564" spans="13:23" x14ac:dyDescent="0.35">
      <c r="M564" s="125"/>
      <c r="N564" s="125"/>
      <c r="O564" s="125"/>
      <c r="P564" s="125"/>
      <c r="Q564" s="125"/>
      <c r="R564" s="219"/>
      <c r="S564" s="219"/>
      <c r="T564" s="219"/>
      <c r="U564" s="125"/>
      <c r="V564" s="125"/>
      <c r="W564" s="125"/>
    </row>
    <row r="565" spans="13:23" x14ac:dyDescent="0.35">
      <c r="M565" s="125"/>
      <c r="N565" s="125"/>
      <c r="O565" s="125"/>
      <c r="P565" s="125"/>
      <c r="Q565" s="125"/>
      <c r="R565" s="219"/>
      <c r="S565" s="219"/>
      <c r="T565" s="219"/>
      <c r="U565" s="125"/>
      <c r="V565" s="125"/>
      <c r="W565" s="125"/>
    </row>
    <row r="566" spans="13:23" x14ac:dyDescent="0.35">
      <c r="M566" s="125"/>
      <c r="N566" s="125"/>
      <c r="O566" s="125"/>
      <c r="P566" s="125"/>
      <c r="Q566" s="125"/>
      <c r="R566" s="219"/>
      <c r="S566" s="219"/>
      <c r="T566" s="219"/>
      <c r="U566" s="125"/>
      <c r="V566" s="125"/>
      <c r="W566" s="125"/>
    </row>
    <row r="567" spans="13:23" x14ac:dyDescent="0.35">
      <c r="M567" s="125"/>
      <c r="N567" s="125"/>
      <c r="O567" s="125"/>
      <c r="P567" s="125"/>
      <c r="Q567" s="125"/>
      <c r="R567" s="219"/>
      <c r="S567" s="219"/>
      <c r="T567" s="219"/>
      <c r="U567" s="125"/>
      <c r="V567" s="125"/>
      <c r="W567" s="125"/>
    </row>
    <row r="568" spans="13:23" x14ac:dyDescent="0.35">
      <c r="M568" s="125"/>
      <c r="N568" s="125"/>
      <c r="O568" s="125"/>
      <c r="P568" s="125"/>
      <c r="Q568" s="125"/>
      <c r="R568" s="219"/>
      <c r="S568" s="219"/>
      <c r="T568" s="219"/>
      <c r="U568" s="125"/>
      <c r="V568" s="125"/>
      <c r="W568" s="125"/>
    </row>
    <row r="569" spans="13:23" x14ac:dyDescent="0.35">
      <c r="M569" s="125"/>
      <c r="N569" s="125"/>
      <c r="O569" s="125"/>
      <c r="P569" s="125"/>
      <c r="Q569" s="125"/>
      <c r="R569" s="219"/>
      <c r="S569" s="219"/>
      <c r="T569" s="219"/>
      <c r="U569" s="125"/>
      <c r="V569" s="125"/>
      <c r="W569" s="125"/>
    </row>
    <row r="570" spans="13:23" x14ac:dyDescent="0.35">
      <c r="M570" s="125"/>
      <c r="N570" s="125"/>
      <c r="O570" s="125"/>
      <c r="P570" s="125"/>
      <c r="Q570" s="125"/>
      <c r="R570" s="219"/>
      <c r="S570" s="219"/>
      <c r="T570" s="219"/>
      <c r="U570" s="125"/>
      <c r="V570" s="125"/>
      <c r="W570" s="125"/>
    </row>
    <row r="571" spans="13:23" x14ac:dyDescent="0.35">
      <c r="M571" s="125"/>
      <c r="N571" s="125"/>
      <c r="O571" s="125"/>
      <c r="P571" s="125"/>
      <c r="Q571" s="125"/>
      <c r="R571" s="219"/>
      <c r="S571" s="219"/>
      <c r="T571" s="219"/>
      <c r="U571" s="125"/>
      <c r="V571" s="125"/>
      <c r="W571" s="125"/>
    </row>
    <row r="572" spans="13:23" x14ac:dyDescent="0.35">
      <c r="M572" s="125"/>
      <c r="N572" s="125"/>
      <c r="O572" s="125"/>
      <c r="P572" s="125"/>
      <c r="Q572" s="125"/>
      <c r="R572" s="219"/>
      <c r="S572" s="219"/>
      <c r="T572" s="219"/>
      <c r="U572" s="125"/>
      <c r="V572" s="125"/>
      <c r="W572" s="125"/>
    </row>
    <row r="573" spans="13:23" x14ac:dyDescent="0.35">
      <c r="M573" s="125"/>
      <c r="N573" s="125"/>
      <c r="O573" s="125"/>
      <c r="P573" s="125"/>
      <c r="Q573" s="125"/>
      <c r="R573" s="219"/>
      <c r="S573" s="219"/>
      <c r="T573" s="219"/>
      <c r="U573" s="125"/>
      <c r="V573" s="125"/>
      <c r="W573" s="125"/>
    </row>
    <row r="574" spans="13:23" x14ac:dyDescent="0.35">
      <c r="M574" s="125"/>
      <c r="N574" s="125"/>
      <c r="O574" s="125"/>
      <c r="P574" s="125"/>
      <c r="Q574" s="125"/>
      <c r="R574" s="219"/>
      <c r="S574" s="219"/>
      <c r="T574" s="219"/>
      <c r="U574" s="125"/>
      <c r="V574" s="125"/>
      <c r="W574" s="125"/>
    </row>
    <row r="575" spans="13:23" x14ac:dyDescent="0.35">
      <c r="M575" s="125"/>
      <c r="N575" s="125"/>
      <c r="O575" s="125"/>
      <c r="P575" s="125"/>
      <c r="Q575" s="125"/>
      <c r="R575" s="219"/>
      <c r="S575" s="219"/>
      <c r="T575" s="219"/>
      <c r="U575" s="125"/>
      <c r="V575" s="125"/>
      <c r="W575" s="125"/>
    </row>
    <row r="576" spans="13:23" x14ac:dyDescent="0.35">
      <c r="M576" s="125"/>
      <c r="N576" s="125"/>
      <c r="O576" s="125"/>
      <c r="P576" s="125"/>
      <c r="Q576" s="125"/>
      <c r="R576" s="219"/>
      <c r="S576" s="219"/>
      <c r="T576" s="219"/>
      <c r="U576" s="125"/>
      <c r="V576" s="125"/>
      <c r="W576" s="125"/>
    </row>
    <row r="577" spans="13:23" x14ac:dyDescent="0.35">
      <c r="M577" s="125"/>
      <c r="N577" s="125"/>
      <c r="O577" s="125"/>
      <c r="P577" s="125"/>
      <c r="Q577" s="125"/>
      <c r="R577" s="219"/>
      <c r="S577" s="219"/>
      <c r="T577" s="219"/>
      <c r="U577" s="125"/>
      <c r="V577" s="125"/>
      <c r="W577" s="125"/>
    </row>
    <row r="578" spans="13:23" x14ac:dyDescent="0.35">
      <c r="M578" s="125"/>
      <c r="N578" s="125"/>
      <c r="O578" s="125"/>
      <c r="P578" s="125"/>
      <c r="Q578" s="125"/>
      <c r="R578" s="219"/>
      <c r="S578" s="219"/>
      <c r="T578" s="219"/>
      <c r="U578" s="125"/>
      <c r="V578" s="125"/>
      <c r="W578" s="125"/>
    </row>
    <row r="579" spans="13:23" x14ac:dyDescent="0.35">
      <c r="M579" s="125"/>
      <c r="N579" s="125"/>
      <c r="O579" s="125"/>
      <c r="P579" s="125"/>
      <c r="Q579" s="125"/>
      <c r="R579" s="219"/>
      <c r="S579" s="219"/>
      <c r="T579" s="219"/>
      <c r="U579" s="125"/>
      <c r="V579" s="125"/>
      <c r="W579" s="125"/>
    </row>
    <row r="580" spans="13:23" x14ac:dyDescent="0.35">
      <c r="M580" s="125"/>
      <c r="N580" s="125"/>
      <c r="O580" s="125"/>
      <c r="P580" s="125"/>
      <c r="Q580" s="125"/>
      <c r="R580" s="219"/>
      <c r="S580" s="219"/>
      <c r="T580" s="219"/>
      <c r="U580" s="125"/>
      <c r="V580" s="125"/>
      <c r="W580" s="125"/>
    </row>
    <row r="581" spans="13:23" x14ac:dyDescent="0.35">
      <c r="M581" s="125"/>
      <c r="N581" s="125"/>
      <c r="O581" s="125"/>
      <c r="P581" s="125"/>
      <c r="Q581" s="125"/>
      <c r="R581" s="219"/>
      <c r="S581" s="219"/>
      <c r="T581" s="219"/>
      <c r="U581" s="125"/>
      <c r="V581" s="125"/>
      <c r="W581" s="125"/>
    </row>
    <row r="582" spans="13:23" x14ac:dyDescent="0.35">
      <c r="M582" s="125"/>
      <c r="N582" s="125"/>
      <c r="O582" s="125"/>
      <c r="P582" s="125"/>
      <c r="Q582" s="125"/>
      <c r="R582" s="219"/>
      <c r="S582" s="219"/>
      <c r="T582" s="219"/>
      <c r="U582" s="125"/>
      <c r="V582" s="125"/>
      <c r="W582" s="125"/>
    </row>
    <row r="583" spans="13:23" x14ac:dyDescent="0.35">
      <c r="M583" s="125"/>
      <c r="N583" s="125"/>
      <c r="O583" s="125"/>
      <c r="P583" s="125"/>
      <c r="Q583" s="125"/>
      <c r="R583" s="219"/>
      <c r="S583" s="219"/>
      <c r="T583" s="219"/>
      <c r="U583" s="125"/>
      <c r="V583" s="125"/>
      <c r="W583" s="125"/>
    </row>
    <row r="584" spans="13:23" x14ac:dyDescent="0.35">
      <c r="M584" s="125"/>
      <c r="N584" s="125"/>
      <c r="O584" s="125"/>
      <c r="P584" s="125"/>
      <c r="Q584" s="125"/>
      <c r="R584" s="219"/>
      <c r="S584" s="219"/>
      <c r="T584" s="219"/>
      <c r="U584" s="125"/>
      <c r="V584" s="125"/>
      <c r="W584" s="125"/>
    </row>
    <row r="585" spans="13:23" x14ac:dyDescent="0.35">
      <c r="M585" s="125"/>
      <c r="N585" s="125"/>
      <c r="O585" s="125"/>
      <c r="P585" s="125"/>
      <c r="Q585" s="125"/>
      <c r="R585" s="219"/>
      <c r="S585" s="219"/>
      <c r="T585" s="219"/>
      <c r="U585" s="125"/>
      <c r="V585" s="125"/>
      <c r="W585" s="125"/>
    </row>
    <row r="586" spans="13:23" x14ac:dyDescent="0.35">
      <c r="M586" s="125"/>
      <c r="N586" s="125"/>
      <c r="O586" s="125"/>
      <c r="P586" s="125"/>
      <c r="Q586" s="125"/>
      <c r="R586" s="219"/>
      <c r="S586" s="219"/>
      <c r="T586" s="219"/>
      <c r="U586" s="125"/>
      <c r="V586" s="125"/>
      <c r="W586" s="125"/>
    </row>
    <row r="587" spans="13:23" x14ac:dyDescent="0.35">
      <c r="M587" s="125"/>
      <c r="N587" s="125"/>
      <c r="O587" s="125"/>
      <c r="P587" s="125"/>
      <c r="Q587" s="125"/>
      <c r="R587" s="219"/>
      <c r="S587" s="219"/>
      <c r="T587" s="219"/>
      <c r="U587" s="125"/>
      <c r="V587" s="125"/>
      <c r="W587" s="125"/>
    </row>
    <row r="588" spans="13:23" x14ac:dyDescent="0.35">
      <c r="M588" s="125"/>
      <c r="N588" s="125"/>
      <c r="O588" s="125"/>
      <c r="P588" s="125"/>
      <c r="Q588" s="125"/>
      <c r="R588" s="219"/>
      <c r="S588" s="219"/>
      <c r="T588" s="219"/>
      <c r="U588" s="125"/>
      <c r="V588" s="125"/>
      <c r="W588" s="125"/>
    </row>
    <row r="589" spans="13:23" x14ac:dyDescent="0.35">
      <c r="M589" s="125"/>
      <c r="N589" s="125"/>
      <c r="O589" s="125"/>
      <c r="P589" s="125"/>
      <c r="Q589" s="125"/>
      <c r="R589" s="219"/>
      <c r="S589" s="219"/>
      <c r="T589" s="219"/>
      <c r="U589" s="125"/>
      <c r="V589" s="125"/>
      <c r="W589" s="125"/>
    </row>
    <row r="590" spans="13:23" x14ac:dyDescent="0.35">
      <c r="M590" s="125"/>
      <c r="N590" s="125"/>
      <c r="O590" s="125"/>
      <c r="P590" s="125"/>
      <c r="Q590" s="125"/>
      <c r="R590" s="219"/>
      <c r="S590" s="219"/>
      <c r="T590" s="219"/>
      <c r="U590" s="125"/>
      <c r="V590" s="125"/>
      <c r="W590" s="125"/>
    </row>
    <row r="591" spans="13:23" x14ac:dyDescent="0.35">
      <c r="M591" s="125"/>
      <c r="N591" s="125"/>
      <c r="O591" s="125"/>
      <c r="P591" s="125"/>
      <c r="Q591" s="125"/>
      <c r="R591" s="219"/>
      <c r="S591" s="219"/>
      <c r="T591" s="219"/>
      <c r="U591" s="125"/>
      <c r="V591" s="125"/>
      <c r="W591" s="125"/>
    </row>
    <row r="592" spans="13:23" x14ac:dyDescent="0.35">
      <c r="M592" s="125"/>
      <c r="N592" s="125"/>
      <c r="O592" s="125"/>
      <c r="P592" s="125"/>
      <c r="Q592" s="125"/>
      <c r="R592" s="219"/>
      <c r="S592" s="219"/>
      <c r="T592" s="219"/>
      <c r="U592" s="125"/>
      <c r="V592" s="125"/>
      <c r="W592" s="125"/>
    </row>
    <row r="593" spans="13:23" x14ac:dyDescent="0.35">
      <c r="M593" s="125"/>
      <c r="N593" s="125"/>
      <c r="O593" s="125"/>
      <c r="P593" s="125"/>
      <c r="Q593" s="125"/>
      <c r="R593" s="219"/>
      <c r="S593" s="219"/>
      <c r="T593" s="219"/>
      <c r="U593" s="125"/>
      <c r="V593" s="125"/>
      <c r="W593" s="125"/>
    </row>
    <row r="594" spans="13:23" x14ac:dyDescent="0.35">
      <c r="M594" s="125"/>
      <c r="N594" s="125"/>
      <c r="O594" s="125"/>
      <c r="P594" s="125"/>
      <c r="Q594" s="125"/>
      <c r="R594" s="219"/>
      <c r="S594" s="219"/>
      <c r="T594" s="219"/>
      <c r="U594" s="125"/>
      <c r="V594" s="125"/>
      <c r="W594" s="125"/>
    </row>
    <row r="595" spans="13:23" x14ac:dyDescent="0.35">
      <c r="M595" s="125"/>
      <c r="N595" s="125"/>
      <c r="O595" s="125"/>
      <c r="P595" s="125"/>
      <c r="Q595" s="125"/>
      <c r="R595" s="219"/>
      <c r="S595" s="219"/>
      <c r="T595" s="219"/>
      <c r="U595" s="125"/>
      <c r="V595" s="125"/>
      <c r="W595" s="125"/>
    </row>
    <row r="596" spans="13:23" x14ac:dyDescent="0.35">
      <c r="M596" s="125"/>
      <c r="N596" s="125"/>
      <c r="O596" s="125"/>
      <c r="P596" s="125"/>
      <c r="Q596" s="125"/>
      <c r="R596" s="219"/>
      <c r="S596" s="219"/>
      <c r="T596" s="219"/>
      <c r="U596" s="125"/>
      <c r="V596" s="125"/>
      <c r="W596" s="125"/>
    </row>
    <row r="597" spans="13:23" x14ac:dyDescent="0.35">
      <c r="M597" s="125"/>
      <c r="N597" s="125"/>
      <c r="O597" s="125"/>
      <c r="P597" s="125"/>
      <c r="Q597" s="125"/>
      <c r="R597" s="219"/>
      <c r="S597" s="219"/>
      <c r="T597" s="219"/>
      <c r="U597" s="125"/>
      <c r="V597" s="125"/>
      <c r="W597" s="125"/>
    </row>
    <row r="598" spans="13:23" x14ac:dyDescent="0.35">
      <c r="M598" s="125"/>
      <c r="N598" s="125"/>
      <c r="O598" s="125"/>
      <c r="P598" s="125"/>
      <c r="Q598" s="125"/>
      <c r="R598" s="219"/>
      <c r="S598" s="219"/>
      <c r="T598" s="219"/>
      <c r="U598" s="125"/>
      <c r="V598" s="125"/>
      <c r="W598" s="125"/>
    </row>
    <row r="599" spans="13:23" x14ac:dyDescent="0.35">
      <c r="M599" s="125"/>
      <c r="N599" s="125"/>
      <c r="O599" s="125"/>
      <c r="P599" s="125"/>
      <c r="Q599" s="125"/>
      <c r="R599" s="219"/>
      <c r="S599" s="219"/>
      <c r="T599" s="219"/>
      <c r="U599" s="125"/>
      <c r="V599" s="125"/>
      <c r="W599" s="125"/>
    </row>
    <row r="600" spans="13:23" x14ac:dyDescent="0.35">
      <c r="M600" s="125"/>
      <c r="N600" s="125"/>
      <c r="O600" s="125"/>
      <c r="P600" s="125"/>
      <c r="Q600" s="125"/>
      <c r="R600" s="219"/>
      <c r="S600" s="219"/>
      <c r="T600" s="219"/>
      <c r="U600" s="125"/>
      <c r="V600" s="125"/>
      <c r="W600" s="125"/>
    </row>
    <row r="601" spans="13:23" x14ac:dyDescent="0.35">
      <c r="M601" s="125"/>
      <c r="N601" s="125"/>
      <c r="O601" s="125"/>
      <c r="P601" s="125"/>
      <c r="Q601" s="125"/>
      <c r="R601" s="219"/>
      <c r="S601" s="219"/>
      <c r="T601" s="219"/>
      <c r="U601" s="125"/>
      <c r="V601" s="125"/>
      <c r="W601" s="125"/>
    </row>
    <row r="602" spans="13:23" x14ac:dyDescent="0.35">
      <c r="M602" s="125"/>
      <c r="N602" s="125"/>
      <c r="O602" s="125"/>
      <c r="P602" s="125"/>
      <c r="Q602" s="125"/>
      <c r="R602" s="219"/>
      <c r="S602" s="219"/>
      <c r="T602" s="219"/>
      <c r="U602" s="125"/>
      <c r="V602" s="125"/>
      <c r="W602" s="125"/>
    </row>
    <row r="603" spans="13:23" x14ac:dyDescent="0.35">
      <c r="M603" s="125"/>
      <c r="N603" s="125"/>
      <c r="O603" s="125"/>
      <c r="P603" s="125"/>
      <c r="Q603" s="125"/>
      <c r="R603" s="219"/>
      <c r="S603" s="219"/>
      <c r="T603" s="219"/>
      <c r="U603" s="125"/>
      <c r="V603" s="125"/>
      <c r="W603" s="125"/>
    </row>
    <row r="604" spans="13:23" x14ac:dyDescent="0.35">
      <c r="M604" s="125"/>
      <c r="N604" s="125"/>
      <c r="O604" s="125"/>
      <c r="P604" s="125"/>
      <c r="Q604" s="125"/>
      <c r="R604" s="219"/>
      <c r="S604" s="219"/>
      <c r="T604" s="219"/>
      <c r="U604" s="125"/>
      <c r="V604" s="125"/>
      <c r="W604" s="125"/>
    </row>
    <row r="605" spans="13:23" x14ac:dyDescent="0.35">
      <c r="M605" s="125"/>
      <c r="N605" s="125"/>
      <c r="O605" s="125"/>
      <c r="P605" s="125"/>
      <c r="Q605" s="125"/>
      <c r="R605" s="219"/>
      <c r="S605" s="219"/>
      <c r="T605" s="219"/>
      <c r="U605" s="125"/>
      <c r="V605" s="125"/>
      <c r="W605" s="125"/>
    </row>
    <row r="606" spans="13:23" x14ac:dyDescent="0.35">
      <c r="M606" s="125"/>
      <c r="N606" s="125"/>
      <c r="O606" s="125"/>
      <c r="P606" s="125"/>
      <c r="Q606" s="125"/>
      <c r="R606" s="219"/>
      <c r="S606" s="219"/>
      <c r="T606" s="219"/>
      <c r="U606" s="125"/>
      <c r="V606" s="125"/>
      <c r="W606" s="125"/>
    </row>
    <row r="607" spans="13:23" x14ac:dyDescent="0.35">
      <c r="M607" s="125"/>
      <c r="N607" s="125"/>
      <c r="O607" s="125"/>
      <c r="P607" s="125"/>
      <c r="Q607" s="125"/>
      <c r="R607" s="219"/>
      <c r="S607" s="219"/>
      <c r="T607" s="219"/>
      <c r="U607" s="125"/>
      <c r="V607" s="125"/>
      <c r="W607" s="125"/>
    </row>
    <row r="608" spans="13:23" x14ac:dyDescent="0.35">
      <c r="M608" s="125"/>
      <c r="N608" s="125"/>
      <c r="O608" s="125"/>
      <c r="P608" s="125"/>
      <c r="Q608" s="125"/>
      <c r="R608" s="219"/>
      <c r="S608" s="219"/>
      <c r="T608" s="219"/>
      <c r="U608" s="125"/>
      <c r="V608" s="125"/>
      <c r="W608" s="125"/>
    </row>
    <row r="609" spans="13:23" x14ac:dyDescent="0.35">
      <c r="M609" s="125"/>
      <c r="N609" s="125"/>
      <c r="O609" s="125"/>
      <c r="P609" s="125"/>
      <c r="Q609" s="125"/>
      <c r="R609" s="219"/>
      <c r="S609" s="219"/>
      <c r="T609" s="219"/>
      <c r="U609" s="125"/>
      <c r="V609" s="125"/>
      <c r="W609" s="125"/>
    </row>
    <row r="610" spans="13:23" x14ac:dyDescent="0.35">
      <c r="M610" s="125"/>
      <c r="N610" s="125"/>
      <c r="O610" s="125"/>
      <c r="P610" s="125"/>
      <c r="Q610" s="125"/>
      <c r="R610" s="219"/>
      <c r="S610" s="219"/>
      <c r="T610" s="219"/>
      <c r="U610" s="125"/>
      <c r="V610" s="125"/>
      <c r="W610" s="125"/>
    </row>
    <row r="611" spans="13:23" x14ac:dyDescent="0.35">
      <c r="M611" s="125"/>
      <c r="N611" s="125"/>
      <c r="O611" s="125"/>
      <c r="P611" s="125"/>
      <c r="Q611" s="125"/>
      <c r="R611" s="219"/>
      <c r="S611" s="219"/>
      <c r="T611" s="219"/>
      <c r="U611" s="125"/>
      <c r="V611" s="125"/>
      <c r="W611" s="125"/>
    </row>
    <row r="612" spans="13:23" x14ac:dyDescent="0.35">
      <c r="M612" s="125"/>
      <c r="N612" s="125"/>
      <c r="O612" s="125"/>
      <c r="P612" s="125"/>
      <c r="Q612" s="125"/>
      <c r="R612" s="219"/>
      <c r="S612" s="219"/>
      <c r="T612" s="219"/>
      <c r="U612" s="125"/>
      <c r="V612" s="125"/>
      <c r="W612" s="125"/>
    </row>
    <row r="613" spans="13:23" x14ac:dyDescent="0.35">
      <c r="M613" s="125"/>
      <c r="N613" s="125"/>
      <c r="O613" s="125"/>
      <c r="P613" s="125"/>
      <c r="Q613" s="125"/>
      <c r="R613" s="219"/>
      <c r="S613" s="219"/>
      <c r="T613" s="219"/>
      <c r="U613" s="125"/>
      <c r="V613" s="125"/>
      <c r="W613" s="125"/>
    </row>
    <row r="614" spans="13:23" x14ac:dyDescent="0.35">
      <c r="M614" s="125"/>
      <c r="N614" s="125"/>
      <c r="O614" s="125"/>
      <c r="P614" s="125"/>
      <c r="Q614" s="125"/>
      <c r="R614" s="219"/>
      <c r="S614" s="219"/>
      <c r="T614" s="219"/>
      <c r="U614" s="125"/>
      <c r="V614" s="125"/>
      <c r="W614" s="125"/>
    </row>
    <row r="615" spans="13:23" x14ac:dyDescent="0.35">
      <c r="M615" s="125"/>
      <c r="N615" s="125"/>
      <c r="O615" s="125"/>
      <c r="P615" s="125"/>
      <c r="Q615" s="125"/>
      <c r="R615" s="219"/>
      <c r="S615" s="219"/>
      <c r="T615" s="219"/>
      <c r="U615" s="125"/>
      <c r="V615" s="125"/>
      <c r="W615" s="125"/>
    </row>
    <row r="616" spans="13:23" x14ac:dyDescent="0.35">
      <c r="M616" s="125"/>
      <c r="N616" s="125"/>
      <c r="O616" s="125"/>
      <c r="P616" s="125"/>
      <c r="Q616" s="125"/>
      <c r="R616" s="219"/>
      <c r="S616" s="219"/>
      <c r="T616" s="219"/>
      <c r="U616" s="125"/>
      <c r="V616" s="125"/>
      <c r="W616" s="125"/>
    </row>
    <row r="617" spans="13:23" x14ac:dyDescent="0.35">
      <c r="M617" s="125"/>
      <c r="N617" s="125"/>
      <c r="O617" s="125"/>
      <c r="P617" s="125"/>
      <c r="Q617" s="125"/>
      <c r="R617" s="219"/>
      <c r="S617" s="219"/>
      <c r="T617" s="219"/>
      <c r="U617" s="125"/>
      <c r="V617" s="125"/>
      <c r="W617" s="125"/>
    </row>
    <row r="618" spans="13:23" x14ac:dyDescent="0.35">
      <c r="M618" s="125"/>
      <c r="N618" s="125"/>
      <c r="O618" s="125"/>
      <c r="P618" s="125"/>
      <c r="Q618" s="125"/>
      <c r="R618" s="219"/>
      <c r="S618" s="219"/>
      <c r="T618" s="219"/>
      <c r="U618" s="125"/>
      <c r="V618" s="125"/>
      <c r="W618" s="125"/>
    </row>
    <row r="619" spans="13:23" x14ac:dyDescent="0.35">
      <c r="M619" s="125"/>
      <c r="N619" s="125"/>
      <c r="O619" s="125"/>
      <c r="P619" s="125"/>
      <c r="Q619" s="125"/>
      <c r="R619" s="219"/>
      <c r="S619" s="219"/>
      <c r="T619" s="219"/>
      <c r="U619" s="125"/>
      <c r="V619" s="125"/>
      <c r="W619" s="125"/>
    </row>
    <row r="620" spans="13:23" x14ac:dyDescent="0.35">
      <c r="M620" s="125"/>
      <c r="N620" s="125"/>
      <c r="O620" s="125"/>
      <c r="P620" s="125"/>
      <c r="Q620" s="125"/>
      <c r="R620" s="219"/>
      <c r="S620" s="219"/>
      <c r="T620" s="219"/>
      <c r="U620" s="125"/>
      <c r="V620" s="125"/>
      <c r="W620" s="125"/>
    </row>
    <row r="621" spans="13:23" x14ac:dyDescent="0.35">
      <c r="M621" s="125"/>
      <c r="N621" s="125"/>
      <c r="O621" s="125"/>
      <c r="P621" s="125"/>
      <c r="Q621" s="125"/>
      <c r="R621" s="219"/>
      <c r="S621" s="219"/>
      <c r="T621" s="219"/>
      <c r="U621" s="125"/>
      <c r="V621" s="125"/>
      <c r="W621" s="125"/>
    </row>
    <row r="622" spans="13:23" x14ac:dyDescent="0.35">
      <c r="M622" s="125"/>
      <c r="N622" s="125"/>
      <c r="O622" s="125"/>
      <c r="P622" s="125"/>
      <c r="Q622" s="125"/>
      <c r="R622" s="219"/>
      <c r="S622" s="219"/>
      <c r="T622" s="219"/>
      <c r="U622" s="125"/>
      <c r="V622" s="125"/>
      <c r="W622" s="125"/>
    </row>
    <row r="623" spans="13:23" x14ac:dyDescent="0.35">
      <c r="M623" s="125"/>
      <c r="N623" s="125"/>
      <c r="O623" s="125"/>
      <c r="P623" s="125"/>
      <c r="Q623" s="125"/>
      <c r="R623" s="219"/>
      <c r="S623" s="219"/>
      <c r="T623" s="219"/>
      <c r="U623" s="125"/>
      <c r="V623" s="125"/>
      <c r="W623" s="125"/>
    </row>
    <row r="624" spans="13:23" x14ac:dyDescent="0.35">
      <c r="M624" s="125"/>
      <c r="N624" s="125"/>
      <c r="O624" s="125"/>
      <c r="P624" s="125"/>
      <c r="Q624" s="125"/>
      <c r="R624" s="219"/>
      <c r="S624" s="219"/>
      <c r="T624" s="219"/>
      <c r="U624" s="125"/>
      <c r="V624" s="125"/>
      <c r="W624" s="125"/>
    </row>
    <row r="625" spans="13:23" x14ac:dyDescent="0.35">
      <c r="M625" s="125"/>
      <c r="N625" s="125"/>
      <c r="O625" s="125"/>
      <c r="P625" s="125"/>
      <c r="Q625" s="125"/>
      <c r="R625" s="219"/>
      <c r="S625" s="219"/>
      <c r="T625" s="219"/>
      <c r="U625" s="125"/>
      <c r="V625" s="125"/>
      <c r="W625" s="125"/>
    </row>
    <row r="626" spans="13:23" x14ac:dyDescent="0.35">
      <c r="M626" s="125"/>
      <c r="N626" s="125"/>
      <c r="O626" s="125"/>
      <c r="P626" s="125"/>
      <c r="Q626" s="125"/>
      <c r="R626" s="219"/>
      <c r="S626" s="219"/>
      <c r="T626" s="219"/>
      <c r="U626" s="125"/>
      <c r="V626" s="125"/>
      <c r="W626" s="125"/>
    </row>
    <row r="627" spans="13:23" x14ac:dyDescent="0.35">
      <c r="M627" s="125"/>
      <c r="N627" s="125"/>
      <c r="O627" s="125"/>
      <c r="P627" s="125"/>
      <c r="Q627" s="125"/>
      <c r="R627" s="219"/>
      <c r="S627" s="219"/>
      <c r="T627" s="219"/>
      <c r="U627" s="125"/>
      <c r="V627" s="125"/>
      <c r="W627" s="125"/>
    </row>
    <row r="628" spans="13:23" x14ac:dyDescent="0.35">
      <c r="M628" s="125"/>
      <c r="N628" s="125"/>
      <c r="O628" s="125"/>
      <c r="P628" s="125"/>
      <c r="Q628" s="125"/>
      <c r="R628" s="219"/>
      <c r="S628" s="219"/>
      <c r="T628" s="219"/>
      <c r="U628" s="125"/>
      <c r="V628" s="125"/>
      <c r="W628" s="125"/>
    </row>
    <row r="629" spans="13:23" x14ac:dyDescent="0.35">
      <c r="M629" s="125"/>
      <c r="N629" s="125"/>
      <c r="O629" s="125"/>
      <c r="P629" s="125"/>
      <c r="Q629" s="125"/>
      <c r="R629" s="219"/>
      <c r="S629" s="219"/>
      <c r="T629" s="219"/>
      <c r="U629" s="125"/>
      <c r="V629" s="125"/>
      <c r="W629" s="125"/>
    </row>
    <row r="630" spans="13:23" x14ac:dyDescent="0.35">
      <c r="M630" s="125"/>
      <c r="N630" s="125"/>
      <c r="O630" s="125"/>
      <c r="P630" s="125"/>
      <c r="Q630" s="125"/>
      <c r="R630" s="219"/>
      <c r="S630" s="219"/>
      <c r="T630" s="219"/>
      <c r="U630" s="125"/>
      <c r="V630" s="125"/>
      <c r="W630" s="125"/>
    </row>
    <row r="631" spans="13:23" x14ac:dyDescent="0.35">
      <c r="M631" s="125"/>
      <c r="N631" s="125"/>
      <c r="O631" s="125"/>
      <c r="P631" s="125"/>
      <c r="Q631" s="125"/>
      <c r="R631" s="219"/>
      <c r="S631" s="219"/>
      <c r="T631" s="219"/>
      <c r="U631" s="125"/>
      <c r="V631" s="125"/>
      <c r="W631" s="125"/>
    </row>
    <row r="632" spans="13:23" x14ac:dyDescent="0.35">
      <c r="M632" s="125"/>
      <c r="N632" s="125"/>
      <c r="O632" s="125"/>
      <c r="P632" s="125"/>
      <c r="Q632" s="125"/>
      <c r="R632" s="219"/>
      <c r="S632" s="219"/>
      <c r="T632" s="219"/>
      <c r="U632" s="125"/>
      <c r="V632" s="125"/>
      <c r="W632" s="125"/>
    </row>
    <row r="633" spans="13:23" x14ac:dyDescent="0.35">
      <c r="M633" s="125"/>
      <c r="N633" s="125"/>
      <c r="O633" s="125"/>
      <c r="P633" s="125"/>
      <c r="Q633" s="125"/>
      <c r="R633" s="219"/>
      <c r="S633" s="219"/>
      <c r="T633" s="219"/>
      <c r="U633" s="125"/>
      <c r="V633" s="125"/>
      <c r="W633" s="125"/>
    </row>
    <row r="634" spans="13:23" x14ac:dyDescent="0.35">
      <c r="M634" s="125"/>
      <c r="N634" s="125"/>
      <c r="O634" s="125"/>
      <c r="P634" s="125"/>
      <c r="Q634" s="125"/>
      <c r="R634" s="219"/>
      <c r="S634" s="219"/>
      <c r="T634" s="219"/>
      <c r="U634" s="125"/>
      <c r="V634" s="125"/>
      <c r="W634" s="125"/>
    </row>
    <row r="635" spans="13:23" x14ac:dyDescent="0.35">
      <c r="M635" s="125"/>
      <c r="N635" s="125"/>
      <c r="O635" s="125"/>
      <c r="P635" s="125"/>
      <c r="Q635" s="125"/>
      <c r="R635" s="219"/>
      <c r="S635" s="219"/>
      <c r="T635" s="219"/>
      <c r="U635" s="125"/>
      <c r="V635" s="125"/>
      <c r="W635" s="125"/>
    </row>
    <row r="636" spans="13:23" x14ac:dyDescent="0.35">
      <c r="M636" s="125"/>
      <c r="N636" s="125"/>
      <c r="O636" s="125"/>
      <c r="P636" s="125"/>
      <c r="Q636" s="125"/>
      <c r="R636" s="219"/>
      <c r="S636" s="219"/>
      <c r="T636" s="219"/>
      <c r="U636" s="125"/>
      <c r="V636" s="125"/>
      <c r="W636" s="125"/>
    </row>
    <row r="637" spans="13:23" x14ac:dyDescent="0.35">
      <c r="M637" s="125"/>
      <c r="N637" s="125"/>
      <c r="O637" s="125"/>
      <c r="P637" s="125"/>
      <c r="Q637" s="125"/>
      <c r="R637" s="219"/>
      <c r="S637" s="219"/>
      <c r="T637" s="219"/>
      <c r="U637" s="125"/>
      <c r="V637" s="125"/>
      <c r="W637" s="125"/>
    </row>
    <row r="638" spans="13:23" x14ac:dyDescent="0.35">
      <c r="M638" s="125"/>
      <c r="N638" s="125"/>
      <c r="O638" s="125"/>
      <c r="P638" s="125"/>
      <c r="Q638" s="125"/>
      <c r="R638" s="219"/>
      <c r="S638" s="219"/>
      <c r="T638" s="219"/>
      <c r="U638" s="125"/>
      <c r="V638" s="125"/>
      <c r="W638" s="125"/>
    </row>
    <row r="639" spans="13:23" x14ac:dyDescent="0.35">
      <c r="M639" s="125"/>
      <c r="N639" s="125"/>
      <c r="O639" s="125"/>
      <c r="P639" s="125"/>
      <c r="Q639" s="125"/>
      <c r="R639" s="219"/>
      <c r="S639" s="219"/>
      <c r="T639" s="219"/>
      <c r="U639" s="125"/>
      <c r="V639" s="125"/>
      <c r="W639" s="125"/>
    </row>
    <row r="640" spans="13:23" x14ac:dyDescent="0.35">
      <c r="M640" s="125"/>
      <c r="N640" s="125"/>
      <c r="O640" s="125"/>
      <c r="P640" s="125"/>
      <c r="Q640" s="125"/>
      <c r="R640" s="219"/>
      <c r="S640" s="219"/>
      <c r="T640" s="219"/>
      <c r="U640" s="125"/>
      <c r="V640" s="125"/>
      <c r="W640" s="125"/>
    </row>
    <row r="641" spans="13:23" x14ac:dyDescent="0.35">
      <c r="M641" s="125"/>
      <c r="N641" s="125"/>
      <c r="O641" s="125"/>
      <c r="P641" s="125"/>
      <c r="Q641" s="125"/>
      <c r="R641" s="219"/>
      <c r="S641" s="219"/>
      <c r="T641" s="219"/>
      <c r="U641" s="125"/>
      <c r="V641" s="125"/>
      <c r="W641" s="125"/>
    </row>
    <row r="642" spans="13:23" x14ac:dyDescent="0.35">
      <c r="M642" s="125"/>
      <c r="N642" s="125"/>
      <c r="O642" s="125"/>
      <c r="P642" s="125"/>
      <c r="Q642" s="125"/>
      <c r="R642" s="219"/>
      <c r="S642" s="219"/>
      <c r="T642" s="219"/>
      <c r="U642" s="125"/>
      <c r="V642" s="125"/>
      <c r="W642" s="125"/>
    </row>
    <row r="643" spans="13:23" x14ac:dyDescent="0.35">
      <c r="M643" s="125"/>
      <c r="N643" s="125"/>
      <c r="O643" s="125"/>
      <c r="P643" s="125"/>
      <c r="Q643" s="125"/>
      <c r="R643" s="219"/>
      <c r="S643" s="219"/>
      <c r="T643" s="219"/>
      <c r="U643" s="125"/>
      <c r="V643" s="125"/>
      <c r="W643" s="125"/>
    </row>
    <row r="644" spans="13:23" x14ac:dyDescent="0.35">
      <c r="M644" s="125"/>
      <c r="N644" s="125"/>
      <c r="O644" s="125"/>
      <c r="P644" s="125"/>
      <c r="Q644" s="125"/>
      <c r="R644" s="219"/>
      <c r="S644" s="219"/>
      <c r="T644" s="219"/>
      <c r="U644" s="125"/>
      <c r="V644" s="125"/>
      <c r="W644" s="125"/>
    </row>
    <row r="645" spans="13:23" x14ac:dyDescent="0.35">
      <c r="M645" s="125"/>
      <c r="N645" s="125"/>
      <c r="O645" s="125"/>
      <c r="P645" s="125"/>
      <c r="Q645" s="125"/>
      <c r="R645" s="219"/>
      <c r="S645" s="219"/>
      <c r="T645" s="219"/>
      <c r="U645" s="125"/>
      <c r="V645" s="125"/>
      <c r="W645" s="125"/>
    </row>
    <row r="646" spans="13:23" x14ac:dyDescent="0.35">
      <c r="M646" s="125"/>
      <c r="N646" s="125"/>
      <c r="O646" s="125"/>
      <c r="P646" s="125"/>
      <c r="Q646" s="125"/>
      <c r="R646" s="219"/>
      <c r="S646" s="219"/>
      <c r="T646" s="219"/>
      <c r="U646" s="125"/>
      <c r="V646" s="125"/>
      <c r="W646" s="125"/>
    </row>
    <row r="647" spans="13:23" x14ac:dyDescent="0.35">
      <c r="M647" s="125"/>
      <c r="N647" s="125"/>
      <c r="O647" s="125"/>
      <c r="P647" s="125"/>
      <c r="Q647" s="125"/>
      <c r="R647" s="219"/>
      <c r="S647" s="219"/>
      <c r="T647" s="219"/>
      <c r="U647" s="125"/>
      <c r="V647" s="125"/>
      <c r="W647" s="125"/>
    </row>
    <row r="648" spans="13:23" x14ac:dyDescent="0.35">
      <c r="M648" s="125"/>
      <c r="N648" s="125"/>
      <c r="O648" s="125"/>
      <c r="P648" s="125"/>
      <c r="Q648" s="125"/>
      <c r="R648" s="219"/>
      <c r="S648" s="219"/>
      <c r="T648" s="219"/>
      <c r="U648" s="125"/>
      <c r="V648" s="125"/>
      <c r="W648" s="125"/>
    </row>
    <row r="649" spans="13:23" x14ac:dyDescent="0.35">
      <c r="M649" s="125"/>
      <c r="N649" s="125"/>
      <c r="O649" s="125"/>
      <c r="P649" s="125"/>
      <c r="Q649" s="125"/>
      <c r="R649" s="219"/>
      <c r="S649" s="219"/>
      <c r="T649" s="219"/>
      <c r="U649" s="125"/>
      <c r="V649" s="125"/>
      <c r="W649" s="125"/>
    </row>
    <row r="650" spans="13:23" x14ac:dyDescent="0.35">
      <c r="M650" s="125"/>
      <c r="N650" s="125"/>
      <c r="O650" s="125"/>
      <c r="P650" s="125"/>
      <c r="Q650" s="125"/>
      <c r="R650" s="219"/>
      <c r="S650" s="219"/>
      <c r="T650" s="219"/>
      <c r="U650" s="125"/>
      <c r="V650" s="125"/>
      <c r="W650" s="125"/>
    </row>
    <row r="651" spans="13:23" x14ac:dyDescent="0.35">
      <c r="M651" s="125"/>
      <c r="N651" s="125"/>
      <c r="O651" s="125"/>
      <c r="P651" s="125"/>
      <c r="Q651" s="125"/>
      <c r="R651" s="219"/>
      <c r="S651" s="219"/>
      <c r="T651" s="219"/>
      <c r="U651" s="125"/>
      <c r="V651" s="125"/>
      <c r="W651" s="125"/>
    </row>
    <row r="652" spans="13:23" x14ac:dyDescent="0.35">
      <c r="M652" s="125"/>
      <c r="N652" s="125"/>
      <c r="O652" s="125"/>
      <c r="P652" s="125"/>
      <c r="Q652" s="125"/>
      <c r="R652" s="219"/>
      <c r="S652" s="219"/>
      <c r="T652" s="219"/>
      <c r="U652" s="125"/>
      <c r="V652" s="125"/>
      <c r="W652" s="125"/>
    </row>
    <row r="653" spans="13:23" x14ac:dyDescent="0.35">
      <c r="M653" s="125"/>
      <c r="N653" s="125"/>
      <c r="O653" s="125"/>
      <c r="P653" s="125"/>
      <c r="Q653" s="125"/>
      <c r="R653" s="219"/>
      <c r="S653" s="219"/>
      <c r="T653" s="219"/>
      <c r="U653" s="125"/>
      <c r="V653" s="125"/>
      <c r="W653" s="125"/>
    </row>
    <row r="654" spans="13:23" x14ac:dyDescent="0.35">
      <c r="M654" s="125"/>
      <c r="N654" s="125"/>
      <c r="O654" s="125"/>
      <c r="P654" s="125"/>
      <c r="Q654" s="125"/>
      <c r="R654" s="219"/>
      <c r="S654" s="219"/>
      <c r="T654" s="219"/>
      <c r="U654" s="125"/>
      <c r="V654" s="125"/>
      <c r="W654" s="125"/>
    </row>
    <row r="655" spans="13:23" x14ac:dyDescent="0.35">
      <c r="M655" s="125"/>
      <c r="N655" s="125"/>
      <c r="O655" s="125"/>
      <c r="P655" s="125"/>
      <c r="Q655" s="125"/>
      <c r="R655" s="219"/>
      <c r="S655" s="219"/>
      <c r="T655" s="219"/>
      <c r="U655" s="125"/>
      <c r="V655" s="125"/>
      <c r="W655" s="125"/>
    </row>
    <row r="656" spans="13:23" x14ac:dyDescent="0.35">
      <c r="M656" s="125"/>
      <c r="N656" s="125"/>
      <c r="O656" s="125"/>
      <c r="P656" s="125"/>
      <c r="Q656" s="125"/>
      <c r="R656" s="219"/>
      <c r="S656" s="219"/>
      <c r="T656" s="219"/>
      <c r="U656" s="125"/>
      <c r="V656" s="125"/>
      <c r="W656" s="125"/>
    </row>
    <row r="657" spans="13:23" x14ac:dyDescent="0.35">
      <c r="M657" s="125"/>
      <c r="N657" s="125"/>
      <c r="O657" s="125"/>
      <c r="P657" s="125"/>
      <c r="Q657" s="125"/>
      <c r="R657" s="219"/>
      <c r="S657" s="219"/>
      <c r="T657" s="219"/>
      <c r="U657" s="125"/>
      <c r="V657" s="125"/>
      <c r="W657" s="125"/>
    </row>
    <row r="658" spans="13:23" x14ac:dyDescent="0.35">
      <c r="M658" s="125"/>
      <c r="N658" s="125"/>
      <c r="O658" s="125"/>
      <c r="P658" s="125"/>
      <c r="Q658" s="125"/>
      <c r="R658" s="219"/>
      <c r="S658" s="219"/>
      <c r="T658" s="219"/>
      <c r="U658" s="125"/>
      <c r="V658" s="125"/>
      <c r="W658" s="125"/>
    </row>
    <row r="659" spans="13:23" x14ac:dyDescent="0.35">
      <c r="M659" s="125"/>
      <c r="N659" s="125"/>
      <c r="O659" s="125"/>
      <c r="P659" s="125"/>
      <c r="Q659" s="125"/>
      <c r="R659" s="219"/>
      <c r="S659" s="219"/>
      <c r="T659" s="219"/>
      <c r="U659" s="125"/>
      <c r="V659" s="125"/>
      <c r="W659" s="125"/>
    </row>
    <row r="660" spans="13:23" x14ac:dyDescent="0.35">
      <c r="M660" s="125"/>
      <c r="N660" s="125"/>
      <c r="O660" s="125"/>
      <c r="P660" s="125"/>
      <c r="Q660" s="125"/>
      <c r="R660" s="219"/>
      <c r="S660" s="219"/>
      <c r="T660" s="219"/>
      <c r="U660" s="125"/>
      <c r="V660" s="125"/>
      <c r="W660" s="125"/>
    </row>
    <row r="661" spans="13:23" x14ac:dyDescent="0.35">
      <c r="M661" s="125"/>
      <c r="N661" s="125"/>
      <c r="O661" s="125"/>
      <c r="P661" s="125"/>
      <c r="Q661" s="125"/>
      <c r="R661" s="219"/>
      <c r="S661" s="219"/>
      <c r="T661" s="219"/>
      <c r="U661" s="125"/>
      <c r="V661" s="125"/>
      <c r="W661" s="125"/>
    </row>
    <row r="662" spans="13:23" x14ac:dyDescent="0.35">
      <c r="M662" s="125"/>
      <c r="N662" s="125"/>
      <c r="O662" s="125"/>
      <c r="P662" s="125"/>
      <c r="Q662" s="125"/>
      <c r="R662" s="219"/>
      <c r="S662" s="219"/>
      <c r="T662" s="219"/>
      <c r="U662" s="125"/>
      <c r="V662" s="125"/>
      <c r="W662" s="125"/>
    </row>
    <row r="663" spans="13:23" x14ac:dyDescent="0.35">
      <c r="M663" s="125"/>
      <c r="N663" s="125"/>
      <c r="O663" s="125"/>
      <c r="P663" s="125"/>
      <c r="Q663" s="125"/>
      <c r="R663" s="219"/>
      <c r="S663" s="219"/>
      <c r="T663" s="219"/>
      <c r="U663" s="125"/>
      <c r="V663" s="125"/>
      <c r="W663" s="125"/>
    </row>
    <row r="664" spans="13:23" x14ac:dyDescent="0.35">
      <c r="M664" s="125"/>
      <c r="N664" s="125"/>
      <c r="O664" s="125"/>
      <c r="P664" s="125"/>
      <c r="Q664" s="125"/>
      <c r="R664" s="219"/>
      <c r="S664" s="219"/>
      <c r="T664" s="219"/>
      <c r="U664" s="125"/>
      <c r="V664" s="125"/>
      <c r="W664" s="125"/>
    </row>
    <row r="665" spans="13:23" x14ac:dyDescent="0.35">
      <c r="M665" s="125"/>
      <c r="N665" s="125"/>
      <c r="O665" s="125"/>
      <c r="P665" s="125"/>
      <c r="Q665" s="125"/>
      <c r="R665" s="219"/>
      <c r="S665" s="219"/>
      <c r="T665" s="219"/>
      <c r="U665" s="125"/>
      <c r="V665" s="125"/>
      <c r="W665" s="125"/>
    </row>
    <row r="666" spans="13:23" x14ac:dyDescent="0.35">
      <c r="M666" s="125"/>
      <c r="N666" s="125"/>
      <c r="O666" s="125"/>
      <c r="P666" s="125"/>
      <c r="Q666" s="125"/>
      <c r="R666" s="219"/>
      <c r="S666" s="219"/>
      <c r="T666" s="219"/>
      <c r="U666" s="125"/>
      <c r="V666" s="125"/>
      <c r="W666" s="125"/>
    </row>
    <row r="667" spans="13:23" x14ac:dyDescent="0.35">
      <c r="M667" s="125"/>
      <c r="N667" s="125"/>
      <c r="O667" s="125"/>
      <c r="P667" s="125"/>
      <c r="Q667" s="125"/>
      <c r="R667" s="219"/>
      <c r="S667" s="219"/>
      <c r="T667" s="219"/>
      <c r="U667" s="125"/>
      <c r="V667" s="125"/>
      <c r="W667" s="125"/>
    </row>
    <row r="668" spans="13:23" x14ac:dyDescent="0.35">
      <c r="M668" s="125"/>
      <c r="N668" s="125"/>
      <c r="O668" s="125"/>
      <c r="P668" s="125"/>
      <c r="Q668" s="125"/>
      <c r="R668" s="219"/>
      <c r="S668" s="219"/>
      <c r="T668" s="219"/>
      <c r="U668" s="125"/>
      <c r="V668" s="125"/>
      <c r="W668" s="125"/>
    </row>
    <row r="669" spans="13:23" x14ac:dyDescent="0.35">
      <c r="M669" s="125"/>
      <c r="N669" s="125"/>
      <c r="O669" s="125"/>
      <c r="P669" s="125"/>
      <c r="Q669" s="125"/>
      <c r="R669" s="219"/>
      <c r="S669" s="219"/>
      <c r="T669" s="219"/>
      <c r="U669" s="125"/>
      <c r="V669" s="125"/>
      <c r="W669" s="125"/>
    </row>
    <row r="670" spans="13:23" x14ac:dyDescent="0.35">
      <c r="M670" s="125"/>
      <c r="N670" s="125"/>
      <c r="O670" s="125"/>
      <c r="P670" s="125"/>
      <c r="Q670" s="125"/>
      <c r="R670" s="219"/>
      <c r="S670" s="219"/>
      <c r="T670" s="219"/>
      <c r="U670" s="125"/>
      <c r="V670" s="125"/>
      <c r="W670" s="125"/>
    </row>
    <row r="671" spans="13:23" x14ac:dyDescent="0.35">
      <c r="M671" s="125"/>
      <c r="N671" s="125"/>
      <c r="O671" s="125"/>
      <c r="P671" s="125"/>
      <c r="Q671" s="125"/>
      <c r="R671" s="219"/>
      <c r="S671" s="219"/>
      <c r="T671" s="219"/>
      <c r="U671" s="125"/>
      <c r="V671" s="125"/>
      <c r="W671" s="125"/>
    </row>
    <row r="672" spans="13:23" x14ac:dyDescent="0.35">
      <c r="M672" s="125"/>
      <c r="N672" s="125"/>
      <c r="O672" s="125"/>
      <c r="P672" s="125"/>
      <c r="Q672" s="125"/>
      <c r="R672" s="219"/>
      <c r="S672" s="219"/>
      <c r="T672" s="219"/>
      <c r="U672" s="125"/>
      <c r="V672" s="125"/>
      <c r="W672" s="125"/>
    </row>
    <row r="673" spans="13:23" x14ac:dyDescent="0.35">
      <c r="M673" s="125"/>
      <c r="N673" s="125"/>
      <c r="O673" s="125"/>
      <c r="P673" s="125"/>
      <c r="Q673" s="125"/>
      <c r="R673" s="219"/>
      <c r="S673" s="219"/>
      <c r="T673" s="219"/>
      <c r="U673" s="125"/>
      <c r="V673" s="125"/>
      <c r="W673" s="125"/>
    </row>
    <row r="674" spans="13:23" x14ac:dyDescent="0.35">
      <c r="M674" s="125"/>
      <c r="N674" s="125"/>
      <c r="O674" s="125"/>
      <c r="P674" s="125"/>
      <c r="Q674" s="125"/>
      <c r="R674" s="219"/>
      <c r="S674" s="219"/>
      <c r="T674" s="219"/>
      <c r="U674" s="125"/>
      <c r="V674" s="125"/>
      <c r="W674" s="125"/>
    </row>
    <row r="675" spans="13:23" x14ac:dyDescent="0.35">
      <c r="M675" s="125"/>
      <c r="N675" s="125"/>
      <c r="O675" s="125"/>
      <c r="P675" s="125"/>
      <c r="Q675" s="125"/>
      <c r="R675" s="219"/>
      <c r="S675" s="219"/>
      <c r="T675" s="219"/>
      <c r="U675" s="125"/>
      <c r="V675" s="125"/>
      <c r="W675" s="125"/>
    </row>
    <row r="676" spans="13:23" x14ac:dyDescent="0.35">
      <c r="M676" s="125"/>
      <c r="N676" s="125"/>
      <c r="O676" s="125"/>
      <c r="P676" s="125"/>
      <c r="Q676" s="125"/>
      <c r="R676" s="219"/>
      <c r="S676" s="219"/>
      <c r="T676" s="219"/>
      <c r="U676" s="125"/>
      <c r="V676" s="125"/>
      <c r="W676" s="125"/>
    </row>
    <row r="677" spans="13:23" x14ac:dyDescent="0.35">
      <c r="M677" s="125"/>
      <c r="N677" s="125"/>
      <c r="O677" s="125"/>
      <c r="P677" s="125"/>
      <c r="Q677" s="125"/>
      <c r="R677" s="219"/>
      <c r="S677" s="219"/>
      <c r="T677" s="219"/>
      <c r="U677" s="125"/>
      <c r="V677" s="125"/>
      <c r="W677" s="125"/>
    </row>
    <row r="678" spans="13:23" x14ac:dyDescent="0.35">
      <c r="M678" s="125"/>
      <c r="N678" s="125"/>
      <c r="O678" s="125"/>
      <c r="P678" s="125"/>
      <c r="Q678" s="125"/>
      <c r="R678" s="219"/>
      <c r="S678" s="219"/>
      <c r="T678" s="219"/>
      <c r="U678" s="125"/>
      <c r="V678" s="125"/>
      <c r="W678" s="125"/>
    </row>
    <row r="679" spans="13:23" x14ac:dyDescent="0.35">
      <c r="M679" s="125"/>
      <c r="N679" s="125"/>
      <c r="O679" s="125"/>
      <c r="P679" s="125"/>
      <c r="Q679" s="125"/>
      <c r="R679" s="219"/>
      <c r="S679" s="219"/>
      <c r="T679" s="219"/>
      <c r="U679" s="125"/>
      <c r="V679" s="125"/>
      <c r="W679" s="125"/>
    </row>
    <row r="680" spans="13:23" x14ac:dyDescent="0.35">
      <c r="M680" s="125"/>
      <c r="N680" s="125"/>
      <c r="O680" s="125"/>
      <c r="P680" s="125"/>
      <c r="Q680" s="125"/>
      <c r="R680" s="219"/>
      <c r="S680" s="219"/>
      <c r="T680" s="219"/>
      <c r="U680" s="125"/>
      <c r="V680" s="125"/>
      <c r="W680" s="125"/>
    </row>
    <row r="681" spans="13:23" x14ac:dyDescent="0.35">
      <c r="M681" s="125"/>
      <c r="N681" s="125"/>
      <c r="O681" s="125"/>
      <c r="P681" s="125"/>
      <c r="Q681" s="125"/>
      <c r="R681" s="219"/>
      <c r="S681" s="219"/>
      <c r="T681" s="219"/>
      <c r="U681" s="125"/>
      <c r="V681" s="125"/>
      <c r="W681" s="125"/>
    </row>
    <row r="682" spans="13:23" x14ac:dyDescent="0.35">
      <c r="M682" s="125"/>
      <c r="N682" s="125"/>
      <c r="O682" s="125"/>
      <c r="P682" s="125"/>
      <c r="Q682" s="125"/>
      <c r="R682" s="219"/>
      <c r="S682" s="219"/>
      <c r="T682" s="219"/>
      <c r="U682" s="125"/>
      <c r="V682" s="125"/>
      <c r="W682" s="125"/>
    </row>
    <row r="683" spans="13:23" x14ac:dyDescent="0.35">
      <c r="M683" s="125"/>
      <c r="N683" s="125"/>
      <c r="O683" s="125"/>
      <c r="P683" s="125"/>
      <c r="Q683" s="125"/>
      <c r="R683" s="219"/>
      <c r="S683" s="219"/>
      <c r="T683" s="219"/>
      <c r="U683" s="125"/>
      <c r="V683" s="125"/>
      <c r="W683" s="125"/>
    </row>
    <row r="684" spans="13:23" x14ac:dyDescent="0.35">
      <c r="M684" s="125"/>
      <c r="N684" s="125"/>
      <c r="O684" s="125"/>
      <c r="P684" s="125"/>
      <c r="Q684" s="125"/>
      <c r="R684" s="219"/>
      <c r="S684" s="219"/>
      <c r="T684" s="219"/>
      <c r="U684" s="125"/>
      <c r="V684" s="125"/>
      <c r="W684" s="125"/>
    </row>
    <row r="685" spans="13:23" x14ac:dyDescent="0.35">
      <c r="M685" s="125"/>
      <c r="N685" s="125"/>
      <c r="O685" s="125"/>
      <c r="P685" s="125"/>
      <c r="Q685" s="125"/>
      <c r="R685" s="219"/>
      <c r="S685" s="219"/>
      <c r="T685" s="219"/>
      <c r="U685" s="125"/>
      <c r="V685" s="125"/>
      <c r="W685" s="125"/>
    </row>
    <row r="686" spans="13:23" x14ac:dyDescent="0.35">
      <c r="M686" s="125"/>
      <c r="N686" s="125"/>
      <c r="O686" s="125"/>
      <c r="P686" s="125"/>
      <c r="Q686" s="125"/>
      <c r="R686" s="219"/>
      <c r="S686" s="219"/>
      <c r="T686" s="219"/>
      <c r="U686" s="125"/>
      <c r="V686" s="125"/>
      <c r="W686" s="125"/>
    </row>
    <row r="687" spans="13:23" x14ac:dyDescent="0.35">
      <c r="M687" s="125"/>
      <c r="N687" s="125"/>
      <c r="O687" s="125"/>
      <c r="P687" s="125"/>
      <c r="Q687" s="125"/>
      <c r="R687" s="219"/>
      <c r="S687" s="219"/>
      <c r="T687" s="219"/>
      <c r="U687" s="125"/>
      <c r="V687" s="125"/>
      <c r="W687" s="125"/>
    </row>
    <row r="688" spans="13:23" x14ac:dyDescent="0.35">
      <c r="M688" s="125"/>
      <c r="N688" s="125"/>
      <c r="O688" s="125"/>
      <c r="P688" s="125"/>
      <c r="Q688" s="125"/>
      <c r="R688" s="219"/>
      <c r="S688" s="219"/>
      <c r="T688" s="219"/>
      <c r="U688" s="125"/>
      <c r="V688" s="125"/>
      <c r="W688" s="125"/>
    </row>
    <row r="689" spans="13:23" x14ac:dyDescent="0.35">
      <c r="M689" s="125"/>
      <c r="N689" s="125"/>
      <c r="O689" s="125"/>
      <c r="P689" s="125"/>
      <c r="Q689" s="125"/>
      <c r="R689" s="219"/>
      <c r="S689" s="219"/>
      <c r="T689" s="219"/>
      <c r="U689" s="125"/>
      <c r="V689" s="125"/>
      <c r="W689" s="125"/>
    </row>
    <row r="690" spans="13:23" x14ac:dyDescent="0.35">
      <c r="M690" s="125"/>
      <c r="N690" s="125"/>
      <c r="O690" s="125"/>
      <c r="P690" s="125"/>
      <c r="Q690" s="125"/>
      <c r="R690" s="219"/>
      <c r="S690" s="219"/>
      <c r="T690" s="219"/>
      <c r="U690" s="125"/>
      <c r="V690" s="125"/>
      <c r="W690" s="125"/>
    </row>
    <row r="691" spans="13:23" x14ac:dyDescent="0.35">
      <c r="M691" s="125"/>
      <c r="N691" s="125"/>
      <c r="O691" s="125"/>
      <c r="P691" s="125"/>
      <c r="Q691" s="125"/>
      <c r="R691" s="219"/>
      <c r="S691" s="219"/>
      <c r="T691" s="219"/>
      <c r="U691" s="125"/>
      <c r="V691" s="125"/>
      <c r="W691" s="125"/>
    </row>
    <row r="692" spans="13:23" x14ac:dyDescent="0.35">
      <c r="M692" s="125"/>
      <c r="N692" s="125"/>
      <c r="O692" s="125"/>
      <c r="P692" s="125"/>
      <c r="Q692" s="125"/>
      <c r="R692" s="219"/>
      <c r="S692" s="219"/>
      <c r="T692" s="219"/>
      <c r="U692" s="125"/>
      <c r="V692" s="125"/>
      <c r="W692" s="125"/>
    </row>
    <row r="693" spans="13:23" x14ac:dyDescent="0.35">
      <c r="M693" s="125"/>
      <c r="N693" s="125"/>
      <c r="O693" s="125"/>
      <c r="P693" s="125"/>
      <c r="Q693" s="125"/>
      <c r="R693" s="219"/>
      <c r="S693" s="219"/>
      <c r="T693" s="219"/>
      <c r="U693" s="125"/>
      <c r="V693" s="125"/>
      <c r="W693" s="125"/>
    </row>
    <row r="694" spans="13:23" x14ac:dyDescent="0.35">
      <c r="M694" s="125"/>
      <c r="N694" s="125"/>
      <c r="O694" s="125"/>
      <c r="P694" s="125"/>
      <c r="Q694" s="125"/>
      <c r="R694" s="219"/>
      <c r="S694" s="219"/>
      <c r="T694" s="219"/>
      <c r="U694" s="125"/>
      <c r="V694" s="125"/>
      <c r="W694" s="125"/>
    </row>
    <row r="695" spans="13:23" x14ac:dyDescent="0.35">
      <c r="M695" s="125"/>
      <c r="N695" s="125"/>
      <c r="O695" s="125"/>
      <c r="P695" s="125"/>
      <c r="Q695" s="125"/>
      <c r="R695" s="219"/>
      <c r="S695" s="219"/>
      <c r="T695" s="219"/>
      <c r="U695" s="125"/>
      <c r="V695" s="125"/>
      <c r="W695" s="125"/>
    </row>
    <row r="696" spans="13:23" x14ac:dyDescent="0.35">
      <c r="M696" s="125"/>
      <c r="N696" s="125"/>
      <c r="O696" s="125"/>
      <c r="P696" s="125"/>
      <c r="Q696" s="125"/>
      <c r="R696" s="219"/>
      <c r="S696" s="219"/>
      <c r="T696" s="219"/>
      <c r="U696" s="125"/>
      <c r="V696" s="125"/>
      <c r="W696" s="125"/>
    </row>
    <row r="697" spans="13:23" x14ac:dyDescent="0.35">
      <c r="M697" s="125"/>
      <c r="N697" s="125"/>
      <c r="O697" s="125"/>
      <c r="P697" s="125"/>
      <c r="Q697" s="125"/>
      <c r="R697" s="219"/>
      <c r="S697" s="219"/>
      <c r="T697" s="219"/>
      <c r="U697" s="125"/>
      <c r="V697" s="125"/>
      <c r="W697" s="125"/>
    </row>
    <row r="698" spans="13:23" x14ac:dyDescent="0.35">
      <c r="M698" s="125"/>
      <c r="N698" s="125"/>
      <c r="O698" s="125"/>
      <c r="P698" s="125"/>
      <c r="Q698" s="125"/>
      <c r="R698" s="219"/>
      <c r="S698" s="219"/>
      <c r="T698" s="219"/>
      <c r="U698" s="125"/>
      <c r="V698" s="125"/>
      <c r="W698" s="125"/>
    </row>
    <row r="699" spans="13:23" x14ac:dyDescent="0.35">
      <c r="M699" s="125"/>
      <c r="N699" s="125"/>
      <c r="O699" s="125"/>
      <c r="P699" s="125"/>
      <c r="Q699" s="125"/>
      <c r="R699" s="219"/>
      <c r="S699" s="219"/>
      <c r="T699" s="219"/>
      <c r="U699" s="125"/>
      <c r="V699" s="125"/>
      <c r="W699" s="125"/>
    </row>
    <row r="700" spans="13:23" x14ac:dyDescent="0.35">
      <c r="M700" s="125"/>
      <c r="N700" s="125"/>
      <c r="O700" s="125"/>
      <c r="P700" s="125"/>
      <c r="Q700" s="125"/>
      <c r="R700" s="219"/>
      <c r="S700" s="219"/>
      <c r="T700" s="219"/>
      <c r="U700" s="125"/>
      <c r="V700" s="125"/>
      <c r="W700" s="125"/>
    </row>
    <row r="701" spans="13:23" x14ac:dyDescent="0.35">
      <c r="M701" s="125"/>
      <c r="N701" s="125"/>
      <c r="O701" s="125"/>
      <c r="P701" s="125"/>
      <c r="Q701" s="125"/>
      <c r="R701" s="219"/>
      <c r="S701" s="219"/>
      <c r="T701" s="219"/>
      <c r="U701" s="125"/>
      <c r="V701" s="125"/>
      <c r="W701" s="125"/>
    </row>
    <row r="702" spans="13:23" x14ac:dyDescent="0.35">
      <c r="M702" s="125"/>
      <c r="N702" s="125"/>
      <c r="O702" s="125"/>
      <c r="P702" s="125"/>
      <c r="Q702" s="125"/>
      <c r="R702" s="219"/>
      <c r="S702" s="219"/>
      <c r="T702" s="219"/>
      <c r="U702" s="125"/>
      <c r="V702" s="125"/>
      <c r="W702" s="125"/>
    </row>
    <row r="703" spans="13:23" x14ac:dyDescent="0.35">
      <c r="M703" s="125"/>
      <c r="N703" s="125"/>
      <c r="O703" s="125"/>
      <c r="P703" s="125"/>
      <c r="Q703" s="125"/>
      <c r="R703" s="219"/>
      <c r="S703" s="219"/>
      <c r="T703" s="219"/>
      <c r="U703" s="125"/>
      <c r="V703" s="125"/>
      <c r="W703" s="125"/>
    </row>
    <row r="704" spans="13:23" x14ac:dyDescent="0.35">
      <c r="M704" s="125"/>
      <c r="N704" s="125"/>
      <c r="O704" s="125"/>
      <c r="P704" s="125"/>
      <c r="Q704" s="125"/>
      <c r="R704" s="219"/>
      <c r="S704" s="219"/>
      <c r="T704" s="219"/>
      <c r="U704" s="125"/>
      <c r="V704" s="125"/>
      <c r="W704" s="125"/>
    </row>
    <row r="705" spans="13:23" x14ac:dyDescent="0.35">
      <c r="M705" s="125"/>
      <c r="N705" s="125"/>
      <c r="O705" s="125"/>
      <c r="P705" s="125"/>
      <c r="Q705" s="125"/>
      <c r="R705" s="219"/>
      <c r="S705" s="219"/>
      <c r="T705" s="219"/>
      <c r="U705" s="125"/>
      <c r="V705" s="125"/>
      <c r="W705" s="125"/>
    </row>
    <row r="706" spans="13:23" x14ac:dyDescent="0.35">
      <c r="M706" s="125"/>
      <c r="N706" s="125"/>
      <c r="O706" s="125"/>
      <c r="P706" s="125"/>
      <c r="Q706" s="125"/>
      <c r="R706" s="219"/>
      <c r="S706" s="219"/>
      <c r="T706" s="219"/>
      <c r="U706" s="125"/>
      <c r="V706" s="125"/>
      <c r="W706" s="125"/>
    </row>
    <row r="707" spans="13:23" x14ac:dyDescent="0.35">
      <c r="M707" s="125"/>
      <c r="N707" s="125"/>
      <c r="O707" s="125"/>
      <c r="P707" s="125"/>
      <c r="Q707" s="125"/>
      <c r="R707" s="219"/>
      <c r="S707" s="219"/>
      <c r="T707" s="219"/>
      <c r="U707" s="125"/>
      <c r="V707" s="125"/>
      <c r="W707" s="125"/>
    </row>
    <row r="708" spans="13:23" x14ac:dyDescent="0.35">
      <c r="M708" s="125"/>
      <c r="N708" s="125"/>
      <c r="O708" s="125"/>
      <c r="P708" s="125"/>
      <c r="Q708" s="125"/>
      <c r="R708" s="219"/>
      <c r="S708" s="219"/>
      <c r="T708" s="219"/>
      <c r="U708" s="125"/>
      <c r="V708" s="125"/>
      <c r="W708" s="125"/>
    </row>
    <row r="709" spans="13:23" x14ac:dyDescent="0.35">
      <c r="M709" s="125"/>
      <c r="N709" s="125"/>
      <c r="O709" s="125"/>
      <c r="P709" s="125"/>
      <c r="Q709" s="125"/>
      <c r="R709" s="219"/>
      <c r="S709" s="219"/>
      <c r="T709" s="219"/>
      <c r="U709" s="125"/>
      <c r="V709" s="125"/>
      <c r="W709" s="125"/>
    </row>
    <row r="710" spans="13:23" x14ac:dyDescent="0.35">
      <c r="M710" s="125"/>
      <c r="N710" s="125"/>
      <c r="O710" s="125"/>
      <c r="P710" s="125"/>
      <c r="Q710" s="125"/>
      <c r="R710" s="219"/>
      <c r="S710" s="219"/>
      <c r="T710" s="219"/>
      <c r="U710" s="125"/>
      <c r="V710" s="125"/>
      <c r="W710" s="125"/>
    </row>
    <row r="711" spans="13:23" x14ac:dyDescent="0.35">
      <c r="M711" s="125"/>
      <c r="N711" s="125"/>
      <c r="O711" s="125"/>
      <c r="P711" s="125"/>
      <c r="Q711" s="125"/>
      <c r="R711" s="219"/>
      <c r="S711" s="219"/>
      <c r="T711" s="219"/>
      <c r="U711" s="125"/>
      <c r="V711" s="125"/>
      <c r="W711" s="125"/>
    </row>
    <row r="712" spans="13:23" x14ac:dyDescent="0.35">
      <c r="M712" s="125"/>
      <c r="N712" s="125"/>
      <c r="O712" s="125"/>
      <c r="P712" s="125"/>
      <c r="Q712" s="125"/>
      <c r="R712" s="219"/>
      <c r="S712" s="219"/>
      <c r="T712" s="219"/>
      <c r="U712" s="125"/>
      <c r="V712" s="125"/>
      <c r="W712" s="125"/>
    </row>
    <row r="713" spans="13:23" x14ac:dyDescent="0.35">
      <c r="M713" s="125"/>
      <c r="N713" s="125"/>
      <c r="O713" s="125"/>
      <c r="P713" s="125"/>
      <c r="Q713" s="125"/>
      <c r="R713" s="219"/>
      <c r="S713" s="219"/>
      <c r="T713" s="219"/>
      <c r="U713" s="125"/>
      <c r="V713" s="125"/>
      <c r="W713" s="125"/>
    </row>
    <row r="714" spans="13:23" x14ac:dyDescent="0.35">
      <c r="M714" s="125"/>
      <c r="N714" s="125"/>
      <c r="O714" s="125"/>
      <c r="P714" s="125"/>
      <c r="Q714" s="125"/>
      <c r="R714" s="219"/>
      <c r="S714" s="219"/>
      <c r="T714" s="219"/>
      <c r="U714" s="125"/>
      <c r="V714" s="125"/>
      <c r="W714" s="125"/>
    </row>
    <row r="715" spans="13:23" x14ac:dyDescent="0.35">
      <c r="M715" s="125"/>
      <c r="N715" s="125"/>
      <c r="O715" s="125"/>
      <c r="P715" s="125"/>
      <c r="Q715" s="125"/>
      <c r="R715" s="219"/>
      <c r="S715" s="219"/>
      <c r="T715" s="219"/>
      <c r="U715" s="125"/>
      <c r="V715" s="125"/>
      <c r="W715" s="125"/>
    </row>
    <row r="716" spans="13:23" x14ac:dyDescent="0.35">
      <c r="M716" s="125"/>
      <c r="N716" s="125"/>
      <c r="O716" s="125"/>
      <c r="P716" s="125"/>
      <c r="Q716" s="125"/>
      <c r="R716" s="219"/>
      <c r="S716" s="219"/>
      <c r="T716" s="219"/>
      <c r="U716" s="125"/>
      <c r="V716" s="125"/>
      <c r="W716" s="125"/>
    </row>
    <row r="717" spans="13:23" x14ac:dyDescent="0.35">
      <c r="M717" s="125"/>
      <c r="N717" s="125"/>
      <c r="O717" s="125"/>
      <c r="P717" s="125"/>
      <c r="Q717" s="125"/>
      <c r="R717" s="219"/>
      <c r="S717" s="219"/>
      <c r="T717" s="219"/>
      <c r="U717" s="125"/>
      <c r="V717" s="125"/>
      <c r="W717" s="125"/>
    </row>
    <row r="718" spans="13:23" x14ac:dyDescent="0.35">
      <c r="M718" s="125"/>
      <c r="N718" s="125"/>
      <c r="O718" s="125"/>
      <c r="P718" s="125"/>
      <c r="Q718" s="125"/>
      <c r="R718" s="219"/>
      <c r="S718" s="219"/>
      <c r="T718" s="219"/>
      <c r="U718" s="125"/>
      <c r="V718" s="125"/>
      <c r="W718" s="125"/>
    </row>
    <row r="719" spans="13:23" x14ac:dyDescent="0.35">
      <c r="M719" s="125"/>
      <c r="N719" s="125"/>
      <c r="O719" s="125"/>
      <c r="P719" s="125"/>
      <c r="Q719" s="125"/>
      <c r="R719" s="219"/>
      <c r="S719" s="219"/>
      <c r="T719" s="219"/>
      <c r="U719" s="125"/>
      <c r="V719" s="125"/>
      <c r="W719" s="125"/>
    </row>
    <row r="720" spans="13:23" x14ac:dyDescent="0.35">
      <c r="M720" s="125"/>
      <c r="N720" s="125"/>
      <c r="O720" s="125"/>
      <c r="P720" s="125"/>
      <c r="Q720" s="125"/>
      <c r="R720" s="219"/>
      <c r="S720" s="219"/>
      <c r="T720" s="219"/>
      <c r="U720" s="125"/>
      <c r="V720" s="125"/>
      <c r="W720" s="125"/>
    </row>
    <row r="721" spans="13:23" x14ac:dyDescent="0.35">
      <c r="M721" s="125"/>
      <c r="N721" s="125"/>
      <c r="O721" s="125"/>
      <c r="P721" s="125"/>
      <c r="Q721" s="125"/>
      <c r="R721" s="219"/>
      <c r="S721" s="219"/>
      <c r="T721" s="219"/>
      <c r="U721" s="125"/>
      <c r="V721" s="125"/>
      <c r="W721" s="125"/>
    </row>
    <row r="722" spans="13:23" x14ac:dyDescent="0.35">
      <c r="M722" s="125"/>
      <c r="N722" s="125"/>
      <c r="O722" s="125"/>
      <c r="P722" s="125"/>
      <c r="Q722" s="125"/>
      <c r="R722" s="219"/>
      <c r="S722" s="219"/>
      <c r="T722" s="219"/>
      <c r="U722" s="125"/>
      <c r="V722" s="125"/>
      <c r="W722" s="125"/>
    </row>
    <row r="723" spans="13:23" x14ac:dyDescent="0.35">
      <c r="M723" s="125"/>
      <c r="N723" s="125"/>
      <c r="O723" s="125"/>
      <c r="P723" s="125"/>
      <c r="Q723" s="125"/>
      <c r="R723" s="219"/>
      <c r="S723" s="219"/>
      <c r="T723" s="219"/>
      <c r="U723" s="125"/>
      <c r="V723" s="125"/>
      <c r="W723" s="125"/>
    </row>
    <row r="724" spans="13:23" x14ac:dyDescent="0.35">
      <c r="M724" s="125"/>
      <c r="N724" s="125"/>
      <c r="O724" s="125"/>
      <c r="P724" s="125"/>
      <c r="Q724" s="125"/>
      <c r="R724" s="219"/>
      <c r="S724" s="219"/>
      <c r="T724" s="219"/>
      <c r="U724" s="125"/>
      <c r="V724" s="125"/>
      <c r="W724" s="125"/>
    </row>
    <row r="725" spans="13:23" x14ac:dyDescent="0.35">
      <c r="M725" s="125"/>
      <c r="N725" s="125"/>
      <c r="O725" s="125"/>
      <c r="P725" s="125"/>
      <c r="Q725" s="125"/>
      <c r="R725" s="219"/>
      <c r="S725" s="219"/>
      <c r="T725" s="219"/>
      <c r="U725" s="125"/>
      <c r="V725" s="125"/>
      <c r="W725" s="125"/>
    </row>
    <row r="726" spans="13:23" x14ac:dyDescent="0.35">
      <c r="M726" s="125"/>
      <c r="N726" s="125"/>
      <c r="O726" s="125"/>
      <c r="P726" s="125"/>
      <c r="Q726" s="125"/>
      <c r="R726" s="219"/>
      <c r="S726" s="219"/>
      <c r="T726" s="219"/>
      <c r="U726" s="125"/>
      <c r="V726" s="125"/>
      <c r="W726" s="125"/>
    </row>
    <row r="727" spans="13:23" x14ac:dyDescent="0.35">
      <c r="M727" s="125"/>
      <c r="N727" s="125"/>
      <c r="O727" s="125"/>
      <c r="P727" s="125"/>
      <c r="Q727" s="125"/>
      <c r="R727" s="219"/>
      <c r="S727" s="219"/>
      <c r="T727" s="219"/>
      <c r="U727" s="125"/>
      <c r="V727" s="125"/>
      <c r="W727" s="125"/>
    </row>
    <row r="728" spans="13:23" x14ac:dyDescent="0.35">
      <c r="M728" s="125"/>
      <c r="N728" s="125"/>
      <c r="O728" s="125"/>
      <c r="P728" s="125"/>
      <c r="Q728" s="125"/>
      <c r="R728" s="219"/>
      <c r="S728" s="219"/>
      <c r="T728" s="219"/>
      <c r="U728" s="125"/>
      <c r="V728" s="125"/>
      <c r="W728" s="125"/>
    </row>
    <row r="729" spans="13:23" x14ac:dyDescent="0.35">
      <c r="M729" s="125"/>
      <c r="N729" s="125"/>
      <c r="O729" s="125"/>
      <c r="P729" s="125"/>
      <c r="Q729" s="125"/>
      <c r="R729" s="219"/>
      <c r="S729" s="219"/>
      <c r="T729" s="219"/>
      <c r="U729" s="125"/>
      <c r="V729" s="125"/>
      <c r="W729" s="125"/>
    </row>
    <row r="730" spans="13:23" x14ac:dyDescent="0.35">
      <c r="M730" s="125"/>
      <c r="N730" s="125"/>
      <c r="O730" s="125"/>
      <c r="P730" s="125"/>
      <c r="Q730" s="125"/>
      <c r="R730" s="219"/>
      <c r="S730" s="219"/>
      <c r="T730" s="219"/>
      <c r="U730" s="125"/>
      <c r="V730" s="125"/>
      <c r="W730" s="125"/>
    </row>
    <row r="731" spans="13:23" x14ac:dyDescent="0.35">
      <c r="M731" s="125"/>
      <c r="N731" s="125"/>
      <c r="O731" s="125"/>
      <c r="P731" s="125"/>
      <c r="Q731" s="125"/>
      <c r="R731" s="219"/>
      <c r="S731" s="219"/>
      <c r="T731" s="219"/>
      <c r="U731" s="125"/>
      <c r="V731" s="125"/>
      <c r="W731" s="125"/>
    </row>
    <row r="732" spans="13:23" x14ac:dyDescent="0.35">
      <c r="M732" s="125"/>
      <c r="N732" s="125"/>
      <c r="O732" s="125"/>
      <c r="P732" s="125"/>
      <c r="Q732" s="125"/>
      <c r="R732" s="219"/>
      <c r="S732" s="219"/>
      <c r="T732" s="219"/>
      <c r="U732" s="125"/>
      <c r="V732" s="125"/>
      <c r="W732" s="125"/>
    </row>
    <row r="733" spans="13:23" x14ac:dyDescent="0.35">
      <c r="M733" s="125"/>
      <c r="N733" s="125"/>
      <c r="O733" s="125"/>
      <c r="P733" s="125"/>
      <c r="Q733" s="125"/>
      <c r="R733" s="219"/>
      <c r="S733" s="219"/>
      <c r="T733" s="219"/>
      <c r="U733" s="125"/>
      <c r="V733" s="125"/>
      <c r="W733" s="125"/>
    </row>
    <row r="734" spans="13:23" x14ac:dyDescent="0.35">
      <c r="M734" s="125"/>
      <c r="N734" s="125"/>
      <c r="O734" s="125"/>
      <c r="P734" s="125"/>
      <c r="Q734" s="125"/>
      <c r="R734" s="219"/>
      <c r="S734" s="219"/>
      <c r="T734" s="219"/>
      <c r="U734" s="125"/>
      <c r="V734" s="125"/>
      <c r="W734" s="125"/>
    </row>
    <row r="735" spans="13:23" x14ac:dyDescent="0.35">
      <c r="M735" s="125"/>
      <c r="N735" s="125"/>
      <c r="O735" s="125"/>
      <c r="P735" s="125"/>
      <c r="Q735" s="125"/>
      <c r="R735" s="219"/>
      <c r="S735" s="219"/>
      <c r="T735" s="219"/>
      <c r="U735" s="125"/>
      <c r="V735" s="125"/>
      <c r="W735" s="125"/>
    </row>
    <row r="736" spans="13:23" x14ac:dyDescent="0.35">
      <c r="M736" s="125"/>
      <c r="N736" s="125"/>
      <c r="O736" s="125"/>
      <c r="P736" s="125"/>
      <c r="Q736" s="125"/>
      <c r="R736" s="219"/>
      <c r="S736" s="219"/>
      <c r="T736" s="219"/>
      <c r="U736" s="125"/>
      <c r="V736" s="125"/>
      <c r="W736" s="125"/>
    </row>
    <row r="737" spans="13:23" x14ac:dyDescent="0.35">
      <c r="M737" s="125"/>
      <c r="N737" s="125"/>
      <c r="O737" s="125"/>
      <c r="P737" s="125"/>
      <c r="Q737" s="125"/>
      <c r="R737" s="219"/>
      <c r="S737" s="219"/>
      <c r="T737" s="219"/>
      <c r="U737" s="125"/>
      <c r="V737" s="125"/>
      <c r="W737" s="125"/>
    </row>
    <row r="738" spans="13:23" x14ac:dyDescent="0.35">
      <c r="M738" s="125"/>
      <c r="N738" s="125"/>
      <c r="O738" s="125"/>
      <c r="P738" s="125"/>
      <c r="Q738" s="125"/>
      <c r="R738" s="219"/>
      <c r="S738" s="219"/>
      <c r="T738" s="219"/>
      <c r="U738" s="125"/>
      <c r="V738" s="125"/>
      <c r="W738" s="125"/>
    </row>
    <row r="739" spans="13:23" x14ac:dyDescent="0.35">
      <c r="M739" s="125"/>
      <c r="N739" s="125"/>
      <c r="O739" s="125"/>
      <c r="P739" s="125"/>
      <c r="Q739" s="125"/>
      <c r="R739" s="219"/>
      <c r="S739" s="219"/>
      <c r="T739" s="219"/>
      <c r="U739" s="125"/>
      <c r="V739" s="125"/>
      <c r="W739" s="125"/>
    </row>
    <row r="740" spans="13:23" x14ac:dyDescent="0.35">
      <c r="M740" s="125"/>
      <c r="N740" s="125"/>
      <c r="O740" s="125"/>
      <c r="P740" s="125"/>
      <c r="Q740" s="125"/>
      <c r="R740" s="219"/>
      <c r="S740" s="219"/>
      <c r="T740" s="219"/>
      <c r="U740" s="125"/>
      <c r="V740" s="125"/>
      <c r="W740" s="125"/>
    </row>
    <row r="741" spans="13:23" x14ac:dyDescent="0.35">
      <c r="M741" s="125"/>
      <c r="N741" s="125"/>
      <c r="O741" s="125"/>
      <c r="P741" s="125"/>
      <c r="Q741" s="125"/>
      <c r="R741" s="219"/>
      <c r="S741" s="219"/>
      <c r="T741" s="219"/>
      <c r="U741" s="125"/>
      <c r="V741" s="125"/>
      <c r="W741" s="125"/>
    </row>
    <row r="742" spans="13:23" x14ac:dyDescent="0.35">
      <c r="M742" s="125"/>
      <c r="N742" s="125"/>
      <c r="O742" s="125"/>
      <c r="P742" s="125"/>
      <c r="Q742" s="125"/>
      <c r="R742" s="219"/>
      <c r="S742" s="219"/>
      <c r="T742" s="219"/>
      <c r="U742" s="125"/>
      <c r="V742" s="125"/>
      <c r="W742" s="125"/>
    </row>
    <row r="743" spans="13:23" x14ac:dyDescent="0.35">
      <c r="M743" s="125"/>
      <c r="N743" s="125"/>
      <c r="O743" s="125"/>
      <c r="P743" s="125"/>
      <c r="Q743" s="125"/>
      <c r="R743" s="219"/>
      <c r="S743" s="219"/>
      <c r="T743" s="219"/>
      <c r="U743" s="125"/>
      <c r="V743" s="125"/>
      <c r="W743" s="125"/>
    </row>
    <row r="744" spans="13:23" x14ac:dyDescent="0.35">
      <c r="M744" s="125"/>
      <c r="N744" s="125"/>
      <c r="O744" s="125"/>
      <c r="P744" s="125"/>
      <c r="Q744" s="125"/>
      <c r="R744" s="219"/>
      <c r="S744" s="219"/>
      <c r="T744" s="219"/>
      <c r="U744" s="125"/>
      <c r="V744" s="125"/>
      <c r="W744" s="125"/>
    </row>
    <row r="745" spans="13:23" x14ac:dyDescent="0.35">
      <c r="M745" s="125"/>
      <c r="N745" s="125"/>
      <c r="O745" s="125"/>
      <c r="P745" s="125"/>
      <c r="Q745" s="125"/>
      <c r="R745" s="219"/>
      <c r="S745" s="219"/>
      <c r="T745" s="219"/>
      <c r="U745" s="125"/>
      <c r="V745" s="125"/>
      <c r="W745" s="125"/>
    </row>
    <row r="746" spans="13:23" x14ac:dyDescent="0.35">
      <c r="M746" s="125"/>
      <c r="N746" s="125"/>
      <c r="O746" s="125"/>
      <c r="P746" s="125"/>
      <c r="Q746" s="125"/>
      <c r="R746" s="219"/>
      <c r="S746" s="219"/>
      <c r="T746" s="219"/>
      <c r="U746" s="125"/>
      <c r="V746" s="125"/>
      <c r="W746" s="125"/>
    </row>
    <row r="747" spans="13:23" x14ac:dyDescent="0.35">
      <c r="M747" s="125"/>
      <c r="N747" s="125"/>
      <c r="O747" s="125"/>
      <c r="P747" s="125"/>
      <c r="Q747" s="125"/>
      <c r="R747" s="219"/>
      <c r="S747" s="219"/>
      <c r="T747" s="219"/>
      <c r="U747" s="125"/>
      <c r="V747" s="125"/>
      <c r="W747" s="125"/>
    </row>
    <row r="748" spans="13:23" x14ac:dyDescent="0.35">
      <c r="M748" s="125"/>
      <c r="N748" s="125"/>
      <c r="O748" s="125"/>
      <c r="P748" s="125"/>
      <c r="Q748" s="125"/>
      <c r="R748" s="219"/>
      <c r="S748" s="219"/>
      <c r="T748" s="219"/>
      <c r="U748" s="125"/>
      <c r="V748" s="125"/>
      <c r="W748" s="125"/>
    </row>
    <row r="749" spans="13:23" x14ac:dyDescent="0.35">
      <c r="M749" s="125"/>
      <c r="N749" s="125"/>
      <c r="O749" s="125"/>
      <c r="P749" s="125"/>
      <c r="Q749" s="125"/>
      <c r="R749" s="219"/>
      <c r="S749" s="219"/>
      <c r="T749" s="219"/>
      <c r="U749" s="125"/>
      <c r="V749" s="125"/>
      <c r="W749" s="125"/>
    </row>
    <row r="750" spans="13:23" x14ac:dyDescent="0.35">
      <c r="M750" s="125"/>
      <c r="N750" s="125"/>
      <c r="O750" s="125"/>
      <c r="P750" s="125"/>
      <c r="Q750" s="125"/>
      <c r="R750" s="219"/>
      <c r="S750" s="219"/>
      <c r="T750" s="219"/>
      <c r="U750" s="125"/>
      <c r="V750" s="125"/>
      <c r="W750" s="125"/>
    </row>
    <row r="751" spans="13:23" x14ac:dyDescent="0.35">
      <c r="M751" s="125"/>
      <c r="N751" s="125"/>
      <c r="O751" s="125"/>
      <c r="P751" s="125"/>
      <c r="Q751" s="125"/>
      <c r="R751" s="219"/>
      <c r="S751" s="219"/>
      <c r="T751" s="219"/>
      <c r="U751" s="125"/>
      <c r="V751" s="125"/>
      <c r="W751" s="125"/>
    </row>
    <row r="752" spans="13:23" x14ac:dyDescent="0.35">
      <c r="M752" s="125"/>
      <c r="N752" s="125"/>
      <c r="O752" s="125"/>
      <c r="P752" s="125"/>
      <c r="Q752" s="125"/>
      <c r="R752" s="219"/>
      <c r="S752" s="219"/>
      <c r="T752" s="219"/>
      <c r="U752" s="125"/>
      <c r="V752" s="125"/>
      <c r="W752" s="125"/>
    </row>
    <row r="753" spans="13:23" x14ac:dyDescent="0.35">
      <c r="M753" s="125"/>
      <c r="N753" s="125"/>
      <c r="O753" s="125"/>
      <c r="P753" s="125"/>
      <c r="Q753" s="125"/>
      <c r="R753" s="219"/>
      <c r="S753" s="219"/>
      <c r="T753" s="219"/>
      <c r="U753" s="125"/>
      <c r="V753" s="125"/>
      <c r="W753" s="125"/>
    </row>
    <row r="754" spans="13:23" x14ac:dyDescent="0.35">
      <c r="M754" s="125"/>
      <c r="N754" s="125"/>
      <c r="O754" s="125"/>
      <c r="P754" s="125"/>
      <c r="Q754" s="125"/>
      <c r="R754" s="219"/>
      <c r="S754" s="219"/>
      <c r="T754" s="219"/>
      <c r="U754" s="125"/>
      <c r="V754" s="125"/>
      <c r="W754" s="125"/>
    </row>
    <row r="755" spans="13:23" x14ac:dyDescent="0.35">
      <c r="M755" s="125"/>
      <c r="N755" s="125"/>
      <c r="O755" s="125"/>
      <c r="P755" s="125"/>
      <c r="Q755" s="125"/>
      <c r="R755" s="219"/>
      <c r="S755" s="219"/>
      <c r="T755" s="219"/>
      <c r="U755" s="125"/>
      <c r="V755" s="125"/>
      <c r="W755" s="125"/>
    </row>
    <row r="756" spans="13:23" x14ac:dyDescent="0.35">
      <c r="M756" s="125"/>
      <c r="N756" s="125"/>
      <c r="O756" s="125"/>
      <c r="P756" s="125"/>
      <c r="Q756" s="125"/>
      <c r="R756" s="219"/>
      <c r="S756" s="219"/>
      <c r="T756" s="219"/>
      <c r="U756" s="125"/>
      <c r="V756" s="125"/>
      <c r="W756" s="125"/>
    </row>
    <row r="757" spans="13:23" x14ac:dyDescent="0.35">
      <c r="M757" s="125"/>
      <c r="N757" s="125"/>
      <c r="O757" s="125"/>
      <c r="P757" s="125"/>
      <c r="Q757" s="125"/>
      <c r="R757" s="219"/>
      <c r="S757" s="219"/>
      <c r="T757" s="219"/>
      <c r="U757" s="125"/>
      <c r="V757" s="125"/>
      <c r="W757" s="125"/>
    </row>
    <row r="758" spans="13:23" x14ac:dyDescent="0.35">
      <c r="M758" s="125"/>
      <c r="N758" s="125"/>
      <c r="O758" s="125"/>
      <c r="P758" s="125"/>
      <c r="Q758" s="125"/>
      <c r="R758" s="219"/>
      <c r="S758" s="219"/>
      <c r="T758" s="219"/>
      <c r="U758" s="125"/>
      <c r="V758" s="125"/>
      <c r="W758" s="125"/>
    </row>
    <row r="759" spans="13:23" x14ac:dyDescent="0.35">
      <c r="M759" s="125"/>
      <c r="N759" s="125"/>
      <c r="O759" s="125"/>
      <c r="P759" s="125"/>
      <c r="Q759" s="125"/>
      <c r="R759" s="219"/>
      <c r="S759" s="219"/>
      <c r="T759" s="219"/>
      <c r="U759" s="125"/>
      <c r="V759" s="125"/>
      <c r="W759" s="125"/>
    </row>
    <row r="760" spans="13:23" x14ac:dyDescent="0.35">
      <c r="M760" s="125"/>
      <c r="N760" s="125"/>
      <c r="O760" s="125"/>
      <c r="P760" s="125"/>
      <c r="Q760" s="125"/>
      <c r="R760" s="219"/>
      <c r="S760" s="219"/>
      <c r="T760" s="219"/>
      <c r="U760" s="125"/>
      <c r="V760" s="125"/>
      <c r="W760" s="125"/>
    </row>
    <row r="761" spans="13:23" x14ac:dyDescent="0.35">
      <c r="M761" s="125"/>
      <c r="N761" s="125"/>
      <c r="O761" s="125"/>
      <c r="P761" s="125"/>
      <c r="Q761" s="125"/>
      <c r="R761" s="219"/>
      <c r="S761" s="219"/>
      <c r="T761" s="219"/>
      <c r="U761" s="125"/>
      <c r="V761" s="125"/>
      <c r="W761" s="125"/>
    </row>
    <row r="762" spans="13:23" x14ac:dyDescent="0.35">
      <c r="M762" s="125"/>
      <c r="N762" s="125"/>
      <c r="O762" s="125"/>
      <c r="P762" s="125"/>
      <c r="Q762" s="125"/>
      <c r="R762" s="219"/>
      <c r="S762" s="219"/>
      <c r="T762" s="219"/>
      <c r="U762" s="125"/>
      <c r="V762" s="125"/>
      <c r="W762" s="125"/>
    </row>
    <row r="763" spans="13:23" x14ac:dyDescent="0.35">
      <c r="M763" s="125"/>
      <c r="N763" s="125"/>
      <c r="O763" s="125"/>
      <c r="P763" s="125"/>
      <c r="Q763" s="125"/>
      <c r="R763" s="219"/>
      <c r="S763" s="219"/>
      <c r="T763" s="219"/>
      <c r="U763" s="125"/>
      <c r="V763" s="125"/>
      <c r="W763" s="125"/>
    </row>
    <row r="764" spans="13:23" x14ac:dyDescent="0.35">
      <c r="M764" s="125"/>
      <c r="N764" s="125"/>
      <c r="O764" s="125"/>
      <c r="P764" s="125"/>
      <c r="Q764" s="125"/>
      <c r="R764" s="219"/>
      <c r="S764" s="219"/>
      <c r="T764" s="219"/>
      <c r="U764" s="125"/>
      <c r="V764" s="125"/>
      <c r="W764" s="125"/>
    </row>
    <row r="765" spans="13:23" x14ac:dyDescent="0.35">
      <c r="M765" s="125"/>
      <c r="N765" s="125"/>
      <c r="O765" s="125"/>
      <c r="P765" s="125"/>
      <c r="Q765" s="125"/>
      <c r="R765" s="219"/>
      <c r="S765" s="219"/>
      <c r="T765" s="219"/>
      <c r="U765" s="125"/>
      <c r="V765" s="125"/>
      <c r="W765" s="125"/>
    </row>
    <row r="766" spans="13:23" x14ac:dyDescent="0.35">
      <c r="M766" s="125"/>
      <c r="N766" s="125"/>
      <c r="O766" s="125"/>
      <c r="P766" s="125"/>
      <c r="Q766" s="125"/>
      <c r="R766" s="219"/>
      <c r="S766" s="219"/>
      <c r="T766" s="219"/>
      <c r="U766" s="125"/>
      <c r="V766" s="125"/>
      <c r="W766" s="125"/>
    </row>
    <row r="767" spans="13:23" x14ac:dyDescent="0.35">
      <c r="M767" s="125"/>
      <c r="N767" s="125"/>
      <c r="O767" s="125"/>
      <c r="P767" s="125"/>
      <c r="Q767" s="125"/>
      <c r="R767" s="219"/>
      <c r="S767" s="219"/>
      <c r="T767" s="219"/>
      <c r="U767" s="125"/>
      <c r="V767" s="125"/>
      <c r="W767" s="125"/>
    </row>
    <row r="768" spans="13:23" x14ac:dyDescent="0.35">
      <c r="M768" s="125"/>
      <c r="N768" s="125"/>
      <c r="O768" s="125"/>
      <c r="P768" s="125"/>
      <c r="Q768" s="125"/>
      <c r="R768" s="219"/>
      <c r="S768" s="219"/>
      <c r="T768" s="219"/>
      <c r="U768" s="125"/>
      <c r="V768" s="125"/>
      <c r="W768" s="125"/>
    </row>
    <row r="769" spans="13:23" x14ac:dyDescent="0.35">
      <c r="M769" s="125"/>
      <c r="N769" s="125"/>
      <c r="O769" s="125"/>
      <c r="P769" s="125"/>
      <c r="Q769" s="125"/>
      <c r="R769" s="219"/>
      <c r="S769" s="219"/>
      <c r="T769" s="219"/>
      <c r="U769" s="125"/>
      <c r="V769" s="125"/>
      <c r="W769" s="125"/>
    </row>
    <row r="770" spans="13:23" x14ac:dyDescent="0.35">
      <c r="M770" s="125"/>
      <c r="N770" s="125"/>
      <c r="O770" s="125"/>
      <c r="P770" s="125"/>
      <c r="Q770" s="125"/>
      <c r="R770" s="219"/>
      <c r="S770" s="219"/>
      <c r="T770" s="219"/>
      <c r="U770" s="125"/>
      <c r="V770" s="125"/>
      <c r="W770" s="125"/>
    </row>
    <row r="771" spans="13:23" x14ac:dyDescent="0.35">
      <c r="M771" s="125"/>
      <c r="N771" s="125"/>
      <c r="O771" s="125"/>
      <c r="P771" s="125"/>
      <c r="Q771" s="125"/>
      <c r="R771" s="219"/>
      <c r="S771" s="219"/>
      <c r="T771" s="219"/>
      <c r="U771" s="125"/>
      <c r="V771" s="125"/>
      <c r="W771" s="125"/>
    </row>
    <row r="772" spans="13:23" x14ac:dyDescent="0.35">
      <c r="M772" s="125"/>
      <c r="N772" s="125"/>
      <c r="O772" s="125"/>
      <c r="P772" s="125"/>
      <c r="Q772" s="125"/>
      <c r="R772" s="219"/>
      <c r="S772" s="219"/>
      <c r="T772" s="219"/>
      <c r="U772" s="125"/>
      <c r="V772" s="125"/>
      <c r="W772" s="125"/>
    </row>
    <row r="773" spans="13:23" x14ac:dyDescent="0.35">
      <c r="M773" s="125"/>
      <c r="N773" s="125"/>
      <c r="O773" s="125"/>
      <c r="P773" s="125"/>
      <c r="Q773" s="125"/>
      <c r="R773" s="219"/>
      <c r="S773" s="219"/>
      <c r="T773" s="219"/>
      <c r="U773" s="125"/>
      <c r="V773" s="125"/>
      <c r="W773" s="125"/>
    </row>
    <row r="774" spans="13:23" x14ac:dyDescent="0.35">
      <c r="M774" s="125"/>
      <c r="N774" s="125"/>
      <c r="O774" s="125"/>
      <c r="P774" s="125"/>
      <c r="Q774" s="125"/>
      <c r="R774" s="219"/>
      <c r="S774" s="219"/>
      <c r="T774" s="219"/>
      <c r="U774" s="125"/>
      <c r="V774" s="125"/>
      <c r="W774" s="125"/>
    </row>
    <row r="775" spans="13:23" x14ac:dyDescent="0.35">
      <c r="M775" s="125"/>
      <c r="N775" s="125"/>
      <c r="O775" s="125"/>
      <c r="P775" s="125"/>
      <c r="Q775" s="125"/>
      <c r="R775" s="219"/>
      <c r="S775" s="219"/>
      <c r="T775" s="219"/>
      <c r="U775" s="125"/>
      <c r="V775" s="125"/>
      <c r="W775" s="125"/>
    </row>
    <row r="776" spans="13:23" x14ac:dyDescent="0.35">
      <c r="M776" s="125"/>
      <c r="N776" s="125"/>
      <c r="O776" s="125"/>
      <c r="P776" s="125"/>
      <c r="Q776" s="125"/>
      <c r="R776" s="219"/>
      <c r="S776" s="219"/>
      <c r="T776" s="219"/>
      <c r="U776" s="125"/>
      <c r="V776" s="125"/>
      <c r="W776" s="125"/>
    </row>
    <row r="777" spans="13:23" x14ac:dyDescent="0.35">
      <c r="M777" s="125"/>
      <c r="N777" s="125"/>
      <c r="O777" s="125"/>
      <c r="P777" s="125"/>
      <c r="Q777" s="125"/>
      <c r="R777" s="219"/>
      <c r="S777" s="219"/>
      <c r="T777" s="219"/>
      <c r="U777" s="125"/>
      <c r="V777" s="125"/>
      <c r="W777" s="125"/>
    </row>
    <row r="778" spans="13:23" x14ac:dyDescent="0.35">
      <c r="M778" s="125"/>
      <c r="N778" s="125"/>
      <c r="O778" s="125"/>
      <c r="P778" s="125"/>
      <c r="Q778" s="125"/>
      <c r="R778" s="219"/>
      <c r="S778" s="219"/>
      <c r="T778" s="219"/>
      <c r="U778" s="125"/>
      <c r="V778" s="125"/>
      <c r="W778" s="125"/>
    </row>
    <row r="779" spans="13:23" x14ac:dyDescent="0.35">
      <c r="M779" s="125"/>
      <c r="N779" s="125"/>
      <c r="O779" s="125"/>
      <c r="P779" s="125"/>
      <c r="Q779" s="125"/>
      <c r="R779" s="219"/>
      <c r="S779" s="219"/>
      <c r="T779" s="219"/>
      <c r="U779" s="125"/>
      <c r="V779" s="125"/>
      <c r="W779" s="125"/>
    </row>
    <row r="780" spans="13:23" x14ac:dyDescent="0.35">
      <c r="M780" s="125"/>
      <c r="N780" s="125"/>
      <c r="O780" s="125"/>
      <c r="P780" s="125"/>
      <c r="Q780" s="125"/>
      <c r="R780" s="219"/>
      <c r="S780" s="219"/>
      <c r="T780" s="219"/>
      <c r="U780" s="125"/>
      <c r="V780" s="125"/>
      <c r="W780" s="125"/>
    </row>
    <row r="781" spans="13:23" x14ac:dyDescent="0.35">
      <c r="M781" s="125"/>
      <c r="N781" s="125"/>
      <c r="O781" s="125"/>
      <c r="P781" s="125"/>
      <c r="Q781" s="125"/>
      <c r="R781" s="219"/>
      <c r="S781" s="219"/>
      <c r="T781" s="219"/>
      <c r="U781" s="125"/>
      <c r="V781" s="125"/>
      <c r="W781" s="125"/>
    </row>
    <row r="782" spans="13:23" x14ac:dyDescent="0.35">
      <c r="M782" s="125"/>
      <c r="N782" s="125"/>
      <c r="O782" s="125"/>
      <c r="P782" s="125"/>
      <c r="Q782" s="125"/>
      <c r="R782" s="219"/>
      <c r="S782" s="219"/>
      <c r="T782" s="219"/>
      <c r="U782" s="125"/>
      <c r="V782" s="125"/>
      <c r="W782" s="125"/>
    </row>
    <row r="783" spans="13:23" x14ac:dyDescent="0.35">
      <c r="M783" s="125"/>
      <c r="N783" s="125"/>
      <c r="O783" s="125"/>
      <c r="P783" s="125"/>
      <c r="Q783" s="125"/>
      <c r="R783" s="219"/>
      <c r="S783" s="219"/>
      <c r="T783" s="219"/>
      <c r="U783" s="125"/>
      <c r="V783" s="125"/>
      <c r="W783" s="125"/>
    </row>
    <row r="784" spans="13:23" x14ac:dyDescent="0.35">
      <c r="M784" s="125"/>
      <c r="N784" s="125"/>
      <c r="O784" s="125"/>
      <c r="P784" s="125"/>
      <c r="Q784" s="125"/>
      <c r="R784" s="219"/>
      <c r="S784" s="219"/>
      <c r="T784" s="219"/>
      <c r="U784" s="125"/>
      <c r="V784" s="125"/>
      <c r="W784" s="125"/>
    </row>
    <row r="785" spans="13:23" x14ac:dyDescent="0.35">
      <c r="M785" s="125"/>
      <c r="N785" s="125"/>
      <c r="O785" s="125"/>
      <c r="P785" s="125"/>
      <c r="Q785" s="125"/>
      <c r="R785" s="219"/>
      <c r="S785" s="219"/>
      <c r="T785" s="219"/>
      <c r="U785" s="125"/>
      <c r="V785" s="125"/>
      <c r="W785" s="125"/>
    </row>
    <row r="786" spans="13:23" x14ac:dyDescent="0.35">
      <c r="M786" s="125"/>
      <c r="N786" s="125"/>
      <c r="O786" s="125"/>
      <c r="P786" s="125"/>
      <c r="Q786" s="125"/>
      <c r="R786" s="219"/>
      <c r="S786" s="219"/>
      <c r="T786" s="219"/>
      <c r="U786" s="125"/>
      <c r="V786" s="125"/>
      <c r="W786" s="125"/>
    </row>
    <row r="787" spans="13:23" x14ac:dyDescent="0.35">
      <c r="M787" s="125"/>
      <c r="N787" s="125"/>
      <c r="O787" s="125"/>
      <c r="P787" s="125"/>
      <c r="Q787" s="125"/>
      <c r="R787" s="219"/>
      <c r="S787" s="219"/>
      <c r="T787" s="219"/>
      <c r="U787" s="125"/>
      <c r="V787" s="125"/>
      <c r="W787" s="125"/>
    </row>
    <row r="788" spans="13:23" x14ac:dyDescent="0.35">
      <c r="M788" s="125"/>
      <c r="N788" s="125"/>
      <c r="O788" s="125"/>
      <c r="P788" s="125"/>
      <c r="Q788" s="125"/>
      <c r="R788" s="219"/>
      <c r="S788" s="219"/>
      <c r="T788" s="219"/>
      <c r="U788" s="125"/>
      <c r="V788" s="125"/>
      <c r="W788" s="125"/>
    </row>
    <row r="789" spans="13:23" x14ac:dyDescent="0.35">
      <c r="M789" s="125"/>
      <c r="N789" s="125"/>
      <c r="O789" s="125"/>
      <c r="P789" s="125"/>
      <c r="Q789" s="125"/>
      <c r="R789" s="219"/>
      <c r="S789" s="219"/>
      <c r="T789" s="219"/>
      <c r="U789" s="125"/>
      <c r="V789" s="125"/>
      <c r="W789" s="125"/>
    </row>
    <row r="790" spans="13:23" x14ac:dyDescent="0.35">
      <c r="M790" s="125"/>
      <c r="N790" s="125"/>
      <c r="O790" s="125"/>
      <c r="P790" s="125"/>
      <c r="Q790" s="125"/>
      <c r="R790" s="219"/>
      <c r="S790" s="219"/>
      <c r="T790" s="219"/>
      <c r="U790" s="125"/>
      <c r="V790" s="125"/>
      <c r="W790" s="125"/>
    </row>
    <row r="791" spans="13:23" x14ac:dyDescent="0.35">
      <c r="M791" s="125"/>
      <c r="N791" s="125"/>
      <c r="O791" s="125"/>
      <c r="P791" s="125"/>
      <c r="Q791" s="125"/>
      <c r="R791" s="219"/>
      <c r="S791" s="219"/>
      <c r="T791" s="219"/>
      <c r="U791" s="125"/>
      <c r="V791" s="125"/>
      <c r="W791" s="125"/>
    </row>
    <row r="792" spans="13:23" x14ac:dyDescent="0.35">
      <c r="M792" s="125"/>
      <c r="N792" s="125"/>
      <c r="O792" s="125"/>
      <c r="P792" s="125"/>
      <c r="Q792" s="125"/>
      <c r="R792" s="219"/>
      <c r="S792" s="219"/>
      <c r="T792" s="219"/>
      <c r="U792" s="125"/>
      <c r="V792" s="125"/>
      <c r="W792" s="125"/>
    </row>
    <row r="793" spans="13:23" x14ac:dyDescent="0.35">
      <c r="M793" s="125"/>
      <c r="N793" s="125"/>
      <c r="O793" s="125"/>
      <c r="P793" s="125"/>
      <c r="Q793" s="125"/>
      <c r="R793" s="219"/>
      <c r="S793" s="219"/>
      <c r="T793" s="219"/>
      <c r="U793" s="125"/>
      <c r="V793" s="125"/>
      <c r="W793" s="125"/>
    </row>
    <row r="794" spans="13:23" x14ac:dyDescent="0.35">
      <c r="M794" s="125"/>
      <c r="N794" s="125"/>
      <c r="O794" s="125"/>
      <c r="P794" s="125"/>
      <c r="Q794" s="125"/>
      <c r="R794" s="219"/>
      <c r="S794" s="219"/>
      <c r="T794" s="219"/>
      <c r="U794" s="125"/>
      <c r="V794" s="125"/>
      <c r="W794" s="125"/>
    </row>
    <row r="795" spans="13:23" x14ac:dyDescent="0.35">
      <c r="M795" s="125"/>
      <c r="N795" s="125"/>
      <c r="O795" s="125"/>
      <c r="P795" s="125"/>
      <c r="Q795" s="125"/>
      <c r="R795" s="219"/>
      <c r="S795" s="219"/>
      <c r="T795" s="219"/>
      <c r="U795" s="125"/>
      <c r="V795" s="125"/>
      <c r="W795" s="125"/>
    </row>
    <row r="796" spans="13:23" x14ac:dyDescent="0.35">
      <c r="M796" s="125"/>
      <c r="N796" s="125"/>
      <c r="O796" s="125"/>
      <c r="P796" s="125"/>
      <c r="Q796" s="125"/>
      <c r="R796" s="219"/>
      <c r="S796" s="219"/>
      <c r="T796" s="219"/>
      <c r="U796" s="125"/>
      <c r="V796" s="125"/>
      <c r="W796" s="125"/>
    </row>
    <row r="797" spans="13:23" x14ac:dyDescent="0.35">
      <c r="M797" s="125"/>
      <c r="N797" s="125"/>
      <c r="O797" s="125"/>
      <c r="P797" s="125"/>
      <c r="Q797" s="125"/>
      <c r="R797" s="219"/>
      <c r="S797" s="219"/>
      <c r="T797" s="219"/>
      <c r="U797" s="125"/>
      <c r="V797" s="125"/>
      <c r="W797" s="125"/>
    </row>
    <row r="798" spans="13:23" x14ac:dyDescent="0.35">
      <c r="M798" s="125"/>
      <c r="N798" s="125"/>
      <c r="O798" s="125"/>
      <c r="P798" s="125"/>
      <c r="Q798" s="125"/>
      <c r="R798" s="219"/>
      <c r="S798" s="219"/>
      <c r="T798" s="219"/>
      <c r="U798" s="125"/>
      <c r="V798" s="125"/>
      <c r="W798" s="125"/>
    </row>
    <row r="799" spans="13:23" x14ac:dyDescent="0.35">
      <c r="M799" s="125"/>
      <c r="N799" s="125"/>
      <c r="O799" s="125"/>
      <c r="P799" s="125"/>
      <c r="Q799" s="125"/>
      <c r="R799" s="219"/>
      <c r="S799" s="219"/>
      <c r="T799" s="219"/>
      <c r="U799" s="125"/>
      <c r="V799" s="125"/>
      <c r="W799" s="125"/>
    </row>
    <row r="800" spans="13:23" x14ac:dyDescent="0.35">
      <c r="M800" s="125"/>
      <c r="N800" s="125"/>
      <c r="O800" s="125"/>
      <c r="P800" s="125"/>
      <c r="Q800" s="125"/>
      <c r="R800" s="219"/>
      <c r="S800" s="219"/>
      <c r="T800" s="219"/>
      <c r="U800" s="125"/>
      <c r="V800" s="125"/>
      <c r="W800" s="125"/>
    </row>
    <row r="801" spans="13:23" x14ac:dyDescent="0.35">
      <c r="M801" s="125"/>
      <c r="N801" s="125"/>
      <c r="O801" s="125"/>
      <c r="P801" s="125"/>
      <c r="Q801" s="125"/>
      <c r="R801" s="219"/>
      <c r="S801" s="219"/>
      <c r="T801" s="219"/>
      <c r="U801" s="125"/>
      <c r="V801" s="125"/>
      <c r="W801" s="125"/>
    </row>
    <row r="802" spans="13:23" x14ac:dyDescent="0.35">
      <c r="M802" s="125"/>
      <c r="N802" s="125"/>
      <c r="O802" s="125"/>
      <c r="P802" s="125"/>
      <c r="Q802" s="125"/>
      <c r="R802" s="219"/>
      <c r="S802" s="219"/>
      <c r="T802" s="219"/>
      <c r="U802" s="125"/>
      <c r="V802" s="125"/>
      <c r="W802" s="125"/>
    </row>
    <row r="803" spans="13:23" x14ac:dyDescent="0.35">
      <c r="M803" s="125"/>
      <c r="N803" s="125"/>
      <c r="O803" s="125"/>
      <c r="P803" s="125"/>
      <c r="Q803" s="125"/>
      <c r="R803" s="219"/>
      <c r="S803" s="219"/>
      <c r="T803" s="219"/>
      <c r="U803" s="125"/>
      <c r="V803" s="125"/>
      <c r="W803" s="125"/>
    </row>
    <row r="804" spans="13:23" x14ac:dyDescent="0.35">
      <c r="M804" s="125"/>
      <c r="N804" s="125"/>
      <c r="O804" s="125"/>
      <c r="P804" s="125"/>
      <c r="Q804" s="125"/>
      <c r="R804" s="219"/>
      <c r="S804" s="219"/>
      <c r="T804" s="219"/>
      <c r="U804" s="125"/>
      <c r="V804" s="125"/>
      <c r="W804" s="125"/>
    </row>
    <row r="805" spans="13:23" x14ac:dyDescent="0.35">
      <c r="M805" s="125"/>
      <c r="N805" s="125"/>
      <c r="O805" s="125"/>
      <c r="P805" s="125"/>
      <c r="Q805" s="125"/>
      <c r="R805" s="219"/>
      <c r="S805" s="219"/>
      <c r="T805" s="219"/>
      <c r="U805" s="125"/>
      <c r="V805" s="125"/>
      <c r="W805" s="125"/>
    </row>
    <row r="806" spans="13:23" x14ac:dyDescent="0.35">
      <c r="M806" s="125"/>
      <c r="N806" s="125"/>
      <c r="O806" s="125"/>
      <c r="P806" s="125"/>
      <c r="Q806" s="125"/>
      <c r="R806" s="219"/>
      <c r="S806" s="219"/>
      <c r="T806" s="219"/>
      <c r="U806" s="125"/>
      <c r="V806" s="125"/>
      <c r="W806" s="125"/>
    </row>
    <row r="807" spans="13:23" x14ac:dyDescent="0.35">
      <c r="M807" s="125"/>
      <c r="N807" s="125"/>
      <c r="O807" s="125"/>
      <c r="P807" s="125"/>
      <c r="Q807" s="125"/>
      <c r="R807" s="219"/>
      <c r="S807" s="219"/>
      <c r="T807" s="219"/>
      <c r="U807" s="125"/>
      <c r="V807" s="125"/>
      <c r="W807" s="125"/>
    </row>
    <row r="808" spans="13:23" x14ac:dyDescent="0.35">
      <c r="M808" s="125"/>
      <c r="N808" s="125"/>
      <c r="O808" s="125"/>
      <c r="P808" s="125"/>
      <c r="Q808" s="125"/>
      <c r="R808" s="219"/>
      <c r="S808" s="219"/>
      <c r="T808" s="219"/>
      <c r="U808" s="125"/>
      <c r="V808" s="125"/>
      <c r="W808" s="125"/>
    </row>
    <row r="809" spans="13:23" x14ac:dyDescent="0.35">
      <c r="M809" s="125"/>
      <c r="N809" s="125"/>
      <c r="O809" s="125"/>
      <c r="P809" s="125"/>
      <c r="Q809" s="125"/>
      <c r="R809" s="219"/>
      <c r="S809" s="219"/>
      <c r="T809" s="219"/>
      <c r="U809" s="125"/>
      <c r="V809" s="125"/>
      <c r="W809" s="125"/>
    </row>
    <row r="810" spans="13:23" x14ac:dyDescent="0.35">
      <c r="M810" s="125"/>
      <c r="N810" s="125"/>
      <c r="O810" s="125"/>
      <c r="P810" s="125"/>
      <c r="Q810" s="125"/>
      <c r="R810" s="219"/>
      <c r="S810" s="219"/>
      <c r="T810" s="219"/>
      <c r="U810" s="125"/>
      <c r="V810" s="125"/>
      <c r="W810" s="125"/>
    </row>
    <row r="811" spans="13:23" x14ac:dyDescent="0.35">
      <c r="M811" s="125"/>
      <c r="N811" s="125"/>
      <c r="O811" s="125"/>
      <c r="P811" s="125"/>
      <c r="Q811" s="125"/>
      <c r="R811" s="219"/>
      <c r="S811" s="219"/>
      <c r="T811" s="219"/>
      <c r="U811" s="125"/>
      <c r="V811" s="125"/>
      <c r="W811" s="125"/>
    </row>
    <row r="812" spans="13:23" x14ac:dyDescent="0.35">
      <c r="M812" s="125"/>
      <c r="N812" s="125"/>
      <c r="O812" s="125"/>
      <c r="P812" s="125"/>
      <c r="Q812" s="125"/>
      <c r="R812" s="219"/>
      <c r="S812" s="219"/>
      <c r="T812" s="219"/>
      <c r="U812" s="125"/>
      <c r="V812" s="125"/>
      <c r="W812" s="125"/>
    </row>
    <row r="813" spans="13:23" x14ac:dyDescent="0.35">
      <c r="M813" s="125"/>
      <c r="N813" s="125"/>
      <c r="O813" s="125"/>
      <c r="P813" s="125"/>
      <c r="Q813" s="125"/>
      <c r="R813" s="219"/>
      <c r="S813" s="219"/>
      <c r="T813" s="219"/>
      <c r="U813" s="125"/>
      <c r="V813" s="125"/>
      <c r="W813" s="125"/>
    </row>
    <row r="814" spans="13:23" x14ac:dyDescent="0.35">
      <c r="M814" s="125"/>
      <c r="N814" s="125"/>
      <c r="O814" s="125"/>
      <c r="P814" s="125"/>
      <c r="Q814" s="125"/>
      <c r="R814" s="219"/>
      <c r="S814" s="219"/>
      <c r="T814" s="219"/>
      <c r="U814" s="125"/>
      <c r="V814" s="125"/>
      <c r="W814" s="125"/>
    </row>
    <row r="815" spans="13:23" x14ac:dyDescent="0.35">
      <c r="M815" s="125"/>
      <c r="N815" s="125"/>
      <c r="O815" s="125"/>
      <c r="P815" s="125"/>
      <c r="Q815" s="125"/>
      <c r="R815" s="219"/>
      <c r="S815" s="219"/>
      <c r="T815" s="219"/>
      <c r="U815" s="125"/>
      <c r="V815" s="125"/>
      <c r="W815" s="125"/>
    </row>
    <row r="816" spans="13:23" x14ac:dyDescent="0.35">
      <c r="M816" s="125"/>
      <c r="N816" s="125"/>
      <c r="O816" s="125"/>
      <c r="P816" s="125"/>
      <c r="Q816" s="125"/>
      <c r="R816" s="219"/>
      <c r="S816" s="219"/>
      <c r="T816" s="219"/>
      <c r="U816" s="125"/>
      <c r="V816" s="125"/>
      <c r="W816" s="125"/>
    </row>
    <row r="817" spans="13:23" x14ac:dyDescent="0.35">
      <c r="M817" s="125"/>
      <c r="N817" s="125"/>
      <c r="O817" s="125"/>
      <c r="P817" s="125"/>
      <c r="Q817" s="125"/>
      <c r="R817" s="219"/>
      <c r="S817" s="219"/>
      <c r="T817" s="219"/>
      <c r="U817" s="125"/>
      <c r="V817" s="125"/>
      <c r="W817" s="125"/>
    </row>
    <row r="818" spans="13:23" x14ac:dyDescent="0.35">
      <c r="M818" s="125"/>
      <c r="N818" s="125"/>
      <c r="O818" s="125"/>
      <c r="P818" s="125"/>
      <c r="Q818" s="125"/>
      <c r="R818" s="219"/>
      <c r="S818" s="219"/>
      <c r="T818" s="219"/>
      <c r="U818" s="125"/>
      <c r="V818" s="125"/>
      <c r="W818" s="125"/>
    </row>
    <row r="819" spans="13:23" x14ac:dyDescent="0.35">
      <c r="M819" s="125"/>
      <c r="N819" s="125"/>
      <c r="O819" s="125"/>
      <c r="P819" s="125"/>
      <c r="Q819" s="125"/>
      <c r="R819" s="219"/>
      <c r="S819" s="219"/>
      <c r="T819" s="219"/>
      <c r="U819" s="125"/>
      <c r="V819" s="125"/>
      <c r="W819" s="125"/>
    </row>
    <row r="820" spans="13:23" x14ac:dyDescent="0.35">
      <c r="M820" s="125"/>
      <c r="N820" s="125"/>
      <c r="O820" s="125"/>
      <c r="P820" s="125"/>
      <c r="Q820" s="125"/>
      <c r="R820" s="219"/>
      <c r="S820" s="219"/>
      <c r="T820" s="219"/>
      <c r="U820" s="125"/>
      <c r="V820" s="125"/>
      <c r="W820" s="125"/>
    </row>
    <row r="821" spans="13:23" x14ac:dyDescent="0.35">
      <c r="M821" s="125"/>
      <c r="N821" s="125"/>
      <c r="O821" s="125"/>
      <c r="P821" s="125"/>
      <c r="Q821" s="125"/>
      <c r="R821" s="219"/>
      <c r="S821" s="219"/>
      <c r="T821" s="219"/>
      <c r="U821" s="125"/>
      <c r="V821" s="125"/>
      <c r="W821" s="125"/>
    </row>
    <row r="822" spans="13:23" x14ac:dyDescent="0.35">
      <c r="M822" s="125"/>
      <c r="N822" s="125"/>
      <c r="O822" s="125"/>
      <c r="P822" s="125"/>
      <c r="Q822" s="125"/>
      <c r="R822" s="219"/>
      <c r="S822" s="219"/>
      <c r="T822" s="219"/>
      <c r="U822" s="125"/>
      <c r="V822" s="125"/>
      <c r="W822" s="125"/>
    </row>
    <row r="823" spans="13:23" x14ac:dyDescent="0.35">
      <c r="M823" s="125"/>
      <c r="N823" s="125"/>
      <c r="O823" s="125"/>
      <c r="P823" s="125"/>
      <c r="Q823" s="125"/>
      <c r="R823" s="219"/>
      <c r="S823" s="219"/>
      <c r="T823" s="219"/>
      <c r="U823" s="125"/>
      <c r="V823" s="125"/>
      <c r="W823" s="125"/>
    </row>
    <row r="824" spans="13:23" x14ac:dyDescent="0.35">
      <c r="M824" s="125"/>
      <c r="N824" s="125"/>
      <c r="O824" s="125"/>
      <c r="P824" s="125"/>
      <c r="Q824" s="125"/>
      <c r="R824" s="219"/>
      <c r="S824" s="219"/>
      <c r="T824" s="219"/>
      <c r="U824" s="125"/>
      <c r="V824" s="125"/>
      <c r="W824" s="125"/>
    </row>
    <row r="825" spans="13:23" x14ac:dyDescent="0.35">
      <c r="M825" s="125"/>
      <c r="N825" s="125"/>
      <c r="O825" s="125"/>
      <c r="P825" s="125"/>
      <c r="Q825" s="125"/>
      <c r="R825" s="219"/>
      <c r="S825" s="219"/>
      <c r="T825" s="219"/>
      <c r="U825" s="125"/>
      <c r="V825" s="125"/>
      <c r="W825" s="125"/>
    </row>
    <row r="826" spans="13:23" x14ac:dyDescent="0.35">
      <c r="M826" s="125"/>
      <c r="N826" s="125"/>
      <c r="O826" s="125"/>
      <c r="P826" s="125"/>
      <c r="Q826" s="125"/>
      <c r="R826" s="219"/>
      <c r="S826" s="219"/>
      <c r="T826" s="219"/>
      <c r="U826" s="125"/>
      <c r="V826" s="125"/>
      <c r="W826" s="125"/>
    </row>
    <row r="827" spans="13:23" x14ac:dyDescent="0.35">
      <c r="M827" s="125"/>
      <c r="N827" s="125"/>
      <c r="O827" s="125"/>
      <c r="P827" s="125"/>
      <c r="Q827" s="125"/>
      <c r="R827" s="219"/>
      <c r="S827" s="219"/>
      <c r="T827" s="219"/>
      <c r="U827" s="125"/>
      <c r="V827" s="125"/>
      <c r="W827" s="125"/>
    </row>
    <row r="828" spans="13:23" x14ac:dyDescent="0.35">
      <c r="M828" s="125"/>
      <c r="N828" s="125"/>
      <c r="O828" s="125"/>
      <c r="P828" s="125"/>
      <c r="Q828" s="125"/>
      <c r="R828" s="219"/>
      <c r="S828" s="219"/>
      <c r="T828" s="219"/>
      <c r="U828" s="125"/>
      <c r="V828" s="125"/>
      <c r="W828" s="125"/>
    </row>
    <row r="829" spans="13:23" x14ac:dyDescent="0.35">
      <c r="M829" s="125"/>
      <c r="N829" s="125"/>
      <c r="O829" s="125"/>
      <c r="P829" s="125"/>
      <c r="Q829" s="125"/>
      <c r="R829" s="219"/>
      <c r="S829" s="219"/>
      <c r="T829" s="219"/>
      <c r="U829" s="125"/>
      <c r="V829" s="125"/>
      <c r="W829" s="125"/>
    </row>
    <row r="830" spans="13:23" x14ac:dyDescent="0.35">
      <c r="M830" s="125"/>
      <c r="N830" s="125"/>
      <c r="O830" s="125"/>
      <c r="P830" s="125"/>
      <c r="Q830" s="125"/>
      <c r="R830" s="219"/>
      <c r="S830" s="219"/>
      <c r="T830" s="219"/>
      <c r="U830" s="125"/>
      <c r="V830" s="125"/>
      <c r="W830" s="125"/>
    </row>
    <row r="831" spans="13:23" x14ac:dyDescent="0.35">
      <c r="M831" s="125"/>
      <c r="N831" s="125"/>
      <c r="O831" s="125"/>
      <c r="P831" s="125"/>
      <c r="Q831" s="125"/>
      <c r="R831" s="219"/>
      <c r="S831" s="219"/>
      <c r="T831" s="219"/>
      <c r="U831" s="125"/>
      <c r="V831" s="125"/>
      <c r="W831" s="125"/>
    </row>
    <row r="832" spans="13:23" x14ac:dyDescent="0.35">
      <c r="M832" s="125"/>
      <c r="N832" s="125"/>
      <c r="O832" s="125"/>
      <c r="P832" s="125"/>
      <c r="Q832" s="125"/>
      <c r="R832" s="219"/>
      <c r="S832" s="219"/>
      <c r="T832" s="219"/>
      <c r="U832" s="125"/>
      <c r="V832" s="125"/>
      <c r="W832" s="125"/>
    </row>
    <row r="833" spans="13:23" x14ac:dyDescent="0.35">
      <c r="M833" s="125"/>
      <c r="N833" s="125"/>
      <c r="O833" s="125"/>
      <c r="P833" s="125"/>
      <c r="Q833" s="125"/>
      <c r="R833" s="219"/>
      <c r="S833" s="219"/>
      <c r="T833" s="219"/>
      <c r="U833" s="125"/>
      <c r="V833" s="125"/>
      <c r="W833" s="125"/>
    </row>
    <row r="834" spans="13:23" x14ac:dyDescent="0.35">
      <c r="M834" s="125"/>
      <c r="N834" s="125"/>
      <c r="O834" s="125"/>
      <c r="P834" s="125"/>
      <c r="Q834" s="125"/>
      <c r="R834" s="219"/>
      <c r="S834" s="219"/>
      <c r="T834" s="219"/>
      <c r="U834" s="125"/>
      <c r="V834" s="125"/>
      <c r="W834" s="125"/>
    </row>
    <row r="835" spans="13:23" x14ac:dyDescent="0.35">
      <c r="M835" s="125"/>
      <c r="N835" s="125"/>
      <c r="O835" s="125"/>
      <c r="P835" s="125"/>
      <c r="Q835" s="125"/>
      <c r="R835" s="219"/>
      <c r="S835" s="219"/>
      <c r="T835" s="219"/>
      <c r="U835" s="125"/>
      <c r="V835" s="125"/>
      <c r="W835" s="125"/>
    </row>
    <row r="836" spans="13:23" x14ac:dyDescent="0.35">
      <c r="M836" s="125"/>
      <c r="N836" s="125"/>
      <c r="O836" s="125"/>
      <c r="P836" s="125"/>
      <c r="Q836" s="125"/>
      <c r="R836" s="219"/>
      <c r="S836" s="219"/>
      <c r="T836" s="219"/>
      <c r="U836" s="125"/>
      <c r="V836" s="125"/>
      <c r="W836" s="125"/>
    </row>
    <row r="837" spans="13:23" x14ac:dyDescent="0.35">
      <c r="M837" s="125"/>
      <c r="N837" s="125"/>
      <c r="O837" s="125"/>
      <c r="P837" s="125"/>
      <c r="Q837" s="125"/>
      <c r="R837" s="219"/>
      <c r="S837" s="219"/>
      <c r="T837" s="219"/>
      <c r="U837" s="125"/>
      <c r="V837" s="125"/>
      <c r="W837" s="125"/>
    </row>
    <row r="838" spans="13:23" x14ac:dyDescent="0.35">
      <c r="M838" s="125"/>
      <c r="N838" s="125"/>
      <c r="O838" s="125"/>
      <c r="P838" s="125"/>
      <c r="Q838" s="125"/>
      <c r="R838" s="219"/>
      <c r="S838" s="219"/>
      <c r="T838" s="219"/>
      <c r="U838" s="125"/>
      <c r="V838" s="125"/>
      <c r="W838" s="125"/>
    </row>
    <row r="839" spans="13:23" x14ac:dyDescent="0.35">
      <c r="M839" s="125"/>
      <c r="N839" s="125"/>
      <c r="O839" s="125"/>
      <c r="P839" s="125"/>
      <c r="Q839" s="125"/>
      <c r="R839" s="219"/>
      <c r="S839" s="219"/>
      <c r="T839" s="219"/>
      <c r="U839" s="125"/>
      <c r="V839" s="125"/>
      <c r="W839" s="125"/>
    </row>
    <row r="840" spans="13:23" x14ac:dyDescent="0.35">
      <c r="M840" s="125"/>
      <c r="N840" s="125"/>
      <c r="O840" s="125"/>
      <c r="P840" s="125"/>
      <c r="Q840" s="125"/>
      <c r="R840" s="219"/>
      <c r="S840" s="219"/>
      <c r="T840" s="219"/>
      <c r="U840" s="125"/>
      <c r="V840" s="125"/>
      <c r="W840" s="125"/>
    </row>
    <row r="841" spans="13:23" x14ac:dyDescent="0.35">
      <c r="M841" s="125"/>
      <c r="N841" s="125"/>
      <c r="O841" s="125"/>
      <c r="P841" s="125"/>
      <c r="Q841" s="125"/>
      <c r="R841" s="219"/>
      <c r="S841" s="219"/>
      <c r="T841" s="219"/>
      <c r="U841" s="125"/>
      <c r="V841" s="125"/>
      <c r="W841" s="125"/>
    </row>
    <row r="842" spans="13:23" x14ac:dyDescent="0.35">
      <c r="M842" s="125"/>
      <c r="N842" s="125"/>
      <c r="O842" s="125"/>
      <c r="P842" s="125"/>
      <c r="Q842" s="125"/>
      <c r="R842" s="219"/>
      <c r="S842" s="219"/>
      <c r="T842" s="219"/>
      <c r="U842" s="125"/>
      <c r="V842" s="125"/>
      <c r="W842" s="125"/>
    </row>
    <row r="843" spans="13:23" x14ac:dyDescent="0.35">
      <c r="M843" s="125"/>
      <c r="N843" s="125"/>
      <c r="O843" s="125"/>
      <c r="P843" s="125"/>
      <c r="Q843" s="125"/>
      <c r="R843" s="219"/>
      <c r="S843" s="219"/>
      <c r="T843" s="219"/>
      <c r="U843" s="125"/>
      <c r="V843" s="125"/>
      <c r="W843" s="125"/>
    </row>
    <row r="844" spans="13:23" x14ac:dyDescent="0.35">
      <c r="M844" s="125"/>
      <c r="N844" s="125"/>
      <c r="O844" s="125"/>
      <c r="P844" s="125"/>
      <c r="Q844" s="125"/>
      <c r="R844" s="219"/>
      <c r="S844" s="219"/>
      <c r="T844" s="219"/>
      <c r="U844" s="125"/>
      <c r="V844" s="125"/>
      <c r="W844" s="125"/>
    </row>
    <row r="845" spans="13:23" x14ac:dyDescent="0.35">
      <c r="M845" s="125"/>
      <c r="N845" s="125"/>
      <c r="O845" s="125"/>
      <c r="P845" s="125"/>
      <c r="Q845" s="125"/>
      <c r="R845" s="219"/>
      <c r="S845" s="219"/>
      <c r="T845" s="219"/>
      <c r="U845" s="125"/>
      <c r="V845" s="125"/>
      <c r="W845" s="125"/>
    </row>
    <row r="846" spans="13:23" x14ac:dyDescent="0.35">
      <c r="M846" s="125"/>
      <c r="N846" s="125"/>
      <c r="O846" s="125"/>
      <c r="P846" s="125"/>
      <c r="Q846" s="125"/>
      <c r="R846" s="219"/>
      <c r="S846" s="219"/>
      <c r="T846" s="219"/>
      <c r="U846" s="125"/>
      <c r="V846" s="125"/>
      <c r="W846" s="125"/>
    </row>
    <row r="847" spans="13:23" x14ac:dyDescent="0.35">
      <c r="M847" s="125"/>
      <c r="N847" s="125"/>
      <c r="O847" s="125"/>
      <c r="P847" s="125"/>
      <c r="Q847" s="125"/>
      <c r="R847" s="219"/>
      <c r="S847" s="219"/>
      <c r="T847" s="219"/>
      <c r="U847" s="125"/>
      <c r="V847" s="125"/>
      <c r="W847" s="125"/>
    </row>
    <row r="848" spans="13:23" x14ac:dyDescent="0.35">
      <c r="M848" s="125"/>
      <c r="N848" s="125"/>
      <c r="O848" s="125"/>
      <c r="P848" s="125"/>
      <c r="Q848" s="125"/>
      <c r="R848" s="219"/>
      <c r="S848" s="219"/>
      <c r="T848" s="219"/>
      <c r="U848" s="125"/>
      <c r="V848" s="125"/>
      <c r="W848" s="125"/>
    </row>
    <row r="849" spans="13:23" x14ac:dyDescent="0.35">
      <c r="M849" s="125"/>
      <c r="N849" s="125"/>
      <c r="O849" s="125"/>
      <c r="P849" s="125"/>
      <c r="Q849" s="125"/>
      <c r="R849" s="219"/>
      <c r="S849" s="219"/>
      <c r="T849" s="219"/>
      <c r="U849" s="125"/>
      <c r="V849" s="125"/>
      <c r="W849" s="125"/>
    </row>
    <row r="850" spans="13:23" x14ac:dyDescent="0.35">
      <c r="M850" s="125"/>
      <c r="N850" s="125"/>
      <c r="O850" s="125"/>
      <c r="P850" s="125"/>
      <c r="Q850" s="125"/>
      <c r="R850" s="219"/>
      <c r="S850" s="219"/>
      <c r="T850" s="219"/>
      <c r="U850" s="125"/>
      <c r="V850" s="125"/>
      <c r="W850" s="125"/>
    </row>
    <row r="851" spans="13:23" x14ac:dyDescent="0.35">
      <c r="M851" s="125"/>
      <c r="N851" s="125"/>
      <c r="O851" s="125"/>
      <c r="P851" s="125"/>
      <c r="Q851" s="125"/>
      <c r="R851" s="219"/>
      <c r="S851" s="219"/>
      <c r="T851" s="219"/>
      <c r="U851" s="125"/>
      <c r="V851" s="125"/>
      <c r="W851" s="125"/>
    </row>
    <row r="852" spans="13:23" x14ac:dyDescent="0.35">
      <c r="M852" s="125"/>
      <c r="N852" s="125"/>
      <c r="O852" s="125"/>
      <c r="P852" s="125"/>
      <c r="Q852" s="125"/>
      <c r="R852" s="219"/>
      <c r="S852" s="219"/>
      <c r="T852" s="219"/>
      <c r="U852" s="125"/>
      <c r="V852" s="125"/>
      <c r="W852" s="125"/>
    </row>
    <row r="853" spans="13:23" x14ac:dyDescent="0.35">
      <c r="M853" s="125"/>
      <c r="N853" s="125"/>
      <c r="O853" s="125"/>
      <c r="P853" s="125"/>
      <c r="Q853" s="125"/>
      <c r="R853" s="219"/>
      <c r="S853" s="219"/>
      <c r="T853" s="219"/>
      <c r="U853" s="125"/>
      <c r="V853" s="125"/>
      <c r="W853" s="125"/>
    </row>
    <row r="854" spans="13:23" x14ac:dyDescent="0.35">
      <c r="M854" s="125"/>
      <c r="N854" s="125"/>
      <c r="O854" s="125"/>
      <c r="P854" s="125"/>
      <c r="Q854" s="125"/>
      <c r="R854" s="219"/>
      <c r="S854" s="219"/>
      <c r="T854" s="219"/>
      <c r="U854" s="125"/>
      <c r="V854" s="125"/>
      <c r="W854" s="125"/>
    </row>
    <row r="855" spans="13:23" x14ac:dyDescent="0.35">
      <c r="M855" s="125"/>
      <c r="N855" s="125"/>
      <c r="O855" s="125"/>
      <c r="P855" s="125"/>
      <c r="Q855" s="125"/>
      <c r="R855" s="219"/>
      <c r="S855" s="219"/>
      <c r="T855" s="219"/>
      <c r="U855" s="125"/>
      <c r="V855" s="125"/>
      <c r="W855" s="125"/>
    </row>
    <row r="856" spans="13:23" x14ac:dyDescent="0.35">
      <c r="M856" s="125"/>
      <c r="N856" s="125"/>
      <c r="O856" s="125"/>
      <c r="P856" s="125"/>
      <c r="Q856" s="125"/>
      <c r="R856" s="219"/>
      <c r="S856" s="219"/>
      <c r="T856" s="219"/>
      <c r="U856" s="125"/>
      <c r="V856" s="125"/>
      <c r="W856" s="125"/>
    </row>
    <row r="857" spans="13:23" x14ac:dyDescent="0.35">
      <c r="M857" s="125"/>
      <c r="N857" s="125"/>
      <c r="O857" s="125"/>
      <c r="P857" s="125"/>
      <c r="Q857" s="125"/>
      <c r="R857" s="219"/>
      <c r="S857" s="219"/>
      <c r="T857" s="219"/>
      <c r="U857" s="125"/>
      <c r="V857" s="125"/>
      <c r="W857" s="125"/>
    </row>
    <row r="858" spans="13:23" x14ac:dyDescent="0.35">
      <c r="M858" s="125"/>
      <c r="N858" s="125"/>
      <c r="O858" s="125"/>
      <c r="P858" s="125"/>
      <c r="Q858" s="125"/>
      <c r="R858" s="219"/>
      <c r="S858" s="219"/>
      <c r="T858" s="219"/>
      <c r="U858" s="125"/>
      <c r="V858" s="125"/>
      <c r="W858" s="125"/>
    </row>
    <row r="859" spans="13:23" x14ac:dyDescent="0.35">
      <c r="M859" s="125"/>
      <c r="N859" s="125"/>
      <c r="O859" s="125"/>
      <c r="P859" s="125"/>
      <c r="Q859" s="125"/>
      <c r="R859" s="219"/>
      <c r="S859" s="219"/>
      <c r="T859" s="219"/>
      <c r="U859" s="125"/>
      <c r="V859" s="125"/>
      <c r="W859" s="125"/>
    </row>
    <row r="860" spans="13:23" x14ac:dyDescent="0.35">
      <c r="M860" s="125"/>
      <c r="N860" s="125"/>
      <c r="O860" s="125"/>
      <c r="P860" s="125"/>
      <c r="Q860" s="125"/>
      <c r="R860" s="219"/>
      <c r="S860" s="219"/>
      <c r="T860" s="219"/>
      <c r="U860" s="125"/>
      <c r="V860" s="125"/>
      <c r="W860" s="125"/>
    </row>
    <row r="861" spans="13:23" x14ac:dyDescent="0.35">
      <c r="M861" s="125"/>
      <c r="N861" s="125"/>
      <c r="O861" s="125"/>
      <c r="P861" s="125"/>
      <c r="Q861" s="125"/>
      <c r="R861" s="219"/>
      <c r="S861" s="219"/>
      <c r="T861" s="219"/>
      <c r="U861" s="125"/>
      <c r="V861" s="125"/>
      <c r="W861" s="125"/>
    </row>
    <row r="862" spans="13:23" x14ac:dyDescent="0.35">
      <c r="M862" s="125"/>
      <c r="N862" s="125"/>
      <c r="O862" s="125"/>
      <c r="P862" s="125"/>
      <c r="Q862" s="125"/>
      <c r="R862" s="219"/>
      <c r="S862" s="219"/>
      <c r="T862" s="219"/>
      <c r="U862" s="125"/>
      <c r="V862" s="125"/>
      <c r="W862" s="125"/>
    </row>
    <row r="863" spans="13:23" x14ac:dyDescent="0.35">
      <c r="M863" s="125"/>
      <c r="N863" s="125"/>
      <c r="O863" s="125"/>
      <c r="P863" s="125"/>
      <c r="Q863" s="125"/>
      <c r="R863" s="219"/>
      <c r="S863" s="219"/>
      <c r="T863" s="219"/>
      <c r="U863" s="125"/>
      <c r="V863" s="125"/>
      <c r="W863" s="125"/>
    </row>
    <row r="864" spans="13:23" x14ac:dyDescent="0.35">
      <c r="M864" s="125"/>
      <c r="N864" s="125"/>
      <c r="O864" s="125"/>
      <c r="P864" s="125"/>
      <c r="Q864" s="125"/>
      <c r="R864" s="219"/>
      <c r="S864" s="219"/>
      <c r="T864" s="219"/>
      <c r="U864" s="125"/>
      <c r="V864" s="125"/>
      <c r="W864" s="125"/>
    </row>
    <row r="865" spans="13:23" x14ac:dyDescent="0.35">
      <c r="M865" s="125"/>
      <c r="N865" s="125"/>
      <c r="O865" s="125"/>
      <c r="P865" s="125"/>
      <c r="Q865" s="125"/>
      <c r="R865" s="219"/>
      <c r="S865" s="219"/>
      <c r="T865" s="219"/>
      <c r="U865" s="125"/>
      <c r="V865" s="125"/>
      <c r="W865" s="125"/>
    </row>
    <row r="866" spans="13:23" x14ac:dyDescent="0.35">
      <c r="M866" s="125"/>
      <c r="N866" s="125"/>
      <c r="O866" s="125"/>
      <c r="P866" s="125"/>
      <c r="Q866" s="125"/>
      <c r="R866" s="219"/>
      <c r="S866" s="219"/>
      <c r="T866" s="219"/>
      <c r="U866" s="125"/>
      <c r="V866" s="125"/>
      <c r="W866" s="125"/>
    </row>
    <row r="867" spans="13:23" x14ac:dyDescent="0.35">
      <c r="M867" s="125"/>
      <c r="N867" s="125"/>
      <c r="O867" s="125"/>
      <c r="P867" s="125"/>
      <c r="Q867" s="125"/>
      <c r="R867" s="219"/>
      <c r="S867" s="219"/>
      <c r="T867" s="219"/>
      <c r="U867" s="125"/>
      <c r="V867" s="125"/>
      <c r="W867" s="125"/>
    </row>
    <row r="868" spans="13:23" x14ac:dyDescent="0.35">
      <c r="M868" s="125"/>
      <c r="N868" s="125"/>
      <c r="O868" s="125"/>
      <c r="P868" s="125"/>
      <c r="Q868" s="125"/>
      <c r="R868" s="219"/>
      <c r="S868" s="219"/>
      <c r="T868" s="219"/>
      <c r="U868" s="125"/>
      <c r="V868" s="125"/>
      <c r="W868" s="125"/>
    </row>
    <row r="869" spans="13:23" x14ac:dyDescent="0.35">
      <c r="M869" s="125"/>
      <c r="N869" s="125"/>
      <c r="O869" s="125"/>
      <c r="P869" s="125"/>
      <c r="Q869" s="125"/>
      <c r="R869" s="219"/>
      <c r="S869" s="219"/>
      <c r="T869" s="219"/>
      <c r="U869" s="125"/>
      <c r="V869" s="125"/>
      <c r="W869" s="125"/>
    </row>
    <row r="870" spans="13:23" x14ac:dyDescent="0.35">
      <c r="M870" s="125"/>
      <c r="N870" s="125"/>
      <c r="O870" s="125"/>
      <c r="P870" s="125"/>
      <c r="Q870" s="125"/>
      <c r="R870" s="219"/>
      <c r="S870" s="219"/>
      <c r="T870" s="219"/>
      <c r="U870" s="125"/>
      <c r="V870" s="125"/>
      <c r="W870" s="125"/>
    </row>
    <row r="871" spans="13:23" x14ac:dyDescent="0.35">
      <c r="M871" s="125"/>
      <c r="N871" s="125"/>
      <c r="O871" s="125"/>
      <c r="P871" s="125"/>
      <c r="Q871" s="125"/>
      <c r="R871" s="219"/>
      <c r="S871" s="219"/>
      <c r="T871" s="219"/>
      <c r="U871" s="125"/>
      <c r="V871" s="125"/>
      <c r="W871" s="125"/>
    </row>
    <row r="872" spans="13:23" x14ac:dyDescent="0.35">
      <c r="M872" s="125"/>
      <c r="N872" s="125"/>
      <c r="O872" s="125"/>
      <c r="P872" s="125"/>
      <c r="Q872" s="125"/>
      <c r="R872" s="219"/>
      <c r="S872" s="219"/>
      <c r="T872" s="219"/>
      <c r="U872" s="125"/>
      <c r="V872" s="125"/>
      <c r="W872" s="125"/>
    </row>
    <row r="873" spans="13:23" x14ac:dyDescent="0.35">
      <c r="M873" s="125"/>
      <c r="N873" s="125"/>
      <c r="O873" s="125"/>
      <c r="P873" s="125"/>
      <c r="Q873" s="125"/>
      <c r="R873" s="219"/>
      <c r="S873" s="219"/>
      <c r="T873" s="219"/>
      <c r="U873" s="125"/>
      <c r="V873" s="125"/>
      <c r="W873" s="125"/>
    </row>
    <row r="874" spans="13:23" x14ac:dyDescent="0.35">
      <c r="M874" s="125"/>
      <c r="N874" s="125"/>
      <c r="O874" s="125"/>
      <c r="P874" s="125"/>
      <c r="Q874" s="125"/>
      <c r="R874" s="219"/>
      <c r="S874" s="219"/>
      <c r="T874" s="219"/>
      <c r="U874" s="125"/>
      <c r="V874" s="125"/>
      <c r="W874" s="125"/>
    </row>
    <row r="875" spans="13:23" x14ac:dyDescent="0.35">
      <c r="M875" s="125"/>
      <c r="N875" s="125"/>
      <c r="O875" s="125"/>
      <c r="P875" s="125"/>
      <c r="Q875" s="125"/>
      <c r="R875" s="219"/>
      <c r="S875" s="219"/>
      <c r="T875" s="219"/>
      <c r="U875" s="125"/>
      <c r="V875" s="125"/>
      <c r="W875" s="125"/>
    </row>
    <row r="876" spans="13:23" x14ac:dyDescent="0.35">
      <c r="M876" s="125"/>
      <c r="N876" s="125"/>
      <c r="O876" s="125"/>
      <c r="P876" s="125"/>
      <c r="Q876" s="125"/>
      <c r="R876" s="219"/>
      <c r="S876" s="219"/>
      <c r="T876" s="219"/>
      <c r="U876" s="125"/>
      <c r="V876" s="125"/>
      <c r="W876" s="125"/>
    </row>
    <row r="877" spans="13:23" x14ac:dyDescent="0.35">
      <c r="M877" s="125"/>
      <c r="N877" s="125"/>
      <c r="O877" s="125"/>
      <c r="P877" s="125"/>
      <c r="Q877" s="125"/>
      <c r="R877" s="219"/>
      <c r="S877" s="219"/>
      <c r="T877" s="219"/>
      <c r="U877" s="125"/>
      <c r="V877" s="125"/>
      <c r="W877" s="125"/>
    </row>
    <row r="878" spans="13:23" x14ac:dyDescent="0.35">
      <c r="M878" s="125"/>
      <c r="N878" s="125"/>
      <c r="O878" s="125"/>
      <c r="P878" s="125"/>
      <c r="Q878" s="125"/>
      <c r="R878" s="219"/>
      <c r="S878" s="219"/>
      <c r="T878" s="219"/>
      <c r="U878" s="125"/>
      <c r="V878" s="125"/>
      <c r="W878" s="125"/>
    </row>
    <row r="879" spans="13:23" x14ac:dyDescent="0.35">
      <c r="M879" s="125"/>
      <c r="N879" s="125"/>
      <c r="O879" s="125"/>
      <c r="P879" s="125"/>
      <c r="Q879" s="125"/>
      <c r="R879" s="219"/>
      <c r="S879" s="219"/>
      <c r="T879" s="219"/>
      <c r="U879" s="125"/>
      <c r="V879" s="125"/>
      <c r="W879" s="125"/>
    </row>
    <row r="880" spans="13:23" x14ac:dyDescent="0.35">
      <c r="M880" s="125"/>
      <c r="N880" s="125"/>
      <c r="O880" s="125"/>
      <c r="P880" s="125"/>
      <c r="Q880" s="125"/>
      <c r="R880" s="219"/>
      <c r="S880" s="219"/>
      <c r="T880" s="219"/>
      <c r="U880" s="125"/>
      <c r="V880" s="125"/>
      <c r="W880" s="125"/>
    </row>
    <row r="881" spans="13:23" x14ac:dyDescent="0.35">
      <c r="M881" s="125"/>
      <c r="N881" s="125"/>
      <c r="O881" s="125"/>
      <c r="P881" s="125"/>
      <c r="Q881" s="125"/>
      <c r="R881" s="219"/>
      <c r="S881" s="219"/>
      <c r="T881" s="219"/>
      <c r="U881" s="125"/>
      <c r="V881" s="125"/>
      <c r="W881" s="125"/>
    </row>
    <row r="882" spans="13:23" x14ac:dyDescent="0.35">
      <c r="M882" s="125"/>
      <c r="N882" s="125"/>
      <c r="O882" s="125"/>
      <c r="P882" s="125"/>
      <c r="Q882" s="125"/>
      <c r="R882" s="219"/>
      <c r="S882" s="219"/>
      <c r="T882" s="219"/>
      <c r="U882" s="125"/>
      <c r="V882" s="125"/>
      <c r="W882" s="125"/>
    </row>
    <row r="883" spans="13:23" x14ac:dyDescent="0.35">
      <c r="M883" s="125"/>
      <c r="N883" s="125"/>
      <c r="O883" s="125"/>
      <c r="P883" s="125"/>
      <c r="Q883" s="125"/>
      <c r="R883" s="219"/>
      <c r="S883" s="219"/>
      <c r="T883" s="219"/>
      <c r="U883" s="125"/>
      <c r="V883" s="125"/>
      <c r="W883" s="125"/>
    </row>
    <row r="884" spans="13:23" x14ac:dyDescent="0.35">
      <c r="M884" s="125"/>
      <c r="N884" s="125"/>
      <c r="O884" s="125"/>
      <c r="P884" s="125"/>
      <c r="Q884" s="125"/>
      <c r="R884" s="219"/>
      <c r="S884" s="219"/>
      <c r="T884" s="219"/>
      <c r="U884" s="125"/>
      <c r="V884" s="125"/>
      <c r="W884" s="125"/>
    </row>
    <row r="885" spans="13:23" x14ac:dyDescent="0.35">
      <c r="M885" s="125"/>
      <c r="N885" s="125"/>
      <c r="O885" s="125"/>
      <c r="P885" s="125"/>
      <c r="Q885" s="125"/>
      <c r="R885" s="219"/>
      <c r="S885" s="219"/>
      <c r="T885" s="219"/>
      <c r="U885" s="125"/>
      <c r="V885" s="125"/>
      <c r="W885" s="125"/>
    </row>
    <row r="886" spans="13:23" x14ac:dyDescent="0.35">
      <c r="M886" s="125"/>
      <c r="N886" s="125"/>
      <c r="O886" s="125"/>
      <c r="P886" s="125"/>
      <c r="Q886" s="125"/>
      <c r="R886" s="219"/>
      <c r="S886" s="219"/>
      <c r="T886" s="219"/>
      <c r="U886" s="125"/>
      <c r="V886" s="125"/>
      <c r="W886" s="125"/>
    </row>
    <row r="887" spans="13:23" x14ac:dyDescent="0.35">
      <c r="M887" s="125"/>
      <c r="N887" s="125"/>
      <c r="O887" s="125"/>
      <c r="P887" s="125"/>
      <c r="Q887" s="125"/>
      <c r="R887" s="219"/>
      <c r="S887" s="219"/>
      <c r="T887" s="219"/>
      <c r="U887" s="125"/>
      <c r="V887" s="125"/>
      <c r="W887" s="125"/>
    </row>
    <row r="888" spans="13:23" x14ac:dyDescent="0.35">
      <c r="M888" s="125"/>
      <c r="N888" s="125"/>
      <c r="O888" s="125"/>
      <c r="P888" s="125"/>
      <c r="Q888" s="125"/>
      <c r="R888" s="219"/>
      <c r="S888" s="219"/>
      <c r="T888" s="219"/>
      <c r="U888" s="125"/>
      <c r="V888" s="125"/>
      <c r="W888" s="125"/>
    </row>
    <row r="889" spans="13:23" x14ac:dyDescent="0.35">
      <c r="M889" s="125"/>
      <c r="N889" s="125"/>
      <c r="O889" s="125"/>
      <c r="P889" s="125"/>
      <c r="Q889" s="125"/>
      <c r="R889" s="219"/>
      <c r="S889" s="219"/>
      <c r="T889" s="219"/>
      <c r="U889" s="125"/>
      <c r="V889" s="125"/>
      <c r="W889" s="125"/>
    </row>
    <row r="890" spans="13:23" x14ac:dyDescent="0.35">
      <c r="M890" s="125"/>
      <c r="N890" s="125"/>
      <c r="O890" s="125"/>
      <c r="P890" s="125"/>
      <c r="Q890" s="125"/>
      <c r="R890" s="219"/>
      <c r="S890" s="219"/>
      <c r="T890" s="219"/>
      <c r="U890" s="125"/>
      <c r="V890" s="125"/>
      <c r="W890" s="125"/>
    </row>
    <row r="891" spans="13:23" x14ac:dyDescent="0.35">
      <c r="M891" s="125"/>
      <c r="N891" s="125"/>
      <c r="O891" s="125"/>
      <c r="P891" s="125"/>
      <c r="Q891" s="125"/>
      <c r="R891" s="219"/>
      <c r="S891" s="219"/>
      <c r="T891" s="219"/>
      <c r="U891" s="125"/>
      <c r="V891" s="125"/>
      <c r="W891" s="125"/>
    </row>
    <row r="892" spans="13:23" x14ac:dyDescent="0.35">
      <c r="M892" s="125"/>
      <c r="N892" s="125"/>
      <c r="O892" s="125"/>
      <c r="P892" s="125"/>
      <c r="Q892" s="125"/>
      <c r="R892" s="219"/>
      <c r="S892" s="219"/>
      <c r="T892" s="219"/>
      <c r="U892" s="125"/>
      <c r="V892" s="125"/>
      <c r="W892" s="125"/>
    </row>
    <row r="893" spans="13:23" x14ac:dyDescent="0.35">
      <c r="M893" s="125"/>
      <c r="N893" s="125"/>
      <c r="O893" s="125"/>
      <c r="P893" s="125"/>
      <c r="Q893" s="125"/>
      <c r="R893" s="219"/>
      <c r="S893" s="219"/>
      <c r="T893" s="219"/>
      <c r="U893" s="125"/>
      <c r="V893" s="125"/>
      <c r="W893" s="125"/>
    </row>
    <row r="894" spans="13:23" x14ac:dyDescent="0.35">
      <c r="M894" s="125"/>
      <c r="N894" s="125"/>
      <c r="O894" s="125"/>
      <c r="P894" s="125"/>
      <c r="Q894" s="125"/>
      <c r="R894" s="219"/>
      <c r="S894" s="219"/>
      <c r="T894" s="219"/>
      <c r="U894" s="125"/>
      <c r="V894" s="125"/>
      <c r="W894" s="125"/>
    </row>
    <row r="895" spans="13:23" x14ac:dyDescent="0.35">
      <c r="M895" s="125"/>
      <c r="N895" s="125"/>
      <c r="O895" s="125"/>
      <c r="P895" s="125"/>
      <c r="Q895" s="125"/>
      <c r="R895" s="219"/>
      <c r="S895" s="219"/>
      <c r="T895" s="219"/>
      <c r="U895" s="125"/>
      <c r="V895" s="125"/>
      <c r="W895" s="125"/>
    </row>
    <row r="896" spans="13:23" x14ac:dyDescent="0.35">
      <c r="M896" s="125"/>
      <c r="N896" s="125"/>
      <c r="O896" s="125"/>
      <c r="P896" s="125"/>
      <c r="Q896" s="125"/>
      <c r="R896" s="219"/>
      <c r="S896" s="219"/>
      <c r="T896" s="219"/>
      <c r="U896" s="125"/>
      <c r="V896" s="125"/>
      <c r="W896" s="125"/>
    </row>
    <row r="897" spans="13:23" x14ac:dyDescent="0.35">
      <c r="M897" s="125"/>
      <c r="N897" s="125"/>
      <c r="O897" s="125"/>
      <c r="P897" s="125"/>
      <c r="Q897" s="125"/>
      <c r="R897" s="219"/>
      <c r="S897" s="219"/>
      <c r="T897" s="219"/>
      <c r="U897" s="125"/>
      <c r="V897" s="125"/>
      <c r="W897" s="125"/>
    </row>
    <row r="898" spans="13:23" x14ac:dyDescent="0.35">
      <c r="M898" s="125"/>
      <c r="N898" s="125"/>
      <c r="O898" s="125"/>
      <c r="P898" s="125"/>
      <c r="Q898" s="125"/>
      <c r="R898" s="219"/>
      <c r="S898" s="219"/>
      <c r="T898" s="219"/>
      <c r="U898" s="125"/>
      <c r="V898" s="125"/>
      <c r="W898" s="125"/>
    </row>
    <row r="899" spans="13:23" x14ac:dyDescent="0.35">
      <c r="M899" s="125"/>
      <c r="N899" s="125"/>
      <c r="O899" s="125"/>
      <c r="P899" s="125"/>
      <c r="Q899" s="125"/>
      <c r="R899" s="219"/>
      <c r="S899" s="219"/>
      <c r="T899" s="219"/>
      <c r="U899" s="125"/>
      <c r="V899" s="125"/>
      <c r="W899" s="125"/>
    </row>
    <row r="900" spans="13:23" x14ac:dyDescent="0.35">
      <c r="M900" s="125"/>
      <c r="N900" s="125"/>
      <c r="O900" s="125"/>
      <c r="P900" s="125"/>
      <c r="Q900" s="125"/>
      <c r="R900" s="219"/>
      <c r="S900" s="219"/>
      <c r="T900" s="219"/>
      <c r="U900" s="125"/>
      <c r="V900" s="125"/>
      <c r="W900" s="125"/>
    </row>
    <row r="901" spans="13:23" x14ac:dyDescent="0.35">
      <c r="M901" s="125"/>
      <c r="N901" s="125"/>
      <c r="O901" s="125"/>
      <c r="P901" s="125"/>
      <c r="Q901" s="125"/>
      <c r="R901" s="219"/>
      <c r="S901" s="219"/>
      <c r="T901" s="219"/>
      <c r="U901" s="125"/>
      <c r="V901" s="125"/>
      <c r="W901" s="125"/>
    </row>
    <row r="902" spans="13:23" x14ac:dyDescent="0.35">
      <c r="M902" s="125"/>
      <c r="N902" s="125"/>
      <c r="O902" s="125"/>
      <c r="P902" s="125"/>
      <c r="Q902" s="125"/>
      <c r="R902" s="219"/>
      <c r="S902" s="219"/>
      <c r="T902" s="219"/>
      <c r="U902" s="125"/>
      <c r="V902" s="125"/>
      <c r="W902" s="125"/>
    </row>
    <row r="903" spans="13:23" x14ac:dyDescent="0.35">
      <c r="M903" s="125"/>
      <c r="N903" s="125"/>
      <c r="O903" s="125"/>
      <c r="P903" s="125"/>
      <c r="Q903" s="125"/>
      <c r="R903" s="219"/>
      <c r="S903" s="219"/>
      <c r="T903" s="219"/>
      <c r="U903" s="125"/>
      <c r="V903" s="125"/>
      <c r="W903" s="125"/>
    </row>
    <row r="904" spans="13:23" x14ac:dyDescent="0.35">
      <c r="M904" s="125"/>
      <c r="N904" s="125"/>
      <c r="O904" s="125"/>
      <c r="P904" s="125"/>
      <c r="Q904" s="125"/>
      <c r="R904" s="219"/>
      <c r="S904" s="219"/>
      <c r="T904" s="219"/>
      <c r="U904" s="125"/>
      <c r="V904" s="125"/>
      <c r="W904" s="125"/>
    </row>
    <row r="905" spans="13:23" x14ac:dyDescent="0.35">
      <c r="M905" s="125"/>
      <c r="N905" s="125"/>
      <c r="O905" s="125"/>
      <c r="P905" s="125"/>
      <c r="Q905" s="125"/>
      <c r="R905" s="219"/>
      <c r="S905" s="219"/>
      <c r="T905" s="219"/>
      <c r="U905" s="125"/>
      <c r="V905" s="125"/>
      <c r="W905" s="125"/>
    </row>
    <row r="906" spans="13:23" x14ac:dyDescent="0.35">
      <c r="M906" s="125"/>
      <c r="N906" s="125"/>
      <c r="O906" s="125"/>
      <c r="P906" s="125"/>
      <c r="Q906" s="125"/>
      <c r="R906" s="219"/>
      <c r="S906" s="219"/>
      <c r="T906" s="219"/>
      <c r="U906" s="125"/>
      <c r="V906" s="125"/>
      <c r="W906" s="125"/>
    </row>
    <row r="907" spans="13:23" x14ac:dyDescent="0.35">
      <c r="M907" s="125"/>
      <c r="N907" s="125"/>
      <c r="O907" s="125"/>
      <c r="P907" s="125"/>
      <c r="Q907" s="125"/>
      <c r="R907" s="219"/>
      <c r="S907" s="219"/>
      <c r="T907" s="219"/>
      <c r="U907" s="125"/>
      <c r="V907" s="125"/>
      <c r="W907" s="125"/>
    </row>
    <row r="908" spans="13:23" x14ac:dyDescent="0.35">
      <c r="M908" s="125"/>
      <c r="N908" s="125"/>
      <c r="O908" s="125"/>
      <c r="P908" s="125"/>
      <c r="Q908" s="125"/>
      <c r="R908" s="219"/>
      <c r="S908" s="219"/>
      <c r="T908" s="219"/>
      <c r="U908" s="125"/>
      <c r="V908" s="125"/>
      <c r="W908" s="125"/>
    </row>
    <row r="909" spans="13:23" x14ac:dyDescent="0.35">
      <c r="M909" s="125"/>
      <c r="N909" s="125"/>
      <c r="O909" s="125"/>
      <c r="P909" s="125"/>
      <c r="Q909" s="125"/>
      <c r="R909" s="219"/>
      <c r="S909" s="219"/>
      <c r="T909" s="219"/>
      <c r="U909" s="125"/>
      <c r="V909" s="125"/>
      <c r="W909" s="125"/>
    </row>
    <row r="910" spans="13:23" x14ac:dyDescent="0.35">
      <c r="M910" s="125"/>
      <c r="N910" s="125"/>
      <c r="O910" s="125"/>
      <c r="P910" s="125"/>
      <c r="Q910" s="125"/>
      <c r="R910" s="219"/>
      <c r="S910" s="219"/>
      <c r="T910" s="219"/>
      <c r="U910" s="125"/>
      <c r="V910" s="125"/>
      <c r="W910" s="125"/>
    </row>
    <row r="911" spans="13:23" x14ac:dyDescent="0.35">
      <c r="M911" s="125"/>
      <c r="N911" s="125"/>
      <c r="O911" s="125"/>
      <c r="P911" s="125"/>
      <c r="Q911" s="125"/>
      <c r="R911" s="219"/>
      <c r="S911" s="219"/>
      <c r="T911" s="219"/>
      <c r="U911" s="125"/>
      <c r="V911" s="125"/>
      <c r="W911" s="125"/>
    </row>
    <row r="912" spans="13:23" x14ac:dyDescent="0.35">
      <c r="M912" s="125"/>
      <c r="N912" s="125"/>
      <c r="O912" s="125"/>
      <c r="P912" s="125"/>
      <c r="Q912" s="125"/>
      <c r="R912" s="219"/>
      <c r="S912" s="219"/>
      <c r="T912" s="219"/>
      <c r="U912" s="125"/>
      <c r="V912" s="125"/>
      <c r="W912" s="125"/>
    </row>
    <row r="913" spans="13:23" x14ac:dyDescent="0.35">
      <c r="M913" s="125"/>
      <c r="N913" s="125"/>
      <c r="O913" s="125"/>
      <c r="P913" s="125"/>
      <c r="Q913" s="125"/>
      <c r="R913" s="219"/>
      <c r="S913" s="219"/>
      <c r="T913" s="219"/>
      <c r="U913" s="125"/>
      <c r="V913" s="125"/>
      <c r="W913" s="125"/>
    </row>
    <row r="914" spans="13:23" x14ac:dyDescent="0.35">
      <c r="M914" s="125"/>
      <c r="N914" s="125"/>
      <c r="O914" s="125"/>
      <c r="P914" s="125"/>
      <c r="Q914" s="125"/>
      <c r="R914" s="219"/>
      <c r="S914" s="219"/>
      <c r="T914" s="219"/>
      <c r="U914" s="125"/>
      <c r="V914" s="125"/>
      <c r="W914" s="125"/>
    </row>
    <row r="915" spans="13:23" x14ac:dyDescent="0.35">
      <c r="M915" s="125"/>
      <c r="N915" s="125"/>
      <c r="O915" s="125"/>
      <c r="P915" s="125"/>
      <c r="Q915" s="125"/>
      <c r="R915" s="219"/>
      <c r="S915" s="219"/>
      <c r="T915" s="219"/>
      <c r="U915" s="125"/>
      <c r="V915" s="125"/>
      <c r="W915" s="125"/>
    </row>
    <row r="916" spans="13:23" x14ac:dyDescent="0.35">
      <c r="M916" s="125"/>
      <c r="N916" s="125"/>
      <c r="O916" s="125"/>
      <c r="P916" s="125"/>
      <c r="Q916" s="125"/>
      <c r="R916" s="219"/>
      <c r="S916" s="219"/>
      <c r="T916" s="219"/>
      <c r="U916" s="125"/>
      <c r="V916" s="125"/>
      <c r="W916" s="125"/>
    </row>
    <row r="917" spans="13:23" x14ac:dyDescent="0.35">
      <c r="M917" s="125"/>
      <c r="N917" s="125"/>
      <c r="O917" s="125"/>
      <c r="P917" s="125"/>
      <c r="Q917" s="125"/>
      <c r="R917" s="219"/>
      <c r="S917" s="219"/>
      <c r="T917" s="219"/>
      <c r="U917" s="125"/>
      <c r="V917" s="125"/>
      <c r="W917" s="125"/>
    </row>
    <row r="918" spans="13:23" x14ac:dyDescent="0.35">
      <c r="M918" s="125"/>
      <c r="N918" s="125"/>
      <c r="O918" s="125"/>
      <c r="P918" s="125"/>
      <c r="Q918" s="125"/>
      <c r="R918" s="219"/>
      <c r="S918" s="219"/>
      <c r="T918" s="219"/>
      <c r="U918" s="125"/>
      <c r="V918" s="125"/>
      <c r="W918" s="125"/>
    </row>
    <row r="919" spans="13:23" x14ac:dyDescent="0.35">
      <c r="M919" s="125"/>
      <c r="N919" s="125"/>
      <c r="O919" s="125"/>
      <c r="P919" s="125"/>
      <c r="Q919" s="125"/>
      <c r="R919" s="219"/>
      <c r="S919" s="219"/>
      <c r="T919" s="219"/>
      <c r="U919" s="125"/>
      <c r="V919" s="125"/>
      <c r="W919" s="125"/>
    </row>
    <row r="920" spans="13:23" x14ac:dyDescent="0.35">
      <c r="M920" s="125"/>
      <c r="N920" s="125"/>
      <c r="O920" s="125"/>
      <c r="P920" s="125"/>
      <c r="Q920" s="125"/>
      <c r="R920" s="219"/>
      <c r="S920" s="219"/>
      <c r="T920" s="219"/>
      <c r="U920" s="125"/>
      <c r="V920" s="125"/>
      <c r="W920" s="125"/>
    </row>
    <row r="921" spans="13:23" x14ac:dyDescent="0.35">
      <c r="M921" s="125"/>
      <c r="N921" s="125"/>
      <c r="O921" s="125"/>
      <c r="P921" s="125"/>
      <c r="Q921" s="125"/>
      <c r="R921" s="219"/>
      <c r="S921" s="219"/>
      <c r="T921" s="219"/>
      <c r="U921" s="125"/>
      <c r="V921" s="125"/>
      <c r="W921" s="125"/>
    </row>
    <row r="922" spans="13:23" x14ac:dyDescent="0.35">
      <c r="M922" s="125"/>
      <c r="N922" s="125"/>
      <c r="O922" s="125"/>
      <c r="P922" s="125"/>
      <c r="Q922" s="125"/>
      <c r="R922" s="219"/>
      <c r="S922" s="219"/>
      <c r="T922" s="219"/>
      <c r="U922" s="125"/>
      <c r="V922" s="125"/>
      <c r="W922" s="125"/>
    </row>
    <row r="923" spans="13:23" x14ac:dyDescent="0.35">
      <c r="M923" s="125"/>
      <c r="N923" s="125"/>
      <c r="O923" s="125"/>
      <c r="P923" s="125"/>
      <c r="Q923" s="125"/>
      <c r="R923" s="219"/>
      <c r="S923" s="219"/>
      <c r="T923" s="219"/>
      <c r="U923" s="125"/>
      <c r="V923" s="125"/>
      <c r="W923" s="125"/>
    </row>
    <row r="924" spans="13:23" x14ac:dyDescent="0.35">
      <c r="M924" s="125"/>
      <c r="N924" s="125"/>
      <c r="O924" s="125"/>
      <c r="P924" s="125"/>
      <c r="Q924" s="125"/>
      <c r="R924" s="219"/>
      <c r="S924" s="219"/>
      <c r="T924" s="219"/>
      <c r="U924" s="125"/>
      <c r="V924" s="125"/>
      <c r="W924" s="125"/>
    </row>
    <row r="925" spans="13:23" x14ac:dyDescent="0.35">
      <c r="M925" s="125"/>
      <c r="N925" s="125"/>
      <c r="O925" s="125"/>
      <c r="P925" s="125"/>
      <c r="Q925" s="125"/>
      <c r="R925" s="219"/>
      <c r="S925" s="219"/>
      <c r="T925" s="219"/>
      <c r="U925" s="125"/>
      <c r="V925" s="125"/>
      <c r="W925" s="125"/>
    </row>
    <row r="926" spans="13:23" x14ac:dyDescent="0.35">
      <c r="M926" s="125"/>
      <c r="N926" s="125"/>
      <c r="O926" s="125"/>
      <c r="P926" s="125"/>
      <c r="Q926" s="125"/>
      <c r="R926" s="219"/>
      <c r="S926" s="219"/>
      <c r="T926" s="219"/>
      <c r="U926" s="125"/>
      <c r="V926" s="125"/>
      <c r="W926" s="125"/>
    </row>
    <row r="927" spans="13:23" x14ac:dyDescent="0.35">
      <c r="M927" s="125"/>
      <c r="N927" s="125"/>
      <c r="O927" s="125"/>
      <c r="P927" s="125"/>
      <c r="Q927" s="125"/>
      <c r="R927" s="219"/>
      <c r="S927" s="219"/>
      <c r="T927" s="219"/>
      <c r="U927" s="125"/>
      <c r="V927" s="125"/>
      <c r="W927" s="125"/>
    </row>
    <row r="928" spans="13:23" x14ac:dyDescent="0.35">
      <c r="M928" s="125"/>
      <c r="N928" s="125"/>
      <c r="O928" s="125"/>
      <c r="P928" s="125"/>
      <c r="Q928" s="125"/>
      <c r="R928" s="219"/>
      <c r="S928" s="219"/>
      <c r="T928" s="219"/>
      <c r="U928" s="125"/>
      <c r="V928" s="125"/>
      <c r="W928" s="125"/>
    </row>
    <row r="929" spans="13:23" x14ac:dyDescent="0.35">
      <c r="M929" s="125"/>
      <c r="N929" s="125"/>
      <c r="O929" s="125"/>
      <c r="P929" s="125"/>
      <c r="Q929" s="125"/>
      <c r="R929" s="219"/>
      <c r="S929" s="219"/>
      <c r="T929" s="219"/>
      <c r="U929" s="125"/>
      <c r="V929" s="125"/>
      <c r="W929" s="125"/>
    </row>
    <row r="930" spans="13:23" x14ac:dyDescent="0.35">
      <c r="M930" s="125"/>
      <c r="N930" s="125"/>
      <c r="O930" s="125"/>
      <c r="P930" s="125"/>
      <c r="Q930" s="125"/>
      <c r="R930" s="219"/>
      <c r="S930" s="219"/>
      <c r="T930" s="219"/>
      <c r="U930" s="125"/>
      <c r="V930" s="125"/>
      <c r="W930" s="125"/>
    </row>
    <row r="931" spans="13:23" x14ac:dyDescent="0.35">
      <c r="M931" s="125"/>
      <c r="N931" s="125"/>
      <c r="O931" s="125"/>
      <c r="P931" s="125"/>
      <c r="Q931" s="125"/>
      <c r="R931" s="219"/>
      <c r="S931" s="219"/>
      <c r="T931" s="219"/>
      <c r="U931" s="125"/>
      <c r="V931" s="125"/>
      <c r="W931" s="125"/>
    </row>
    <row r="932" spans="13:23" x14ac:dyDescent="0.35">
      <c r="M932" s="125"/>
      <c r="N932" s="125"/>
      <c r="O932" s="125"/>
      <c r="P932" s="125"/>
      <c r="Q932" s="125"/>
      <c r="R932" s="219"/>
      <c r="S932" s="219"/>
      <c r="T932" s="219"/>
      <c r="U932" s="125"/>
      <c r="V932" s="125"/>
      <c r="W932" s="125"/>
    </row>
    <row r="933" spans="13:23" x14ac:dyDescent="0.35">
      <c r="M933" s="125"/>
      <c r="N933" s="125"/>
      <c r="O933" s="125"/>
      <c r="P933" s="125"/>
      <c r="Q933" s="125"/>
      <c r="R933" s="219"/>
      <c r="S933" s="219"/>
      <c r="T933" s="219"/>
      <c r="U933" s="125"/>
      <c r="V933" s="125"/>
      <c r="W933" s="125"/>
    </row>
    <row r="934" spans="13:23" x14ac:dyDescent="0.35">
      <c r="M934" s="125"/>
      <c r="N934" s="125"/>
      <c r="O934" s="125"/>
      <c r="P934" s="125"/>
      <c r="Q934" s="125"/>
      <c r="R934" s="219"/>
      <c r="S934" s="219"/>
      <c r="T934" s="219"/>
      <c r="U934" s="125"/>
      <c r="V934" s="125"/>
      <c r="W934" s="125"/>
    </row>
    <row r="935" spans="13:23" x14ac:dyDescent="0.35">
      <c r="M935" s="125"/>
      <c r="N935" s="125"/>
      <c r="O935" s="125"/>
      <c r="P935" s="125"/>
      <c r="Q935" s="125"/>
      <c r="R935" s="219"/>
      <c r="S935" s="219"/>
      <c r="T935" s="219"/>
      <c r="U935" s="125"/>
      <c r="V935" s="125"/>
      <c r="W935" s="125"/>
    </row>
    <row r="936" spans="13:23" x14ac:dyDescent="0.35">
      <c r="M936" s="125"/>
      <c r="N936" s="125"/>
      <c r="O936" s="125"/>
      <c r="P936" s="125"/>
      <c r="Q936" s="125"/>
      <c r="R936" s="219"/>
      <c r="S936" s="219"/>
      <c r="T936" s="219"/>
      <c r="U936" s="125"/>
      <c r="V936" s="125"/>
      <c r="W936" s="125"/>
    </row>
    <row r="937" spans="13:23" x14ac:dyDescent="0.35">
      <c r="M937" s="125"/>
      <c r="N937" s="125"/>
      <c r="O937" s="125"/>
      <c r="P937" s="125"/>
      <c r="Q937" s="125"/>
      <c r="R937" s="219"/>
      <c r="S937" s="219"/>
      <c r="T937" s="219"/>
      <c r="U937" s="125"/>
      <c r="V937" s="125"/>
      <c r="W937" s="125"/>
    </row>
    <row r="938" spans="13:23" x14ac:dyDescent="0.35">
      <c r="M938" s="125"/>
      <c r="N938" s="125"/>
      <c r="O938" s="125"/>
      <c r="P938" s="125"/>
      <c r="Q938" s="125"/>
      <c r="R938" s="219"/>
      <c r="S938" s="219"/>
      <c r="T938" s="219"/>
      <c r="U938" s="125"/>
      <c r="V938" s="125"/>
      <c r="W938" s="125"/>
    </row>
    <row r="939" spans="13:23" x14ac:dyDescent="0.35">
      <c r="M939" s="125"/>
      <c r="N939" s="125"/>
      <c r="O939" s="125"/>
      <c r="P939" s="125"/>
      <c r="Q939" s="125"/>
      <c r="R939" s="219"/>
      <c r="S939" s="219"/>
      <c r="T939" s="219"/>
      <c r="U939" s="125"/>
      <c r="V939" s="125"/>
      <c r="W939" s="125"/>
    </row>
    <row r="940" spans="13:23" x14ac:dyDescent="0.35">
      <c r="M940" s="125"/>
      <c r="N940" s="125"/>
      <c r="O940" s="125"/>
      <c r="P940" s="125"/>
      <c r="Q940" s="125"/>
      <c r="R940" s="219"/>
      <c r="S940" s="219"/>
      <c r="T940" s="219"/>
      <c r="U940" s="125"/>
      <c r="V940" s="125"/>
      <c r="W940" s="125"/>
    </row>
    <row r="941" spans="13:23" x14ac:dyDescent="0.35">
      <c r="M941" s="125"/>
      <c r="N941" s="125"/>
      <c r="O941" s="125"/>
      <c r="P941" s="125"/>
      <c r="Q941" s="125"/>
      <c r="R941" s="219"/>
      <c r="S941" s="219"/>
      <c r="T941" s="219"/>
      <c r="U941" s="125"/>
      <c r="V941" s="125"/>
      <c r="W941" s="125"/>
    </row>
    <row r="942" spans="13:23" x14ac:dyDescent="0.35">
      <c r="M942" s="125"/>
      <c r="N942" s="125"/>
      <c r="O942" s="125"/>
      <c r="P942" s="125"/>
      <c r="Q942" s="125"/>
      <c r="R942" s="219"/>
      <c r="S942" s="219"/>
      <c r="T942" s="219"/>
      <c r="U942" s="125"/>
      <c r="V942" s="125"/>
      <c r="W942" s="125"/>
    </row>
    <row r="943" spans="13:23" x14ac:dyDescent="0.35">
      <c r="M943" s="125"/>
      <c r="N943" s="125"/>
      <c r="O943" s="125"/>
      <c r="P943" s="125"/>
      <c r="Q943" s="125"/>
      <c r="R943" s="219"/>
      <c r="S943" s="219"/>
      <c r="T943" s="219"/>
      <c r="U943" s="125"/>
      <c r="V943" s="125"/>
      <c r="W943" s="125"/>
    </row>
    <row r="944" spans="13:23" x14ac:dyDescent="0.35">
      <c r="M944" s="125"/>
      <c r="N944" s="125"/>
      <c r="O944" s="125"/>
      <c r="P944" s="125"/>
      <c r="Q944" s="125"/>
      <c r="R944" s="219"/>
      <c r="S944" s="219"/>
      <c r="T944" s="219"/>
      <c r="U944" s="125"/>
      <c r="V944" s="125"/>
      <c r="W944" s="125"/>
    </row>
    <row r="945" spans="13:23" x14ac:dyDescent="0.35">
      <c r="M945" s="125"/>
      <c r="N945" s="125"/>
      <c r="O945" s="125"/>
      <c r="P945" s="125"/>
      <c r="Q945" s="125"/>
      <c r="R945" s="219"/>
      <c r="S945" s="219"/>
      <c r="T945" s="219"/>
      <c r="U945" s="125"/>
      <c r="V945" s="125"/>
      <c r="W945" s="125"/>
    </row>
    <row r="946" spans="13:23" x14ac:dyDescent="0.35">
      <c r="M946" s="125"/>
      <c r="N946" s="125"/>
      <c r="O946" s="125"/>
      <c r="P946" s="125"/>
      <c r="Q946" s="125"/>
      <c r="R946" s="219"/>
      <c r="S946" s="219"/>
      <c r="T946" s="219"/>
      <c r="U946" s="125"/>
      <c r="V946" s="125"/>
      <c r="W946" s="125"/>
    </row>
    <row r="947" spans="13:23" x14ac:dyDescent="0.35">
      <c r="M947" s="125"/>
      <c r="N947" s="125"/>
      <c r="O947" s="125"/>
      <c r="P947" s="125"/>
      <c r="Q947" s="125"/>
      <c r="R947" s="219"/>
      <c r="S947" s="219"/>
      <c r="T947" s="219"/>
      <c r="U947" s="125"/>
      <c r="V947" s="125"/>
      <c r="W947" s="125"/>
    </row>
    <row r="948" spans="13:23" x14ac:dyDescent="0.35">
      <c r="M948" s="125"/>
      <c r="N948" s="125"/>
      <c r="O948" s="125"/>
      <c r="P948" s="125"/>
      <c r="Q948" s="125"/>
      <c r="R948" s="219"/>
      <c r="S948" s="219"/>
      <c r="T948" s="219"/>
      <c r="U948" s="125"/>
      <c r="V948" s="125"/>
      <c r="W948" s="125"/>
    </row>
    <row r="949" spans="13:23" x14ac:dyDescent="0.35">
      <c r="M949" s="125"/>
      <c r="N949" s="125"/>
      <c r="O949" s="125"/>
      <c r="P949" s="125"/>
      <c r="Q949" s="125"/>
      <c r="R949" s="219"/>
      <c r="S949" s="219"/>
      <c r="T949" s="219"/>
      <c r="U949" s="125"/>
      <c r="V949" s="125"/>
      <c r="W949" s="125"/>
    </row>
    <row r="950" spans="13:23" x14ac:dyDescent="0.35">
      <c r="M950" s="125"/>
      <c r="N950" s="125"/>
      <c r="O950" s="125"/>
      <c r="P950" s="125"/>
      <c r="Q950" s="125"/>
      <c r="R950" s="219"/>
      <c r="S950" s="219"/>
      <c r="T950" s="219"/>
      <c r="U950" s="125"/>
      <c r="V950" s="125"/>
      <c r="W950" s="125"/>
    </row>
    <row r="951" spans="13:23" x14ac:dyDescent="0.35">
      <c r="M951" s="125"/>
      <c r="N951" s="125"/>
      <c r="O951" s="125"/>
      <c r="P951" s="125"/>
      <c r="Q951" s="125"/>
      <c r="R951" s="219"/>
      <c r="S951" s="219"/>
      <c r="T951" s="219"/>
      <c r="U951" s="125"/>
      <c r="V951" s="125"/>
      <c r="W951" s="125"/>
    </row>
    <row r="952" spans="13:23" x14ac:dyDescent="0.35">
      <c r="M952" s="125"/>
      <c r="N952" s="125"/>
      <c r="O952" s="125"/>
      <c r="P952" s="125"/>
      <c r="Q952" s="125"/>
      <c r="R952" s="219"/>
      <c r="S952" s="219"/>
      <c r="T952" s="219"/>
      <c r="U952" s="125"/>
      <c r="V952" s="125"/>
      <c r="W952" s="125"/>
    </row>
    <row r="953" spans="13:23" x14ac:dyDescent="0.35">
      <c r="M953" s="125"/>
      <c r="N953" s="125"/>
      <c r="O953" s="125"/>
      <c r="P953" s="125"/>
      <c r="Q953" s="125"/>
      <c r="R953" s="219"/>
      <c r="S953" s="219"/>
      <c r="T953" s="219"/>
      <c r="U953" s="125"/>
      <c r="V953" s="125"/>
      <c r="W953" s="125"/>
    </row>
    <row r="954" spans="13:23" x14ac:dyDescent="0.35">
      <c r="M954" s="125"/>
      <c r="N954" s="125"/>
      <c r="O954" s="125"/>
      <c r="P954" s="125"/>
      <c r="Q954" s="125"/>
      <c r="R954" s="219"/>
      <c r="S954" s="219"/>
      <c r="T954" s="219"/>
      <c r="U954" s="125"/>
      <c r="V954" s="125"/>
      <c r="W954" s="125"/>
    </row>
    <row r="955" spans="13:23" x14ac:dyDescent="0.35">
      <c r="M955" s="125"/>
      <c r="N955" s="125"/>
      <c r="O955" s="125"/>
      <c r="P955" s="125"/>
      <c r="Q955" s="125"/>
      <c r="R955" s="219"/>
      <c r="S955" s="219"/>
      <c r="T955" s="219"/>
      <c r="U955" s="125"/>
      <c r="V955" s="125"/>
      <c r="W955" s="125"/>
    </row>
    <row r="956" spans="13:23" x14ac:dyDescent="0.35">
      <c r="M956" s="125"/>
      <c r="N956" s="125"/>
      <c r="O956" s="125"/>
      <c r="P956" s="125"/>
      <c r="Q956" s="125"/>
      <c r="R956" s="219"/>
      <c r="S956" s="219"/>
      <c r="T956" s="219"/>
      <c r="U956" s="125"/>
      <c r="V956" s="125"/>
      <c r="W956" s="125"/>
    </row>
    <row r="957" spans="13:23" x14ac:dyDescent="0.35">
      <c r="M957" s="125"/>
      <c r="N957" s="125"/>
      <c r="O957" s="125"/>
      <c r="P957" s="125"/>
      <c r="Q957" s="125"/>
      <c r="R957" s="219"/>
      <c r="S957" s="219"/>
      <c r="T957" s="219"/>
      <c r="U957" s="125"/>
      <c r="V957" s="125"/>
      <c r="W957" s="125"/>
    </row>
    <row r="958" spans="13:23" x14ac:dyDescent="0.35">
      <c r="M958" s="125"/>
      <c r="N958" s="125"/>
      <c r="O958" s="125"/>
      <c r="P958" s="125"/>
      <c r="Q958" s="125"/>
      <c r="R958" s="219"/>
      <c r="S958" s="219"/>
      <c r="T958" s="219"/>
      <c r="U958" s="125"/>
      <c r="V958" s="125"/>
      <c r="W958" s="125"/>
    </row>
    <row r="959" spans="13:23" x14ac:dyDescent="0.35">
      <c r="M959" s="125"/>
      <c r="N959" s="125"/>
      <c r="O959" s="125"/>
      <c r="P959" s="125"/>
      <c r="Q959" s="125"/>
      <c r="R959" s="219"/>
      <c r="S959" s="219"/>
      <c r="T959" s="219"/>
      <c r="U959" s="125"/>
      <c r="V959" s="125"/>
      <c r="W959" s="125"/>
    </row>
    <row r="960" spans="13:23" x14ac:dyDescent="0.35">
      <c r="M960" s="125"/>
      <c r="N960" s="125"/>
      <c r="O960" s="125"/>
      <c r="P960" s="125"/>
      <c r="Q960" s="125"/>
      <c r="R960" s="219"/>
      <c r="S960" s="219"/>
      <c r="T960" s="219"/>
      <c r="U960" s="125"/>
      <c r="V960" s="125"/>
      <c r="W960" s="125"/>
    </row>
    <row r="961" spans="13:23" x14ac:dyDescent="0.35">
      <c r="M961" s="125"/>
      <c r="N961" s="125"/>
      <c r="O961" s="125"/>
      <c r="P961" s="125"/>
      <c r="Q961" s="125"/>
      <c r="R961" s="219"/>
      <c r="S961" s="219"/>
      <c r="T961" s="219"/>
      <c r="U961" s="125"/>
      <c r="V961" s="125"/>
      <c r="W961" s="125"/>
    </row>
    <row r="962" spans="13:23" x14ac:dyDescent="0.35">
      <c r="M962" s="125"/>
      <c r="N962" s="125"/>
      <c r="O962" s="125"/>
      <c r="P962" s="125"/>
      <c r="Q962" s="125"/>
      <c r="R962" s="219"/>
      <c r="S962" s="219"/>
      <c r="T962" s="219"/>
      <c r="U962" s="125"/>
      <c r="V962" s="125"/>
      <c r="W962" s="125"/>
    </row>
    <row r="963" spans="13:23" x14ac:dyDescent="0.35">
      <c r="M963" s="125"/>
      <c r="N963" s="125"/>
      <c r="O963" s="125"/>
      <c r="P963" s="125"/>
      <c r="Q963" s="125"/>
      <c r="R963" s="219"/>
      <c r="S963" s="219"/>
      <c r="T963" s="219"/>
      <c r="U963" s="125"/>
      <c r="V963" s="125"/>
      <c r="W963" s="125"/>
    </row>
    <row r="964" spans="13:23" x14ac:dyDescent="0.35">
      <c r="M964" s="125"/>
      <c r="N964" s="125"/>
      <c r="O964" s="125"/>
      <c r="P964" s="125"/>
      <c r="Q964" s="125"/>
      <c r="R964" s="219"/>
      <c r="S964" s="219"/>
      <c r="T964" s="219"/>
      <c r="U964" s="125"/>
      <c r="V964" s="125"/>
      <c r="W964" s="125"/>
    </row>
    <row r="965" spans="13:23" x14ac:dyDescent="0.35">
      <c r="M965" s="125"/>
      <c r="N965" s="125"/>
      <c r="O965" s="125"/>
      <c r="P965" s="125"/>
      <c r="Q965" s="125"/>
      <c r="R965" s="219"/>
      <c r="S965" s="219"/>
      <c r="T965" s="219"/>
      <c r="U965" s="125"/>
      <c r="V965" s="125"/>
      <c r="W965" s="125"/>
    </row>
    <row r="966" spans="13:23" x14ac:dyDescent="0.35">
      <c r="M966" s="125"/>
      <c r="N966" s="125"/>
      <c r="O966" s="125"/>
      <c r="P966" s="125"/>
      <c r="Q966" s="125"/>
      <c r="R966" s="219"/>
      <c r="S966" s="219"/>
      <c r="T966" s="219"/>
      <c r="U966" s="125"/>
      <c r="V966" s="125"/>
      <c r="W966" s="125"/>
    </row>
    <row r="967" spans="13:23" x14ac:dyDescent="0.35">
      <c r="M967" s="125"/>
      <c r="N967" s="125"/>
      <c r="O967" s="125"/>
      <c r="P967" s="125"/>
      <c r="Q967" s="125"/>
      <c r="R967" s="219"/>
      <c r="S967" s="219"/>
      <c r="T967" s="219"/>
      <c r="U967" s="125"/>
      <c r="V967" s="125"/>
      <c r="W967" s="125"/>
    </row>
    <row r="968" spans="13:23" x14ac:dyDescent="0.35">
      <c r="M968" s="125"/>
      <c r="N968" s="125"/>
      <c r="O968" s="125"/>
      <c r="P968" s="125"/>
      <c r="Q968" s="125"/>
      <c r="R968" s="219"/>
      <c r="S968" s="219"/>
      <c r="T968" s="219"/>
      <c r="U968" s="125"/>
      <c r="V968" s="125"/>
      <c r="W968" s="125"/>
    </row>
    <row r="969" spans="13:23" x14ac:dyDescent="0.35">
      <c r="M969" s="125"/>
      <c r="N969" s="125"/>
      <c r="O969" s="125"/>
      <c r="P969" s="125"/>
      <c r="Q969" s="125"/>
      <c r="R969" s="219"/>
      <c r="S969" s="219"/>
      <c r="T969" s="219"/>
      <c r="U969" s="125"/>
      <c r="V969" s="125"/>
      <c r="W969" s="125"/>
    </row>
    <row r="970" spans="13:23" x14ac:dyDescent="0.35">
      <c r="M970" s="125"/>
      <c r="N970" s="125"/>
      <c r="O970" s="125"/>
      <c r="P970" s="125"/>
      <c r="Q970" s="125"/>
      <c r="R970" s="219"/>
      <c r="S970" s="219"/>
      <c r="T970" s="219"/>
      <c r="U970" s="125"/>
      <c r="V970" s="125"/>
      <c r="W970" s="125"/>
    </row>
    <row r="971" spans="13:23" x14ac:dyDescent="0.35">
      <c r="M971" s="125"/>
      <c r="N971" s="125"/>
      <c r="O971" s="125"/>
      <c r="P971" s="125"/>
      <c r="Q971" s="125"/>
      <c r="R971" s="219"/>
      <c r="S971" s="219"/>
      <c r="T971" s="219"/>
      <c r="U971" s="125"/>
      <c r="V971" s="125"/>
      <c r="W971" s="125"/>
    </row>
    <row r="972" spans="13:23" x14ac:dyDescent="0.35">
      <c r="M972" s="125"/>
      <c r="N972" s="125"/>
      <c r="O972" s="125"/>
      <c r="P972" s="125"/>
      <c r="Q972" s="125"/>
      <c r="R972" s="219"/>
      <c r="S972" s="219"/>
      <c r="T972" s="219"/>
      <c r="U972" s="125"/>
      <c r="V972" s="125"/>
      <c r="W972" s="125"/>
    </row>
    <row r="973" spans="13:23" x14ac:dyDescent="0.35">
      <c r="M973" s="125"/>
      <c r="N973" s="125"/>
      <c r="O973" s="125"/>
      <c r="P973" s="125"/>
      <c r="Q973" s="125"/>
      <c r="R973" s="219"/>
      <c r="S973" s="219"/>
      <c r="T973" s="219"/>
      <c r="U973" s="125"/>
      <c r="V973" s="125"/>
      <c r="W973" s="125"/>
    </row>
    <row r="974" spans="13:23" x14ac:dyDescent="0.35">
      <c r="M974" s="125"/>
      <c r="N974" s="125"/>
      <c r="O974" s="125"/>
      <c r="P974" s="125"/>
      <c r="Q974" s="125"/>
      <c r="R974" s="219"/>
      <c r="S974" s="219"/>
      <c r="T974" s="219"/>
      <c r="U974" s="125"/>
      <c r="V974" s="125"/>
      <c r="W974" s="125"/>
    </row>
    <row r="975" spans="13:23" x14ac:dyDescent="0.35">
      <c r="M975" s="125"/>
      <c r="N975" s="125"/>
      <c r="O975" s="125"/>
      <c r="P975" s="125"/>
      <c r="Q975" s="125"/>
      <c r="R975" s="219"/>
      <c r="S975" s="219"/>
      <c r="T975" s="219"/>
      <c r="U975" s="125"/>
      <c r="V975" s="125"/>
      <c r="W975" s="125"/>
    </row>
    <row r="976" spans="13:23" x14ac:dyDescent="0.35">
      <c r="M976" s="125"/>
      <c r="N976" s="125"/>
      <c r="O976" s="125"/>
      <c r="P976" s="125"/>
      <c r="Q976" s="125"/>
      <c r="R976" s="219"/>
      <c r="S976" s="219"/>
      <c r="T976" s="219"/>
      <c r="U976" s="125"/>
      <c r="V976" s="125"/>
      <c r="W976" s="125"/>
    </row>
    <row r="977" spans="13:23" x14ac:dyDescent="0.35">
      <c r="M977" s="125"/>
      <c r="N977" s="125"/>
      <c r="O977" s="125"/>
      <c r="P977" s="125"/>
      <c r="Q977" s="125"/>
      <c r="R977" s="219"/>
      <c r="S977" s="219"/>
      <c r="T977" s="219"/>
      <c r="U977" s="125"/>
      <c r="V977" s="125"/>
      <c r="W977" s="125"/>
    </row>
    <row r="978" spans="13:23" x14ac:dyDescent="0.35">
      <c r="M978" s="125"/>
      <c r="N978" s="125"/>
      <c r="O978" s="125"/>
      <c r="P978" s="125"/>
      <c r="Q978" s="125"/>
      <c r="R978" s="219"/>
      <c r="S978" s="219"/>
      <c r="T978" s="219"/>
      <c r="U978" s="125"/>
      <c r="V978" s="125"/>
      <c r="W978" s="125"/>
    </row>
    <row r="979" spans="13:23" x14ac:dyDescent="0.35">
      <c r="M979" s="125"/>
      <c r="N979" s="125"/>
      <c r="O979" s="125"/>
      <c r="P979" s="125"/>
      <c r="Q979" s="125"/>
      <c r="R979" s="219"/>
      <c r="S979" s="219"/>
      <c r="T979" s="219"/>
      <c r="U979" s="125"/>
      <c r="V979" s="125"/>
      <c r="W979" s="125"/>
    </row>
    <row r="980" spans="13:23" x14ac:dyDescent="0.35">
      <c r="M980" s="125"/>
      <c r="N980" s="125"/>
      <c r="O980" s="125"/>
      <c r="P980" s="125"/>
      <c r="Q980" s="125"/>
      <c r="R980" s="219"/>
      <c r="S980" s="219"/>
      <c r="T980" s="219"/>
      <c r="U980" s="125"/>
      <c r="V980" s="125"/>
      <c r="W980" s="125"/>
    </row>
    <row r="981" spans="13:23" x14ac:dyDescent="0.35">
      <c r="M981" s="125"/>
      <c r="N981" s="125"/>
      <c r="O981" s="125"/>
      <c r="P981" s="125"/>
      <c r="Q981" s="125"/>
      <c r="R981" s="219"/>
      <c r="S981" s="219"/>
      <c r="T981" s="219"/>
      <c r="U981" s="125"/>
      <c r="V981" s="125"/>
      <c r="W981" s="125"/>
    </row>
    <row r="982" spans="13:23" x14ac:dyDescent="0.35">
      <c r="M982" s="125"/>
      <c r="N982" s="125"/>
      <c r="O982" s="125"/>
      <c r="P982" s="125"/>
      <c r="Q982" s="125"/>
      <c r="R982" s="219"/>
      <c r="S982" s="219"/>
      <c r="T982" s="219"/>
      <c r="U982" s="125"/>
      <c r="V982" s="125"/>
      <c r="W982" s="125"/>
    </row>
    <row r="983" spans="13:23" x14ac:dyDescent="0.35">
      <c r="M983" s="125"/>
      <c r="N983" s="125"/>
      <c r="O983" s="125"/>
      <c r="P983" s="125"/>
      <c r="Q983" s="125"/>
      <c r="R983" s="219"/>
      <c r="S983" s="219"/>
      <c r="T983" s="219"/>
      <c r="U983" s="125"/>
      <c r="V983" s="125"/>
      <c r="W983" s="125"/>
    </row>
    <row r="984" spans="13:23" x14ac:dyDescent="0.35">
      <c r="M984" s="125"/>
      <c r="N984" s="125"/>
      <c r="O984" s="125"/>
      <c r="P984" s="125"/>
      <c r="Q984" s="125"/>
      <c r="R984" s="219"/>
      <c r="S984" s="219"/>
      <c r="T984" s="219"/>
      <c r="U984" s="125"/>
      <c r="V984" s="125"/>
      <c r="W984" s="125"/>
    </row>
    <row r="985" spans="13:23" x14ac:dyDescent="0.35">
      <c r="M985" s="125"/>
      <c r="N985" s="125"/>
      <c r="O985" s="125"/>
      <c r="P985" s="125"/>
      <c r="Q985" s="125"/>
      <c r="R985" s="219"/>
      <c r="S985" s="219"/>
      <c r="T985" s="219"/>
      <c r="U985" s="125"/>
      <c r="V985" s="125"/>
      <c r="W985" s="125"/>
    </row>
    <row r="986" spans="13:23" x14ac:dyDescent="0.35">
      <c r="M986" s="125"/>
      <c r="N986" s="125"/>
      <c r="O986" s="125"/>
      <c r="P986" s="125"/>
      <c r="Q986" s="125"/>
      <c r="R986" s="219"/>
      <c r="S986" s="219"/>
      <c r="T986" s="219"/>
      <c r="U986" s="125"/>
      <c r="V986" s="125"/>
      <c r="W986" s="125"/>
    </row>
    <row r="987" spans="13:23" x14ac:dyDescent="0.35">
      <c r="M987" s="125"/>
      <c r="N987" s="125"/>
      <c r="O987" s="125"/>
      <c r="P987" s="125"/>
      <c r="Q987" s="125"/>
      <c r="R987" s="219"/>
      <c r="S987" s="219"/>
      <c r="T987" s="219"/>
      <c r="U987" s="125"/>
      <c r="V987" s="125"/>
      <c r="W987" s="125"/>
    </row>
    <row r="988" spans="13:23" x14ac:dyDescent="0.35">
      <c r="M988" s="125"/>
      <c r="N988" s="125"/>
      <c r="O988" s="125"/>
      <c r="P988" s="125"/>
      <c r="Q988" s="125"/>
      <c r="R988" s="219"/>
      <c r="S988" s="219"/>
      <c r="T988" s="219"/>
      <c r="U988" s="125"/>
      <c r="V988" s="125"/>
      <c r="W988" s="125"/>
    </row>
    <row r="989" spans="13:23" x14ac:dyDescent="0.35">
      <c r="M989" s="125"/>
      <c r="N989" s="125"/>
      <c r="O989" s="125"/>
      <c r="P989" s="125"/>
      <c r="Q989" s="125"/>
      <c r="R989" s="219"/>
      <c r="S989" s="219"/>
      <c r="T989" s="219"/>
      <c r="U989" s="125"/>
      <c r="V989" s="125"/>
      <c r="W989" s="125"/>
    </row>
    <row r="990" spans="13:23" x14ac:dyDescent="0.35">
      <c r="M990" s="125"/>
      <c r="N990" s="125"/>
      <c r="O990" s="125"/>
      <c r="P990" s="125"/>
      <c r="Q990" s="125"/>
      <c r="R990" s="219"/>
      <c r="S990" s="219"/>
      <c r="T990" s="219"/>
      <c r="U990" s="125"/>
      <c r="V990" s="125"/>
      <c r="W990" s="125"/>
    </row>
    <row r="991" spans="13:23" x14ac:dyDescent="0.35">
      <c r="M991" s="125"/>
      <c r="N991" s="125"/>
      <c r="O991" s="125"/>
      <c r="P991" s="125"/>
      <c r="Q991" s="125"/>
      <c r="R991" s="219"/>
      <c r="S991" s="219"/>
      <c r="T991" s="219"/>
      <c r="U991" s="125"/>
      <c r="V991" s="125"/>
      <c r="W991" s="125"/>
    </row>
    <row r="992" spans="13:23" x14ac:dyDescent="0.35">
      <c r="M992" s="125"/>
      <c r="N992" s="125"/>
      <c r="O992" s="125"/>
      <c r="P992" s="125"/>
      <c r="Q992" s="125"/>
      <c r="R992" s="219"/>
      <c r="S992" s="219"/>
      <c r="T992" s="219"/>
      <c r="U992" s="125"/>
      <c r="V992" s="125"/>
      <c r="W992" s="125"/>
    </row>
    <row r="993" spans="13:23" x14ac:dyDescent="0.35">
      <c r="M993" s="125"/>
      <c r="N993" s="125"/>
      <c r="O993" s="125"/>
      <c r="P993" s="125"/>
      <c r="Q993" s="125"/>
      <c r="R993" s="219"/>
      <c r="S993" s="219"/>
      <c r="T993" s="219"/>
      <c r="U993" s="125"/>
      <c r="V993" s="125"/>
      <c r="W993" s="125"/>
    </row>
    <row r="994" spans="13:23" x14ac:dyDescent="0.35">
      <c r="M994" s="125"/>
      <c r="N994" s="125"/>
      <c r="O994" s="125"/>
      <c r="P994" s="125"/>
      <c r="Q994" s="125"/>
      <c r="R994" s="219"/>
      <c r="S994" s="219"/>
      <c r="T994" s="219"/>
      <c r="U994" s="125"/>
      <c r="V994" s="125"/>
      <c r="W994" s="125"/>
    </row>
    <row r="995" spans="13:23" x14ac:dyDescent="0.35">
      <c r="M995" s="125"/>
      <c r="N995" s="125"/>
      <c r="O995" s="125"/>
      <c r="P995" s="125"/>
      <c r="Q995" s="125"/>
      <c r="R995" s="219"/>
      <c r="S995" s="219"/>
      <c r="T995" s="219"/>
      <c r="U995" s="125"/>
      <c r="V995" s="125"/>
      <c r="W995" s="125"/>
    </row>
    <row r="996" spans="13:23" x14ac:dyDescent="0.35">
      <c r="M996" s="125"/>
      <c r="N996" s="125"/>
      <c r="O996" s="125"/>
      <c r="P996" s="125"/>
      <c r="Q996" s="125"/>
      <c r="R996" s="219"/>
      <c r="S996" s="219"/>
      <c r="T996" s="219"/>
      <c r="U996" s="125"/>
      <c r="V996" s="125"/>
      <c r="W996" s="125"/>
    </row>
    <row r="997" spans="13:23" x14ac:dyDescent="0.35">
      <c r="M997" s="125"/>
      <c r="N997" s="125"/>
      <c r="O997" s="125"/>
      <c r="P997" s="125"/>
      <c r="Q997" s="125"/>
      <c r="R997" s="219"/>
      <c r="S997" s="219"/>
      <c r="T997" s="219"/>
      <c r="U997" s="125"/>
      <c r="V997" s="125"/>
      <c r="W997" s="125"/>
    </row>
    <row r="998" spans="13:23" x14ac:dyDescent="0.35">
      <c r="M998" s="125"/>
      <c r="N998" s="125"/>
      <c r="O998" s="125"/>
      <c r="P998" s="125"/>
      <c r="Q998" s="125"/>
      <c r="R998" s="219"/>
      <c r="S998" s="219"/>
      <c r="T998" s="219"/>
      <c r="U998" s="125"/>
      <c r="V998" s="125"/>
      <c r="W998" s="125"/>
    </row>
    <row r="999" spans="13:23" x14ac:dyDescent="0.35">
      <c r="M999" s="125"/>
      <c r="N999" s="125"/>
      <c r="O999" s="125"/>
      <c r="P999" s="125"/>
      <c r="Q999" s="125"/>
      <c r="R999" s="219"/>
      <c r="S999" s="219"/>
      <c r="T999" s="219"/>
      <c r="U999" s="125"/>
      <c r="V999" s="125"/>
      <c r="W999" s="125"/>
    </row>
    <row r="1000" spans="13:23" x14ac:dyDescent="0.35">
      <c r="M1000" s="125"/>
      <c r="N1000" s="125"/>
      <c r="O1000" s="125"/>
      <c r="P1000" s="125"/>
      <c r="Q1000" s="125"/>
      <c r="R1000" s="219"/>
      <c r="S1000" s="219"/>
      <c r="T1000" s="219"/>
      <c r="U1000" s="125"/>
      <c r="V1000" s="125"/>
      <c r="W1000" s="125"/>
    </row>
    <row r="1001" spans="13:23" x14ac:dyDescent="0.35">
      <c r="M1001" s="125"/>
      <c r="N1001" s="125"/>
      <c r="O1001" s="125"/>
      <c r="P1001" s="125"/>
      <c r="Q1001" s="125"/>
      <c r="R1001" s="219"/>
      <c r="S1001" s="219"/>
      <c r="T1001" s="219"/>
      <c r="U1001" s="125"/>
      <c r="V1001" s="125"/>
      <c r="W1001" s="125"/>
    </row>
    <row r="1002" spans="13:23" x14ac:dyDescent="0.35">
      <c r="M1002" s="125"/>
      <c r="N1002" s="125"/>
      <c r="O1002" s="125"/>
      <c r="P1002" s="125"/>
      <c r="Q1002" s="125"/>
      <c r="R1002" s="219"/>
      <c r="S1002" s="219"/>
      <c r="T1002" s="219"/>
      <c r="U1002" s="125"/>
      <c r="V1002" s="125"/>
      <c r="W1002" s="125"/>
    </row>
    <row r="1003" spans="13:23" x14ac:dyDescent="0.35">
      <c r="M1003" s="125"/>
      <c r="N1003" s="125"/>
      <c r="O1003" s="125"/>
      <c r="P1003" s="125"/>
      <c r="Q1003" s="125"/>
      <c r="R1003" s="219"/>
      <c r="S1003" s="219"/>
      <c r="T1003" s="219"/>
      <c r="U1003" s="125"/>
      <c r="V1003" s="125"/>
      <c r="W1003" s="125"/>
    </row>
    <row r="1004" spans="13:23" x14ac:dyDescent="0.35">
      <c r="M1004" s="125"/>
      <c r="N1004" s="125"/>
      <c r="O1004" s="125"/>
      <c r="P1004" s="125"/>
      <c r="Q1004" s="125"/>
      <c r="R1004" s="219"/>
      <c r="S1004" s="219"/>
      <c r="T1004" s="219"/>
      <c r="U1004" s="125"/>
      <c r="V1004" s="125"/>
      <c r="W1004" s="125"/>
    </row>
    <row r="1005" spans="13:23" x14ac:dyDescent="0.35">
      <c r="M1005" s="125"/>
      <c r="N1005" s="125"/>
      <c r="O1005" s="125"/>
      <c r="P1005" s="125"/>
      <c r="Q1005" s="125"/>
      <c r="R1005" s="219"/>
      <c r="S1005" s="219"/>
      <c r="T1005" s="219"/>
      <c r="U1005" s="125"/>
      <c r="V1005" s="125"/>
      <c r="W1005" s="125"/>
    </row>
    <row r="1006" spans="13:23" x14ac:dyDescent="0.35">
      <c r="M1006" s="125"/>
      <c r="N1006" s="125"/>
      <c r="O1006" s="125"/>
      <c r="P1006" s="125"/>
      <c r="Q1006" s="125"/>
      <c r="R1006" s="219"/>
      <c r="S1006" s="219"/>
      <c r="T1006" s="219"/>
      <c r="U1006" s="125"/>
      <c r="V1006" s="125"/>
      <c r="W1006" s="125"/>
    </row>
    <row r="1007" spans="13:23" x14ac:dyDescent="0.35">
      <c r="M1007" s="125"/>
      <c r="N1007" s="125"/>
      <c r="O1007" s="125"/>
      <c r="P1007" s="125"/>
      <c r="Q1007" s="125"/>
      <c r="R1007" s="219"/>
      <c r="S1007" s="219"/>
      <c r="T1007" s="219"/>
      <c r="U1007" s="125"/>
      <c r="V1007" s="125"/>
      <c r="W1007" s="125"/>
    </row>
    <row r="1008" spans="13:23" x14ac:dyDescent="0.35">
      <c r="M1008" s="125"/>
      <c r="N1008" s="125"/>
      <c r="O1008" s="125"/>
      <c r="P1008" s="125"/>
      <c r="Q1008" s="125"/>
      <c r="R1008" s="219"/>
      <c r="S1008" s="219"/>
      <c r="T1008" s="219"/>
      <c r="U1008" s="125"/>
      <c r="V1008" s="125"/>
      <c r="W1008" s="125"/>
    </row>
    <row r="1009" spans="13:23" x14ac:dyDescent="0.35">
      <c r="M1009" s="125"/>
      <c r="N1009" s="125"/>
      <c r="O1009" s="125"/>
      <c r="P1009" s="125"/>
      <c r="Q1009" s="125"/>
      <c r="R1009" s="219"/>
      <c r="S1009" s="219"/>
      <c r="T1009" s="219"/>
      <c r="U1009" s="125"/>
      <c r="V1009" s="125"/>
      <c r="W1009" s="125"/>
    </row>
    <row r="1010" spans="13:23" x14ac:dyDescent="0.35">
      <c r="M1010" s="125"/>
      <c r="N1010" s="125"/>
      <c r="O1010" s="125"/>
      <c r="P1010" s="125"/>
      <c r="Q1010" s="125"/>
      <c r="R1010" s="219"/>
      <c r="S1010" s="219"/>
      <c r="T1010" s="219"/>
      <c r="U1010" s="125"/>
      <c r="V1010" s="125"/>
      <c r="W1010" s="125"/>
    </row>
    <row r="1011" spans="13:23" x14ac:dyDescent="0.35">
      <c r="M1011" s="125"/>
      <c r="N1011" s="125"/>
      <c r="O1011" s="125"/>
      <c r="P1011" s="125"/>
      <c r="Q1011" s="125"/>
      <c r="R1011" s="219"/>
      <c r="S1011" s="219"/>
      <c r="T1011" s="219"/>
      <c r="U1011" s="125"/>
      <c r="V1011" s="125"/>
      <c r="W1011" s="125"/>
    </row>
    <row r="1012" spans="13:23" x14ac:dyDescent="0.35">
      <c r="M1012" s="125"/>
      <c r="N1012" s="125"/>
      <c r="O1012" s="125"/>
      <c r="P1012" s="125"/>
      <c r="Q1012" s="125"/>
      <c r="R1012" s="219"/>
      <c r="S1012" s="219"/>
      <c r="T1012" s="219"/>
      <c r="U1012" s="125"/>
      <c r="V1012" s="125"/>
      <c r="W1012" s="125"/>
    </row>
    <row r="1013" spans="13:23" x14ac:dyDescent="0.35">
      <c r="M1013" s="125"/>
      <c r="N1013" s="125"/>
      <c r="O1013" s="125"/>
      <c r="P1013" s="125"/>
      <c r="Q1013" s="125"/>
      <c r="R1013" s="219"/>
      <c r="S1013" s="219"/>
      <c r="T1013" s="219"/>
      <c r="U1013" s="125"/>
      <c r="V1013" s="125"/>
      <c r="W1013" s="125"/>
    </row>
    <row r="1014" spans="13:23" x14ac:dyDescent="0.35">
      <c r="M1014" s="125"/>
      <c r="N1014" s="125"/>
      <c r="O1014" s="125"/>
      <c r="P1014" s="125"/>
      <c r="Q1014" s="125"/>
      <c r="R1014" s="219"/>
      <c r="S1014" s="219"/>
      <c r="T1014" s="219"/>
      <c r="U1014" s="125"/>
      <c r="V1014" s="125"/>
      <c r="W1014" s="125"/>
    </row>
    <row r="1015" spans="13:23" x14ac:dyDescent="0.35">
      <c r="M1015" s="125"/>
      <c r="N1015" s="125"/>
      <c r="O1015" s="125"/>
      <c r="P1015" s="125"/>
      <c r="Q1015" s="125"/>
      <c r="R1015" s="219"/>
      <c r="S1015" s="219"/>
      <c r="T1015" s="219"/>
      <c r="U1015" s="125"/>
      <c r="V1015" s="125"/>
      <c r="W1015" s="125"/>
    </row>
    <row r="1016" spans="13:23" x14ac:dyDescent="0.35">
      <c r="M1016" s="125"/>
      <c r="N1016" s="125"/>
      <c r="O1016" s="125"/>
      <c r="P1016" s="125"/>
      <c r="Q1016" s="125"/>
      <c r="R1016" s="219"/>
      <c r="S1016" s="219"/>
      <c r="T1016" s="219"/>
      <c r="U1016" s="125"/>
      <c r="V1016" s="125"/>
      <c r="W1016" s="125"/>
    </row>
    <row r="1017" spans="13:23" x14ac:dyDescent="0.35">
      <c r="M1017" s="125"/>
      <c r="N1017" s="125"/>
      <c r="O1017" s="125"/>
      <c r="P1017" s="125"/>
      <c r="Q1017" s="125"/>
      <c r="R1017" s="219"/>
      <c r="S1017" s="219"/>
      <c r="T1017" s="219"/>
      <c r="U1017" s="125"/>
      <c r="V1017" s="125"/>
      <c r="W1017" s="125"/>
    </row>
    <row r="1018" spans="13:23" x14ac:dyDescent="0.35">
      <c r="M1018" s="125"/>
      <c r="N1018" s="125"/>
      <c r="O1018" s="125"/>
      <c r="P1018" s="125"/>
      <c r="Q1018" s="125"/>
      <c r="R1018" s="219"/>
      <c r="S1018" s="219"/>
      <c r="T1018" s="219"/>
      <c r="U1018" s="125"/>
      <c r="V1018" s="125"/>
      <c r="W1018" s="125"/>
    </row>
    <row r="1019" spans="13:23" x14ac:dyDescent="0.35">
      <c r="M1019" s="125"/>
      <c r="N1019" s="125"/>
      <c r="O1019" s="125"/>
      <c r="P1019" s="125"/>
      <c r="Q1019" s="125"/>
      <c r="R1019" s="219"/>
      <c r="S1019" s="219"/>
      <c r="T1019" s="219"/>
      <c r="U1019" s="125"/>
      <c r="V1019" s="125"/>
      <c r="W1019" s="125"/>
    </row>
    <row r="1020" spans="13:23" x14ac:dyDescent="0.35">
      <c r="M1020" s="125"/>
      <c r="N1020" s="125"/>
      <c r="O1020" s="125"/>
      <c r="P1020" s="125"/>
      <c r="Q1020" s="125"/>
      <c r="R1020" s="219"/>
      <c r="S1020" s="219"/>
      <c r="T1020" s="219"/>
      <c r="U1020" s="125"/>
      <c r="V1020" s="125"/>
      <c r="W1020" s="125"/>
    </row>
    <row r="1021" spans="13:23" x14ac:dyDescent="0.35">
      <c r="M1021" s="125"/>
      <c r="N1021" s="125"/>
      <c r="O1021" s="125"/>
      <c r="P1021" s="125"/>
      <c r="Q1021" s="125"/>
      <c r="R1021" s="219"/>
      <c r="S1021" s="219"/>
      <c r="T1021" s="219"/>
      <c r="U1021" s="125"/>
      <c r="V1021" s="125"/>
      <c r="W1021" s="125"/>
    </row>
    <row r="1022" spans="13:23" x14ac:dyDescent="0.35">
      <c r="M1022" s="125"/>
      <c r="N1022" s="125"/>
      <c r="O1022" s="125"/>
      <c r="P1022" s="125"/>
      <c r="Q1022" s="125"/>
      <c r="R1022" s="219"/>
      <c r="S1022" s="219"/>
      <c r="T1022" s="219"/>
      <c r="U1022" s="125"/>
      <c r="V1022" s="125"/>
      <c r="W1022" s="125"/>
    </row>
    <row r="1023" spans="13:23" x14ac:dyDescent="0.35">
      <c r="M1023" s="125"/>
      <c r="N1023" s="125"/>
      <c r="O1023" s="125"/>
      <c r="P1023" s="125"/>
      <c r="Q1023" s="125"/>
      <c r="R1023" s="219"/>
      <c r="S1023" s="219"/>
      <c r="T1023" s="219"/>
      <c r="U1023" s="125"/>
      <c r="V1023" s="125"/>
      <c r="W1023" s="125"/>
    </row>
    <row r="1024" spans="13:23" x14ac:dyDescent="0.35">
      <c r="M1024" s="125"/>
      <c r="N1024" s="125"/>
      <c r="O1024" s="125"/>
      <c r="P1024" s="125"/>
      <c r="Q1024" s="125"/>
      <c r="R1024" s="219"/>
      <c r="S1024" s="219"/>
      <c r="T1024" s="219"/>
      <c r="U1024" s="125"/>
      <c r="V1024" s="125"/>
      <c r="W1024" s="125"/>
    </row>
    <row r="1025" spans="13:23" x14ac:dyDescent="0.35">
      <c r="M1025" s="125"/>
      <c r="N1025" s="125"/>
      <c r="O1025" s="125"/>
      <c r="P1025" s="125"/>
      <c r="Q1025" s="125"/>
      <c r="R1025" s="219"/>
      <c r="S1025" s="219"/>
      <c r="T1025" s="219"/>
      <c r="U1025" s="125"/>
      <c r="V1025" s="125"/>
      <c r="W1025" s="125"/>
    </row>
    <row r="1026" spans="13:23" x14ac:dyDescent="0.35">
      <c r="M1026" s="125"/>
      <c r="N1026" s="125"/>
      <c r="O1026" s="125"/>
      <c r="P1026" s="125"/>
      <c r="Q1026" s="125"/>
      <c r="R1026" s="219"/>
      <c r="S1026" s="219"/>
      <c r="T1026" s="219"/>
      <c r="U1026" s="125"/>
      <c r="V1026" s="125"/>
      <c r="W1026" s="125"/>
    </row>
    <row r="1027" spans="13:23" x14ac:dyDescent="0.35">
      <c r="M1027" s="125"/>
      <c r="N1027" s="125"/>
      <c r="O1027" s="125"/>
      <c r="P1027" s="125"/>
      <c r="Q1027" s="125"/>
      <c r="R1027" s="219"/>
      <c r="S1027" s="219"/>
      <c r="T1027" s="219"/>
      <c r="U1027" s="125"/>
      <c r="V1027" s="125"/>
      <c r="W1027" s="125"/>
    </row>
    <row r="1028" spans="13:23" x14ac:dyDescent="0.35">
      <c r="M1028" s="125"/>
      <c r="N1028" s="125"/>
      <c r="O1028" s="125"/>
      <c r="P1028" s="125"/>
      <c r="Q1028" s="125"/>
      <c r="R1028" s="219"/>
      <c r="S1028" s="219"/>
      <c r="T1028" s="219"/>
      <c r="U1028" s="125"/>
      <c r="V1028" s="125"/>
      <c r="W1028" s="125"/>
    </row>
    <row r="1029" spans="13:23" x14ac:dyDescent="0.35">
      <c r="M1029" s="125"/>
      <c r="N1029" s="125"/>
      <c r="O1029" s="125"/>
      <c r="P1029" s="125"/>
      <c r="Q1029" s="125"/>
      <c r="R1029" s="219"/>
      <c r="S1029" s="219"/>
      <c r="T1029" s="219"/>
      <c r="U1029" s="125"/>
      <c r="V1029" s="125"/>
      <c r="W1029" s="125"/>
    </row>
    <row r="1030" spans="13:23" x14ac:dyDescent="0.35">
      <c r="M1030" s="125"/>
      <c r="N1030" s="125"/>
      <c r="O1030" s="125"/>
      <c r="P1030" s="125"/>
      <c r="Q1030" s="125"/>
      <c r="R1030" s="219"/>
      <c r="S1030" s="219"/>
      <c r="T1030" s="219"/>
      <c r="U1030" s="125"/>
      <c r="V1030" s="125"/>
      <c r="W1030" s="125"/>
    </row>
    <row r="1031" spans="13:23" x14ac:dyDescent="0.35">
      <c r="M1031" s="125"/>
      <c r="N1031" s="125"/>
      <c r="O1031" s="125"/>
      <c r="P1031" s="125"/>
      <c r="Q1031" s="125"/>
      <c r="R1031" s="219"/>
      <c r="S1031" s="219"/>
      <c r="T1031" s="219"/>
      <c r="U1031" s="125"/>
      <c r="V1031" s="125"/>
      <c r="W1031" s="125"/>
    </row>
    <row r="1032" spans="13:23" x14ac:dyDescent="0.35">
      <c r="M1032" s="125"/>
      <c r="N1032" s="125"/>
      <c r="O1032" s="125"/>
      <c r="P1032" s="125"/>
      <c r="Q1032" s="125"/>
      <c r="R1032" s="219"/>
      <c r="S1032" s="219"/>
      <c r="T1032" s="219"/>
      <c r="U1032" s="125"/>
      <c r="V1032" s="125"/>
      <c r="W1032" s="125"/>
    </row>
    <row r="1033" spans="13:23" x14ac:dyDescent="0.35">
      <c r="M1033" s="125"/>
      <c r="N1033" s="125"/>
      <c r="O1033" s="125"/>
      <c r="P1033" s="125"/>
      <c r="Q1033" s="125"/>
      <c r="R1033" s="219"/>
      <c r="S1033" s="219"/>
      <c r="T1033" s="219"/>
      <c r="U1033" s="125"/>
      <c r="V1033" s="125"/>
      <c r="W1033" s="125"/>
    </row>
    <row r="1034" spans="13:23" x14ac:dyDescent="0.35">
      <c r="M1034" s="125"/>
      <c r="N1034" s="125"/>
      <c r="O1034" s="125"/>
      <c r="P1034" s="125"/>
      <c r="Q1034" s="125"/>
      <c r="R1034" s="219"/>
      <c r="S1034" s="219"/>
      <c r="T1034" s="219"/>
      <c r="U1034" s="125"/>
      <c r="V1034" s="125"/>
      <c r="W1034" s="125"/>
    </row>
    <row r="1035" spans="13:23" x14ac:dyDescent="0.35">
      <c r="M1035" s="125"/>
      <c r="N1035" s="125"/>
      <c r="O1035" s="125"/>
      <c r="P1035" s="125"/>
      <c r="Q1035" s="125"/>
      <c r="R1035" s="219"/>
      <c r="S1035" s="219"/>
      <c r="T1035" s="219"/>
      <c r="U1035" s="125"/>
      <c r="V1035" s="125"/>
      <c r="W1035" s="125"/>
    </row>
    <row r="1036" spans="13:23" x14ac:dyDescent="0.35">
      <c r="M1036" s="125"/>
      <c r="N1036" s="125"/>
      <c r="O1036" s="125"/>
      <c r="P1036" s="125"/>
      <c r="Q1036" s="125"/>
      <c r="R1036" s="219"/>
      <c r="S1036" s="219"/>
      <c r="T1036" s="219"/>
      <c r="U1036" s="125"/>
      <c r="V1036" s="125"/>
      <c r="W1036" s="125"/>
    </row>
    <row r="1037" spans="13:23" x14ac:dyDescent="0.35">
      <c r="M1037" s="125"/>
      <c r="N1037" s="125"/>
      <c r="O1037" s="125"/>
      <c r="P1037" s="125"/>
      <c r="Q1037" s="125"/>
      <c r="R1037" s="219"/>
      <c r="S1037" s="219"/>
      <c r="T1037" s="219"/>
      <c r="U1037" s="125"/>
      <c r="V1037" s="125"/>
      <c r="W1037" s="125"/>
    </row>
    <row r="1038" spans="13:23" x14ac:dyDescent="0.35">
      <c r="M1038" s="125"/>
      <c r="N1038" s="125"/>
      <c r="O1038" s="125"/>
      <c r="P1038" s="125"/>
      <c r="Q1038" s="125"/>
      <c r="R1038" s="219"/>
      <c r="S1038" s="219"/>
      <c r="T1038" s="219"/>
      <c r="U1038" s="125"/>
      <c r="V1038" s="125"/>
      <c r="W1038" s="125"/>
    </row>
    <row r="1039" spans="13:23" x14ac:dyDescent="0.35">
      <c r="M1039" s="125"/>
      <c r="N1039" s="125"/>
      <c r="O1039" s="125"/>
      <c r="P1039" s="125"/>
      <c r="Q1039" s="125"/>
      <c r="R1039" s="219"/>
      <c r="S1039" s="219"/>
      <c r="T1039" s="219"/>
      <c r="U1039" s="125"/>
      <c r="V1039" s="125"/>
      <c r="W1039" s="125"/>
    </row>
    <row r="1040" spans="13:23" x14ac:dyDescent="0.35">
      <c r="M1040" s="125"/>
      <c r="N1040" s="125"/>
      <c r="O1040" s="125"/>
      <c r="P1040" s="125"/>
      <c r="Q1040" s="125"/>
      <c r="R1040" s="219"/>
      <c r="S1040" s="219"/>
      <c r="T1040" s="219"/>
      <c r="U1040" s="125"/>
      <c r="V1040" s="125"/>
      <c r="W1040" s="125"/>
    </row>
    <row r="1041" spans="13:23" x14ac:dyDescent="0.35">
      <c r="M1041" s="125"/>
      <c r="N1041" s="125"/>
      <c r="O1041" s="125"/>
      <c r="P1041" s="125"/>
      <c r="Q1041" s="125"/>
      <c r="R1041" s="219"/>
      <c r="S1041" s="219"/>
      <c r="T1041" s="219"/>
      <c r="U1041" s="125"/>
      <c r="V1041" s="125"/>
      <c r="W1041" s="125"/>
    </row>
    <row r="1042" spans="13:23" x14ac:dyDescent="0.35">
      <c r="M1042" s="125"/>
      <c r="N1042" s="125"/>
      <c r="O1042" s="125"/>
      <c r="P1042" s="125"/>
      <c r="Q1042" s="125"/>
      <c r="R1042" s="219"/>
      <c r="S1042" s="219"/>
      <c r="T1042" s="219"/>
      <c r="U1042" s="125"/>
      <c r="V1042" s="125"/>
      <c r="W1042" s="125"/>
    </row>
    <row r="1043" spans="13:23" x14ac:dyDescent="0.35">
      <c r="M1043" s="125"/>
      <c r="N1043" s="125"/>
      <c r="O1043" s="125"/>
      <c r="P1043" s="125"/>
      <c r="Q1043" s="125"/>
      <c r="R1043" s="219"/>
      <c r="S1043" s="219"/>
      <c r="T1043" s="219"/>
      <c r="U1043" s="125"/>
      <c r="V1043" s="125"/>
      <c r="W1043" s="125"/>
    </row>
    <row r="1044" spans="13:23" x14ac:dyDescent="0.35">
      <c r="M1044" s="125"/>
      <c r="N1044" s="125"/>
      <c r="O1044" s="125"/>
      <c r="P1044" s="125"/>
      <c r="Q1044" s="125"/>
      <c r="R1044" s="219"/>
      <c r="S1044" s="219"/>
      <c r="T1044" s="219"/>
      <c r="U1044" s="125"/>
      <c r="V1044" s="125"/>
      <c r="W1044" s="125"/>
    </row>
    <row r="1045" spans="13:23" x14ac:dyDescent="0.35">
      <c r="M1045" s="125"/>
      <c r="N1045" s="125"/>
      <c r="O1045" s="125"/>
      <c r="P1045" s="125"/>
      <c r="Q1045" s="125"/>
      <c r="R1045" s="219"/>
      <c r="S1045" s="219"/>
      <c r="T1045" s="219"/>
      <c r="U1045" s="125"/>
      <c r="V1045" s="125"/>
      <c r="W1045" s="125"/>
    </row>
    <row r="1046" spans="13:23" x14ac:dyDescent="0.35">
      <c r="M1046" s="125"/>
      <c r="N1046" s="125"/>
      <c r="O1046" s="125"/>
      <c r="P1046" s="125"/>
      <c r="Q1046" s="125"/>
      <c r="R1046" s="219"/>
      <c r="S1046" s="219"/>
      <c r="T1046" s="219"/>
      <c r="U1046" s="125"/>
      <c r="V1046" s="125"/>
      <c r="W1046" s="125"/>
    </row>
    <row r="1047" spans="13:23" x14ac:dyDescent="0.35">
      <c r="M1047" s="125"/>
      <c r="N1047" s="125"/>
      <c r="O1047" s="125"/>
      <c r="P1047" s="125"/>
      <c r="Q1047" s="125"/>
      <c r="R1047" s="219"/>
      <c r="S1047" s="219"/>
      <c r="T1047" s="219"/>
      <c r="U1047" s="125"/>
      <c r="V1047" s="125"/>
      <c r="W1047" s="125"/>
    </row>
    <row r="1048" spans="13:23" x14ac:dyDescent="0.35">
      <c r="M1048" s="125"/>
      <c r="N1048" s="125"/>
      <c r="O1048" s="125"/>
      <c r="P1048" s="125"/>
      <c r="Q1048" s="125"/>
      <c r="R1048" s="219"/>
      <c r="S1048" s="219"/>
      <c r="T1048" s="219"/>
      <c r="U1048" s="125"/>
      <c r="V1048" s="125"/>
      <c r="W1048" s="125"/>
    </row>
    <row r="1049" spans="13:23" x14ac:dyDescent="0.35">
      <c r="M1049" s="125"/>
      <c r="N1049" s="125"/>
      <c r="O1049" s="125"/>
      <c r="P1049" s="125"/>
      <c r="Q1049" s="125"/>
      <c r="R1049" s="219"/>
      <c r="S1049" s="219"/>
      <c r="T1049" s="219"/>
      <c r="U1049" s="125"/>
      <c r="V1049" s="125"/>
      <c r="W1049" s="125"/>
    </row>
    <row r="1050" spans="13:23" x14ac:dyDescent="0.35">
      <c r="M1050" s="125"/>
      <c r="N1050" s="125"/>
      <c r="O1050" s="125"/>
      <c r="P1050" s="125"/>
      <c r="Q1050" s="125"/>
      <c r="R1050" s="219"/>
      <c r="S1050" s="219"/>
      <c r="T1050" s="219"/>
      <c r="U1050" s="125"/>
      <c r="V1050" s="125"/>
      <c r="W1050" s="125"/>
    </row>
    <row r="1051" spans="13:23" x14ac:dyDescent="0.35">
      <c r="M1051" s="125"/>
      <c r="N1051" s="125"/>
      <c r="O1051" s="125"/>
      <c r="P1051" s="125"/>
      <c r="Q1051" s="125"/>
      <c r="R1051" s="219"/>
      <c r="S1051" s="219"/>
      <c r="T1051" s="219"/>
      <c r="U1051" s="125"/>
      <c r="V1051" s="125"/>
      <c r="W1051" s="125"/>
    </row>
    <row r="1052" spans="13:23" x14ac:dyDescent="0.35">
      <c r="M1052" s="125"/>
      <c r="N1052" s="125"/>
      <c r="O1052" s="125"/>
      <c r="P1052" s="125"/>
      <c r="Q1052" s="125"/>
      <c r="R1052" s="219"/>
      <c r="S1052" s="219"/>
      <c r="T1052" s="219"/>
      <c r="U1052" s="125"/>
      <c r="V1052" s="125"/>
      <c r="W1052" s="125"/>
    </row>
    <row r="1053" spans="13:23" x14ac:dyDescent="0.35">
      <c r="M1053" s="125"/>
      <c r="N1053" s="125"/>
      <c r="O1053" s="125"/>
      <c r="P1053" s="125"/>
      <c r="Q1053" s="125"/>
      <c r="R1053" s="219"/>
      <c r="S1053" s="219"/>
      <c r="T1053" s="219"/>
      <c r="U1053" s="125"/>
      <c r="V1053" s="125"/>
      <c r="W1053" s="125"/>
    </row>
    <row r="1054" spans="13:23" x14ac:dyDescent="0.35">
      <c r="M1054" s="125"/>
      <c r="N1054" s="125"/>
      <c r="O1054" s="125"/>
      <c r="P1054" s="125"/>
      <c r="Q1054" s="125"/>
      <c r="R1054" s="219"/>
      <c r="S1054" s="219"/>
      <c r="T1054" s="219"/>
      <c r="U1054" s="125"/>
      <c r="V1054" s="125"/>
      <c r="W1054" s="125"/>
    </row>
    <row r="1055" spans="13:23" x14ac:dyDescent="0.35">
      <c r="M1055" s="125"/>
      <c r="N1055" s="125"/>
      <c r="O1055" s="125"/>
      <c r="P1055" s="125"/>
      <c r="Q1055" s="125"/>
      <c r="R1055" s="219"/>
      <c r="S1055" s="219"/>
      <c r="T1055" s="219"/>
      <c r="U1055" s="125"/>
      <c r="V1055" s="125"/>
      <c r="W1055" s="125"/>
    </row>
    <row r="1056" spans="13:23" x14ac:dyDescent="0.35">
      <c r="M1056" s="125"/>
      <c r="N1056" s="125"/>
      <c r="O1056" s="125"/>
      <c r="P1056" s="125"/>
      <c r="Q1056" s="125"/>
      <c r="R1056" s="219"/>
      <c r="S1056" s="219"/>
      <c r="T1056" s="219"/>
      <c r="U1056" s="125"/>
      <c r="V1056" s="125"/>
      <c r="W1056" s="125"/>
    </row>
    <row r="1057" spans="13:23" x14ac:dyDescent="0.35">
      <c r="M1057" s="125"/>
      <c r="N1057" s="125"/>
      <c r="O1057" s="125"/>
      <c r="P1057" s="125"/>
      <c r="Q1057" s="125"/>
      <c r="R1057" s="219"/>
      <c r="S1057" s="219"/>
      <c r="T1057" s="219"/>
      <c r="U1057" s="125"/>
      <c r="V1057" s="125"/>
      <c r="W1057" s="125"/>
    </row>
    <row r="1058" spans="13:23" x14ac:dyDescent="0.35">
      <c r="M1058" s="125"/>
      <c r="N1058" s="125"/>
      <c r="O1058" s="125"/>
      <c r="P1058" s="125"/>
      <c r="Q1058" s="125"/>
      <c r="R1058" s="219"/>
      <c r="S1058" s="219"/>
      <c r="T1058" s="219"/>
      <c r="U1058" s="125"/>
      <c r="V1058" s="125"/>
      <c r="W1058" s="125"/>
    </row>
    <row r="1059" spans="13:23" x14ac:dyDescent="0.35">
      <c r="M1059" s="125"/>
      <c r="N1059" s="125"/>
      <c r="O1059" s="125"/>
      <c r="P1059" s="125"/>
      <c r="Q1059" s="125"/>
      <c r="R1059" s="219"/>
      <c r="S1059" s="219"/>
      <c r="T1059" s="219"/>
      <c r="U1059" s="125"/>
      <c r="V1059" s="125"/>
      <c r="W1059" s="125"/>
    </row>
    <row r="1060" spans="13:23" x14ac:dyDescent="0.35">
      <c r="M1060" s="125"/>
      <c r="N1060" s="125"/>
      <c r="O1060" s="125"/>
      <c r="P1060" s="125"/>
      <c r="Q1060" s="125"/>
      <c r="R1060" s="219"/>
      <c r="S1060" s="219"/>
      <c r="T1060" s="219"/>
      <c r="U1060" s="125"/>
      <c r="V1060" s="125"/>
      <c r="W1060" s="125"/>
    </row>
    <row r="1061" spans="13:23" x14ac:dyDescent="0.35">
      <c r="M1061" s="125"/>
      <c r="N1061" s="125"/>
      <c r="O1061" s="125"/>
      <c r="P1061" s="125"/>
      <c r="Q1061" s="125"/>
      <c r="R1061" s="219"/>
      <c r="S1061" s="219"/>
      <c r="T1061" s="219"/>
      <c r="U1061" s="125"/>
      <c r="V1061" s="125"/>
      <c r="W1061" s="125"/>
    </row>
    <row r="1062" spans="13:23" x14ac:dyDescent="0.35">
      <c r="M1062" s="125"/>
      <c r="N1062" s="125"/>
      <c r="O1062" s="125"/>
      <c r="P1062" s="125"/>
      <c r="Q1062" s="125"/>
      <c r="R1062" s="219"/>
      <c r="S1062" s="219"/>
      <c r="T1062" s="219"/>
      <c r="U1062" s="125"/>
      <c r="V1062" s="125"/>
      <c r="W1062" s="125"/>
    </row>
    <row r="1063" spans="13:23" x14ac:dyDescent="0.35">
      <c r="M1063" s="125"/>
      <c r="N1063" s="125"/>
      <c r="O1063" s="125"/>
      <c r="P1063" s="125"/>
      <c r="Q1063" s="125"/>
      <c r="R1063" s="219"/>
      <c r="S1063" s="219"/>
      <c r="T1063" s="219"/>
      <c r="U1063" s="125"/>
      <c r="V1063" s="125"/>
      <c r="W1063" s="125"/>
    </row>
    <row r="1064" spans="13:23" x14ac:dyDescent="0.35">
      <c r="M1064" s="125"/>
      <c r="N1064" s="125"/>
      <c r="O1064" s="125"/>
      <c r="P1064" s="125"/>
      <c r="Q1064" s="125"/>
      <c r="R1064" s="219"/>
      <c r="S1064" s="219"/>
      <c r="T1064" s="219"/>
      <c r="U1064" s="125"/>
      <c r="V1064" s="125"/>
      <c r="W1064" s="125"/>
    </row>
    <row r="1065" spans="13:23" x14ac:dyDescent="0.35">
      <c r="M1065" s="125"/>
      <c r="N1065" s="125"/>
      <c r="O1065" s="125"/>
      <c r="P1065" s="125"/>
      <c r="Q1065" s="125"/>
      <c r="R1065" s="219"/>
      <c r="S1065" s="219"/>
      <c r="T1065" s="219"/>
      <c r="U1065" s="125"/>
      <c r="V1065" s="125"/>
      <c r="W1065" s="125"/>
    </row>
    <row r="1066" spans="13:23" x14ac:dyDescent="0.35">
      <c r="M1066" s="125"/>
      <c r="N1066" s="125"/>
      <c r="O1066" s="125"/>
      <c r="P1066" s="125"/>
      <c r="Q1066" s="125"/>
      <c r="R1066" s="219"/>
      <c r="S1066" s="219"/>
      <c r="T1066" s="219"/>
      <c r="U1066" s="125"/>
      <c r="V1066" s="125"/>
      <c r="W1066" s="125"/>
    </row>
    <row r="1067" spans="13:23" x14ac:dyDescent="0.35">
      <c r="M1067" s="125"/>
      <c r="N1067" s="125"/>
      <c r="O1067" s="125"/>
      <c r="P1067" s="125"/>
      <c r="Q1067" s="125"/>
      <c r="R1067" s="219"/>
      <c r="S1067" s="219"/>
      <c r="T1067" s="219"/>
      <c r="U1067" s="125"/>
      <c r="V1067" s="125"/>
      <c r="W1067" s="125"/>
    </row>
    <row r="1068" spans="13:23" x14ac:dyDescent="0.35">
      <c r="M1068" s="125"/>
      <c r="N1068" s="125"/>
      <c r="O1068" s="125"/>
      <c r="P1068" s="125"/>
      <c r="Q1068" s="125"/>
      <c r="R1068" s="219"/>
      <c r="S1068" s="219"/>
      <c r="T1068" s="219"/>
      <c r="U1068" s="125"/>
      <c r="V1068" s="125"/>
      <c r="W1068" s="125"/>
    </row>
    <row r="1069" spans="13:23" x14ac:dyDescent="0.35">
      <c r="M1069" s="125"/>
      <c r="N1069" s="125"/>
      <c r="O1069" s="125"/>
      <c r="P1069" s="125"/>
      <c r="Q1069" s="125"/>
      <c r="R1069" s="219"/>
      <c r="S1069" s="219"/>
      <c r="T1069" s="219"/>
      <c r="U1069" s="125"/>
      <c r="V1069" s="125"/>
      <c r="W1069" s="125"/>
    </row>
    <row r="1070" spans="13:23" x14ac:dyDescent="0.35">
      <c r="M1070" s="125"/>
      <c r="N1070" s="125"/>
      <c r="O1070" s="125"/>
      <c r="P1070" s="125"/>
      <c r="Q1070" s="125"/>
      <c r="R1070" s="219"/>
      <c r="S1070" s="219"/>
      <c r="T1070" s="219"/>
      <c r="U1070" s="125"/>
      <c r="V1070" s="125"/>
      <c r="W1070" s="125"/>
    </row>
    <row r="1071" spans="13:23" x14ac:dyDescent="0.35">
      <c r="M1071" s="125"/>
      <c r="N1071" s="125"/>
      <c r="O1071" s="125"/>
      <c r="P1071" s="125"/>
      <c r="Q1071" s="125"/>
      <c r="R1071" s="219"/>
      <c r="S1071" s="219"/>
      <c r="T1071" s="219"/>
      <c r="U1071" s="125"/>
      <c r="V1071" s="125"/>
      <c r="W1071" s="125"/>
    </row>
    <row r="1072" spans="13:23" x14ac:dyDescent="0.35">
      <c r="M1072" s="125"/>
      <c r="N1072" s="125"/>
      <c r="O1072" s="125"/>
      <c r="P1072" s="125"/>
      <c r="Q1072" s="125"/>
      <c r="R1072" s="219"/>
      <c r="S1072" s="219"/>
      <c r="T1072" s="219"/>
      <c r="U1072" s="125"/>
      <c r="V1072" s="125"/>
      <c r="W1072" s="125"/>
    </row>
    <row r="1073" spans="13:23" x14ac:dyDescent="0.35">
      <c r="M1073" s="125"/>
      <c r="N1073" s="125"/>
      <c r="O1073" s="125"/>
      <c r="P1073" s="125"/>
      <c r="Q1073" s="125"/>
      <c r="R1073" s="219"/>
      <c r="S1073" s="219"/>
      <c r="T1073" s="219"/>
      <c r="U1073" s="125"/>
      <c r="V1073" s="125"/>
      <c r="W1073" s="125"/>
    </row>
    <row r="1074" spans="13:23" x14ac:dyDescent="0.35">
      <c r="M1074" s="125"/>
      <c r="N1074" s="125"/>
      <c r="O1074" s="125"/>
      <c r="P1074" s="125"/>
      <c r="Q1074" s="125"/>
      <c r="R1074" s="219"/>
      <c r="S1074" s="219"/>
      <c r="T1074" s="219"/>
      <c r="U1074" s="125"/>
      <c r="V1074" s="125"/>
      <c r="W1074" s="125"/>
    </row>
    <row r="1075" spans="13:23" x14ac:dyDescent="0.35">
      <c r="M1075" s="125"/>
      <c r="N1075" s="125"/>
      <c r="O1075" s="125"/>
      <c r="P1075" s="125"/>
      <c r="Q1075" s="125"/>
      <c r="R1075" s="219"/>
      <c r="S1075" s="219"/>
      <c r="T1075" s="219"/>
      <c r="U1075" s="125"/>
      <c r="V1075" s="125"/>
      <c r="W1075" s="125"/>
    </row>
    <row r="1076" spans="13:23" x14ac:dyDescent="0.35">
      <c r="M1076" s="125"/>
      <c r="N1076" s="125"/>
      <c r="O1076" s="125"/>
      <c r="P1076" s="125"/>
      <c r="Q1076" s="125"/>
      <c r="R1076" s="219"/>
      <c r="S1076" s="219"/>
      <c r="T1076" s="219"/>
      <c r="U1076" s="125"/>
      <c r="V1076" s="125"/>
      <c r="W1076" s="125"/>
    </row>
    <row r="1077" spans="13:23" x14ac:dyDescent="0.35">
      <c r="M1077" s="125"/>
      <c r="N1077" s="125"/>
      <c r="O1077" s="125"/>
      <c r="P1077" s="125"/>
      <c r="Q1077" s="125"/>
      <c r="R1077" s="219"/>
      <c r="S1077" s="219"/>
      <c r="T1077" s="219"/>
      <c r="U1077" s="125"/>
      <c r="V1077" s="125"/>
      <c r="W1077" s="125"/>
    </row>
    <row r="1078" spans="13:23" x14ac:dyDescent="0.35">
      <c r="M1078" s="125"/>
      <c r="N1078" s="125"/>
      <c r="O1078" s="125"/>
      <c r="P1078" s="125"/>
      <c r="Q1078" s="125"/>
      <c r="R1078" s="219"/>
      <c r="S1078" s="219"/>
      <c r="T1078" s="219"/>
      <c r="U1078" s="125"/>
      <c r="V1078" s="125"/>
      <c r="W1078" s="125"/>
    </row>
    <row r="1079" spans="13:23" x14ac:dyDescent="0.35">
      <c r="M1079" s="125"/>
      <c r="N1079" s="125"/>
      <c r="O1079" s="125"/>
      <c r="P1079" s="125"/>
      <c r="Q1079" s="125"/>
      <c r="R1079" s="219"/>
      <c r="S1079" s="219"/>
      <c r="T1079" s="219"/>
      <c r="U1079" s="125"/>
      <c r="V1079" s="125"/>
      <c r="W1079" s="125"/>
    </row>
    <row r="1080" spans="13:23" x14ac:dyDescent="0.35">
      <c r="M1080" s="125"/>
      <c r="N1080" s="125"/>
      <c r="O1080" s="125"/>
      <c r="P1080" s="125"/>
      <c r="Q1080" s="125"/>
      <c r="R1080" s="219"/>
      <c r="S1080" s="219"/>
      <c r="T1080" s="219"/>
      <c r="U1080" s="125"/>
      <c r="V1080" s="125"/>
      <c r="W1080" s="125"/>
    </row>
    <row r="1081" spans="13:23" x14ac:dyDescent="0.35">
      <c r="M1081" s="125"/>
      <c r="N1081" s="125"/>
      <c r="O1081" s="125"/>
      <c r="P1081" s="125"/>
      <c r="Q1081" s="125"/>
      <c r="R1081" s="219"/>
      <c r="S1081" s="219"/>
      <c r="T1081" s="219"/>
      <c r="U1081" s="125"/>
      <c r="V1081" s="125"/>
      <c r="W1081" s="125"/>
    </row>
    <row r="1082" spans="13:23" x14ac:dyDescent="0.35">
      <c r="M1082" s="125"/>
      <c r="N1082" s="125"/>
      <c r="O1082" s="125"/>
      <c r="P1082" s="125"/>
      <c r="Q1082" s="125"/>
      <c r="R1082" s="219"/>
      <c r="S1082" s="219"/>
      <c r="T1082" s="219"/>
      <c r="U1082" s="125"/>
      <c r="V1082" s="125"/>
      <c r="W1082" s="125"/>
    </row>
    <row r="1083" spans="13:23" x14ac:dyDescent="0.35">
      <c r="M1083" s="125"/>
      <c r="N1083" s="125"/>
      <c r="O1083" s="125"/>
      <c r="P1083" s="125"/>
      <c r="Q1083" s="125"/>
      <c r="R1083" s="219"/>
      <c r="S1083" s="219"/>
      <c r="T1083" s="219"/>
      <c r="U1083" s="125"/>
      <c r="V1083" s="125"/>
      <c r="W1083" s="125"/>
    </row>
    <row r="1084" spans="13:23" x14ac:dyDescent="0.35">
      <c r="M1084" s="125"/>
      <c r="N1084" s="125"/>
      <c r="O1084" s="125"/>
      <c r="P1084" s="125"/>
      <c r="Q1084" s="125"/>
      <c r="R1084" s="219"/>
      <c r="S1084" s="219"/>
      <c r="T1084" s="219"/>
      <c r="U1084" s="125"/>
      <c r="V1084" s="125"/>
      <c r="W1084" s="125"/>
    </row>
    <row r="1085" spans="13:23" x14ac:dyDescent="0.35">
      <c r="M1085" s="125"/>
      <c r="N1085" s="125"/>
      <c r="O1085" s="125"/>
      <c r="P1085" s="125"/>
      <c r="Q1085" s="125"/>
      <c r="R1085" s="219"/>
      <c r="S1085" s="219"/>
      <c r="T1085" s="219"/>
      <c r="U1085" s="125"/>
      <c r="V1085" s="125"/>
      <c r="W1085" s="125"/>
    </row>
    <row r="1086" spans="13:23" x14ac:dyDescent="0.35">
      <c r="M1086" s="125"/>
      <c r="N1086" s="125"/>
      <c r="O1086" s="125"/>
      <c r="P1086" s="125"/>
      <c r="Q1086" s="125"/>
      <c r="R1086" s="219"/>
      <c r="S1086" s="219"/>
      <c r="T1086" s="219"/>
      <c r="U1086" s="125"/>
      <c r="V1086" s="125"/>
      <c r="W1086" s="125"/>
    </row>
    <row r="1087" spans="13:23" x14ac:dyDescent="0.35">
      <c r="M1087" s="125"/>
      <c r="N1087" s="125"/>
      <c r="O1087" s="125"/>
      <c r="P1087" s="125"/>
      <c r="Q1087" s="125"/>
      <c r="R1087" s="219"/>
      <c r="S1087" s="219"/>
      <c r="T1087" s="219"/>
      <c r="U1087" s="125"/>
      <c r="V1087" s="125"/>
      <c r="W1087" s="125"/>
    </row>
    <row r="1088" spans="13:23" x14ac:dyDescent="0.35">
      <c r="M1088" s="125"/>
      <c r="N1088" s="125"/>
      <c r="O1088" s="125"/>
      <c r="P1088" s="125"/>
      <c r="Q1088" s="125"/>
      <c r="R1088" s="219"/>
      <c r="S1088" s="219"/>
      <c r="T1088" s="219"/>
      <c r="U1088" s="125"/>
      <c r="V1088" s="125"/>
      <c r="W1088" s="125"/>
    </row>
    <row r="1089" spans="13:23" x14ac:dyDescent="0.35">
      <c r="M1089" s="125"/>
      <c r="N1089" s="125"/>
      <c r="O1089" s="125"/>
      <c r="P1089" s="125"/>
      <c r="Q1089" s="125"/>
      <c r="R1089" s="219"/>
      <c r="S1089" s="219"/>
      <c r="T1089" s="219"/>
      <c r="U1089" s="125"/>
      <c r="V1089" s="125"/>
      <c r="W1089" s="125"/>
    </row>
    <row r="1090" spans="13:23" x14ac:dyDescent="0.35">
      <c r="M1090" s="125"/>
      <c r="N1090" s="125"/>
      <c r="O1090" s="125"/>
      <c r="P1090" s="125"/>
      <c r="Q1090" s="125"/>
      <c r="R1090" s="219"/>
      <c r="S1090" s="219"/>
      <c r="T1090" s="219"/>
      <c r="U1090" s="125"/>
      <c r="V1090" s="125"/>
      <c r="W1090" s="125"/>
    </row>
    <row r="1091" spans="13:23" x14ac:dyDescent="0.35">
      <c r="M1091" s="125"/>
      <c r="N1091" s="125"/>
      <c r="O1091" s="125"/>
      <c r="P1091" s="125"/>
      <c r="Q1091" s="125"/>
      <c r="R1091" s="219"/>
      <c r="S1091" s="219"/>
      <c r="T1091" s="219"/>
      <c r="U1091" s="125"/>
      <c r="V1091" s="125"/>
      <c r="W1091" s="125"/>
    </row>
    <row r="1092" spans="13:23" x14ac:dyDescent="0.35">
      <c r="M1092" s="125"/>
      <c r="N1092" s="125"/>
      <c r="O1092" s="125"/>
      <c r="P1092" s="125"/>
      <c r="Q1092" s="125"/>
      <c r="R1092" s="219"/>
      <c r="S1092" s="219"/>
      <c r="T1092" s="219"/>
      <c r="U1092" s="125"/>
      <c r="V1092" s="125"/>
      <c r="W1092" s="125"/>
    </row>
    <row r="1093" spans="13:23" x14ac:dyDescent="0.35">
      <c r="M1093" s="125"/>
      <c r="N1093" s="125"/>
      <c r="O1093" s="125"/>
      <c r="P1093" s="125"/>
      <c r="Q1093" s="125"/>
      <c r="R1093" s="219"/>
      <c r="S1093" s="219"/>
      <c r="T1093" s="219"/>
      <c r="U1093" s="125"/>
      <c r="V1093" s="125"/>
      <c r="W1093" s="125"/>
    </row>
    <row r="1094" spans="13:23" x14ac:dyDescent="0.35">
      <c r="M1094" s="125"/>
      <c r="N1094" s="125"/>
      <c r="O1094" s="125"/>
      <c r="P1094" s="125"/>
      <c r="Q1094" s="125"/>
      <c r="R1094" s="219"/>
      <c r="S1094" s="219"/>
      <c r="T1094" s="219"/>
      <c r="U1094" s="125"/>
      <c r="V1094" s="125"/>
      <c r="W1094" s="125"/>
    </row>
    <row r="1095" spans="13:23" x14ac:dyDescent="0.35">
      <c r="M1095" s="125"/>
      <c r="N1095" s="125"/>
      <c r="O1095" s="125"/>
      <c r="P1095" s="125"/>
      <c r="Q1095" s="125"/>
      <c r="R1095" s="219"/>
      <c r="S1095" s="219"/>
      <c r="T1095" s="219"/>
      <c r="U1095" s="125"/>
      <c r="V1095" s="125"/>
      <c r="W1095" s="125"/>
    </row>
    <row r="1096" spans="13:23" x14ac:dyDescent="0.35">
      <c r="M1096" s="125"/>
      <c r="N1096" s="125"/>
      <c r="O1096" s="125"/>
      <c r="P1096" s="125"/>
      <c r="Q1096" s="125"/>
      <c r="R1096" s="219"/>
      <c r="S1096" s="219"/>
      <c r="T1096" s="219"/>
      <c r="U1096" s="125"/>
      <c r="V1096" s="125"/>
      <c r="W1096" s="125"/>
    </row>
    <row r="1097" spans="13:23" x14ac:dyDescent="0.35">
      <c r="M1097" s="125"/>
      <c r="N1097" s="125"/>
      <c r="O1097" s="125"/>
      <c r="P1097" s="125"/>
      <c r="Q1097" s="125"/>
      <c r="R1097" s="219"/>
      <c r="S1097" s="219"/>
      <c r="T1097" s="219"/>
      <c r="U1097" s="125"/>
      <c r="V1097" s="125"/>
      <c r="W1097" s="125"/>
    </row>
    <row r="1098" spans="13:23" x14ac:dyDescent="0.35">
      <c r="M1098" s="125"/>
      <c r="N1098" s="125"/>
      <c r="O1098" s="125"/>
      <c r="P1098" s="125"/>
      <c r="Q1098" s="125"/>
      <c r="R1098" s="219"/>
      <c r="S1098" s="219"/>
      <c r="T1098" s="219"/>
      <c r="U1098" s="125"/>
      <c r="V1098" s="125"/>
      <c r="W1098" s="125"/>
    </row>
    <row r="1099" spans="13:23" x14ac:dyDescent="0.35">
      <c r="M1099" s="125"/>
      <c r="N1099" s="125"/>
      <c r="O1099" s="125"/>
      <c r="P1099" s="125"/>
      <c r="Q1099" s="125"/>
      <c r="R1099" s="219"/>
      <c r="S1099" s="219"/>
      <c r="T1099" s="219"/>
      <c r="U1099" s="125"/>
      <c r="V1099" s="125"/>
      <c r="W1099" s="125"/>
    </row>
    <row r="1100" spans="13:23" x14ac:dyDescent="0.35">
      <c r="M1100" s="125"/>
      <c r="N1100" s="125"/>
      <c r="O1100" s="125"/>
      <c r="P1100" s="125"/>
      <c r="Q1100" s="125"/>
      <c r="R1100" s="219"/>
      <c r="S1100" s="219"/>
      <c r="T1100" s="219"/>
      <c r="U1100" s="125"/>
      <c r="V1100" s="125"/>
      <c r="W1100" s="125"/>
    </row>
    <row r="1101" spans="13:23" x14ac:dyDescent="0.35">
      <c r="M1101" s="125"/>
      <c r="N1101" s="125"/>
      <c r="O1101" s="125"/>
      <c r="P1101" s="125"/>
      <c r="Q1101" s="125"/>
      <c r="R1101" s="219"/>
      <c r="S1101" s="219"/>
      <c r="T1101" s="219"/>
      <c r="U1101" s="125"/>
      <c r="V1101" s="125"/>
      <c r="W1101" s="125"/>
    </row>
    <row r="1102" spans="13:23" x14ac:dyDescent="0.35">
      <c r="M1102" s="125"/>
      <c r="N1102" s="125"/>
      <c r="O1102" s="125"/>
      <c r="P1102" s="125"/>
      <c r="Q1102" s="125"/>
      <c r="R1102" s="219"/>
      <c r="S1102" s="219"/>
      <c r="T1102" s="219"/>
      <c r="U1102" s="125"/>
      <c r="V1102" s="125"/>
      <c r="W1102" s="125"/>
    </row>
    <row r="1103" spans="13:23" x14ac:dyDescent="0.35">
      <c r="M1103" s="125"/>
      <c r="N1103" s="125"/>
      <c r="O1103" s="125"/>
      <c r="P1103" s="125"/>
      <c r="Q1103" s="125"/>
      <c r="R1103" s="219"/>
      <c r="S1103" s="219"/>
      <c r="T1103" s="219"/>
      <c r="U1103" s="125"/>
      <c r="V1103" s="125"/>
      <c r="W1103" s="125"/>
    </row>
    <row r="1104" spans="13:23" x14ac:dyDescent="0.35">
      <c r="M1104" s="125"/>
      <c r="N1104" s="125"/>
      <c r="O1104" s="125"/>
      <c r="P1104" s="125"/>
      <c r="Q1104" s="125"/>
      <c r="R1104" s="219"/>
      <c r="S1104" s="219"/>
      <c r="T1104" s="219"/>
      <c r="U1104" s="125"/>
      <c r="V1104" s="125"/>
      <c r="W1104" s="125"/>
    </row>
    <row r="1105" spans="13:23" x14ac:dyDescent="0.35">
      <c r="M1105" s="125"/>
      <c r="N1105" s="125"/>
      <c r="O1105" s="125"/>
      <c r="P1105" s="125"/>
      <c r="Q1105" s="125"/>
      <c r="R1105" s="219"/>
      <c r="S1105" s="219"/>
      <c r="T1105" s="219"/>
      <c r="U1105" s="125"/>
      <c r="V1105" s="125"/>
      <c r="W1105" s="125"/>
    </row>
    <row r="1106" spans="13:23" x14ac:dyDescent="0.35">
      <c r="M1106" s="125"/>
      <c r="N1106" s="125"/>
      <c r="O1106" s="125"/>
      <c r="P1106" s="125"/>
      <c r="Q1106" s="125"/>
      <c r="R1106" s="219"/>
      <c r="S1106" s="219"/>
      <c r="T1106" s="219"/>
      <c r="U1106" s="125"/>
      <c r="V1106" s="125"/>
      <c r="W1106" s="125"/>
    </row>
    <row r="1107" spans="13:23" x14ac:dyDescent="0.35">
      <c r="M1107" s="125"/>
      <c r="N1107" s="125"/>
      <c r="O1107" s="125"/>
      <c r="P1107" s="125"/>
      <c r="Q1107" s="125"/>
      <c r="R1107" s="219"/>
      <c r="S1107" s="219"/>
      <c r="T1107" s="219"/>
      <c r="U1107" s="125"/>
      <c r="V1107" s="125"/>
      <c r="W1107" s="125"/>
    </row>
    <row r="1108" spans="13:23" x14ac:dyDescent="0.35">
      <c r="M1108" s="125"/>
      <c r="N1108" s="125"/>
      <c r="O1108" s="125"/>
      <c r="P1108" s="125"/>
      <c r="Q1108" s="125"/>
      <c r="R1108" s="219"/>
      <c r="S1108" s="219"/>
      <c r="T1108" s="219"/>
      <c r="U1108" s="125"/>
      <c r="V1108" s="125"/>
      <c r="W1108" s="125"/>
    </row>
    <row r="1109" spans="13:23" x14ac:dyDescent="0.35">
      <c r="M1109" s="125"/>
      <c r="N1109" s="125"/>
      <c r="O1109" s="125"/>
      <c r="P1109" s="125"/>
      <c r="Q1109" s="125"/>
      <c r="R1109" s="219"/>
      <c r="S1109" s="219"/>
      <c r="T1109" s="219"/>
      <c r="U1109" s="125"/>
      <c r="V1109" s="125"/>
      <c r="W1109" s="125"/>
    </row>
    <row r="1110" spans="13:23" x14ac:dyDescent="0.35">
      <c r="M1110" s="125"/>
      <c r="N1110" s="125"/>
      <c r="O1110" s="125"/>
      <c r="P1110" s="125"/>
      <c r="Q1110" s="125"/>
      <c r="R1110" s="219"/>
      <c r="S1110" s="219"/>
      <c r="T1110" s="219"/>
      <c r="U1110" s="125"/>
      <c r="V1110" s="125"/>
      <c r="W1110" s="125"/>
    </row>
    <row r="1111" spans="13:23" x14ac:dyDescent="0.35">
      <c r="M1111" s="125"/>
      <c r="N1111" s="125"/>
      <c r="O1111" s="125"/>
      <c r="P1111" s="125"/>
      <c r="Q1111" s="125"/>
      <c r="R1111" s="219"/>
      <c r="S1111" s="219"/>
      <c r="T1111" s="219"/>
      <c r="U1111" s="125"/>
      <c r="V1111" s="125"/>
      <c r="W1111" s="125"/>
    </row>
    <row r="1112" spans="13:23" x14ac:dyDescent="0.35">
      <c r="M1112" s="125"/>
      <c r="N1112" s="125"/>
      <c r="O1112" s="125"/>
      <c r="P1112" s="125"/>
      <c r="Q1112" s="125"/>
      <c r="R1112" s="219"/>
      <c r="S1112" s="219"/>
      <c r="T1112" s="219"/>
      <c r="U1112" s="125"/>
      <c r="V1112" s="125"/>
      <c r="W1112" s="125"/>
    </row>
    <row r="1113" spans="13:23" x14ac:dyDescent="0.35">
      <c r="M1113" s="125"/>
      <c r="N1113" s="125"/>
      <c r="O1113" s="125"/>
      <c r="P1113" s="125"/>
      <c r="Q1113" s="125"/>
      <c r="R1113" s="219"/>
      <c r="S1113" s="219"/>
      <c r="T1113" s="219"/>
      <c r="U1113" s="125"/>
      <c r="V1113" s="125"/>
      <c r="W1113" s="125"/>
    </row>
    <row r="1114" spans="13:23" x14ac:dyDescent="0.35">
      <c r="M1114" s="125"/>
      <c r="N1114" s="125"/>
      <c r="O1114" s="125"/>
      <c r="P1114" s="125"/>
      <c r="Q1114" s="125"/>
      <c r="R1114" s="219"/>
      <c r="S1114" s="219"/>
      <c r="T1114" s="219"/>
      <c r="U1114" s="125"/>
      <c r="V1114" s="125"/>
      <c r="W1114" s="125"/>
    </row>
    <row r="1115" spans="13:23" x14ac:dyDescent="0.35">
      <c r="M1115" s="125"/>
      <c r="N1115" s="125"/>
      <c r="O1115" s="125"/>
      <c r="P1115" s="125"/>
      <c r="Q1115" s="125"/>
      <c r="R1115" s="219"/>
      <c r="S1115" s="219"/>
      <c r="T1115" s="219"/>
      <c r="U1115" s="125"/>
      <c r="V1115" s="125"/>
      <c r="W1115" s="125"/>
    </row>
    <row r="1116" spans="13:23" x14ac:dyDescent="0.35">
      <c r="M1116" s="125"/>
      <c r="N1116" s="125"/>
      <c r="O1116" s="125"/>
      <c r="P1116" s="125"/>
      <c r="Q1116" s="125"/>
      <c r="R1116" s="219"/>
      <c r="S1116" s="219"/>
      <c r="T1116" s="219"/>
      <c r="U1116" s="125"/>
      <c r="V1116" s="125"/>
      <c r="W1116" s="125"/>
    </row>
    <row r="1117" spans="13:23" x14ac:dyDescent="0.35">
      <c r="M1117" s="125"/>
      <c r="N1117" s="125"/>
      <c r="O1117" s="125"/>
      <c r="P1117" s="125"/>
      <c r="Q1117" s="125"/>
      <c r="R1117" s="219"/>
      <c r="S1117" s="219"/>
      <c r="T1117" s="219"/>
      <c r="U1117" s="125"/>
      <c r="V1117" s="125"/>
      <c r="W1117" s="125"/>
    </row>
    <row r="1118" spans="13:23" x14ac:dyDescent="0.35">
      <c r="M1118" s="125"/>
      <c r="N1118" s="125"/>
      <c r="O1118" s="125"/>
      <c r="P1118" s="125"/>
      <c r="Q1118" s="125"/>
      <c r="R1118" s="219"/>
      <c r="S1118" s="219"/>
      <c r="T1118" s="219"/>
      <c r="U1118" s="125"/>
      <c r="V1118" s="125"/>
      <c r="W1118" s="125"/>
    </row>
    <row r="1119" spans="13:23" x14ac:dyDescent="0.35">
      <c r="M1119" s="125"/>
      <c r="N1119" s="125"/>
      <c r="O1119" s="125"/>
      <c r="P1119" s="125"/>
      <c r="Q1119" s="125"/>
      <c r="R1119" s="219"/>
      <c r="S1119" s="219"/>
      <c r="T1119" s="219"/>
      <c r="U1119" s="125"/>
      <c r="V1119" s="125"/>
      <c r="W1119" s="125"/>
    </row>
    <row r="1120" spans="13:23" x14ac:dyDescent="0.35">
      <c r="M1120" s="125"/>
      <c r="N1120" s="125"/>
      <c r="O1120" s="125"/>
      <c r="P1120" s="125"/>
      <c r="Q1120" s="125"/>
      <c r="R1120" s="219"/>
      <c r="S1120" s="219"/>
      <c r="T1120" s="219"/>
      <c r="U1120" s="125"/>
      <c r="V1120" s="125"/>
      <c r="W1120" s="125"/>
    </row>
    <row r="1121" spans="13:23" x14ac:dyDescent="0.35">
      <c r="M1121" s="125"/>
      <c r="N1121" s="125"/>
      <c r="O1121" s="125"/>
      <c r="P1121" s="125"/>
      <c r="Q1121" s="125"/>
      <c r="R1121" s="219"/>
      <c r="S1121" s="219"/>
      <c r="T1121" s="219"/>
      <c r="U1121" s="125"/>
      <c r="V1121" s="125"/>
      <c r="W1121" s="125"/>
    </row>
    <row r="1122" spans="13:23" x14ac:dyDescent="0.35">
      <c r="M1122" s="125"/>
      <c r="N1122" s="125"/>
      <c r="O1122" s="125"/>
      <c r="P1122" s="125"/>
      <c r="Q1122" s="125"/>
      <c r="R1122" s="219"/>
      <c r="S1122" s="219"/>
      <c r="T1122" s="219"/>
      <c r="U1122" s="125"/>
      <c r="V1122" s="125"/>
      <c r="W1122" s="125"/>
    </row>
    <row r="1123" spans="13:23" x14ac:dyDescent="0.35">
      <c r="M1123" s="125"/>
      <c r="N1123" s="125"/>
      <c r="O1123" s="125"/>
      <c r="P1123" s="125"/>
      <c r="Q1123" s="125"/>
      <c r="R1123" s="219"/>
      <c r="S1123" s="219"/>
      <c r="T1123" s="219"/>
      <c r="U1123" s="125"/>
      <c r="V1123" s="125"/>
      <c r="W1123" s="125"/>
    </row>
    <row r="1124" spans="13:23" x14ac:dyDescent="0.35">
      <c r="M1124" s="125"/>
      <c r="N1124" s="125"/>
      <c r="O1124" s="125"/>
      <c r="P1124" s="125"/>
      <c r="Q1124" s="125"/>
      <c r="R1124" s="219"/>
      <c r="S1124" s="219"/>
      <c r="T1124" s="219"/>
      <c r="U1124" s="125"/>
      <c r="V1124" s="125"/>
      <c r="W1124" s="125"/>
    </row>
    <row r="1125" spans="13:23" x14ac:dyDescent="0.35">
      <c r="M1125" s="125"/>
      <c r="N1125" s="125"/>
      <c r="O1125" s="125"/>
      <c r="P1125" s="125"/>
      <c r="Q1125" s="125"/>
      <c r="R1125" s="219"/>
      <c r="S1125" s="219"/>
      <c r="T1125" s="219"/>
      <c r="U1125" s="125"/>
      <c r="V1125" s="125"/>
      <c r="W1125" s="125"/>
    </row>
    <row r="1126" spans="13:23" x14ac:dyDescent="0.35">
      <c r="M1126" s="125"/>
      <c r="N1126" s="125"/>
      <c r="O1126" s="125"/>
      <c r="P1126" s="125"/>
      <c r="Q1126" s="125"/>
      <c r="R1126" s="219"/>
      <c r="S1126" s="219"/>
      <c r="T1126" s="219"/>
      <c r="U1126" s="125"/>
      <c r="V1126" s="125"/>
      <c r="W1126" s="125"/>
    </row>
    <row r="1127" spans="13:23" x14ac:dyDescent="0.35">
      <c r="M1127" s="125"/>
      <c r="N1127" s="125"/>
      <c r="O1127" s="125"/>
      <c r="P1127" s="125"/>
      <c r="Q1127" s="125"/>
      <c r="R1127" s="219"/>
      <c r="S1127" s="219"/>
      <c r="T1127" s="219"/>
      <c r="U1127" s="125"/>
      <c r="V1127" s="125"/>
      <c r="W1127" s="125"/>
    </row>
    <row r="1128" spans="13:23" x14ac:dyDescent="0.35">
      <c r="M1128" s="125"/>
      <c r="N1128" s="125"/>
      <c r="O1128" s="125"/>
      <c r="P1128" s="125"/>
      <c r="Q1128" s="125"/>
      <c r="R1128" s="219"/>
      <c r="S1128" s="219"/>
      <c r="T1128" s="219"/>
      <c r="U1128" s="125"/>
      <c r="V1128" s="125"/>
      <c r="W1128" s="125"/>
    </row>
    <row r="1129" spans="13:23" x14ac:dyDescent="0.35">
      <c r="M1129" s="125"/>
      <c r="N1129" s="125"/>
      <c r="O1129" s="125"/>
      <c r="P1129" s="125"/>
      <c r="Q1129" s="125"/>
      <c r="R1129" s="219"/>
      <c r="S1129" s="219"/>
      <c r="T1129" s="219"/>
      <c r="U1129" s="125"/>
      <c r="V1129" s="125"/>
      <c r="W1129" s="125"/>
    </row>
    <row r="1130" spans="13:23" x14ac:dyDescent="0.35">
      <c r="M1130" s="125"/>
      <c r="N1130" s="125"/>
      <c r="O1130" s="125"/>
      <c r="P1130" s="125"/>
      <c r="Q1130" s="125"/>
      <c r="R1130" s="219"/>
      <c r="S1130" s="219"/>
      <c r="T1130" s="219"/>
      <c r="U1130" s="125"/>
      <c r="V1130" s="125"/>
      <c r="W1130" s="125"/>
    </row>
    <row r="1131" spans="13:23" x14ac:dyDescent="0.35">
      <c r="M1131" s="125"/>
      <c r="N1131" s="125"/>
      <c r="O1131" s="125"/>
      <c r="P1131" s="125"/>
      <c r="Q1131" s="125"/>
      <c r="R1131" s="219"/>
      <c r="S1131" s="219"/>
      <c r="T1131" s="219"/>
      <c r="U1131" s="125"/>
      <c r="V1131" s="125"/>
      <c r="W1131" s="125"/>
    </row>
    <row r="1132" spans="13:23" x14ac:dyDescent="0.35">
      <c r="M1132" s="125"/>
      <c r="N1132" s="125"/>
      <c r="O1132" s="125"/>
      <c r="P1132" s="125"/>
      <c r="Q1132" s="125"/>
      <c r="R1132" s="219"/>
      <c r="S1132" s="219"/>
      <c r="T1132" s="219"/>
      <c r="U1132" s="125"/>
      <c r="V1132" s="125"/>
      <c r="W1132" s="125"/>
    </row>
    <row r="1133" spans="13:23" x14ac:dyDescent="0.35">
      <c r="M1133" s="125"/>
      <c r="N1133" s="125"/>
      <c r="O1133" s="125"/>
      <c r="P1133" s="125"/>
      <c r="Q1133" s="125"/>
      <c r="R1133" s="219"/>
      <c r="S1133" s="219"/>
      <c r="T1133" s="219"/>
      <c r="U1133" s="125"/>
      <c r="V1133" s="125"/>
      <c r="W1133" s="125"/>
    </row>
    <row r="1134" spans="13:23" x14ac:dyDescent="0.35">
      <c r="M1134" s="125"/>
      <c r="N1134" s="125"/>
      <c r="O1134" s="125"/>
      <c r="P1134" s="125"/>
      <c r="Q1134" s="125"/>
      <c r="R1134" s="219"/>
      <c r="S1134" s="219"/>
      <c r="T1134" s="219"/>
      <c r="U1134" s="125"/>
      <c r="V1134" s="125"/>
      <c r="W1134" s="125"/>
    </row>
    <row r="1135" spans="13:23" x14ac:dyDescent="0.35">
      <c r="M1135" s="125"/>
      <c r="N1135" s="125"/>
      <c r="O1135" s="125"/>
      <c r="P1135" s="125"/>
      <c r="Q1135" s="125"/>
      <c r="R1135" s="219"/>
      <c r="S1135" s="219"/>
      <c r="T1135" s="219"/>
      <c r="U1135" s="125"/>
      <c r="V1135" s="125"/>
      <c r="W1135" s="125"/>
    </row>
    <row r="1136" spans="13:23" x14ac:dyDescent="0.35">
      <c r="M1136" s="125"/>
      <c r="N1136" s="125"/>
      <c r="O1136" s="125"/>
      <c r="P1136" s="125"/>
      <c r="Q1136" s="125"/>
      <c r="R1136" s="219"/>
      <c r="S1136" s="219"/>
      <c r="T1136" s="219"/>
      <c r="U1136" s="125"/>
      <c r="V1136" s="125"/>
      <c r="W1136" s="125"/>
    </row>
    <row r="1137" spans="13:23" x14ac:dyDescent="0.35">
      <c r="M1137" s="125"/>
      <c r="N1137" s="125"/>
      <c r="O1137" s="125"/>
      <c r="P1137" s="125"/>
      <c r="Q1137" s="125"/>
      <c r="R1137" s="219"/>
      <c r="S1137" s="219"/>
      <c r="T1137" s="219"/>
      <c r="U1137" s="125"/>
      <c r="V1137" s="125"/>
      <c r="W1137" s="125"/>
    </row>
    <row r="1138" spans="13:23" x14ac:dyDescent="0.35">
      <c r="M1138" s="125"/>
      <c r="N1138" s="125"/>
      <c r="O1138" s="125"/>
      <c r="P1138" s="125"/>
      <c r="Q1138" s="125"/>
      <c r="R1138" s="219"/>
      <c r="S1138" s="219"/>
      <c r="T1138" s="219"/>
      <c r="U1138" s="125"/>
      <c r="V1138" s="125"/>
      <c r="W1138" s="125"/>
    </row>
    <row r="1139" spans="13:23" x14ac:dyDescent="0.35">
      <c r="M1139" s="125"/>
      <c r="N1139" s="125"/>
      <c r="O1139" s="125"/>
      <c r="P1139" s="125"/>
      <c r="Q1139" s="125"/>
      <c r="R1139" s="219"/>
      <c r="S1139" s="219"/>
      <c r="T1139" s="219"/>
      <c r="U1139" s="125"/>
      <c r="V1139" s="125"/>
      <c r="W1139" s="125"/>
    </row>
    <row r="1140" spans="13:23" x14ac:dyDescent="0.35">
      <c r="M1140" s="125"/>
      <c r="N1140" s="125"/>
      <c r="O1140" s="125"/>
      <c r="P1140" s="125"/>
      <c r="Q1140" s="125"/>
      <c r="R1140" s="219"/>
      <c r="S1140" s="219"/>
      <c r="T1140" s="219"/>
      <c r="U1140" s="125"/>
      <c r="V1140" s="125"/>
      <c r="W1140" s="125"/>
    </row>
    <row r="1141" spans="13:23" x14ac:dyDescent="0.35">
      <c r="M1141" s="125"/>
      <c r="N1141" s="125"/>
      <c r="O1141" s="125"/>
      <c r="P1141" s="125"/>
      <c r="Q1141" s="125"/>
      <c r="R1141" s="219"/>
      <c r="S1141" s="219"/>
      <c r="T1141" s="219"/>
      <c r="U1141" s="125"/>
      <c r="V1141" s="125"/>
      <c r="W1141" s="125"/>
    </row>
    <row r="1142" spans="13:23" x14ac:dyDescent="0.35">
      <c r="M1142" s="125"/>
      <c r="N1142" s="125"/>
      <c r="O1142" s="125"/>
      <c r="P1142" s="125"/>
      <c r="Q1142" s="125"/>
      <c r="R1142" s="219"/>
      <c r="S1142" s="219"/>
      <c r="T1142" s="219"/>
      <c r="U1142" s="125"/>
      <c r="V1142" s="125"/>
      <c r="W1142" s="125"/>
    </row>
    <row r="1143" spans="13:23" x14ac:dyDescent="0.35">
      <c r="M1143" s="125"/>
      <c r="N1143" s="125"/>
      <c r="O1143" s="125"/>
      <c r="P1143" s="125"/>
      <c r="Q1143" s="125"/>
      <c r="R1143" s="219"/>
      <c r="S1143" s="219"/>
      <c r="T1143" s="219"/>
      <c r="U1143" s="125"/>
      <c r="V1143" s="125"/>
      <c r="W1143" s="125"/>
    </row>
    <row r="1144" spans="13:23" x14ac:dyDescent="0.35">
      <c r="M1144" s="125"/>
      <c r="N1144" s="125"/>
      <c r="O1144" s="125"/>
      <c r="P1144" s="125"/>
      <c r="Q1144" s="125"/>
      <c r="R1144" s="219"/>
      <c r="S1144" s="219"/>
      <c r="T1144" s="219"/>
      <c r="U1144" s="125"/>
      <c r="V1144" s="125"/>
      <c r="W1144" s="125"/>
    </row>
    <row r="1145" spans="13:23" x14ac:dyDescent="0.35">
      <c r="M1145" s="125"/>
      <c r="N1145" s="125"/>
      <c r="O1145" s="125"/>
      <c r="P1145" s="125"/>
      <c r="Q1145" s="125"/>
      <c r="R1145" s="219"/>
      <c r="S1145" s="219"/>
      <c r="T1145" s="219"/>
      <c r="U1145" s="125"/>
      <c r="V1145" s="125"/>
      <c r="W1145" s="125"/>
    </row>
    <row r="1146" spans="13:23" x14ac:dyDescent="0.35">
      <c r="M1146" s="125"/>
      <c r="N1146" s="125"/>
      <c r="O1146" s="125"/>
      <c r="P1146" s="125"/>
      <c r="Q1146" s="125"/>
      <c r="R1146" s="219"/>
      <c r="S1146" s="219"/>
      <c r="T1146" s="219"/>
      <c r="U1146" s="125"/>
      <c r="V1146" s="125"/>
      <c r="W1146" s="125"/>
    </row>
    <row r="1147" spans="13:23" x14ac:dyDescent="0.35">
      <c r="M1147" s="125"/>
      <c r="N1147" s="125"/>
      <c r="O1147" s="125"/>
      <c r="P1147" s="125"/>
      <c r="Q1147" s="125"/>
      <c r="R1147" s="219"/>
      <c r="S1147" s="219"/>
      <c r="T1147" s="219"/>
      <c r="U1147" s="125"/>
      <c r="V1147" s="125"/>
      <c r="W1147" s="125"/>
    </row>
    <row r="1148" spans="13:23" x14ac:dyDescent="0.35">
      <c r="M1148" s="125"/>
      <c r="N1148" s="125"/>
      <c r="O1148" s="125"/>
      <c r="P1148" s="125"/>
      <c r="Q1148" s="125"/>
      <c r="R1148" s="219"/>
      <c r="S1148" s="219"/>
      <c r="T1148" s="219"/>
      <c r="U1148" s="125"/>
      <c r="V1148" s="125"/>
      <c r="W1148" s="125"/>
    </row>
    <row r="1149" spans="13:23" x14ac:dyDescent="0.35">
      <c r="M1149" s="125"/>
      <c r="N1149" s="125"/>
      <c r="O1149" s="125"/>
      <c r="P1149" s="125"/>
      <c r="Q1149" s="125"/>
      <c r="R1149" s="219"/>
      <c r="S1149" s="219"/>
      <c r="T1149" s="219"/>
      <c r="U1149" s="125"/>
      <c r="V1149" s="125"/>
      <c r="W1149" s="125"/>
    </row>
    <row r="1150" spans="13:23" x14ac:dyDescent="0.35">
      <c r="M1150" s="125"/>
      <c r="N1150" s="125"/>
      <c r="O1150" s="125"/>
      <c r="P1150" s="125"/>
      <c r="Q1150" s="125"/>
      <c r="R1150" s="219"/>
      <c r="S1150" s="219"/>
      <c r="T1150" s="219"/>
      <c r="U1150" s="125"/>
      <c r="V1150" s="125"/>
      <c r="W1150" s="125"/>
    </row>
    <row r="1151" spans="13:23" x14ac:dyDescent="0.35">
      <c r="M1151" s="125"/>
      <c r="N1151" s="125"/>
      <c r="O1151" s="125"/>
      <c r="P1151" s="125"/>
      <c r="Q1151" s="125"/>
      <c r="R1151" s="219"/>
      <c r="S1151" s="219"/>
      <c r="T1151" s="219"/>
      <c r="U1151" s="125"/>
      <c r="V1151" s="125"/>
      <c r="W1151" s="125"/>
    </row>
    <row r="1152" spans="13:23" x14ac:dyDescent="0.35">
      <c r="M1152" s="125"/>
      <c r="N1152" s="125"/>
      <c r="O1152" s="125"/>
      <c r="P1152" s="125"/>
      <c r="Q1152" s="125"/>
      <c r="R1152" s="219"/>
      <c r="S1152" s="219"/>
      <c r="T1152" s="219"/>
      <c r="U1152" s="125"/>
      <c r="V1152" s="125"/>
      <c r="W1152" s="125"/>
    </row>
    <row r="1153" spans="13:23" x14ac:dyDescent="0.35">
      <c r="M1153" s="125"/>
      <c r="N1153" s="125"/>
      <c r="O1153" s="125"/>
      <c r="P1153" s="125"/>
      <c r="Q1153" s="125"/>
      <c r="R1153" s="219"/>
      <c r="S1153" s="219"/>
      <c r="T1153" s="219"/>
      <c r="U1153" s="125"/>
      <c r="V1153" s="125"/>
      <c r="W1153" s="125"/>
    </row>
    <row r="1154" spans="13:23" x14ac:dyDescent="0.35">
      <c r="M1154" s="125"/>
      <c r="N1154" s="125"/>
      <c r="O1154" s="125"/>
      <c r="P1154" s="125"/>
      <c r="Q1154" s="125"/>
      <c r="R1154" s="219"/>
      <c r="S1154" s="219"/>
      <c r="T1154" s="219"/>
      <c r="U1154" s="125"/>
      <c r="V1154" s="125"/>
      <c r="W1154" s="125"/>
    </row>
    <row r="1155" spans="13:23" x14ac:dyDescent="0.35">
      <c r="M1155" s="125"/>
      <c r="N1155" s="125"/>
      <c r="O1155" s="125"/>
      <c r="P1155" s="125"/>
      <c r="Q1155" s="125"/>
      <c r="R1155" s="219"/>
      <c r="S1155" s="219"/>
      <c r="T1155" s="219"/>
      <c r="U1155" s="125"/>
      <c r="V1155" s="125"/>
      <c r="W1155" s="125"/>
    </row>
    <row r="1156" spans="13:23" x14ac:dyDescent="0.35">
      <c r="M1156" s="125"/>
      <c r="N1156" s="125"/>
      <c r="O1156" s="125"/>
      <c r="P1156" s="125"/>
      <c r="Q1156" s="125"/>
      <c r="R1156" s="219"/>
      <c r="S1156" s="219"/>
      <c r="T1156" s="219"/>
      <c r="U1156" s="125"/>
      <c r="V1156" s="125"/>
      <c r="W1156" s="125"/>
    </row>
    <row r="1157" spans="13:23" x14ac:dyDescent="0.35">
      <c r="M1157" s="125"/>
      <c r="N1157" s="125"/>
      <c r="O1157" s="125"/>
      <c r="P1157" s="125"/>
      <c r="Q1157" s="125"/>
      <c r="R1157" s="219"/>
      <c r="S1157" s="219"/>
      <c r="T1157" s="219"/>
      <c r="U1157" s="125"/>
      <c r="V1157" s="125"/>
      <c r="W1157" s="125"/>
    </row>
    <row r="1158" spans="13:23" x14ac:dyDescent="0.35">
      <c r="M1158" s="125"/>
      <c r="N1158" s="125"/>
      <c r="O1158" s="125"/>
      <c r="P1158" s="125"/>
      <c r="Q1158" s="125"/>
      <c r="R1158" s="219"/>
      <c r="S1158" s="219"/>
      <c r="T1158" s="219"/>
      <c r="U1158" s="125"/>
      <c r="V1158" s="125"/>
      <c r="W1158" s="125"/>
    </row>
    <row r="1159" spans="13:23" x14ac:dyDescent="0.35">
      <c r="M1159" s="125"/>
      <c r="N1159" s="125"/>
      <c r="O1159" s="125"/>
      <c r="P1159" s="125"/>
      <c r="Q1159" s="125"/>
      <c r="R1159" s="219"/>
      <c r="S1159" s="219"/>
      <c r="T1159" s="219"/>
      <c r="U1159" s="125"/>
      <c r="V1159" s="125"/>
      <c r="W1159" s="125"/>
    </row>
    <row r="1160" spans="13:23" x14ac:dyDescent="0.35">
      <c r="M1160" s="125"/>
      <c r="N1160" s="125"/>
      <c r="O1160" s="125"/>
      <c r="P1160" s="125"/>
      <c r="Q1160" s="125"/>
      <c r="R1160" s="219"/>
      <c r="S1160" s="219"/>
      <c r="T1160" s="219"/>
      <c r="U1160" s="125"/>
      <c r="V1160" s="125"/>
      <c r="W1160" s="125"/>
    </row>
    <row r="1161" spans="13:23" x14ac:dyDescent="0.35">
      <c r="M1161" s="125"/>
      <c r="N1161" s="125"/>
      <c r="O1161" s="125"/>
      <c r="P1161" s="125"/>
      <c r="Q1161" s="125"/>
      <c r="R1161" s="219"/>
      <c r="S1161" s="219"/>
      <c r="T1161" s="219"/>
      <c r="U1161" s="125"/>
      <c r="V1161" s="125"/>
      <c r="W1161" s="125"/>
    </row>
    <row r="1162" spans="13:23" x14ac:dyDescent="0.35">
      <c r="M1162" s="125"/>
      <c r="N1162" s="125"/>
      <c r="O1162" s="125"/>
      <c r="P1162" s="125"/>
      <c r="Q1162" s="125"/>
      <c r="R1162" s="219"/>
      <c r="S1162" s="219"/>
      <c r="T1162" s="219"/>
      <c r="U1162" s="125"/>
      <c r="V1162" s="125"/>
      <c r="W1162" s="125"/>
    </row>
    <row r="1163" spans="13:23" x14ac:dyDescent="0.35">
      <c r="M1163" s="125"/>
      <c r="N1163" s="125"/>
      <c r="O1163" s="125"/>
      <c r="P1163" s="125"/>
      <c r="Q1163" s="125"/>
      <c r="R1163" s="219"/>
      <c r="S1163" s="219"/>
      <c r="T1163" s="219"/>
      <c r="U1163" s="125"/>
      <c r="V1163" s="125"/>
      <c r="W1163" s="125"/>
    </row>
    <row r="1164" spans="13:23" x14ac:dyDescent="0.35">
      <c r="M1164" s="125"/>
      <c r="N1164" s="125"/>
      <c r="O1164" s="125"/>
      <c r="P1164" s="125"/>
      <c r="Q1164" s="125"/>
      <c r="R1164" s="219"/>
      <c r="S1164" s="219"/>
      <c r="T1164" s="219"/>
      <c r="U1164" s="125"/>
      <c r="V1164" s="125"/>
      <c r="W1164" s="125"/>
    </row>
    <row r="1165" spans="13:23" x14ac:dyDescent="0.35">
      <c r="M1165" s="125"/>
      <c r="N1165" s="125"/>
      <c r="O1165" s="125"/>
      <c r="P1165" s="125"/>
      <c r="Q1165" s="125"/>
      <c r="R1165" s="219"/>
      <c r="S1165" s="219"/>
      <c r="T1165" s="219"/>
      <c r="U1165" s="125"/>
      <c r="V1165" s="125"/>
      <c r="W1165" s="125"/>
    </row>
    <row r="1166" spans="13:23" x14ac:dyDescent="0.35">
      <c r="M1166" s="125"/>
      <c r="N1166" s="125"/>
      <c r="O1166" s="125"/>
      <c r="P1166" s="125"/>
      <c r="Q1166" s="125"/>
      <c r="R1166" s="219"/>
      <c r="S1166" s="219"/>
      <c r="T1166" s="219"/>
      <c r="U1166" s="125"/>
      <c r="V1166" s="125"/>
      <c r="W1166" s="125"/>
    </row>
    <row r="1167" spans="13:23" x14ac:dyDescent="0.35">
      <c r="M1167" s="125"/>
      <c r="N1167" s="125"/>
      <c r="O1167" s="125"/>
      <c r="P1167" s="125"/>
      <c r="Q1167" s="125"/>
      <c r="R1167" s="219"/>
      <c r="S1167" s="219"/>
      <c r="T1167" s="219"/>
      <c r="U1167" s="125"/>
      <c r="V1167" s="125"/>
      <c r="W1167" s="125"/>
    </row>
    <row r="1168" spans="13:23" x14ac:dyDescent="0.35">
      <c r="M1168" s="125"/>
      <c r="N1168" s="125"/>
      <c r="O1168" s="125"/>
      <c r="P1168" s="125"/>
      <c r="Q1168" s="125"/>
      <c r="R1168" s="219"/>
      <c r="S1168" s="219"/>
      <c r="T1168" s="219"/>
      <c r="U1168" s="125"/>
      <c r="V1168" s="125"/>
      <c r="W1168" s="125"/>
    </row>
    <row r="1169" spans="13:23" x14ac:dyDescent="0.35">
      <c r="M1169" s="125"/>
      <c r="N1169" s="125"/>
      <c r="O1169" s="125"/>
      <c r="P1169" s="125"/>
      <c r="Q1169" s="125"/>
      <c r="R1169" s="219"/>
      <c r="S1169" s="219"/>
      <c r="T1169" s="219"/>
      <c r="U1169" s="125"/>
      <c r="V1169" s="125"/>
      <c r="W1169" s="125"/>
    </row>
    <row r="1170" spans="13:23" x14ac:dyDescent="0.35">
      <c r="M1170" s="125"/>
      <c r="N1170" s="125"/>
      <c r="O1170" s="125"/>
      <c r="P1170" s="125"/>
      <c r="Q1170" s="125"/>
      <c r="R1170" s="219"/>
      <c r="S1170" s="219"/>
      <c r="T1170" s="219"/>
      <c r="U1170" s="125"/>
      <c r="V1170" s="125"/>
      <c r="W1170" s="125"/>
    </row>
    <row r="1171" spans="13:23" x14ac:dyDescent="0.35">
      <c r="M1171" s="125"/>
      <c r="N1171" s="125"/>
      <c r="O1171" s="125"/>
      <c r="P1171" s="125"/>
      <c r="Q1171" s="125"/>
      <c r="R1171" s="219"/>
      <c r="S1171" s="219"/>
      <c r="T1171" s="219"/>
      <c r="U1171" s="125"/>
      <c r="V1171" s="125"/>
      <c r="W1171" s="125"/>
    </row>
    <row r="1172" spans="13:23" x14ac:dyDescent="0.35">
      <c r="M1172" s="125"/>
      <c r="N1172" s="125"/>
      <c r="O1172" s="125"/>
      <c r="P1172" s="125"/>
      <c r="Q1172" s="125"/>
      <c r="R1172" s="219"/>
      <c r="S1172" s="219"/>
      <c r="T1172" s="219"/>
      <c r="U1172" s="125"/>
      <c r="V1172" s="125"/>
      <c r="W1172" s="125"/>
    </row>
    <row r="1173" spans="13:23" x14ac:dyDescent="0.35">
      <c r="M1173" s="125"/>
      <c r="N1173" s="125"/>
      <c r="O1173" s="125"/>
      <c r="P1173" s="125"/>
      <c r="Q1173" s="125"/>
      <c r="R1173" s="219"/>
      <c r="S1173" s="219"/>
      <c r="T1173" s="219"/>
      <c r="U1173" s="125"/>
      <c r="V1173" s="125"/>
      <c r="W1173" s="125"/>
    </row>
    <row r="1174" spans="13:23" x14ac:dyDescent="0.35">
      <c r="M1174" s="125"/>
      <c r="N1174" s="125"/>
      <c r="O1174" s="125"/>
      <c r="P1174" s="125"/>
      <c r="Q1174" s="125"/>
      <c r="R1174" s="219"/>
      <c r="S1174" s="219"/>
      <c r="T1174" s="219"/>
      <c r="U1174" s="125"/>
      <c r="V1174" s="125"/>
      <c r="W1174" s="125"/>
    </row>
    <row r="1175" spans="13:23" x14ac:dyDescent="0.35">
      <c r="M1175" s="125"/>
      <c r="N1175" s="125"/>
      <c r="O1175" s="125"/>
      <c r="P1175" s="125"/>
      <c r="Q1175" s="125"/>
      <c r="R1175" s="219"/>
      <c r="S1175" s="219"/>
      <c r="T1175" s="219"/>
      <c r="U1175" s="125"/>
      <c r="V1175" s="125"/>
      <c r="W1175" s="125"/>
    </row>
    <row r="1176" spans="13:23" x14ac:dyDescent="0.35">
      <c r="M1176" s="125"/>
      <c r="N1176" s="125"/>
      <c r="O1176" s="125"/>
      <c r="P1176" s="125"/>
      <c r="Q1176" s="125"/>
      <c r="R1176" s="219"/>
      <c r="S1176" s="219"/>
      <c r="T1176" s="219"/>
      <c r="U1176" s="125"/>
      <c r="V1176" s="125"/>
      <c r="W1176" s="125"/>
    </row>
    <row r="1177" spans="13:23" x14ac:dyDescent="0.35">
      <c r="M1177" s="125"/>
      <c r="N1177" s="125"/>
      <c r="O1177" s="125"/>
      <c r="P1177" s="125"/>
      <c r="Q1177" s="125"/>
      <c r="R1177" s="219"/>
      <c r="S1177" s="219"/>
      <c r="T1177" s="219"/>
      <c r="U1177" s="125"/>
      <c r="V1177" s="125"/>
      <c r="W1177" s="125"/>
    </row>
    <row r="1178" spans="13:23" x14ac:dyDescent="0.35">
      <c r="M1178" s="125"/>
      <c r="N1178" s="125"/>
      <c r="O1178" s="125"/>
      <c r="P1178" s="125"/>
      <c r="Q1178" s="125"/>
      <c r="R1178" s="219"/>
      <c r="S1178" s="219"/>
      <c r="T1178" s="219"/>
      <c r="U1178" s="125"/>
      <c r="V1178" s="125"/>
      <c r="W1178" s="125"/>
    </row>
    <row r="1179" spans="13:23" x14ac:dyDescent="0.35">
      <c r="M1179" s="125"/>
      <c r="N1179" s="125"/>
      <c r="O1179" s="125"/>
      <c r="P1179" s="125"/>
      <c r="Q1179" s="125"/>
      <c r="R1179" s="219"/>
      <c r="S1179" s="219"/>
      <c r="T1179" s="219"/>
      <c r="U1179" s="125"/>
      <c r="V1179" s="125"/>
      <c r="W1179" s="125"/>
    </row>
    <row r="1180" spans="13:23" x14ac:dyDescent="0.35">
      <c r="M1180" s="125"/>
      <c r="N1180" s="125"/>
      <c r="O1180" s="125"/>
      <c r="P1180" s="125"/>
      <c r="Q1180" s="125"/>
      <c r="R1180" s="219"/>
      <c r="S1180" s="219"/>
      <c r="T1180" s="219"/>
      <c r="U1180" s="125"/>
      <c r="V1180" s="125"/>
      <c r="W1180" s="125"/>
    </row>
    <row r="1181" spans="13:23" x14ac:dyDescent="0.35">
      <c r="M1181" s="125"/>
      <c r="N1181" s="125"/>
      <c r="O1181" s="125"/>
      <c r="P1181" s="125"/>
      <c r="Q1181" s="125"/>
      <c r="R1181" s="219"/>
      <c r="S1181" s="219"/>
      <c r="T1181" s="219"/>
      <c r="U1181" s="125"/>
      <c r="V1181" s="125"/>
      <c r="W1181" s="125"/>
    </row>
    <row r="1182" spans="13:23" x14ac:dyDescent="0.35">
      <c r="M1182" s="125"/>
      <c r="N1182" s="125"/>
      <c r="O1182" s="125"/>
      <c r="P1182" s="125"/>
      <c r="Q1182" s="125"/>
      <c r="R1182" s="219"/>
      <c r="S1182" s="219"/>
      <c r="T1182" s="219"/>
      <c r="U1182" s="125"/>
      <c r="V1182" s="125"/>
      <c r="W1182" s="125"/>
    </row>
    <row r="1183" spans="13:23" x14ac:dyDescent="0.35">
      <c r="M1183" s="125"/>
      <c r="N1183" s="125"/>
      <c r="O1183" s="125"/>
      <c r="P1183" s="125"/>
      <c r="Q1183" s="125"/>
      <c r="R1183" s="219"/>
      <c r="S1183" s="219"/>
      <c r="T1183" s="219"/>
      <c r="U1183" s="125"/>
      <c r="V1183" s="125"/>
      <c r="W1183" s="125"/>
    </row>
    <row r="1184" spans="13:23" x14ac:dyDescent="0.35">
      <c r="M1184" s="125"/>
      <c r="N1184" s="125"/>
      <c r="O1184" s="125"/>
      <c r="P1184" s="125"/>
      <c r="Q1184" s="125"/>
      <c r="R1184" s="219"/>
      <c r="S1184" s="219"/>
      <c r="T1184" s="219"/>
      <c r="U1184" s="125"/>
      <c r="V1184" s="125"/>
      <c r="W1184" s="125"/>
    </row>
    <row r="1185" spans="13:23" x14ac:dyDescent="0.35">
      <c r="M1185" s="125"/>
      <c r="N1185" s="125"/>
      <c r="O1185" s="125"/>
      <c r="P1185" s="125"/>
      <c r="Q1185" s="125"/>
      <c r="R1185" s="219"/>
      <c r="S1185" s="219"/>
      <c r="T1185" s="219"/>
      <c r="U1185" s="125"/>
      <c r="V1185" s="125"/>
      <c r="W1185" s="125"/>
    </row>
    <row r="1186" spans="13:23" x14ac:dyDescent="0.35">
      <c r="M1186" s="125"/>
      <c r="N1186" s="125"/>
      <c r="O1186" s="125"/>
      <c r="P1186" s="125"/>
      <c r="Q1186" s="125"/>
      <c r="R1186" s="219"/>
      <c r="S1186" s="219"/>
      <c r="T1186" s="219"/>
      <c r="U1186" s="125"/>
      <c r="V1186" s="125"/>
      <c r="W1186" s="125"/>
    </row>
    <row r="1187" spans="13:23" x14ac:dyDescent="0.35">
      <c r="M1187" s="125"/>
      <c r="N1187" s="125"/>
      <c r="O1187" s="125"/>
      <c r="P1187" s="125"/>
      <c r="Q1187" s="125"/>
      <c r="R1187" s="219"/>
      <c r="S1187" s="219"/>
      <c r="T1187" s="219"/>
      <c r="U1187" s="125"/>
      <c r="V1187" s="125"/>
      <c r="W1187" s="125"/>
    </row>
    <row r="1188" spans="13:23" x14ac:dyDescent="0.35">
      <c r="M1188" s="125"/>
      <c r="N1188" s="125"/>
      <c r="O1188" s="125"/>
      <c r="P1188" s="125"/>
      <c r="Q1188" s="125"/>
      <c r="R1188" s="219"/>
      <c r="S1188" s="219"/>
      <c r="T1188" s="219"/>
      <c r="U1188" s="125"/>
      <c r="V1188" s="125"/>
      <c r="W1188" s="125"/>
    </row>
    <row r="1189" spans="13:23" x14ac:dyDescent="0.35">
      <c r="M1189" s="125"/>
      <c r="N1189" s="125"/>
      <c r="O1189" s="125"/>
      <c r="P1189" s="125"/>
      <c r="Q1189" s="125"/>
      <c r="R1189" s="219"/>
      <c r="S1189" s="219"/>
      <c r="T1189" s="219"/>
      <c r="U1189" s="125"/>
      <c r="V1189" s="125"/>
      <c r="W1189" s="125"/>
    </row>
    <row r="1190" spans="13:23" x14ac:dyDescent="0.35">
      <c r="M1190" s="125"/>
      <c r="N1190" s="125"/>
      <c r="O1190" s="125"/>
      <c r="P1190" s="125"/>
      <c r="Q1190" s="125"/>
      <c r="R1190" s="219"/>
      <c r="S1190" s="219"/>
      <c r="T1190" s="219"/>
      <c r="U1190" s="125"/>
      <c r="V1190" s="125"/>
      <c r="W1190" s="125"/>
    </row>
    <row r="1191" spans="13:23" x14ac:dyDescent="0.35">
      <c r="M1191" s="125"/>
      <c r="N1191" s="125"/>
      <c r="O1191" s="125"/>
      <c r="P1191" s="125"/>
      <c r="Q1191" s="125"/>
      <c r="R1191" s="219"/>
      <c r="S1191" s="219"/>
      <c r="T1191" s="219"/>
      <c r="U1191" s="125"/>
      <c r="V1191" s="125"/>
      <c r="W1191" s="125"/>
    </row>
    <row r="1192" spans="13:23" x14ac:dyDescent="0.35">
      <c r="M1192" s="125"/>
      <c r="N1192" s="125"/>
      <c r="O1192" s="125"/>
      <c r="P1192" s="125"/>
      <c r="Q1192" s="125"/>
      <c r="R1192" s="219"/>
      <c r="S1192" s="219"/>
      <c r="T1192" s="219"/>
      <c r="U1192" s="125"/>
      <c r="V1192" s="125"/>
      <c r="W1192" s="125"/>
    </row>
    <row r="1193" spans="13:23" x14ac:dyDescent="0.35">
      <c r="M1193" s="125"/>
      <c r="N1193" s="125"/>
      <c r="O1193" s="125"/>
      <c r="P1193" s="125"/>
      <c r="Q1193" s="125"/>
      <c r="R1193" s="219"/>
      <c r="S1193" s="219"/>
      <c r="T1193" s="219"/>
      <c r="U1193" s="125"/>
      <c r="V1193" s="125"/>
      <c r="W1193" s="125"/>
    </row>
    <row r="1194" spans="13:23" x14ac:dyDescent="0.35">
      <c r="M1194" s="125"/>
      <c r="N1194" s="125"/>
      <c r="O1194" s="125"/>
      <c r="P1194" s="125"/>
      <c r="Q1194" s="125"/>
      <c r="R1194" s="219"/>
      <c r="S1194" s="219"/>
      <c r="T1194" s="219"/>
      <c r="U1194" s="125"/>
      <c r="V1194" s="125"/>
      <c r="W1194" s="125"/>
    </row>
    <row r="1195" spans="13:23" x14ac:dyDescent="0.35">
      <c r="M1195" s="125"/>
      <c r="N1195" s="125"/>
      <c r="O1195" s="125"/>
      <c r="P1195" s="125"/>
      <c r="Q1195" s="125"/>
      <c r="R1195" s="219"/>
      <c r="S1195" s="219"/>
      <c r="T1195" s="219"/>
      <c r="U1195" s="125"/>
      <c r="V1195" s="125"/>
      <c r="W1195" s="125"/>
    </row>
    <row r="1196" spans="13:23" x14ac:dyDescent="0.35">
      <c r="M1196" s="125"/>
      <c r="N1196" s="125"/>
      <c r="O1196" s="125"/>
      <c r="P1196" s="125"/>
      <c r="Q1196" s="125"/>
      <c r="R1196" s="219"/>
      <c r="S1196" s="219"/>
      <c r="T1196" s="219"/>
      <c r="U1196" s="125"/>
      <c r="V1196" s="125"/>
      <c r="W1196" s="125"/>
    </row>
    <row r="1197" spans="13:23" x14ac:dyDescent="0.35">
      <c r="M1197" s="125"/>
      <c r="N1197" s="125"/>
      <c r="O1197" s="125"/>
      <c r="P1197" s="125"/>
      <c r="Q1197" s="125"/>
      <c r="R1197" s="219"/>
      <c r="S1197" s="219"/>
      <c r="T1197" s="219"/>
      <c r="U1197" s="125"/>
      <c r="V1197" s="125"/>
      <c r="W1197" s="125"/>
    </row>
    <row r="1198" spans="13:23" x14ac:dyDescent="0.35">
      <c r="M1198" s="125"/>
      <c r="N1198" s="125"/>
      <c r="O1198" s="125"/>
      <c r="P1198" s="125"/>
      <c r="Q1198" s="125"/>
      <c r="R1198" s="219"/>
      <c r="S1198" s="219"/>
      <c r="T1198" s="219"/>
      <c r="U1198" s="125"/>
      <c r="V1198" s="125"/>
      <c r="W1198" s="125"/>
    </row>
    <row r="1199" spans="13:23" x14ac:dyDescent="0.35">
      <c r="M1199" s="125"/>
      <c r="N1199" s="125"/>
      <c r="O1199" s="125"/>
      <c r="P1199" s="125"/>
      <c r="Q1199" s="125"/>
      <c r="R1199" s="219"/>
      <c r="S1199" s="219"/>
      <c r="T1199" s="219"/>
      <c r="U1199" s="125"/>
      <c r="V1199" s="125"/>
      <c r="W1199" s="125"/>
    </row>
    <row r="1200" spans="13:23" x14ac:dyDescent="0.35">
      <c r="M1200" s="125"/>
      <c r="N1200" s="125"/>
      <c r="O1200" s="125"/>
      <c r="P1200" s="125"/>
      <c r="Q1200" s="125"/>
      <c r="R1200" s="219"/>
      <c r="S1200" s="219"/>
      <c r="T1200" s="219"/>
      <c r="U1200" s="125"/>
      <c r="V1200" s="125"/>
      <c r="W1200" s="125"/>
    </row>
    <row r="1201" spans="13:23" x14ac:dyDescent="0.35">
      <c r="M1201" s="125"/>
      <c r="N1201" s="125"/>
      <c r="O1201" s="125"/>
      <c r="P1201" s="125"/>
      <c r="Q1201" s="125"/>
      <c r="R1201" s="219"/>
      <c r="S1201" s="219"/>
      <c r="T1201" s="219"/>
      <c r="U1201" s="125"/>
      <c r="V1201" s="125"/>
      <c r="W1201" s="125"/>
    </row>
    <row r="1202" spans="13:23" x14ac:dyDescent="0.35">
      <c r="M1202" s="125"/>
      <c r="N1202" s="125"/>
      <c r="O1202" s="125"/>
      <c r="P1202" s="125"/>
      <c r="Q1202" s="125"/>
      <c r="R1202" s="219"/>
      <c r="S1202" s="219"/>
      <c r="T1202" s="219"/>
      <c r="U1202" s="125"/>
      <c r="V1202" s="125"/>
      <c r="W1202" s="125"/>
    </row>
    <row r="1203" spans="13:23" x14ac:dyDescent="0.35">
      <c r="M1203" s="125"/>
      <c r="N1203" s="125"/>
      <c r="O1203" s="125"/>
      <c r="P1203" s="125"/>
      <c r="Q1203" s="125"/>
      <c r="R1203" s="219"/>
      <c r="S1203" s="219"/>
      <c r="T1203" s="219"/>
      <c r="U1203" s="125"/>
      <c r="V1203" s="125"/>
      <c r="W1203" s="125"/>
    </row>
    <row r="1204" spans="13:23" x14ac:dyDescent="0.35">
      <c r="M1204" s="125"/>
      <c r="N1204" s="125"/>
      <c r="O1204" s="125"/>
      <c r="P1204" s="125"/>
      <c r="Q1204" s="125"/>
      <c r="R1204" s="219"/>
      <c r="S1204" s="219"/>
      <c r="T1204" s="219"/>
      <c r="U1204" s="125"/>
      <c r="V1204" s="125"/>
      <c r="W1204" s="125"/>
    </row>
    <row r="1205" spans="13:23" x14ac:dyDescent="0.35">
      <c r="M1205" s="125"/>
      <c r="N1205" s="125"/>
      <c r="O1205" s="125"/>
      <c r="P1205" s="125"/>
      <c r="Q1205" s="125"/>
      <c r="R1205" s="219"/>
      <c r="S1205" s="219"/>
      <c r="T1205" s="219"/>
      <c r="U1205" s="125"/>
      <c r="V1205" s="125"/>
      <c r="W1205" s="125"/>
    </row>
    <row r="1206" spans="13:23" x14ac:dyDescent="0.35">
      <c r="M1206" s="125"/>
      <c r="N1206" s="125"/>
      <c r="O1206" s="125"/>
      <c r="P1206" s="125"/>
      <c r="Q1206" s="125"/>
      <c r="R1206" s="219"/>
      <c r="S1206" s="219"/>
      <c r="T1206" s="219"/>
      <c r="U1206" s="125"/>
      <c r="V1206" s="125"/>
      <c r="W1206" s="125"/>
    </row>
    <row r="1207" spans="13:23" x14ac:dyDescent="0.35">
      <c r="M1207" s="125"/>
      <c r="N1207" s="125"/>
      <c r="O1207" s="125"/>
      <c r="P1207" s="125"/>
      <c r="Q1207" s="125"/>
      <c r="R1207" s="219"/>
      <c r="S1207" s="219"/>
      <c r="T1207" s="219"/>
      <c r="U1207" s="125"/>
      <c r="V1207" s="125"/>
      <c r="W1207" s="125"/>
    </row>
    <row r="1208" spans="13:23" x14ac:dyDescent="0.35">
      <c r="M1208" s="125"/>
      <c r="N1208" s="125"/>
      <c r="O1208" s="125"/>
      <c r="P1208" s="125"/>
      <c r="Q1208" s="125"/>
      <c r="R1208" s="219"/>
      <c r="S1208" s="219"/>
      <c r="T1208" s="219"/>
      <c r="U1208" s="125"/>
      <c r="V1208" s="125"/>
      <c r="W1208" s="125"/>
    </row>
    <row r="1209" spans="13:23" x14ac:dyDescent="0.35">
      <c r="M1209" s="125"/>
      <c r="N1209" s="125"/>
      <c r="O1209" s="125"/>
      <c r="P1209" s="125"/>
      <c r="Q1209" s="125"/>
      <c r="R1209" s="219"/>
      <c r="S1209" s="219"/>
      <c r="T1209" s="219"/>
      <c r="U1209" s="125"/>
      <c r="V1209" s="125"/>
      <c r="W1209" s="125"/>
    </row>
    <row r="1210" spans="13:23" x14ac:dyDescent="0.35">
      <c r="M1210" s="125"/>
      <c r="N1210" s="125"/>
      <c r="O1210" s="125"/>
      <c r="P1210" s="125"/>
      <c r="Q1210" s="125"/>
      <c r="R1210" s="219"/>
      <c r="S1210" s="219"/>
      <c r="T1210" s="219"/>
      <c r="U1210" s="125"/>
      <c r="V1210" s="125"/>
      <c r="W1210" s="125"/>
    </row>
    <row r="1211" spans="13:23" x14ac:dyDescent="0.35">
      <c r="M1211" s="125"/>
      <c r="N1211" s="125"/>
      <c r="O1211" s="125"/>
      <c r="P1211" s="125"/>
      <c r="Q1211" s="125"/>
      <c r="R1211" s="219"/>
      <c r="S1211" s="219"/>
      <c r="T1211" s="219"/>
      <c r="U1211" s="125"/>
      <c r="V1211" s="125"/>
      <c r="W1211" s="125"/>
    </row>
    <row r="1212" spans="13:23" x14ac:dyDescent="0.35">
      <c r="M1212" s="125"/>
      <c r="N1212" s="125"/>
      <c r="O1212" s="125"/>
      <c r="P1212" s="125"/>
      <c r="Q1212" s="125"/>
      <c r="R1212" s="219"/>
      <c r="S1212" s="219"/>
      <c r="T1212" s="219"/>
      <c r="U1212" s="125"/>
      <c r="V1212" s="125"/>
      <c r="W1212" s="125"/>
    </row>
    <row r="1213" spans="13:23" x14ac:dyDescent="0.35">
      <c r="M1213" s="125"/>
      <c r="N1213" s="125"/>
      <c r="O1213" s="125"/>
      <c r="P1213" s="125"/>
      <c r="Q1213" s="125"/>
      <c r="R1213" s="219"/>
      <c r="S1213" s="219"/>
      <c r="T1213" s="219"/>
      <c r="U1213" s="125"/>
      <c r="V1213" s="125"/>
      <c r="W1213" s="125"/>
    </row>
    <row r="1214" spans="13:23" x14ac:dyDescent="0.35">
      <c r="M1214" s="125"/>
      <c r="N1214" s="125"/>
      <c r="O1214" s="125"/>
      <c r="P1214" s="125"/>
      <c r="Q1214" s="125"/>
      <c r="R1214" s="219"/>
      <c r="S1214" s="219"/>
      <c r="T1214" s="219"/>
      <c r="U1214" s="125"/>
      <c r="V1214" s="125"/>
      <c r="W1214" s="125"/>
    </row>
    <row r="1215" spans="13:23" x14ac:dyDescent="0.35">
      <c r="M1215" s="125"/>
      <c r="N1215" s="125"/>
      <c r="O1215" s="125"/>
      <c r="P1215" s="125"/>
      <c r="Q1215" s="125"/>
      <c r="R1215" s="219"/>
      <c r="S1215" s="219"/>
      <c r="T1215" s="219"/>
      <c r="U1215" s="125"/>
      <c r="V1215" s="125"/>
      <c r="W1215" s="125"/>
    </row>
    <row r="1216" spans="13:23" x14ac:dyDescent="0.35">
      <c r="M1216" s="125"/>
      <c r="N1216" s="125"/>
      <c r="O1216" s="125"/>
      <c r="P1216" s="125"/>
      <c r="Q1216" s="125"/>
      <c r="R1216" s="219"/>
      <c r="S1216" s="219"/>
      <c r="T1216" s="219"/>
      <c r="U1216" s="125"/>
      <c r="V1216" s="125"/>
      <c r="W1216" s="125"/>
    </row>
    <row r="1217" spans="13:23" x14ac:dyDescent="0.35">
      <c r="M1217" s="125"/>
      <c r="N1217" s="125"/>
      <c r="O1217" s="125"/>
      <c r="P1217" s="125"/>
      <c r="Q1217" s="125"/>
      <c r="R1217" s="219"/>
      <c r="S1217" s="219"/>
      <c r="T1217" s="219"/>
      <c r="U1217" s="125"/>
      <c r="V1217" s="125"/>
      <c r="W1217" s="125"/>
    </row>
    <row r="1218" spans="13:23" x14ac:dyDescent="0.35">
      <c r="M1218" s="125"/>
      <c r="N1218" s="125"/>
      <c r="O1218" s="125"/>
      <c r="P1218" s="125"/>
      <c r="Q1218" s="125"/>
      <c r="R1218" s="219"/>
      <c r="S1218" s="219"/>
      <c r="T1218" s="219"/>
      <c r="U1218" s="125"/>
      <c r="V1218" s="125"/>
      <c r="W1218" s="125"/>
    </row>
    <row r="1219" spans="13:23" x14ac:dyDescent="0.35">
      <c r="M1219" s="125"/>
      <c r="N1219" s="125"/>
      <c r="O1219" s="125"/>
      <c r="P1219" s="125"/>
      <c r="Q1219" s="125"/>
      <c r="R1219" s="219"/>
      <c r="S1219" s="219"/>
      <c r="T1219" s="219"/>
      <c r="U1219" s="125"/>
      <c r="V1219" s="125"/>
      <c r="W1219" s="125"/>
    </row>
    <row r="1220" spans="13:23" x14ac:dyDescent="0.35">
      <c r="M1220" s="125"/>
      <c r="N1220" s="125"/>
      <c r="O1220" s="125"/>
      <c r="P1220" s="125"/>
      <c r="Q1220" s="125"/>
      <c r="R1220" s="219"/>
      <c r="S1220" s="219"/>
      <c r="T1220" s="219"/>
      <c r="U1220" s="125"/>
      <c r="V1220" s="125"/>
      <c r="W1220" s="125"/>
    </row>
    <row r="1221" spans="13:23" x14ac:dyDescent="0.35">
      <c r="M1221" s="125"/>
      <c r="N1221" s="125"/>
      <c r="O1221" s="125"/>
      <c r="P1221" s="125"/>
      <c r="Q1221" s="125"/>
      <c r="R1221" s="219"/>
      <c r="S1221" s="219"/>
      <c r="T1221" s="219"/>
      <c r="U1221" s="125"/>
      <c r="V1221" s="125"/>
      <c r="W1221" s="125"/>
    </row>
    <row r="1222" spans="13:23" x14ac:dyDescent="0.35">
      <c r="M1222" s="125"/>
      <c r="N1222" s="125"/>
      <c r="O1222" s="125"/>
      <c r="P1222" s="125"/>
      <c r="Q1222" s="125"/>
      <c r="R1222" s="219"/>
      <c r="S1222" s="219"/>
      <c r="T1222" s="219"/>
      <c r="U1222" s="125"/>
      <c r="V1222" s="125"/>
      <c r="W1222" s="125"/>
    </row>
    <row r="1223" spans="13:23" x14ac:dyDescent="0.35">
      <c r="M1223" s="125"/>
      <c r="N1223" s="125"/>
      <c r="O1223" s="125"/>
      <c r="P1223" s="125"/>
      <c r="Q1223" s="125"/>
      <c r="R1223" s="219"/>
      <c r="S1223" s="219"/>
      <c r="T1223" s="219"/>
      <c r="U1223" s="125"/>
      <c r="V1223" s="125"/>
      <c r="W1223" s="125"/>
    </row>
    <row r="1224" spans="13:23" x14ac:dyDescent="0.35">
      <c r="M1224" s="125"/>
      <c r="N1224" s="125"/>
      <c r="O1224" s="125"/>
      <c r="P1224" s="125"/>
      <c r="Q1224" s="125"/>
      <c r="R1224" s="219"/>
      <c r="S1224" s="219"/>
      <c r="T1224" s="219"/>
      <c r="U1224" s="125"/>
      <c r="V1224" s="125"/>
      <c r="W1224" s="125"/>
    </row>
    <row r="1225" spans="13:23" x14ac:dyDescent="0.35">
      <c r="M1225" s="125"/>
      <c r="N1225" s="125"/>
      <c r="O1225" s="125"/>
      <c r="P1225" s="125"/>
      <c r="Q1225" s="125"/>
      <c r="R1225" s="219"/>
      <c r="S1225" s="219"/>
      <c r="T1225" s="219"/>
      <c r="U1225" s="125"/>
      <c r="V1225" s="125"/>
      <c r="W1225" s="125"/>
    </row>
    <row r="1226" spans="13:23" x14ac:dyDescent="0.35">
      <c r="M1226" s="125"/>
      <c r="N1226" s="125"/>
      <c r="O1226" s="125"/>
      <c r="P1226" s="125"/>
      <c r="Q1226" s="125"/>
      <c r="R1226" s="219"/>
      <c r="S1226" s="219"/>
      <c r="T1226" s="219"/>
      <c r="U1226" s="125"/>
      <c r="V1226" s="125"/>
      <c r="W1226" s="125"/>
    </row>
    <row r="1227" spans="13:23" x14ac:dyDescent="0.35">
      <c r="M1227" s="125"/>
      <c r="N1227" s="125"/>
      <c r="O1227" s="125"/>
      <c r="P1227" s="125"/>
      <c r="Q1227" s="125"/>
      <c r="R1227" s="219"/>
      <c r="S1227" s="219"/>
      <c r="T1227" s="219"/>
      <c r="U1227" s="125"/>
      <c r="V1227" s="125"/>
      <c r="W1227" s="125"/>
    </row>
    <row r="1228" spans="13:23" x14ac:dyDescent="0.35">
      <c r="M1228" s="125"/>
      <c r="N1228" s="125"/>
      <c r="O1228" s="125"/>
      <c r="P1228" s="125"/>
      <c r="Q1228" s="125"/>
      <c r="R1228" s="219"/>
      <c r="S1228" s="219"/>
      <c r="T1228" s="219"/>
      <c r="U1228" s="125"/>
      <c r="V1228" s="125"/>
      <c r="W1228" s="125"/>
    </row>
    <row r="1229" spans="13:23" x14ac:dyDescent="0.35">
      <c r="M1229" s="125"/>
      <c r="N1229" s="125"/>
      <c r="O1229" s="125"/>
      <c r="P1229" s="125"/>
      <c r="Q1229" s="125"/>
      <c r="R1229" s="219"/>
      <c r="S1229" s="219"/>
      <c r="T1229" s="219"/>
      <c r="U1229" s="125"/>
      <c r="V1229" s="125"/>
      <c r="W1229" s="125"/>
    </row>
    <row r="1230" spans="13:23" x14ac:dyDescent="0.35">
      <c r="M1230" s="125"/>
      <c r="N1230" s="125"/>
      <c r="O1230" s="125"/>
      <c r="P1230" s="125"/>
      <c r="Q1230" s="125"/>
      <c r="R1230" s="219"/>
      <c r="S1230" s="219"/>
      <c r="T1230" s="219"/>
      <c r="U1230" s="125"/>
      <c r="V1230" s="125"/>
      <c r="W1230" s="125"/>
    </row>
    <row r="1231" spans="13:23" x14ac:dyDescent="0.35">
      <c r="M1231" s="125"/>
      <c r="N1231" s="125"/>
      <c r="O1231" s="125"/>
      <c r="P1231" s="125"/>
      <c r="Q1231" s="125"/>
      <c r="R1231" s="219"/>
      <c r="S1231" s="219"/>
      <c r="T1231" s="219"/>
      <c r="U1231" s="125"/>
      <c r="V1231" s="125"/>
      <c r="W1231" s="125"/>
    </row>
    <row r="1232" spans="13:23" x14ac:dyDescent="0.35">
      <c r="M1232" s="125"/>
      <c r="N1232" s="125"/>
      <c r="O1232" s="125"/>
      <c r="P1232" s="125"/>
      <c r="Q1232" s="125"/>
      <c r="R1232" s="219"/>
      <c r="S1232" s="219"/>
      <c r="T1232" s="219"/>
      <c r="U1232" s="125"/>
      <c r="V1232" s="125"/>
      <c r="W1232" s="125"/>
    </row>
    <row r="1233" spans="13:23" x14ac:dyDescent="0.35">
      <c r="M1233" s="125"/>
      <c r="N1233" s="125"/>
      <c r="O1233" s="125"/>
      <c r="P1233" s="125"/>
      <c r="Q1233" s="125"/>
      <c r="R1233" s="219"/>
      <c r="S1233" s="219"/>
      <c r="T1233" s="219"/>
      <c r="U1233" s="125"/>
      <c r="V1233" s="125"/>
      <c r="W1233" s="125"/>
    </row>
    <row r="1234" spans="13:23" x14ac:dyDescent="0.35">
      <c r="M1234" s="125"/>
      <c r="N1234" s="125"/>
      <c r="O1234" s="125"/>
      <c r="P1234" s="125"/>
      <c r="Q1234" s="125"/>
      <c r="R1234" s="219"/>
      <c r="S1234" s="219"/>
      <c r="T1234" s="219"/>
      <c r="U1234" s="125"/>
      <c r="V1234" s="125"/>
      <c r="W1234" s="125"/>
    </row>
    <row r="1235" spans="13:23" x14ac:dyDescent="0.35">
      <c r="M1235" s="125"/>
      <c r="N1235" s="125"/>
      <c r="O1235" s="125"/>
      <c r="P1235" s="125"/>
      <c r="Q1235" s="125"/>
      <c r="R1235" s="219"/>
      <c r="S1235" s="219"/>
      <c r="T1235" s="219"/>
      <c r="U1235" s="125"/>
      <c r="V1235" s="125"/>
      <c r="W1235" s="125"/>
    </row>
    <row r="1236" spans="13:23" x14ac:dyDescent="0.35">
      <c r="M1236" s="125"/>
      <c r="N1236" s="125"/>
      <c r="O1236" s="125"/>
      <c r="P1236" s="125"/>
      <c r="Q1236" s="125"/>
      <c r="R1236" s="219"/>
      <c r="S1236" s="219"/>
      <c r="T1236" s="219"/>
      <c r="U1236" s="125"/>
      <c r="V1236" s="125"/>
      <c r="W1236" s="125"/>
    </row>
    <row r="1237" spans="13:23" x14ac:dyDescent="0.35">
      <c r="M1237" s="125"/>
      <c r="N1237" s="125"/>
      <c r="O1237" s="125"/>
      <c r="P1237" s="125"/>
      <c r="Q1237" s="125"/>
      <c r="R1237" s="219"/>
      <c r="S1237" s="219"/>
      <c r="T1237" s="219"/>
      <c r="U1237" s="125"/>
      <c r="V1237" s="125"/>
      <c r="W1237" s="125"/>
    </row>
    <row r="1238" spans="13:23" x14ac:dyDescent="0.35">
      <c r="M1238" s="125"/>
      <c r="N1238" s="125"/>
      <c r="O1238" s="125"/>
      <c r="P1238" s="125"/>
      <c r="Q1238" s="125"/>
      <c r="R1238" s="219"/>
      <c r="S1238" s="219"/>
      <c r="T1238" s="219"/>
      <c r="U1238" s="125"/>
      <c r="V1238" s="125"/>
      <c r="W1238" s="125"/>
    </row>
    <row r="1239" spans="13:23" x14ac:dyDescent="0.35">
      <c r="M1239" s="125"/>
      <c r="N1239" s="125"/>
      <c r="O1239" s="125"/>
      <c r="P1239" s="125"/>
      <c r="Q1239" s="125"/>
      <c r="R1239" s="219"/>
      <c r="S1239" s="219"/>
      <c r="T1239" s="219"/>
      <c r="U1239" s="125"/>
      <c r="V1239" s="125"/>
      <c r="W1239" s="125"/>
    </row>
    <row r="1240" spans="13:23" x14ac:dyDescent="0.35">
      <c r="M1240" s="125"/>
      <c r="N1240" s="125"/>
      <c r="O1240" s="125"/>
      <c r="P1240" s="125"/>
      <c r="Q1240" s="125"/>
      <c r="R1240" s="219"/>
      <c r="S1240" s="219"/>
      <c r="T1240" s="219"/>
      <c r="U1240" s="125"/>
      <c r="V1240" s="125"/>
      <c r="W1240" s="125"/>
    </row>
    <row r="1241" spans="13:23" x14ac:dyDescent="0.35">
      <c r="M1241" s="125"/>
      <c r="N1241" s="125"/>
      <c r="O1241" s="125"/>
      <c r="P1241" s="125"/>
      <c r="Q1241" s="125"/>
      <c r="R1241" s="219"/>
      <c r="S1241" s="219"/>
      <c r="T1241" s="219"/>
      <c r="U1241" s="125"/>
      <c r="V1241" s="125"/>
      <c r="W1241" s="125"/>
    </row>
    <row r="1242" spans="13:23" x14ac:dyDescent="0.35">
      <c r="M1242" s="125"/>
      <c r="N1242" s="125"/>
      <c r="O1242" s="125"/>
      <c r="P1242" s="125"/>
      <c r="Q1242" s="125"/>
      <c r="R1242" s="219"/>
      <c r="S1242" s="219"/>
      <c r="T1242" s="219"/>
      <c r="U1242" s="125"/>
      <c r="V1242" s="125"/>
      <c r="W1242" s="125"/>
    </row>
    <row r="1243" spans="13:23" x14ac:dyDescent="0.35">
      <c r="M1243" s="125"/>
      <c r="N1243" s="125"/>
      <c r="O1243" s="125"/>
      <c r="P1243" s="125"/>
      <c r="Q1243" s="125"/>
      <c r="R1243" s="219"/>
      <c r="S1243" s="219"/>
      <c r="T1243" s="219"/>
      <c r="U1243" s="125"/>
      <c r="V1243" s="125"/>
      <c r="W1243" s="125"/>
    </row>
    <row r="1244" spans="13:23" x14ac:dyDescent="0.35">
      <c r="M1244" s="125"/>
      <c r="N1244" s="125"/>
      <c r="O1244" s="125"/>
      <c r="P1244" s="125"/>
      <c r="Q1244" s="125"/>
      <c r="R1244" s="219"/>
      <c r="S1244" s="219"/>
      <c r="T1244" s="219"/>
      <c r="U1244" s="125"/>
      <c r="V1244" s="125"/>
      <c r="W1244" s="125"/>
    </row>
    <row r="1245" spans="13:23" x14ac:dyDescent="0.35">
      <c r="M1245" s="125"/>
      <c r="N1245" s="125"/>
      <c r="O1245" s="125"/>
      <c r="P1245" s="125"/>
      <c r="Q1245" s="125"/>
      <c r="R1245" s="219"/>
      <c r="S1245" s="219"/>
      <c r="T1245" s="219"/>
      <c r="U1245" s="125"/>
      <c r="V1245" s="125"/>
      <c r="W1245" s="125"/>
    </row>
    <row r="1246" spans="13:23" x14ac:dyDescent="0.35">
      <c r="M1246" s="125"/>
      <c r="N1246" s="125"/>
      <c r="O1246" s="125"/>
      <c r="P1246" s="125"/>
      <c r="Q1246" s="125"/>
      <c r="R1246" s="219"/>
      <c r="S1246" s="219"/>
      <c r="T1246" s="219"/>
      <c r="U1246" s="125"/>
      <c r="V1246" s="125"/>
      <c r="W1246" s="125"/>
    </row>
    <row r="1247" spans="13:23" x14ac:dyDescent="0.35">
      <c r="M1247" s="125"/>
      <c r="N1247" s="125"/>
      <c r="O1247" s="125"/>
      <c r="P1247" s="125"/>
      <c r="Q1247" s="125"/>
      <c r="R1247" s="219"/>
      <c r="S1247" s="219"/>
      <c r="T1247" s="219"/>
      <c r="U1247" s="125"/>
      <c r="V1247" s="125"/>
      <c r="W1247" s="125"/>
    </row>
    <row r="1248" spans="13:23" x14ac:dyDescent="0.35">
      <c r="M1248" s="125"/>
      <c r="N1248" s="125"/>
      <c r="O1248" s="125"/>
      <c r="P1248" s="125"/>
      <c r="Q1248" s="125"/>
      <c r="R1248" s="219"/>
      <c r="S1248" s="219"/>
      <c r="T1248" s="219"/>
      <c r="U1248" s="125"/>
      <c r="V1248" s="125"/>
      <c r="W1248" s="125"/>
    </row>
    <row r="1249" spans="13:23" x14ac:dyDescent="0.35">
      <c r="M1249" s="125"/>
      <c r="N1249" s="125"/>
      <c r="O1249" s="125"/>
      <c r="P1249" s="125"/>
      <c r="Q1249" s="125"/>
      <c r="R1249" s="219"/>
      <c r="S1249" s="219"/>
      <c r="T1249" s="219"/>
      <c r="U1249" s="125"/>
      <c r="V1249" s="125"/>
      <c r="W1249" s="125"/>
    </row>
    <row r="1250" spans="13:23" x14ac:dyDescent="0.35">
      <c r="M1250" s="125"/>
      <c r="N1250" s="125"/>
      <c r="O1250" s="125"/>
      <c r="P1250" s="125"/>
      <c r="Q1250" s="125"/>
      <c r="R1250" s="219"/>
      <c r="S1250" s="219"/>
      <c r="T1250" s="219"/>
      <c r="U1250" s="125"/>
      <c r="V1250" s="125"/>
      <c r="W1250" s="125"/>
    </row>
    <row r="1251" spans="13:23" x14ac:dyDescent="0.35">
      <c r="M1251" s="125"/>
      <c r="N1251" s="125"/>
      <c r="O1251" s="125"/>
      <c r="P1251" s="125"/>
      <c r="Q1251" s="125"/>
      <c r="R1251" s="219"/>
      <c r="S1251" s="219"/>
      <c r="T1251" s="219"/>
      <c r="U1251" s="125"/>
      <c r="V1251" s="125"/>
      <c r="W1251" s="125"/>
    </row>
    <row r="1252" spans="13:23" x14ac:dyDescent="0.35">
      <c r="M1252" s="125"/>
      <c r="N1252" s="125"/>
      <c r="O1252" s="125"/>
      <c r="P1252" s="125"/>
      <c r="Q1252" s="125"/>
      <c r="R1252" s="219"/>
      <c r="S1252" s="219"/>
      <c r="T1252" s="219"/>
      <c r="U1252" s="125"/>
      <c r="V1252" s="125"/>
      <c r="W1252" s="125"/>
    </row>
    <row r="1253" spans="13:23" x14ac:dyDescent="0.35">
      <c r="M1253" s="125"/>
      <c r="N1253" s="125"/>
      <c r="O1253" s="125"/>
      <c r="P1253" s="125"/>
      <c r="Q1253" s="125"/>
      <c r="R1253" s="219"/>
      <c r="S1253" s="219"/>
      <c r="T1253" s="219"/>
      <c r="U1253" s="125"/>
      <c r="V1253" s="125"/>
      <c r="W1253" s="125"/>
    </row>
    <row r="1254" spans="13:23" x14ac:dyDescent="0.35">
      <c r="M1254" s="125"/>
      <c r="N1254" s="125"/>
      <c r="O1254" s="125"/>
      <c r="P1254" s="125"/>
      <c r="Q1254" s="125"/>
      <c r="R1254" s="219"/>
      <c r="S1254" s="219"/>
      <c r="T1254" s="219"/>
      <c r="U1254" s="125"/>
      <c r="V1254" s="125"/>
      <c r="W1254" s="125"/>
    </row>
  </sheetData>
  <customSheetViews>
    <customSheetView guid="{A3FC2C64-8F18-4E91-812D-1C0A223CFD0E}" scale="85" fitToPage="1" topLeftCell="A129">
      <selection activeCell="S145" sqref="S145"/>
      <rowBreaks count="1" manualBreakCount="1">
        <brk id="386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72" fitToHeight="0" orientation="landscape" cellComments="asDisplayed" errors="dash" r:id="rId1"/>
    </customSheetView>
    <customSheetView guid="{445B5084-4AA9-4766-BDF3-F081BD99834E}" scale="85" showPageBreaks="1" fitToPage="1" printArea="1" topLeftCell="A127">
      <selection activeCell="A154" sqref="A154:Q154"/>
      <rowBreaks count="1" manualBreakCount="1">
        <brk id="386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72" fitToHeight="0" orientation="landscape" cellComments="asDisplayed" errors="dash" r:id="rId2"/>
    </customSheetView>
    <customSheetView guid="{AA74D617-46A2-4FDC-94DA-407647126A6B}" scale="80" showPageBreaks="1" fitToPage="1" printArea="1" topLeftCell="A13">
      <selection activeCell="E31" sqref="E31"/>
      <rowBreaks count="1" manualBreakCount="1">
        <brk id="401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46" fitToHeight="0" orientation="landscape" cellComments="asDisplayed" errors="dash" r:id="rId3"/>
    </customSheetView>
  </customSheetViews>
  <mergeCells count="269">
    <mergeCell ref="C101:C105"/>
    <mergeCell ref="D101:D105"/>
    <mergeCell ref="B135:B138"/>
    <mergeCell ref="C135:C138"/>
    <mergeCell ref="D135:D138"/>
    <mergeCell ref="H135:H138"/>
    <mergeCell ref="I135:I138"/>
    <mergeCell ref="J135:J138"/>
    <mergeCell ref="E101:E105"/>
    <mergeCell ref="G101:G105"/>
    <mergeCell ref="E106:E110"/>
    <mergeCell ref="G106:G110"/>
    <mergeCell ref="E135:E138"/>
    <mergeCell ref="G135:G138"/>
    <mergeCell ref="H101:H105"/>
    <mergeCell ref="I101:I105"/>
    <mergeCell ref="J101:J105"/>
    <mergeCell ref="B106:B110"/>
    <mergeCell ref="C106:C110"/>
    <mergeCell ref="D106:D110"/>
    <mergeCell ref="H106:H110"/>
    <mergeCell ref="E127:E130"/>
    <mergeCell ref="G127:G130"/>
    <mergeCell ref="A1:W2"/>
    <mergeCell ref="Q3:U3"/>
    <mergeCell ref="O3:P3"/>
    <mergeCell ref="M3:N3"/>
    <mergeCell ref="A92:W92"/>
    <mergeCell ref="B93:C93"/>
    <mergeCell ref="M94:N94"/>
    <mergeCell ref="O94:P94"/>
    <mergeCell ref="Q94:U94"/>
    <mergeCell ref="J13:J16"/>
    <mergeCell ref="I13:I16"/>
    <mergeCell ref="H13:H16"/>
    <mergeCell ref="D13:D16"/>
    <mergeCell ref="A5:A20"/>
    <mergeCell ref="A24:A45"/>
    <mergeCell ref="B42:B45"/>
    <mergeCell ref="C42:C45"/>
    <mergeCell ref="D42:D45"/>
    <mergeCell ref="H42:H45"/>
    <mergeCell ref="H17:H20"/>
    <mergeCell ref="I17:I20"/>
    <mergeCell ref="J17:J20"/>
    <mergeCell ref="J5:J8"/>
    <mergeCell ref="I5:I8"/>
    <mergeCell ref="J9:J12"/>
    <mergeCell ref="I9:I12"/>
    <mergeCell ref="A54:W54"/>
    <mergeCell ref="A53:W53"/>
    <mergeCell ref="M22:N22"/>
    <mergeCell ref="O22:P22"/>
    <mergeCell ref="Q22:U22"/>
    <mergeCell ref="H9:H12"/>
    <mergeCell ref="C13:C16"/>
    <mergeCell ref="B13:B16"/>
    <mergeCell ref="B29:B32"/>
    <mergeCell ref="C29:C32"/>
    <mergeCell ref="D29:D32"/>
    <mergeCell ref="H29:H32"/>
    <mergeCell ref="I29:I32"/>
    <mergeCell ref="J29:J32"/>
    <mergeCell ref="J33:J37"/>
    <mergeCell ref="D9:D12"/>
    <mergeCell ref="C9:C12"/>
    <mergeCell ref="I33:I37"/>
    <mergeCell ref="B38:B41"/>
    <mergeCell ref="C38:C41"/>
    <mergeCell ref="D38:D41"/>
    <mergeCell ref="H38:H41"/>
    <mergeCell ref="I38:I41"/>
    <mergeCell ref="H5:H8"/>
    <mergeCell ref="D5:D8"/>
    <mergeCell ref="C5:C8"/>
    <mergeCell ref="B5:B8"/>
    <mergeCell ref="A87:D87"/>
    <mergeCell ref="J42:J45"/>
    <mergeCell ref="J24:J28"/>
    <mergeCell ref="I24:I28"/>
    <mergeCell ref="H24:H28"/>
    <mergeCell ref="D24:D28"/>
    <mergeCell ref="C81:C85"/>
    <mergeCell ref="I71:I75"/>
    <mergeCell ref="J71:J75"/>
    <mergeCell ref="B76:B80"/>
    <mergeCell ref="C76:C80"/>
    <mergeCell ref="I42:I45"/>
    <mergeCell ref="D71:D75"/>
    <mergeCell ref="F29:F32"/>
    <mergeCell ref="H71:H75"/>
    <mergeCell ref="E63:E66"/>
    <mergeCell ref="G63:G66"/>
    <mergeCell ref="E71:E75"/>
    <mergeCell ref="G71:G75"/>
    <mergeCell ref="E76:E80"/>
    <mergeCell ref="H33:H37"/>
    <mergeCell ref="D33:D37"/>
    <mergeCell ref="C33:C37"/>
    <mergeCell ref="B33:B37"/>
    <mergeCell ref="C24:C28"/>
    <mergeCell ref="I96:I100"/>
    <mergeCell ref="J96:J100"/>
    <mergeCell ref="B9:B12"/>
    <mergeCell ref="B17:B20"/>
    <mergeCell ref="C17:C20"/>
    <mergeCell ref="D17:D20"/>
    <mergeCell ref="B24:B28"/>
    <mergeCell ref="L21:W21"/>
    <mergeCell ref="B56:C56"/>
    <mergeCell ref="L56:W56"/>
    <mergeCell ref="A88:W88"/>
    <mergeCell ref="L68:W68"/>
    <mergeCell ref="M69:N69"/>
    <mergeCell ref="O69:P69"/>
    <mergeCell ref="Q69:U69"/>
    <mergeCell ref="D76:D80"/>
    <mergeCell ref="H76:H80"/>
    <mergeCell ref="I76:I80"/>
    <mergeCell ref="J76:J80"/>
    <mergeCell ref="B81:B85"/>
    <mergeCell ref="J38:J41"/>
    <mergeCell ref="D81:D85"/>
    <mergeCell ref="H81:H85"/>
    <mergeCell ref="A159:W159"/>
    <mergeCell ref="A160:W160"/>
    <mergeCell ref="A123:A130"/>
    <mergeCell ref="B123:B126"/>
    <mergeCell ref="C123:C126"/>
    <mergeCell ref="D123:D126"/>
    <mergeCell ref="H123:H126"/>
    <mergeCell ref="I123:I126"/>
    <mergeCell ref="A149:W149"/>
    <mergeCell ref="L150:W150"/>
    <mergeCell ref="J123:J126"/>
    <mergeCell ref="B127:B130"/>
    <mergeCell ref="C127:C130"/>
    <mergeCell ref="D127:D130"/>
    <mergeCell ref="H127:H130"/>
    <mergeCell ref="I127:I130"/>
    <mergeCell ref="J127:J130"/>
    <mergeCell ref="A135:A142"/>
    <mergeCell ref="B132:C132"/>
    <mergeCell ref="L132:W132"/>
    <mergeCell ref="M133:N133"/>
    <mergeCell ref="O133:P133"/>
    <mergeCell ref="Q133:U133"/>
    <mergeCell ref="M151:N151"/>
    <mergeCell ref="B153:B156"/>
    <mergeCell ref="C153:C156"/>
    <mergeCell ref="D153:D156"/>
    <mergeCell ref="H153:H156"/>
    <mergeCell ref="I153:I156"/>
    <mergeCell ref="J153:J156"/>
    <mergeCell ref="J81:J85"/>
    <mergeCell ref="B139:B142"/>
    <mergeCell ref="C139:C142"/>
    <mergeCell ref="D139:D142"/>
    <mergeCell ref="H139:H142"/>
    <mergeCell ref="I139:I142"/>
    <mergeCell ref="J139:J142"/>
    <mergeCell ref="A112:C112"/>
    <mergeCell ref="A96:A110"/>
    <mergeCell ref="B96:B100"/>
    <mergeCell ref="C96:C100"/>
    <mergeCell ref="D96:D100"/>
    <mergeCell ref="H96:H100"/>
    <mergeCell ref="B101:B105"/>
    <mergeCell ref="I106:I110"/>
    <mergeCell ref="G123:G126"/>
    <mergeCell ref="A89:W89"/>
    <mergeCell ref="A90:W90"/>
    <mergeCell ref="Q57:U57"/>
    <mergeCell ref="O57:P57"/>
    <mergeCell ref="M57:N57"/>
    <mergeCell ref="A153:A156"/>
    <mergeCell ref="A59:A66"/>
    <mergeCell ref="B59:B62"/>
    <mergeCell ref="C59:C62"/>
    <mergeCell ref="D59:D62"/>
    <mergeCell ref="H59:H62"/>
    <mergeCell ref="I59:I62"/>
    <mergeCell ref="J59:J62"/>
    <mergeCell ref="B63:B66"/>
    <mergeCell ref="C63:C66"/>
    <mergeCell ref="D63:D66"/>
    <mergeCell ref="H63:H66"/>
    <mergeCell ref="I63:I66"/>
    <mergeCell ref="J63:J66"/>
    <mergeCell ref="B68:C68"/>
    <mergeCell ref="A71:A85"/>
    <mergeCell ref="B71:B75"/>
    <mergeCell ref="C71:C75"/>
    <mergeCell ref="E153:E156"/>
    <mergeCell ref="G153:G156"/>
    <mergeCell ref="E123:E126"/>
    <mergeCell ref="E17:E20"/>
    <mergeCell ref="G17:G20"/>
    <mergeCell ref="E24:E28"/>
    <mergeCell ref="G24:G28"/>
    <mergeCell ref="F5:F8"/>
    <mergeCell ref="F9:F12"/>
    <mergeCell ref="F13:F16"/>
    <mergeCell ref="F17:F20"/>
    <mergeCell ref="F24:F28"/>
    <mergeCell ref="G13:G16"/>
    <mergeCell ref="E81:E85"/>
    <mergeCell ref="G81:G85"/>
    <mergeCell ref="E96:E100"/>
    <mergeCell ref="G96:G100"/>
    <mergeCell ref="E139:E142"/>
    <mergeCell ref="G139:G142"/>
    <mergeCell ref="F71:F75"/>
    <mergeCell ref="F76:F80"/>
    <mergeCell ref="F81:F85"/>
    <mergeCell ref="A91:W91"/>
    <mergeCell ref="Q121:U121"/>
    <mergeCell ref="O121:P121"/>
    <mergeCell ref="M121:N121"/>
    <mergeCell ref="J106:J110"/>
    <mergeCell ref="A113:W113"/>
    <mergeCell ref="A114:W114"/>
    <mergeCell ref="A115:W115"/>
    <mergeCell ref="A116:W116"/>
    <mergeCell ref="A117:W117"/>
    <mergeCell ref="A118:W118"/>
    <mergeCell ref="A119:W119"/>
    <mergeCell ref="B120:C120"/>
    <mergeCell ref="L120:W120"/>
    <mergeCell ref="I81:I85"/>
    <mergeCell ref="F153:F156"/>
    <mergeCell ref="F33:F37"/>
    <mergeCell ref="G33:G37"/>
    <mergeCell ref="E33:E37"/>
    <mergeCell ref="F38:F41"/>
    <mergeCell ref="F42:F45"/>
    <mergeCell ref="V3:Z3"/>
    <mergeCell ref="V22:Z22"/>
    <mergeCell ref="F59:F62"/>
    <mergeCell ref="F63:F66"/>
    <mergeCell ref="V57:Z57"/>
    <mergeCell ref="E29:E32"/>
    <mergeCell ref="G29:G32"/>
    <mergeCell ref="E38:E41"/>
    <mergeCell ref="G38:G41"/>
    <mergeCell ref="E42:E45"/>
    <mergeCell ref="G42:G45"/>
    <mergeCell ref="E59:E62"/>
    <mergeCell ref="G59:G62"/>
    <mergeCell ref="E5:E8"/>
    <mergeCell ref="G5:G8"/>
    <mergeCell ref="E9:E12"/>
    <mergeCell ref="G9:G12"/>
    <mergeCell ref="E13:E16"/>
    <mergeCell ref="V151:Z151"/>
    <mergeCell ref="V69:Z69"/>
    <mergeCell ref="F96:F100"/>
    <mergeCell ref="F101:F105"/>
    <mergeCell ref="F106:F110"/>
    <mergeCell ref="V94:Z94"/>
    <mergeCell ref="F123:F126"/>
    <mergeCell ref="F127:F130"/>
    <mergeCell ref="F135:F138"/>
    <mergeCell ref="F139:F142"/>
    <mergeCell ref="V121:Z121"/>
    <mergeCell ref="V133:Z133"/>
    <mergeCell ref="G76:G80"/>
    <mergeCell ref="O151:P151"/>
    <mergeCell ref="Q151:U151"/>
  </mergeCells>
  <conditionalFormatting sqref="E5:F5 E6:E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E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E1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E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:F42 E43:E4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7:E1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3:E15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8" scale="46" fitToHeight="0" orientation="landscape" cellComments="asDisplayed" errors="dash" r:id="rId4"/>
  <colBreaks count="1" manualBreakCount="1">
    <brk id="23" max="1048575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topLeftCell="A12" workbookViewId="0">
      <selection activeCell="F25" sqref="F25"/>
    </sheetView>
  </sheetViews>
  <sheetFormatPr defaultColWidth="9.1796875" defaultRowHeight="14.5" x14ac:dyDescent="0.35"/>
  <cols>
    <col min="1" max="1" width="18.26953125" style="135" bestFit="1" customWidth="1"/>
    <col min="2" max="2" width="14.81640625" style="135" bestFit="1" customWidth="1"/>
    <col min="3" max="3" width="14.453125" style="135" customWidth="1"/>
    <col min="4" max="4" width="12.54296875" style="135" customWidth="1"/>
    <col min="5" max="5" width="11.1796875" style="135" customWidth="1"/>
    <col min="6" max="6" width="14.453125" style="135" customWidth="1"/>
    <col min="7" max="7" width="8.7265625" style="135" bestFit="1" customWidth="1"/>
    <col min="8" max="8" width="10.1796875" style="135" bestFit="1" customWidth="1"/>
    <col min="9" max="9" width="8.54296875" style="135" bestFit="1" customWidth="1"/>
    <col min="10" max="10" width="7.90625" style="135" bestFit="1" customWidth="1"/>
    <col min="11" max="11" width="9.26953125" style="135" bestFit="1" customWidth="1"/>
    <col min="12" max="12" width="10.7265625" style="135" bestFit="1" customWidth="1"/>
    <col min="13" max="13" width="11.54296875" style="135" bestFit="1" customWidth="1"/>
    <col min="14" max="14" width="13.08984375" style="135" bestFit="1" customWidth="1"/>
    <col min="15" max="16384" width="9.1796875" style="135"/>
  </cols>
  <sheetData>
    <row r="1" spans="1:14" ht="18.5" x14ac:dyDescent="0.35">
      <c r="A1" s="510">
        <v>2019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s="154" customFormat="1" x14ac:dyDescent="0.35">
      <c r="A2" s="519" t="s">
        <v>155</v>
      </c>
      <c r="B2" s="519" t="s">
        <v>154</v>
      </c>
      <c r="C2" s="522" t="s">
        <v>153</v>
      </c>
      <c r="D2" s="522" t="s">
        <v>152</v>
      </c>
      <c r="E2" s="522" t="s">
        <v>151</v>
      </c>
      <c r="F2" s="522" t="s">
        <v>150</v>
      </c>
      <c r="G2" s="527" t="s">
        <v>149</v>
      </c>
      <c r="H2" s="527"/>
      <c r="I2" s="527"/>
      <c r="J2" s="527"/>
      <c r="K2" s="527"/>
      <c r="L2" s="527"/>
      <c r="M2" s="527"/>
      <c r="N2" s="527"/>
    </row>
    <row r="3" spans="1:14" s="154" customFormat="1" x14ac:dyDescent="0.35">
      <c r="A3" s="520"/>
      <c r="B3" s="520"/>
      <c r="C3" s="523"/>
      <c r="D3" s="523"/>
      <c r="E3" s="523"/>
      <c r="F3" s="523"/>
      <c r="G3" s="527"/>
      <c r="H3" s="527"/>
      <c r="I3" s="527"/>
      <c r="J3" s="527"/>
      <c r="K3" s="527"/>
      <c r="L3" s="527"/>
      <c r="M3" s="527"/>
      <c r="N3" s="527"/>
    </row>
    <row r="4" spans="1:14" s="154" customFormat="1" ht="29" x14ac:dyDescent="0.35">
      <c r="A4" s="521"/>
      <c r="B4" s="521"/>
      <c r="C4" s="524"/>
      <c r="D4" s="524"/>
      <c r="E4" s="524"/>
      <c r="F4" s="524"/>
      <c r="G4" s="158" t="s">
        <v>148</v>
      </c>
      <c r="H4" s="158" t="s">
        <v>147</v>
      </c>
      <c r="I4" s="157" t="s">
        <v>146</v>
      </c>
      <c r="J4" s="157" t="s">
        <v>145</v>
      </c>
      <c r="K4" s="155" t="s">
        <v>144</v>
      </c>
      <c r="L4" s="156" t="s">
        <v>143</v>
      </c>
      <c r="M4" s="155" t="s">
        <v>142</v>
      </c>
      <c r="N4" s="155" t="s">
        <v>141</v>
      </c>
    </row>
    <row r="5" spans="1:14" ht="15.5" x14ac:dyDescent="0.35">
      <c r="A5" s="151" t="s">
        <v>140</v>
      </c>
      <c r="B5" s="144">
        <v>4035042</v>
      </c>
      <c r="C5" s="150">
        <f>41372*5.5</f>
        <v>227546</v>
      </c>
      <c r="D5" s="150">
        <f>41372*5.5</f>
        <v>227546</v>
      </c>
      <c r="E5" s="150">
        <v>41372</v>
      </c>
      <c r="F5" s="150">
        <v>41372</v>
      </c>
      <c r="G5" s="147">
        <f>D5*H5</f>
        <v>116958.644</v>
      </c>
      <c r="H5" s="149">
        <v>0.51400000000000001</v>
      </c>
      <c r="I5" s="147">
        <f>D5*J5</f>
        <v>110587.356</v>
      </c>
      <c r="J5" s="142">
        <v>0.48599999999999999</v>
      </c>
      <c r="K5" s="148">
        <f>D5*L5</f>
        <v>70880.578999999998</v>
      </c>
      <c r="L5" s="146">
        <v>0.3115</v>
      </c>
      <c r="M5" s="147">
        <f>N5*D5</f>
        <v>37181.0164</v>
      </c>
      <c r="N5" s="146">
        <v>0.16339999999999999</v>
      </c>
    </row>
    <row r="6" spans="1:14" ht="15.5" x14ac:dyDescent="0.35">
      <c r="A6" s="151" t="s">
        <v>139</v>
      </c>
      <c r="B6" s="144">
        <v>1500000</v>
      </c>
      <c r="C6" s="150">
        <f>B6*0.68</f>
        <v>1020000.0000000001</v>
      </c>
      <c r="D6" s="147">
        <f>B6*0.51</f>
        <v>765000</v>
      </c>
      <c r="E6" s="153">
        <f>((B6*0.51)/5.58)+(B6*0.17)/5.16</f>
        <v>186515.37884471117</v>
      </c>
      <c r="F6" s="147">
        <f>(B6*0.51)/5.58</f>
        <v>137096.77419354839</v>
      </c>
      <c r="G6" s="147">
        <f>D6*H6</f>
        <v>394740</v>
      </c>
      <c r="H6" s="152">
        <v>0.51600000000000001</v>
      </c>
      <c r="I6" s="147">
        <f>D6*J6</f>
        <v>370260</v>
      </c>
      <c r="J6" s="142">
        <v>0.48399999999999999</v>
      </c>
      <c r="K6" s="148">
        <f>D6*L6</f>
        <v>410040</v>
      </c>
      <c r="L6" s="146">
        <v>0.53600000000000003</v>
      </c>
      <c r="M6" s="147">
        <f>N6*D6</f>
        <v>137700</v>
      </c>
      <c r="N6" s="146">
        <v>0.18</v>
      </c>
    </row>
    <row r="7" spans="1:14" ht="29" x14ac:dyDescent="0.35">
      <c r="A7" s="151" t="s">
        <v>138</v>
      </c>
      <c r="B7" s="144">
        <v>29000</v>
      </c>
      <c r="C7" s="150">
        <f>B7</f>
        <v>29000</v>
      </c>
      <c r="D7" s="147">
        <f>B7</f>
        <v>29000</v>
      </c>
      <c r="E7" s="147">
        <v>8800</v>
      </c>
      <c r="F7" s="147">
        <v>8800</v>
      </c>
      <c r="G7" s="147">
        <f>D7*H7</f>
        <v>14645</v>
      </c>
      <c r="H7" s="149">
        <v>0.505</v>
      </c>
      <c r="I7" s="147">
        <f>D7*J7</f>
        <v>14355.000000000002</v>
      </c>
      <c r="J7" s="142">
        <v>0.49500000000000005</v>
      </c>
      <c r="K7" s="148">
        <f>D7*L7</f>
        <v>10625.6</v>
      </c>
      <c r="L7" s="146">
        <v>0.3664</v>
      </c>
      <c r="M7" s="147">
        <f>N7*D7</f>
        <v>4657.3999999999996</v>
      </c>
      <c r="N7" s="146">
        <v>0.16059999999999999</v>
      </c>
    </row>
    <row r="8" spans="1:14" ht="29" x14ac:dyDescent="0.35">
      <c r="A8" s="151" t="s">
        <v>137</v>
      </c>
      <c r="B8" s="144">
        <v>277985</v>
      </c>
      <c r="C8" s="150">
        <v>180690</v>
      </c>
      <c r="D8" s="147">
        <v>2565</v>
      </c>
      <c r="E8" s="291"/>
      <c r="F8" s="147">
        <v>712</v>
      </c>
      <c r="G8" s="147">
        <f>D8*H8</f>
        <v>1295.325</v>
      </c>
      <c r="H8" s="149">
        <v>0.505</v>
      </c>
      <c r="I8" s="147">
        <f>D8*J8</f>
        <v>1269.675</v>
      </c>
      <c r="J8" s="142">
        <v>0.495</v>
      </c>
      <c r="K8" s="148">
        <f>D8*L8</f>
        <v>977.77799999999991</v>
      </c>
      <c r="L8" s="146">
        <v>0.38119999999999998</v>
      </c>
      <c r="M8" s="147">
        <f>N8*D8</f>
        <v>471.96</v>
      </c>
      <c r="N8" s="146">
        <v>0.184</v>
      </c>
    </row>
    <row r="9" spans="1:14" ht="15.5" x14ac:dyDescent="0.35">
      <c r="A9" s="145" t="s">
        <v>136</v>
      </c>
      <c r="B9" s="144">
        <f>SUM(B5:B8)</f>
        <v>5842027</v>
      </c>
      <c r="C9" s="141">
        <f>SUM(C5:C8)</f>
        <v>1457236</v>
      </c>
      <c r="D9" s="141">
        <f>ROUND(SUM(D5:D8),-3)</f>
        <v>1024000</v>
      </c>
      <c r="E9" s="141">
        <f>SUM(E5:E8)</f>
        <v>236687.37884471117</v>
      </c>
      <c r="F9" s="141">
        <f>SUM(F5:F8)</f>
        <v>187980.77419354839</v>
      </c>
      <c r="G9" s="141">
        <f>ROUND(SUM(G5:G8),-3)</f>
        <v>528000</v>
      </c>
      <c r="H9" s="143"/>
      <c r="I9" s="141">
        <f>ROUND(SUM(I5:I8),-3)</f>
        <v>496000</v>
      </c>
      <c r="J9" s="142"/>
      <c r="K9" s="141">
        <f>ROUND(SUM(K5:K8),-3)</f>
        <v>493000</v>
      </c>
      <c r="L9" s="140"/>
      <c r="M9" s="141">
        <f>ROUND(SUM(M5:M8),-3)</f>
        <v>180000</v>
      </c>
      <c r="N9" s="140"/>
    </row>
    <row r="10" spans="1:14" ht="14.5" customHeight="1" x14ac:dyDescent="0.3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x14ac:dyDescent="0.35">
      <c r="H11" s="139"/>
      <c r="I11" s="528" t="s">
        <v>134</v>
      </c>
      <c r="J11" s="529"/>
      <c r="K11" s="529"/>
      <c r="L11" s="529"/>
      <c r="M11" s="529"/>
      <c r="N11" s="529"/>
    </row>
    <row r="12" spans="1:14" x14ac:dyDescent="0.35">
      <c r="H12" s="139"/>
      <c r="I12" s="530"/>
      <c r="J12" s="531"/>
      <c r="K12" s="531"/>
      <c r="L12" s="531"/>
      <c r="M12" s="531"/>
      <c r="N12" s="531"/>
    </row>
    <row r="13" spans="1:14" ht="18.5" x14ac:dyDescent="0.35">
      <c r="A13" s="511">
        <v>2020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</row>
    <row r="14" spans="1:14" ht="14.5" customHeight="1" x14ac:dyDescent="0.35">
      <c r="A14" s="512" t="s">
        <v>155</v>
      </c>
      <c r="B14" s="512" t="s">
        <v>154</v>
      </c>
      <c r="C14" s="515" t="s">
        <v>153</v>
      </c>
      <c r="D14" s="515" t="s">
        <v>152</v>
      </c>
      <c r="E14" s="515" t="s">
        <v>151</v>
      </c>
      <c r="F14" s="515" t="s">
        <v>150</v>
      </c>
      <c r="G14" s="518" t="s">
        <v>149</v>
      </c>
      <c r="H14" s="518"/>
      <c r="I14" s="518"/>
      <c r="J14" s="518"/>
      <c r="K14" s="518"/>
      <c r="L14" s="518"/>
      <c r="M14" s="518"/>
      <c r="N14" s="518"/>
    </row>
    <row r="15" spans="1:14" x14ac:dyDescent="0.35">
      <c r="A15" s="513"/>
      <c r="B15" s="513"/>
      <c r="C15" s="516"/>
      <c r="D15" s="516"/>
      <c r="E15" s="516"/>
      <c r="F15" s="516"/>
      <c r="G15" s="518"/>
      <c r="H15" s="518"/>
      <c r="I15" s="518"/>
      <c r="J15" s="518"/>
      <c r="K15" s="518"/>
      <c r="L15" s="518"/>
      <c r="M15" s="518"/>
      <c r="N15" s="518"/>
    </row>
    <row r="16" spans="1:14" ht="29" x14ac:dyDescent="0.35">
      <c r="A16" s="514"/>
      <c r="B16" s="514"/>
      <c r="C16" s="517"/>
      <c r="D16" s="517"/>
      <c r="E16" s="517"/>
      <c r="F16" s="517"/>
      <c r="G16" s="292" t="s">
        <v>148</v>
      </c>
      <c r="H16" s="292" t="s">
        <v>147</v>
      </c>
      <c r="I16" s="293" t="s">
        <v>146</v>
      </c>
      <c r="J16" s="293" t="s">
        <v>145</v>
      </c>
      <c r="K16" s="294" t="s">
        <v>144</v>
      </c>
      <c r="L16" s="295" t="s">
        <v>143</v>
      </c>
      <c r="M16" s="294" t="s">
        <v>142</v>
      </c>
      <c r="N16" s="294" t="s">
        <v>141</v>
      </c>
    </row>
    <row r="17" spans="1:14" x14ac:dyDescent="0.35">
      <c r="A17" s="151" t="s">
        <v>140</v>
      </c>
      <c r="B17" s="296">
        <v>4035042</v>
      </c>
      <c r="C17" s="150">
        <f>41372*5.5</f>
        <v>227546</v>
      </c>
      <c r="D17" s="150">
        <f>41372*5.5</f>
        <v>227546</v>
      </c>
      <c r="E17" s="347">
        <v>42935</v>
      </c>
      <c r="F17" s="347">
        <v>42935</v>
      </c>
      <c r="G17" s="147">
        <f>D17*H17</f>
        <v>113090.36199999999</v>
      </c>
      <c r="H17" s="297">
        <v>0.497</v>
      </c>
      <c r="I17" s="147">
        <f>D17*J17</f>
        <v>114370.30825</v>
      </c>
      <c r="J17" s="298">
        <v>0.50262499999999999</v>
      </c>
      <c r="K17" s="148">
        <f>D17*L17</f>
        <v>70880.578999999998</v>
      </c>
      <c r="L17" s="297">
        <v>0.3115</v>
      </c>
      <c r="M17" s="147">
        <f>N17*D17</f>
        <v>37181.0164</v>
      </c>
      <c r="N17" s="299">
        <v>0.16339999999999999</v>
      </c>
    </row>
    <row r="18" spans="1:14" x14ac:dyDescent="0.35">
      <c r="A18" s="151" t="s">
        <v>139</v>
      </c>
      <c r="B18" s="296">
        <v>1500000</v>
      </c>
      <c r="C18" s="150">
        <f>B18*0.73</f>
        <v>1095000</v>
      </c>
      <c r="D18" s="147">
        <f>B18*0.55</f>
        <v>825000.00000000012</v>
      </c>
      <c r="E18" s="348">
        <v>198000</v>
      </c>
      <c r="F18" s="147">
        <v>146000</v>
      </c>
      <c r="G18" s="147">
        <f>D18*H18</f>
        <v>424050.00000000006</v>
      </c>
      <c r="H18" s="297">
        <v>0.51400000000000001</v>
      </c>
      <c r="I18" s="147">
        <f>D18*J18</f>
        <v>400950.00000000006</v>
      </c>
      <c r="J18" s="298">
        <f>100%-H18</f>
        <v>0.48599999999999999</v>
      </c>
      <c r="K18" s="148">
        <f>D18*L18</f>
        <v>443025.00000000012</v>
      </c>
      <c r="L18" s="297">
        <v>0.53700000000000003</v>
      </c>
      <c r="M18" s="147">
        <f>N18*D18</f>
        <v>159225.00000000003</v>
      </c>
      <c r="N18" s="299">
        <v>0.193</v>
      </c>
    </row>
    <row r="19" spans="1:14" ht="29" x14ac:dyDescent="0.35">
      <c r="A19" s="151" t="s">
        <v>138</v>
      </c>
      <c r="B19" s="296">
        <v>27700</v>
      </c>
      <c r="C19" s="150">
        <f>B19</f>
        <v>27700</v>
      </c>
      <c r="D19" s="147">
        <f>B19</f>
        <v>27700</v>
      </c>
      <c r="E19" s="291">
        <v>8450</v>
      </c>
      <c r="F19" s="291">
        <v>8450</v>
      </c>
      <c r="G19" s="147">
        <f>D19*H19</f>
        <v>14348.6</v>
      </c>
      <c r="H19" s="297">
        <v>0.51800000000000002</v>
      </c>
      <c r="I19" s="147">
        <f>D19*J19</f>
        <v>13351.4</v>
      </c>
      <c r="J19" s="298">
        <f>100%-H19</f>
        <v>0.48199999999999998</v>
      </c>
      <c r="K19" s="148">
        <f>D19*L19</f>
        <v>11171.41</v>
      </c>
      <c r="L19" s="297">
        <v>0.40329999999999999</v>
      </c>
      <c r="M19" s="147">
        <f>N19*D19</f>
        <v>4770</v>
      </c>
      <c r="N19" s="299">
        <v>0.17220216606498195</v>
      </c>
    </row>
    <row r="20" spans="1:14" ht="29" x14ac:dyDescent="0.35">
      <c r="A20" s="151" t="s">
        <v>137</v>
      </c>
      <c r="B20" s="296">
        <v>180000.00100185533</v>
      </c>
      <c r="C20" s="150">
        <v>180690</v>
      </c>
      <c r="D20" s="147">
        <v>2565</v>
      </c>
      <c r="E20" s="291">
        <v>710</v>
      </c>
      <c r="F20" s="291">
        <v>710</v>
      </c>
      <c r="G20" s="147">
        <f>D20*H20</f>
        <v>1272.24</v>
      </c>
      <c r="H20" s="297">
        <v>0.496</v>
      </c>
      <c r="I20" s="147">
        <f>D20*J20</f>
        <v>1292.76</v>
      </c>
      <c r="J20" s="298">
        <f>100%-H20</f>
        <v>0.504</v>
      </c>
      <c r="K20" s="148">
        <f>D20*L20</f>
        <v>892.10699999999997</v>
      </c>
      <c r="L20" s="297">
        <v>0.3478</v>
      </c>
      <c r="M20" s="147">
        <f>N20*D20</f>
        <v>391.97854276594285</v>
      </c>
      <c r="N20" s="299">
        <v>0.15281814532785296</v>
      </c>
    </row>
    <row r="21" spans="1:14" ht="15.5" x14ac:dyDescent="0.35">
      <c r="A21" s="145" t="s">
        <v>136</v>
      </c>
      <c r="B21" s="144">
        <f>SUM(B17:B20)</f>
        <v>5742742.0010018554</v>
      </c>
      <c r="C21" s="141">
        <f>SUM(C17:C20)</f>
        <v>1530936</v>
      </c>
      <c r="D21" s="141">
        <f>ROUND(SUM(D17:D20),-3)</f>
        <v>1083000</v>
      </c>
      <c r="E21" s="141">
        <f>SUM(E17:E20)</f>
        <v>250095</v>
      </c>
      <c r="F21" s="141">
        <f>SUM(F17:F20)</f>
        <v>198095</v>
      </c>
      <c r="G21" s="141">
        <f>ROUND(SUM(G17:G20),-3)</f>
        <v>553000</v>
      </c>
      <c r="H21" s="143"/>
      <c r="I21" s="141">
        <f>ROUND(SUM(I17:I20),-3)</f>
        <v>530000</v>
      </c>
      <c r="J21" s="142"/>
      <c r="K21" s="141">
        <f>ROUND(SUM(K17:K20),-3)</f>
        <v>526000</v>
      </c>
      <c r="L21" s="140"/>
      <c r="M21" s="141">
        <f>ROUND(SUM(M17:M20),-3)</f>
        <v>202000</v>
      </c>
      <c r="N21" s="140"/>
    </row>
    <row r="22" spans="1:14" x14ac:dyDescent="0.35">
      <c r="I22" s="137"/>
      <c r="J22" s="137"/>
    </row>
    <row r="23" spans="1:14" ht="14.5" customHeight="1" x14ac:dyDescent="0.35">
      <c r="H23" s="525" t="s">
        <v>240</v>
      </c>
      <c r="I23" s="525"/>
      <c r="J23" s="525"/>
      <c r="K23" s="525"/>
      <c r="L23" s="525"/>
      <c r="M23" s="525"/>
    </row>
    <row r="24" spans="1:14" x14ac:dyDescent="0.35">
      <c r="H24" s="526"/>
      <c r="I24" s="526"/>
      <c r="J24" s="526"/>
      <c r="K24" s="526"/>
      <c r="L24" s="526"/>
      <c r="M24" s="526"/>
    </row>
    <row r="25" spans="1:14" x14ac:dyDescent="0.35">
      <c r="H25" s="526"/>
      <c r="I25" s="526"/>
      <c r="J25" s="526"/>
      <c r="K25" s="526"/>
      <c r="L25" s="526"/>
      <c r="M25" s="526"/>
    </row>
    <row r="26" spans="1:14" x14ac:dyDescent="0.35">
      <c r="A26" s="508" t="s">
        <v>135</v>
      </c>
      <c r="B26" s="509"/>
      <c r="C26" s="300" t="s">
        <v>131</v>
      </c>
      <c r="D26" s="300" t="s">
        <v>241</v>
      </c>
    </row>
    <row r="27" spans="1:14" x14ac:dyDescent="0.35">
      <c r="A27" s="506" t="s">
        <v>242</v>
      </c>
      <c r="B27" s="506"/>
      <c r="C27" s="301">
        <v>1</v>
      </c>
      <c r="D27" s="301"/>
      <c r="G27" s="136"/>
      <c r="H27" s="136"/>
      <c r="I27" s="136"/>
      <c r="J27" s="136"/>
      <c r="K27" s="136"/>
    </row>
    <row r="28" spans="1:14" x14ac:dyDescent="0.35">
      <c r="A28" s="506" t="s">
        <v>243</v>
      </c>
      <c r="B28" s="506"/>
      <c r="C28" s="301">
        <v>8</v>
      </c>
      <c r="D28" s="301"/>
    </row>
    <row r="29" spans="1:14" x14ac:dyDescent="0.35">
      <c r="A29" s="506" t="s">
        <v>244</v>
      </c>
      <c r="B29" s="506"/>
      <c r="C29" s="301">
        <v>1</v>
      </c>
      <c r="D29" s="301"/>
    </row>
    <row r="30" spans="1:14" x14ac:dyDescent="0.35">
      <c r="A30" s="506" t="s">
        <v>245</v>
      </c>
      <c r="B30" s="506"/>
      <c r="C30" s="301">
        <v>1</v>
      </c>
      <c r="D30" s="301"/>
    </row>
    <row r="31" spans="1:14" x14ac:dyDescent="0.35">
      <c r="A31" s="506" t="s">
        <v>246</v>
      </c>
      <c r="B31" s="506"/>
      <c r="C31" s="301">
        <v>1232</v>
      </c>
      <c r="D31" s="301"/>
    </row>
    <row r="32" spans="1:14" x14ac:dyDescent="0.35">
      <c r="A32" s="506" t="s">
        <v>247</v>
      </c>
      <c r="B32" s="506"/>
      <c r="C32" s="301"/>
      <c r="D32" s="301"/>
    </row>
    <row r="33" spans="1:4" x14ac:dyDescent="0.35">
      <c r="A33" s="506" t="s">
        <v>248</v>
      </c>
      <c r="B33" s="506"/>
      <c r="C33" s="301">
        <v>1</v>
      </c>
      <c r="D33" s="301"/>
    </row>
    <row r="34" spans="1:4" x14ac:dyDescent="0.35">
      <c r="A34" s="506" t="s">
        <v>249</v>
      </c>
      <c r="B34" s="506"/>
      <c r="C34" s="302">
        <v>1</v>
      </c>
      <c r="D34" s="302"/>
    </row>
    <row r="35" spans="1:4" x14ac:dyDescent="0.35">
      <c r="A35" s="506" t="s">
        <v>250</v>
      </c>
      <c r="B35" s="506"/>
      <c r="C35" s="302">
        <v>1</v>
      </c>
      <c r="D35" s="302"/>
    </row>
    <row r="36" spans="1:4" x14ac:dyDescent="0.35">
      <c r="A36" s="506" t="s">
        <v>251</v>
      </c>
      <c r="B36" s="506"/>
      <c r="C36" s="302">
        <v>1</v>
      </c>
      <c r="D36" s="302"/>
    </row>
    <row r="37" spans="1:4" x14ac:dyDescent="0.35">
      <c r="A37" s="506" t="s">
        <v>252</v>
      </c>
      <c r="B37" s="506"/>
      <c r="C37" s="302">
        <v>1</v>
      </c>
      <c r="D37" s="302"/>
    </row>
    <row r="38" spans="1:4" x14ac:dyDescent="0.35">
      <c r="A38" s="506" t="s">
        <v>253</v>
      </c>
      <c r="B38" s="506"/>
      <c r="C38" s="302">
        <v>1</v>
      </c>
      <c r="D38" s="302"/>
    </row>
    <row r="39" spans="1:4" x14ac:dyDescent="0.35">
      <c r="A39" s="506" t="s">
        <v>254</v>
      </c>
      <c r="B39" s="506"/>
      <c r="C39" s="302">
        <v>1</v>
      </c>
      <c r="D39" s="302"/>
    </row>
    <row r="40" spans="1:4" x14ac:dyDescent="0.35">
      <c r="A40" s="506" t="s">
        <v>255</v>
      </c>
      <c r="B40" s="506"/>
      <c r="C40" s="302">
        <v>1</v>
      </c>
      <c r="D40" s="302"/>
    </row>
    <row r="41" spans="1:4" x14ac:dyDescent="0.35">
      <c r="A41" s="506" t="s">
        <v>256</v>
      </c>
      <c r="B41" s="506"/>
      <c r="C41" s="302">
        <v>1</v>
      </c>
      <c r="D41" s="302"/>
    </row>
    <row r="42" spans="1:4" x14ac:dyDescent="0.35">
      <c r="A42" s="506" t="s">
        <v>257</v>
      </c>
      <c r="B42" s="506"/>
      <c r="C42" s="302">
        <v>1</v>
      </c>
      <c r="D42" s="302"/>
    </row>
    <row r="43" spans="1:4" x14ac:dyDescent="0.35">
      <c r="A43" s="506" t="s">
        <v>258</v>
      </c>
      <c r="B43" s="506"/>
      <c r="C43" s="302">
        <v>234</v>
      </c>
      <c r="D43" s="302"/>
    </row>
    <row r="44" spans="1:4" x14ac:dyDescent="0.35">
      <c r="A44" s="506" t="s">
        <v>259</v>
      </c>
      <c r="B44" s="506"/>
      <c r="C44" s="302">
        <v>128</v>
      </c>
      <c r="D44" s="302"/>
    </row>
    <row r="45" spans="1:4" x14ac:dyDescent="0.35">
      <c r="A45" s="506" t="s">
        <v>260</v>
      </c>
      <c r="B45" s="506"/>
      <c r="C45" s="302">
        <v>1</v>
      </c>
      <c r="D45" s="302"/>
    </row>
    <row r="46" spans="1:4" x14ac:dyDescent="0.35">
      <c r="A46" s="506" t="s">
        <v>261</v>
      </c>
      <c r="B46" s="506"/>
      <c r="C46" s="302">
        <v>1</v>
      </c>
      <c r="D46" s="302"/>
    </row>
    <row r="47" spans="1:4" x14ac:dyDescent="0.35">
      <c r="A47" s="506" t="s">
        <v>262</v>
      </c>
      <c r="B47" s="506"/>
      <c r="C47" s="302">
        <v>233</v>
      </c>
      <c r="D47" s="302"/>
    </row>
    <row r="48" spans="1:4" x14ac:dyDescent="0.35">
      <c r="A48" s="506" t="s">
        <v>263</v>
      </c>
      <c r="B48" s="506"/>
      <c r="C48" s="302">
        <v>1</v>
      </c>
      <c r="D48" s="302"/>
    </row>
    <row r="49" spans="1:4" x14ac:dyDescent="0.35">
      <c r="A49" s="506" t="s">
        <v>264</v>
      </c>
      <c r="B49" s="506"/>
      <c r="C49" s="302">
        <v>1</v>
      </c>
      <c r="D49" s="302"/>
    </row>
    <row r="50" spans="1:4" x14ac:dyDescent="0.35">
      <c r="A50" s="506" t="s">
        <v>265</v>
      </c>
      <c r="B50" s="506"/>
      <c r="C50" s="302">
        <v>1</v>
      </c>
      <c r="D50" s="302"/>
    </row>
    <row r="51" spans="1:4" x14ac:dyDescent="0.35">
      <c r="A51" s="506" t="s">
        <v>266</v>
      </c>
      <c r="B51" s="506"/>
      <c r="C51" s="302">
        <v>1</v>
      </c>
      <c r="D51" s="302"/>
    </row>
    <row r="52" spans="1:4" x14ac:dyDescent="0.35">
      <c r="A52" s="506" t="s">
        <v>267</v>
      </c>
      <c r="B52" s="506"/>
      <c r="C52" s="302">
        <v>1</v>
      </c>
      <c r="D52" s="302"/>
    </row>
    <row r="53" spans="1:4" x14ac:dyDescent="0.35">
      <c r="A53" s="506" t="s">
        <v>268</v>
      </c>
      <c r="B53" s="506"/>
      <c r="C53" s="302">
        <v>1</v>
      </c>
      <c r="D53" s="302"/>
    </row>
    <row r="54" spans="1:4" x14ac:dyDescent="0.35">
      <c r="A54" s="506" t="s">
        <v>269</v>
      </c>
      <c r="B54" s="506"/>
      <c r="C54" s="302">
        <v>1</v>
      </c>
      <c r="D54" s="302"/>
    </row>
    <row r="55" spans="1:4" x14ac:dyDescent="0.35">
      <c r="A55" s="506" t="s">
        <v>270</v>
      </c>
      <c r="B55" s="506"/>
      <c r="C55" s="302">
        <v>53</v>
      </c>
      <c r="D55" s="302"/>
    </row>
    <row r="56" spans="1:4" x14ac:dyDescent="0.35">
      <c r="A56" s="506" t="s">
        <v>271</v>
      </c>
      <c r="B56" s="506"/>
      <c r="C56" s="302">
        <v>1108</v>
      </c>
      <c r="D56" s="302"/>
    </row>
    <row r="57" spans="1:4" x14ac:dyDescent="0.35">
      <c r="A57" s="506" t="s">
        <v>133</v>
      </c>
      <c r="B57" s="506"/>
      <c r="C57" s="302"/>
      <c r="D57" s="302"/>
    </row>
    <row r="58" spans="1:4" x14ac:dyDescent="0.35">
      <c r="A58" s="506" t="s">
        <v>272</v>
      </c>
      <c r="B58" s="506"/>
      <c r="C58" s="302"/>
      <c r="D58" s="302"/>
    </row>
    <row r="59" spans="1:4" x14ac:dyDescent="0.35">
      <c r="A59" s="507" t="s">
        <v>132</v>
      </c>
      <c r="B59" s="507"/>
      <c r="C59" s="303">
        <v>1</v>
      </c>
      <c r="D59" s="303">
        <v>1</v>
      </c>
    </row>
  </sheetData>
  <mergeCells count="52">
    <mergeCell ref="A36:B36"/>
    <mergeCell ref="A37:B37"/>
    <mergeCell ref="A31:B31"/>
    <mergeCell ref="A32:B32"/>
    <mergeCell ref="A33:B33"/>
    <mergeCell ref="A34:B34"/>
    <mergeCell ref="A35:B35"/>
    <mergeCell ref="H23:M25"/>
    <mergeCell ref="F2:F4"/>
    <mergeCell ref="G2:N3"/>
    <mergeCell ref="I11:N12"/>
    <mergeCell ref="E2:E4"/>
    <mergeCell ref="A1:N1"/>
    <mergeCell ref="A13:N13"/>
    <mergeCell ref="A14:A16"/>
    <mergeCell ref="B14:B16"/>
    <mergeCell ref="C14:C16"/>
    <mergeCell ref="D14:D16"/>
    <mergeCell ref="E14:E16"/>
    <mergeCell ref="F14:F16"/>
    <mergeCell ref="G14:N15"/>
    <mergeCell ref="A2:A4"/>
    <mergeCell ref="B2:B4"/>
    <mergeCell ref="C2:C4"/>
    <mergeCell ref="D2:D4"/>
    <mergeCell ref="A26:B26"/>
    <mergeCell ref="A27:B27"/>
    <mergeCell ref="A28:B28"/>
    <mergeCell ref="A29:B29"/>
    <mergeCell ref="A30:B30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8:B58"/>
    <mergeCell ref="A59:B59"/>
    <mergeCell ref="A53:B53"/>
    <mergeCell ref="A54:B54"/>
    <mergeCell ref="A55:B55"/>
    <mergeCell ref="A56:B56"/>
    <mergeCell ref="A57:B57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workbookViewId="0">
      <selection activeCell="C16" sqref="C16:D16"/>
    </sheetView>
  </sheetViews>
  <sheetFormatPr defaultColWidth="9.1796875" defaultRowHeight="14.5" x14ac:dyDescent="0.35"/>
  <cols>
    <col min="1" max="1" width="16.7265625" style="135" customWidth="1"/>
    <col min="2" max="2" width="20" style="135" customWidth="1"/>
    <col min="3" max="3" width="13.36328125" style="135" bestFit="1" customWidth="1"/>
    <col min="4" max="4" width="11" style="135" bestFit="1" customWidth="1"/>
    <col min="5" max="5" width="15.6328125" style="154" bestFit="1" customWidth="1"/>
    <col min="6" max="13" width="13.7265625" style="154" bestFit="1" customWidth="1"/>
    <col min="14" max="14" width="11" style="135" bestFit="1" customWidth="1"/>
    <col min="15" max="15" width="12" style="135" bestFit="1" customWidth="1"/>
    <col min="16" max="16" width="15.6328125" style="135" bestFit="1" customWidth="1"/>
    <col min="17" max="16384" width="9.1796875" style="135"/>
  </cols>
  <sheetData>
    <row r="1" spans="1:16" x14ac:dyDescent="0.35">
      <c r="A1" s="167"/>
      <c r="B1" s="168"/>
      <c r="C1" s="168" t="s">
        <v>181</v>
      </c>
      <c r="D1" s="168" t="s">
        <v>180</v>
      </c>
      <c r="E1" s="169" t="s">
        <v>179</v>
      </c>
      <c r="F1" s="169" t="s">
        <v>178</v>
      </c>
      <c r="G1" s="169" t="s">
        <v>177</v>
      </c>
      <c r="H1" s="169" t="s">
        <v>176</v>
      </c>
      <c r="I1" s="169" t="s">
        <v>175</v>
      </c>
      <c r="J1" s="169" t="s">
        <v>174</v>
      </c>
      <c r="K1" s="169" t="s">
        <v>173</v>
      </c>
      <c r="L1" s="169" t="s">
        <v>172</v>
      </c>
      <c r="M1" s="169" t="s">
        <v>171</v>
      </c>
      <c r="N1" s="168" t="s">
        <v>170</v>
      </c>
      <c r="O1" s="168" t="s">
        <v>273</v>
      </c>
    </row>
    <row r="2" spans="1:16" x14ac:dyDescent="0.35">
      <c r="A2" s="532" t="s">
        <v>169</v>
      </c>
      <c r="B2" s="160" t="s">
        <v>161</v>
      </c>
      <c r="C2" s="162">
        <v>58000</v>
      </c>
      <c r="D2" s="164">
        <f t="shared" ref="D2:M2" si="0">C2+(($N$2-$C$2)/11)</f>
        <v>66000</v>
      </c>
      <c r="E2" s="165">
        <f t="shared" si="0"/>
        <v>74000</v>
      </c>
      <c r="F2" s="165">
        <f t="shared" si="0"/>
        <v>82000</v>
      </c>
      <c r="G2" s="165">
        <f t="shared" si="0"/>
        <v>90000</v>
      </c>
      <c r="H2" s="165">
        <f t="shared" si="0"/>
        <v>98000</v>
      </c>
      <c r="I2" s="165">
        <f t="shared" si="0"/>
        <v>106000</v>
      </c>
      <c r="J2" s="165">
        <f t="shared" si="0"/>
        <v>114000</v>
      </c>
      <c r="K2" s="165">
        <f t="shared" si="0"/>
        <v>122000</v>
      </c>
      <c r="L2" s="165">
        <f t="shared" si="0"/>
        <v>130000</v>
      </c>
      <c r="M2" s="165">
        <f t="shared" si="0"/>
        <v>138000</v>
      </c>
      <c r="N2" s="147">
        <v>146000</v>
      </c>
      <c r="O2" s="166">
        <v>146000</v>
      </c>
    </row>
    <row r="3" spans="1:16" x14ac:dyDescent="0.35">
      <c r="A3" s="533"/>
      <c r="B3" s="160" t="s">
        <v>163</v>
      </c>
      <c r="C3" s="163">
        <f t="shared" ref="C3:N3" si="1">C2*186</f>
        <v>10788000</v>
      </c>
      <c r="D3" s="163">
        <f t="shared" si="1"/>
        <v>12276000</v>
      </c>
      <c r="E3" s="163">
        <f t="shared" si="1"/>
        <v>13764000</v>
      </c>
      <c r="F3" s="163">
        <f t="shared" si="1"/>
        <v>15252000</v>
      </c>
      <c r="G3" s="163">
        <f t="shared" si="1"/>
        <v>16740000</v>
      </c>
      <c r="H3" s="163">
        <f t="shared" si="1"/>
        <v>18228000</v>
      </c>
      <c r="I3" s="163">
        <f t="shared" si="1"/>
        <v>19716000</v>
      </c>
      <c r="J3" s="163">
        <f t="shared" si="1"/>
        <v>21204000</v>
      </c>
      <c r="K3" s="163">
        <f t="shared" si="1"/>
        <v>22692000</v>
      </c>
      <c r="L3" s="163">
        <f t="shared" si="1"/>
        <v>24180000</v>
      </c>
      <c r="M3" s="163">
        <f t="shared" si="1"/>
        <v>25668000</v>
      </c>
      <c r="N3" s="163">
        <f t="shared" si="1"/>
        <v>27156000</v>
      </c>
      <c r="P3" s="318">
        <f>SUM(C3:N3)</f>
        <v>227664000</v>
      </c>
    </row>
    <row r="4" spans="1:16" x14ac:dyDescent="0.35">
      <c r="A4" s="533"/>
      <c r="B4" s="160" t="s">
        <v>168</v>
      </c>
      <c r="C4" s="160"/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0"/>
      <c r="O4" s="160">
        <v>8450</v>
      </c>
      <c r="P4" s="319"/>
    </row>
    <row r="5" spans="1:16" x14ac:dyDescent="0.35">
      <c r="A5" s="533"/>
      <c r="B5" s="160" t="s">
        <v>163</v>
      </c>
      <c r="C5" s="160"/>
      <c r="D5" s="160"/>
      <c r="E5" s="165"/>
      <c r="F5" s="161"/>
      <c r="G5" s="161"/>
      <c r="H5" s="161"/>
      <c r="I5" s="161"/>
      <c r="J5" s="161"/>
      <c r="K5" s="161"/>
      <c r="L5" s="161"/>
      <c r="M5" s="161"/>
      <c r="N5" s="160"/>
      <c r="P5" s="318">
        <f>8450*100*12</f>
        <v>10140000</v>
      </c>
    </row>
    <row r="6" spans="1:16" s="167" customFormat="1" x14ac:dyDescent="0.35">
      <c r="A6" s="533"/>
      <c r="B6" s="160" t="s">
        <v>167</v>
      </c>
      <c r="C6" s="160">
        <v>550</v>
      </c>
      <c r="D6" s="164">
        <f t="shared" ref="D6:M6" si="2">C6+(($N$6-$C$6)/11)</f>
        <v>4403.181818181818</v>
      </c>
      <c r="E6" s="164">
        <f t="shared" si="2"/>
        <v>8256.363636363636</v>
      </c>
      <c r="F6" s="164">
        <f t="shared" si="2"/>
        <v>12109.545454545454</v>
      </c>
      <c r="G6" s="164">
        <f t="shared" si="2"/>
        <v>15962.727272727272</v>
      </c>
      <c r="H6" s="164">
        <f t="shared" si="2"/>
        <v>19815.909090909088</v>
      </c>
      <c r="I6" s="164">
        <f t="shared" si="2"/>
        <v>23669.090909090904</v>
      </c>
      <c r="J6" s="164">
        <f t="shared" si="2"/>
        <v>27522.272727272721</v>
      </c>
      <c r="K6" s="164">
        <f t="shared" si="2"/>
        <v>31375.454545454537</v>
      </c>
      <c r="L6" s="164">
        <f t="shared" si="2"/>
        <v>35228.636363636353</v>
      </c>
      <c r="M6" s="164">
        <f t="shared" si="2"/>
        <v>39081.818181818169</v>
      </c>
      <c r="N6" s="160">
        <v>42935</v>
      </c>
      <c r="O6" s="164">
        <v>42935</v>
      </c>
      <c r="P6" s="320"/>
    </row>
    <row r="7" spans="1:16" x14ac:dyDescent="0.35">
      <c r="A7" s="533"/>
      <c r="B7" s="160" t="s">
        <v>163</v>
      </c>
      <c r="C7" s="163">
        <f t="shared" ref="C7:N7" si="3">C6*186</f>
        <v>102300</v>
      </c>
      <c r="D7" s="163">
        <f t="shared" si="3"/>
        <v>818991.81818181812</v>
      </c>
      <c r="E7" s="163">
        <f t="shared" si="3"/>
        <v>1535683.6363636362</v>
      </c>
      <c r="F7" s="163">
        <f t="shared" si="3"/>
        <v>2252375.4545454546</v>
      </c>
      <c r="G7" s="163">
        <f t="shared" si="3"/>
        <v>2969067.2727272725</v>
      </c>
      <c r="H7" s="163">
        <f t="shared" si="3"/>
        <v>3685759.0909090904</v>
      </c>
      <c r="I7" s="163">
        <f t="shared" si="3"/>
        <v>4402450.9090909082</v>
      </c>
      <c r="J7" s="163">
        <f t="shared" si="3"/>
        <v>5119142.7272727257</v>
      </c>
      <c r="K7" s="163">
        <f t="shared" si="3"/>
        <v>5835834.545454544</v>
      </c>
      <c r="L7" s="163">
        <f t="shared" si="3"/>
        <v>6552526.3636363614</v>
      </c>
      <c r="M7" s="163">
        <f t="shared" si="3"/>
        <v>7269218.1818181798</v>
      </c>
      <c r="N7" s="163">
        <f t="shared" si="3"/>
        <v>7985910</v>
      </c>
      <c r="P7" s="318">
        <f>SUM(C7:N7)</f>
        <v>48529259.999999993</v>
      </c>
    </row>
    <row r="8" spans="1:16" x14ac:dyDescent="0.35">
      <c r="A8" s="533"/>
      <c r="B8" s="160" t="s">
        <v>166</v>
      </c>
      <c r="C8" s="160"/>
      <c r="D8" s="160"/>
      <c r="E8" s="161"/>
      <c r="F8" s="161"/>
      <c r="G8" s="161"/>
      <c r="H8" s="161"/>
      <c r="I8" s="161"/>
      <c r="J8" s="161"/>
      <c r="K8" s="161"/>
      <c r="L8" s="161"/>
      <c r="M8" s="161"/>
      <c r="N8" s="160"/>
      <c r="O8" s="304">
        <v>7000</v>
      </c>
      <c r="P8" s="319"/>
    </row>
    <row r="9" spans="1:16" x14ac:dyDescent="0.35">
      <c r="A9" s="534"/>
      <c r="B9" s="160" t="s">
        <v>163</v>
      </c>
      <c r="C9" s="160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0"/>
      <c r="P9" s="321">
        <v>7526400</v>
      </c>
    </row>
    <row r="10" spans="1:16" x14ac:dyDescent="0.35">
      <c r="P10" s="319">
        <f>SUM(P3:P9)</f>
        <v>293859660</v>
      </c>
    </row>
    <row r="11" spans="1:16" x14ac:dyDescent="0.35">
      <c r="G11" s="135"/>
      <c r="H11" s="135"/>
      <c r="I11" s="135"/>
      <c r="J11" s="135"/>
      <c r="K11" s="344" t="s">
        <v>277</v>
      </c>
      <c r="L11" s="345">
        <f>P7/P10</f>
        <v>0.16514434134988107</v>
      </c>
      <c r="M11" s="135"/>
    </row>
    <row r="12" spans="1:16" x14ac:dyDescent="0.35">
      <c r="C12" s="135" t="s">
        <v>165</v>
      </c>
      <c r="D12" s="135" t="s">
        <v>164</v>
      </c>
      <c r="E12" s="154" t="s">
        <v>163</v>
      </c>
      <c r="G12" s="135"/>
      <c r="H12" s="135"/>
      <c r="I12" s="135"/>
      <c r="J12" s="135"/>
      <c r="K12" s="344" t="s">
        <v>278</v>
      </c>
      <c r="L12" s="346">
        <f>(P9+P5+P3)/P10</f>
        <v>0.8348556586501189</v>
      </c>
      <c r="M12" s="135"/>
    </row>
    <row r="13" spans="1:16" x14ac:dyDescent="0.35">
      <c r="A13" s="537" t="s">
        <v>162</v>
      </c>
      <c r="B13" s="305" t="s">
        <v>161</v>
      </c>
      <c r="C13" s="306">
        <v>198000</v>
      </c>
      <c r="D13" s="307">
        <v>146000</v>
      </c>
      <c r="E13" s="308"/>
      <c r="F13" s="159"/>
      <c r="G13" s="135"/>
      <c r="H13" s="135"/>
      <c r="I13" s="135"/>
      <c r="J13" s="135"/>
      <c r="K13" s="135"/>
      <c r="L13" s="135"/>
      <c r="M13" s="135"/>
    </row>
    <row r="14" spans="1:16" ht="29" x14ac:dyDescent="0.35">
      <c r="A14" s="537"/>
      <c r="B14" s="309" t="s">
        <v>160</v>
      </c>
      <c r="C14" s="305"/>
      <c r="D14" s="305">
        <v>58000</v>
      </c>
      <c r="E14" s="311">
        <f>D14*75*5</f>
        <v>21750000</v>
      </c>
      <c r="G14" s="135"/>
      <c r="H14" s="135"/>
      <c r="I14" s="135"/>
      <c r="J14" s="135"/>
      <c r="K14" s="135"/>
      <c r="L14" s="135"/>
      <c r="M14" s="135"/>
    </row>
    <row r="15" spans="1:16" ht="29" x14ac:dyDescent="0.35">
      <c r="A15" s="537"/>
      <c r="B15" s="309" t="s">
        <v>159</v>
      </c>
      <c r="C15" s="305"/>
      <c r="D15" s="307">
        <f>C13-D14</f>
        <v>140000</v>
      </c>
      <c r="E15" s="312">
        <f>(D15)*147*5</f>
        <v>102900000</v>
      </c>
      <c r="G15" s="342" t="s">
        <v>279</v>
      </c>
      <c r="H15" s="342" t="s">
        <v>280</v>
      </c>
      <c r="I15" s="135"/>
      <c r="J15" s="135"/>
      <c r="K15" s="135"/>
      <c r="L15" s="135"/>
      <c r="M15" s="135"/>
    </row>
    <row r="16" spans="1:16" x14ac:dyDescent="0.35">
      <c r="A16" s="537"/>
      <c r="B16" s="305" t="s">
        <v>158</v>
      </c>
      <c r="C16" s="535">
        <f>8450+710</f>
        <v>9160</v>
      </c>
      <c r="D16" s="535"/>
      <c r="E16" s="313">
        <f>C16*75*5</f>
        <v>3435000</v>
      </c>
      <c r="G16" s="343">
        <f>(E14+E15+E16+E18)/E19</f>
        <v>0.8058664731722599</v>
      </c>
      <c r="H16" s="343">
        <f>E17/E19</f>
        <v>0.1941335268277401</v>
      </c>
      <c r="I16" s="135"/>
      <c r="J16" s="135"/>
      <c r="K16" s="135"/>
      <c r="L16" s="135"/>
      <c r="M16" s="135"/>
    </row>
    <row r="17" spans="1:13" x14ac:dyDescent="0.35">
      <c r="A17" s="537"/>
      <c r="B17" s="305" t="s">
        <v>157</v>
      </c>
      <c r="C17" s="536">
        <v>42935</v>
      </c>
      <c r="D17" s="536"/>
      <c r="E17" s="314">
        <f>C17*147*5</f>
        <v>31557225</v>
      </c>
      <c r="G17" s="331"/>
      <c r="H17" s="135"/>
      <c r="I17" s="135"/>
      <c r="J17" s="135"/>
      <c r="K17" s="135"/>
      <c r="L17" s="135"/>
      <c r="M17" s="135"/>
    </row>
    <row r="18" spans="1:13" ht="29" x14ac:dyDescent="0.35">
      <c r="A18" s="537"/>
      <c r="B18" s="310" t="s">
        <v>156</v>
      </c>
      <c r="C18" s="162">
        <v>65000</v>
      </c>
      <c r="D18" s="160"/>
      <c r="E18" s="315">
        <v>2912000</v>
      </c>
      <c r="F18" s="135"/>
      <c r="G18" s="349">
        <f>SUM(E14:E17)</f>
        <v>159642225</v>
      </c>
      <c r="H18" s="135"/>
      <c r="I18" s="135"/>
      <c r="J18" s="135"/>
      <c r="K18" s="135"/>
      <c r="L18" s="135"/>
      <c r="M18" s="135"/>
    </row>
    <row r="19" spans="1:13" x14ac:dyDescent="0.35">
      <c r="A19" s="537"/>
      <c r="B19" s="160"/>
      <c r="C19" s="160"/>
      <c r="D19" s="160"/>
      <c r="E19" s="316">
        <f>SUM(E14:E18)</f>
        <v>162554225</v>
      </c>
      <c r="F19" s="135"/>
      <c r="G19" s="135"/>
      <c r="H19" s="135"/>
      <c r="I19" s="135"/>
      <c r="J19" s="135"/>
      <c r="K19" s="135"/>
      <c r="L19" s="135"/>
      <c r="M19" s="135"/>
    </row>
    <row r="20" spans="1:13" x14ac:dyDescent="0.35">
      <c r="A20" s="317"/>
      <c r="G20" s="135"/>
      <c r="H20" s="135"/>
      <c r="I20" s="135"/>
      <c r="J20" s="135"/>
      <c r="K20" s="135"/>
      <c r="L20" s="135"/>
      <c r="M20" s="135"/>
    </row>
    <row r="21" spans="1:13" x14ac:dyDescent="0.35">
      <c r="G21" s="135"/>
      <c r="H21" s="135"/>
      <c r="I21" s="135"/>
      <c r="J21" s="135"/>
      <c r="K21" s="135"/>
      <c r="L21" s="135"/>
      <c r="M21" s="135"/>
    </row>
    <row r="22" spans="1:13" x14ac:dyDescent="0.35">
      <c r="G22" s="135"/>
      <c r="H22" s="135"/>
      <c r="I22" s="135"/>
      <c r="J22" s="135"/>
      <c r="K22" s="135"/>
      <c r="L22" s="135"/>
      <c r="M22" s="135"/>
    </row>
    <row r="23" spans="1:13" x14ac:dyDescent="0.35">
      <c r="G23" s="135"/>
      <c r="H23" s="135"/>
      <c r="I23" s="135"/>
      <c r="J23" s="135"/>
      <c r="K23" s="135"/>
      <c r="L23" s="135"/>
      <c r="M23" s="135"/>
    </row>
  </sheetData>
  <mergeCells count="4">
    <mergeCell ref="A2:A9"/>
    <mergeCell ref="C16:D16"/>
    <mergeCell ref="C17:D17"/>
    <mergeCell ref="A13:A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BA LOGFRAME_2019&amp;2020</vt:lpstr>
      <vt:lpstr>PIN</vt:lpstr>
      <vt:lpstr>Budget Calculation</vt:lpstr>
      <vt:lpstr>'BA LOGFRAME_2019&amp;2020'!Print_Area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Rouge</dc:creator>
  <cp:lastModifiedBy>Khalil Dagher</cp:lastModifiedBy>
  <cp:lastPrinted>2018-10-16T09:13:30Z</cp:lastPrinted>
  <dcterms:created xsi:type="dcterms:W3CDTF">2018-10-13T08:56:22Z</dcterms:created>
  <dcterms:modified xsi:type="dcterms:W3CDTF">2019-11-21T18:50:49Z</dcterms:modified>
</cp:coreProperties>
</file>