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DATA\T460_bcp\Q3 Health dashboard\2022\"/>
    </mc:Choice>
  </mc:AlternateContent>
  <xr:revisionPtr revIDLastSave="0" documentId="13_ncr:1_{5B34DC57-C73F-44C0-9ECC-DC00D88DF611}" xr6:coauthVersionLast="47" xr6:coauthVersionMax="47" xr10:uidLastSave="{00000000-0000-0000-0000-000000000000}"/>
  <bookViews>
    <workbookView xWindow="28680" yWindow="-120" windowWidth="29040" windowHeight="15840" activeTab="1" xr2:uid="{00000000-000D-0000-FFFF-FFFF00000000}"/>
  </bookViews>
  <sheets>
    <sheet name="Summary" sheetId="8" r:id="rId1"/>
    <sheet name="Logframe" sheetId="1" r:id="rId2"/>
    <sheet name="PIN" sheetId="10" r:id="rId3"/>
  </sheets>
  <definedNames>
    <definedName name="_xlnm.Print_Area" localSheetId="1">Logframe!$A$1:$AK$306</definedName>
    <definedName name="Z_445B5084_4AA9_4766_BDF3_F081BD99834E_.wvu.PrintArea" localSheetId="1" hidden="1">Logframe!$A$1:$V$73</definedName>
    <definedName name="Z_A3FC2C64_8F18_4E91_812D_1C0A223CFD0E_.wvu.PrintArea" localSheetId="1" hidden="1">Logframe!$A$1:$V$73</definedName>
    <definedName name="Z_AA74D617_46A2_4FDC_94DA_407647126A6B_.wvu.PrintArea" localSheetId="1" hidden="1">Logframe!$A$1:$V$73</definedName>
  </definedNames>
  <calcPr calcId="191029"/>
  <customWorkbookViews>
    <customWorkbookView name="Jean-Charles Rouge - Personal View" guid="{AA74D617-46A2-4FDC-94DA-407647126A6B}" mergeInterval="0" personalView="1" xWindow="13" yWindow="18" windowWidth="1853" windowHeight="755" activeSheetId="1"/>
    <customWorkbookView name="Kareem Khalil - Personal View" guid="{445B5084-4AA9-4766-BDF3-F081BD99834E}" mergeInterval="0" personalView="1" maximized="1" xWindow="-8" yWindow="-8" windowWidth="1936" windowHeight="1096" activeSheetId="1" showComments="commIndAndComment"/>
    <customWorkbookView name="Fanette Blanc - Personal View" guid="{A3FC2C64-8F18-4E91-812D-1C0A223CFD0E}"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9" i="1" l="1"/>
  <c r="I158" i="1" s="1"/>
  <c r="AB161" i="1" l="1"/>
  <c r="U161" i="1"/>
  <c r="U157" i="1" s="1"/>
  <c r="AB160" i="1"/>
  <c r="AB159" i="1"/>
  <c r="AB158" i="1"/>
  <c r="AB157" i="1" s="1"/>
  <c r="AA157" i="1"/>
  <c r="Y157" i="1"/>
  <c r="W157" i="1"/>
  <c r="V157" i="1"/>
  <c r="T157" i="1"/>
  <c r="S157" i="1"/>
  <c r="R157" i="1"/>
  <c r="Q157" i="1"/>
  <c r="P157" i="1"/>
  <c r="O157" i="1"/>
  <c r="N157" i="1"/>
  <c r="L157" i="1"/>
  <c r="K157" i="1"/>
  <c r="J157" i="1"/>
  <c r="I157" i="1"/>
  <c r="D8" i="10"/>
  <c r="W20" i="1"/>
  <c r="AB176" i="1"/>
  <c r="AB56" i="1"/>
  <c r="AB50" i="1"/>
  <c r="Q143" i="1"/>
  <c r="M143" i="1"/>
  <c r="L143" i="1"/>
  <c r="K143" i="1"/>
  <c r="J143" i="1"/>
  <c r="I143" i="1"/>
  <c r="D4" i="10"/>
  <c r="AB300" i="1"/>
  <c r="AB299" i="1"/>
  <c r="AB298" i="1"/>
  <c r="AB301" i="1"/>
  <c r="AB295" i="1"/>
  <c r="AB293" i="1"/>
  <c r="AB294" i="1"/>
  <c r="AB292" i="1"/>
  <c r="AB286" i="1"/>
  <c r="AB287" i="1"/>
  <c r="AB288" i="1"/>
  <c r="AB289" i="1"/>
  <c r="AB61" i="1"/>
  <c r="AB62" i="1"/>
  <c r="AB63" i="1"/>
  <c r="AB64" i="1"/>
  <c r="AB49" i="1"/>
  <c r="AB51" i="1"/>
  <c r="AB52" i="1"/>
  <c r="AB55" i="1"/>
  <c r="AB57" i="1"/>
  <c r="AB58" i="1"/>
  <c r="AB291" i="1" l="1"/>
  <c r="AB54" i="1"/>
  <c r="AB285" i="1"/>
  <c r="AB303" i="1" s="1"/>
  <c r="AB48" i="1"/>
  <c r="AB113" i="1" l="1"/>
  <c r="AB175" i="1"/>
  <c r="AB112" i="1"/>
  <c r="AB111" i="1"/>
  <c r="AB110" i="1"/>
  <c r="AB90" i="1"/>
  <c r="AB88" i="1"/>
  <c r="AB297" i="1" l="1"/>
  <c r="AB21" i="1"/>
  <c r="AB19" i="1"/>
  <c r="AB60" i="1"/>
  <c r="C7" i="10"/>
  <c r="AB180" i="1"/>
  <c r="AB178" i="1"/>
  <c r="AB177" i="1"/>
  <c r="AB109" i="1"/>
  <c r="AB97" i="1"/>
  <c r="AB93" i="1"/>
  <c r="AB75" i="1"/>
  <c r="V303" i="1"/>
  <c r="U303" i="1"/>
  <c r="L277" i="1"/>
  <c r="J277" i="1"/>
  <c r="Z138" i="1"/>
  <c r="Z93" i="1"/>
  <c r="Z75" i="1"/>
  <c r="Z48" i="1"/>
  <c r="Z42" i="1"/>
  <c r="Z36" i="1"/>
  <c r="Z30" i="1"/>
  <c r="Z24" i="1"/>
  <c r="Z18" i="1"/>
  <c r="Y93" i="1"/>
  <c r="X93" i="1"/>
  <c r="AB31" i="1" l="1"/>
  <c r="AB43" i="1" s="1"/>
  <c r="AB37" i="1"/>
  <c r="AB33" i="1"/>
  <c r="AB45" i="1" s="1"/>
  <c r="AB39" i="1"/>
  <c r="AB174" i="1"/>
  <c r="AM174" i="1" s="1"/>
  <c r="AB25" i="1"/>
  <c r="AB27" i="1"/>
  <c r="Y60" i="1"/>
  <c r="Y48" i="1"/>
  <c r="Y42" i="1"/>
  <c r="Y36" i="1"/>
  <c r="Y30" i="1"/>
  <c r="Y24" i="1"/>
  <c r="Y18" i="1"/>
  <c r="X174" i="1" l="1"/>
  <c r="X60" i="1" l="1"/>
  <c r="X48" i="1"/>
  <c r="X42" i="1"/>
  <c r="X36" i="1"/>
  <c r="X30" i="1"/>
  <c r="X24" i="1"/>
  <c r="X18" i="1"/>
  <c r="V252" i="1" l="1"/>
  <c r="V246" i="1"/>
  <c r="V180" i="1"/>
  <c r="V174" i="1"/>
  <c r="V109" i="1"/>
  <c r="V93" i="1"/>
  <c r="V75" i="1"/>
  <c r="W49" i="1"/>
  <c r="W48" i="1" s="1"/>
  <c r="V48" i="1"/>
  <c r="V42" i="1"/>
  <c r="V36" i="1"/>
  <c r="V30" i="1"/>
  <c r="V24" i="1"/>
  <c r="V18" i="1"/>
  <c r="F7" i="8" l="1"/>
  <c r="F13" i="8" l="1"/>
  <c r="F16" i="8"/>
  <c r="W97" i="1" l="1"/>
  <c r="W93" i="1"/>
  <c r="U93" i="1"/>
  <c r="W109" i="1" l="1"/>
  <c r="W90" i="1"/>
  <c r="W88" i="1"/>
  <c r="W75" i="1"/>
  <c r="W21" i="1"/>
  <c r="W39" i="1" s="1"/>
  <c r="W19" i="1"/>
  <c r="W25" i="1" l="1"/>
  <c r="W37" i="1"/>
  <c r="W31" i="1"/>
  <c r="W43" i="1" s="1"/>
  <c r="W33" i="1"/>
  <c r="W45" i="1" s="1"/>
  <c r="W27" i="1"/>
  <c r="E12" i="8" l="1"/>
  <c r="D12" i="8"/>
  <c r="C12" i="8"/>
  <c r="B12" i="8"/>
  <c r="E7" i="8"/>
  <c r="D7" i="8"/>
  <c r="B8" i="10"/>
  <c r="O7" i="10"/>
  <c r="M7" i="10"/>
  <c r="K7" i="10"/>
  <c r="J7" i="10"/>
  <c r="I7" i="10" s="1"/>
  <c r="G7" i="10"/>
  <c r="F7" i="10"/>
  <c r="E7" i="10"/>
  <c r="J6" i="10"/>
  <c r="J5" i="10"/>
  <c r="D5" i="10"/>
  <c r="M5" i="10" s="1"/>
  <c r="C5" i="10"/>
  <c r="E4" i="10"/>
  <c r="C8" i="10"/>
  <c r="E6" i="10" l="1"/>
  <c r="AB89" i="1"/>
  <c r="AB20" i="1"/>
  <c r="F15" i="8"/>
  <c r="AB91" i="1"/>
  <c r="AB22" i="1"/>
  <c r="F12" i="8"/>
  <c r="F14" i="8"/>
  <c r="W91" i="1"/>
  <c r="W22" i="1"/>
  <c r="I4" i="10"/>
  <c r="G4" i="10"/>
  <c r="O5" i="10"/>
  <c r="K6" i="10"/>
  <c r="F4" i="10"/>
  <c r="E5" i="10"/>
  <c r="E8" i="10" s="1"/>
  <c r="M6" i="10"/>
  <c r="F5" i="10"/>
  <c r="O6" i="10"/>
  <c r="F6" i="10"/>
  <c r="K4" i="10"/>
  <c r="M4" i="10"/>
  <c r="G6" i="10"/>
  <c r="G8" i="10" s="1"/>
  <c r="G5" i="10"/>
  <c r="I5" i="10"/>
  <c r="O4" i="10"/>
  <c r="K5" i="10"/>
  <c r="I6" i="10"/>
  <c r="M8" i="10" l="1"/>
  <c r="W87" i="1"/>
  <c r="AL87" i="1" s="1"/>
  <c r="AB87" i="1"/>
  <c r="AB32" i="1"/>
  <c r="AB44" i="1" s="1"/>
  <c r="AB38" i="1"/>
  <c r="AB26" i="1"/>
  <c r="W26" i="1"/>
  <c r="W38" i="1"/>
  <c r="W32" i="1"/>
  <c r="W44" i="1" s="1"/>
  <c r="I8" i="10"/>
  <c r="W40" i="1"/>
  <c r="W18" i="1"/>
  <c r="W28" i="1"/>
  <c r="W34" i="1"/>
  <c r="AB40" i="1"/>
  <c r="AB34" i="1"/>
  <c r="AB18" i="1"/>
  <c r="AB28" i="1"/>
  <c r="F8" i="10"/>
  <c r="K8" i="10"/>
  <c r="AB24" i="1" l="1"/>
  <c r="W24" i="1"/>
  <c r="AB36" i="1"/>
  <c r="W36" i="1"/>
  <c r="AB46" i="1"/>
  <c r="AB42" i="1" s="1"/>
  <c r="AB30" i="1"/>
  <c r="W46" i="1"/>
  <c r="W42" i="1" s="1"/>
  <c r="W30" i="1"/>
  <c r="U258" i="1"/>
  <c r="T258" i="1"/>
  <c r="S258" i="1"/>
  <c r="R258" i="1"/>
  <c r="Q258" i="1"/>
  <c r="P258" i="1"/>
  <c r="O258" i="1"/>
  <c r="N258" i="1"/>
  <c r="L258" i="1"/>
  <c r="K258" i="1"/>
  <c r="J258" i="1"/>
  <c r="I258" i="1"/>
  <c r="AA258" i="1"/>
  <c r="Z258" i="1"/>
  <c r="Y258" i="1"/>
  <c r="X258" i="1"/>
  <c r="AA252" i="1"/>
  <c r="Z252" i="1"/>
  <c r="Y252" i="1"/>
  <c r="X252" i="1"/>
  <c r="U252" i="1"/>
  <c r="T252" i="1"/>
  <c r="S252" i="1"/>
  <c r="R252" i="1"/>
  <c r="Q252" i="1"/>
  <c r="P252" i="1"/>
  <c r="O252" i="1"/>
  <c r="N252" i="1"/>
  <c r="L252" i="1"/>
  <c r="K252" i="1"/>
  <c r="J252" i="1"/>
  <c r="I252" i="1"/>
  <c r="Y246" i="1"/>
  <c r="Z246" i="1"/>
  <c r="AA246" i="1"/>
  <c r="X246" i="1"/>
  <c r="J246" i="1"/>
  <c r="K246" i="1"/>
  <c r="L246" i="1"/>
  <c r="N246" i="1"/>
  <c r="O246" i="1"/>
  <c r="P246" i="1"/>
  <c r="Q246" i="1"/>
  <c r="R246" i="1"/>
  <c r="S246" i="1"/>
  <c r="T246" i="1"/>
  <c r="U246" i="1"/>
  <c r="I246" i="1"/>
  <c r="J180" i="1"/>
  <c r="K180" i="1"/>
  <c r="L180" i="1"/>
  <c r="M180" i="1"/>
  <c r="N180" i="1"/>
  <c r="O180" i="1"/>
  <c r="P180" i="1"/>
  <c r="Q180" i="1"/>
  <c r="R180" i="1"/>
  <c r="S180" i="1"/>
  <c r="T180" i="1"/>
  <c r="U180" i="1"/>
  <c r="W180" i="1"/>
  <c r="X180" i="1"/>
  <c r="Y180" i="1"/>
  <c r="Z180" i="1"/>
  <c r="AA180" i="1"/>
  <c r="I180" i="1"/>
  <c r="J174" i="1"/>
  <c r="K174" i="1"/>
  <c r="L174" i="1"/>
  <c r="M174" i="1"/>
  <c r="O174" i="1"/>
  <c r="P174" i="1"/>
  <c r="Q174" i="1"/>
  <c r="S174" i="1"/>
  <c r="T174" i="1"/>
  <c r="U174" i="1"/>
  <c r="Y174" i="1"/>
  <c r="Z174" i="1"/>
  <c r="AA174" i="1"/>
  <c r="I174" i="1"/>
  <c r="Y109" i="1"/>
  <c r="AA109" i="1"/>
  <c r="O109" i="1"/>
  <c r="P109" i="1"/>
  <c r="Q109" i="1"/>
  <c r="R109" i="1"/>
  <c r="S109" i="1"/>
  <c r="T109" i="1"/>
  <c r="N109" i="1"/>
  <c r="J109" i="1"/>
  <c r="K109" i="1"/>
  <c r="L109" i="1"/>
  <c r="I109" i="1"/>
  <c r="Y87" i="1"/>
  <c r="AA87" i="1"/>
  <c r="J75" i="1"/>
  <c r="K75" i="1"/>
  <c r="L75" i="1"/>
  <c r="N75" i="1"/>
  <c r="O75" i="1"/>
  <c r="Q75" i="1"/>
  <c r="R75" i="1"/>
  <c r="S75" i="1"/>
  <c r="T75" i="1"/>
  <c r="U75" i="1"/>
  <c r="K87" i="1"/>
  <c r="L87" i="1"/>
  <c r="M87" i="1"/>
  <c r="N87" i="1"/>
  <c r="O87" i="1"/>
  <c r="P87" i="1"/>
  <c r="Q87" i="1"/>
  <c r="R87" i="1"/>
  <c r="T87" i="1"/>
  <c r="U87" i="1"/>
  <c r="I87" i="1"/>
  <c r="Y75" i="1"/>
  <c r="AA75" i="1"/>
  <c r="X75" i="1"/>
  <c r="I75" i="1"/>
  <c r="W60" i="1"/>
  <c r="J60" i="1"/>
  <c r="K60" i="1"/>
  <c r="L60" i="1"/>
  <c r="M60" i="1"/>
  <c r="N60" i="1"/>
  <c r="O60" i="1"/>
  <c r="P60" i="1"/>
  <c r="Q60" i="1"/>
  <c r="R60" i="1"/>
  <c r="S60" i="1"/>
  <c r="T60" i="1"/>
  <c r="U60" i="1"/>
  <c r="I60" i="1"/>
  <c r="J48" i="1"/>
  <c r="K48" i="1"/>
  <c r="L48" i="1"/>
  <c r="M48" i="1"/>
  <c r="N48" i="1"/>
  <c r="O48" i="1"/>
  <c r="P48" i="1"/>
  <c r="Q48" i="1"/>
  <c r="R48" i="1"/>
  <c r="T48" i="1"/>
  <c r="U48" i="1"/>
  <c r="I48" i="1"/>
  <c r="J42" i="1"/>
  <c r="K42" i="1"/>
  <c r="L42" i="1"/>
  <c r="M42" i="1"/>
  <c r="N42" i="1"/>
  <c r="O42" i="1"/>
  <c r="P42" i="1"/>
  <c r="Q42" i="1"/>
  <c r="R42" i="1"/>
  <c r="T42" i="1"/>
  <c r="U42" i="1"/>
  <c r="I42" i="1"/>
  <c r="J36" i="1"/>
  <c r="K36" i="1"/>
  <c r="L36" i="1"/>
  <c r="M36" i="1"/>
  <c r="N36" i="1"/>
  <c r="O36" i="1"/>
  <c r="P36" i="1"/>
  <c r="Q36" i="1"/>
  <c r="R36" i="1"/>
  <c r="T36" i="1"/>
  <c r="U36" i="1"/>
  <c r="I36" i="1"/>
  <c r="J30" i="1"/>
  <c r="K30" i="1"/>
  <c r="L30" i="1"/>
  <c r="M30" i="1"/>
  <c r="N30" i="1"/>
  <c r="O30" i="1"/>
  <c r="P30" i="1"/>
  <c r="Q30" i="1"/>
  <c r="R30" i="1"/>
  <c r="T30" i="1"/>
  <c r="U30" i="1"/>
  <c r="I30" i="1"/>
  <c r="J24" i="1"/>
  <c r="K24" i="1"/>
  <c r="L24" i="1"/>
  <c r="M24" i="1"/>
  <c r="N24" i="1"/>
  <c r="O24" i="1"/>
  <c r="P24" i="1"/>
  <c r="Q24" i="1"/>
  <c r="R24" i="1"/>
  <c r="T24" i="1"/>
  <c r="U24" i="1"/>
  <c r="I24" i="1"/>
  <c r="J18" i="1"/>
  <c r="K18" i="1"/>
  <c r="L18" i="1"/>
  <c r="M18" i="1"/>
  <c r="N18" i="1"/>
  <c r="O18" i="1"/>
  <c r="P18" i="1"/>
  <c r="Q18" i="1"/>
  <c r="R18" i="1"/>
  <c r="T18" i="1"/>
  <c r="U18" i="1"/>
  <c r="I18" i="1"/>
  <c r="W178" i="1" l="1"/>
  <c r="W177" i="1" l="1"/>
  <c r="W176" i="1"/>
  <c r="W175" i="1"/>
  <c r="W174" i="1" l="1"/>
  <c r="AL174" i="1" s="1"/>
  <c r="U138" i="1"/>
  <c r="U113" i="1"/>
  <c r="U109" i="1" s="1"/>
  <c r="AL18" i="1" l="1"/>
  <c r="R167" i="1" l="1"/>
  <c r="R166" i="1"/>
  <c r="R177" i="1"/>
  <c r="R174" i="1" s="1"/>
  <c r="R168" i="1" l="1"/>
  <c r="S49" i="1"/>
  <c r="S48" i="1" s="1"/>
  <c r="S91" i="1" l="1"/>
  <c r="S90" i="1"/>
  <c r="S21" i="1"/>
  <c r="S27" i="1" s="1"/>
  <c r="S45" i="1" s="1"/>
  <c r="S20" i="1" l="1"/>
  <c r="S38" i="1" s="1"/>
  <c r="S39" i="1"/>
  <c r="S22" i="1"/>
  <c r="S33" i="1"/>
  <c r="S19" i="1"/>
  <c r="S31" i="1" s="1"/>
  <c r="S89" i="1"/>
  <c r="S25" i="1" l="1"/>
  <c r="S18" i="1"/>
  <c r="S40" i="1"/>
  <c r="S28" i="1"/>
  <c r="S46" i="1" s="1"/>
  <c r="S34" i="1"/>
  <c r="S88" i="1"/>
  <c r="S87" i="1" s="1"/>
  <c r="S37" i="1"/>
  <c r="S32" i="1"/>
  <c r="S26" i="1"/>
  <c r="S44" i="1" s="1"/>
  <c r="S36" i="1" l="1"/>
  <c r="S30" i="1"/>
  <c r="S43" i="1"/>
  <c r="S42" i="1" s="1"/>
  <c r="S24" i="1"/>
  <c r="N122" i="1"/>
  <c r="P78" i="1" l="1"/>
  <c r="P75" i="1" s="1"/>
  <c r="O138" i="1" l="1"/>
  <c r="N177" i="1"/>
  <c r="N176" i="1"/>
  <c r="K138" i="1"/>
  <c r="I138" i="1"/>
  <c r="L138" i="1"/>
  <c r="M138" i="1"/>
  <c r="J138" i="1"/>
  <c r="AK87" i="1"/>
  <c r="J91" i="1"/>
  <c r="J87" i="1" s="1"/>
  <c r="N174" i="1" l="1"/>
  <c r="M75" i="1" l="1"/>
  <c r="M7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Stephanie Laba</author>
    <author>tc={F7A453AD-514C-434C-AFA9-D506E7780870}</author>
    <author>Jean-Charles Rouge</author>
    <author>tc={6D470322-C03F-42FE-ABC2-BB1133F0F291}</author>
    <author>tc={17C0CC2B-05F7-470B-A733-807A32D2D1D7}</author>
    <author>tc={3EA288E2-4362-4866-AAF7-2801D2563F0B}</author>
  </authors>
  <commentList>
    <comment ref="I5" authorId="0" shapeId="0" xr:uid="{00000000-0006-0000-0100-000001000000}">
      <text>
        <r>
          <rPr>
            <b/>
            <sz val="9"/>
            <color indexed="81"/>
            <rFont val="Tahoma"/>
            <family val="2"/>
          </rPr>
          <t>Stephanie Laba:</t>
        </r>
        <r>
          <rPr>
            <sz val="9"/>
            <color indexed="81"/>
            <rFont val="Tahoma"/>
            <family val="2"/>
          </rPr>
          <t xml:space="preserve">
(VASyR 2017) for displaced Syrians.</t>
        </r>
      </text>
    </comment>
    <comment ref="K5" authorId="0" shapeId="0" xr:uid="{00000000-0006-0000-0100-000002000000}">
      <text>
        <r>
          <rPr>
            <b/>
            <sz val="9"/>
            <color indexed="81"/>
            <rFont val="Tahoma"/>
            <family val="2"/>
          </rPr>
          <t>Stephanie Laba:</t>
        </r>
        <r>
          <rPr>
            <sz val="9"/>
            <color indexed="81"/>
            <rFont val="Tahoma"/>
            <family val="2"/>
          </rPr>
          <t xml:space="preserve">
(VASyR 2017) for displaced Syrians.</t>
        </r>
      </text>
    </comment>
    <comment ref="M5" authorId="0" shapeId="0" xr:uid="{00000000-0006-0000-0100-000003000000}">
      <text>
        <r>
          <rPr>
            <b/>
            <sz val="9"/>
            <color indexed="81"/>
            <rFont val="Tahoma"/>
            <family val="2"/>
          </rPr>
          <t>Stephanie Laba:</t>
        </r>
        <r>
          <rPr>
            <sz val="9"/>
            <color indexed="81"/>
            <rFont val="Tahoma"/>
            <family val="2"/>
          </rPr>
          <t xml:space="preserve">
(VASYR 2018) for displaced Syrians.</t>
        </r>
      </text>
    </comment>
    <comment ref="Q5" authorId="0" shapeId="0" xr:uid="{00000000-0006-0000-0100-000004000000}">
      <text>
        <r>
          <rPr>
            <b/>
            <sz val="9"/>
            <color indexed="81"/>
            <rFont val="Tahoma"/>
            <family val="2"/>
          </rPr>
          <t>Stephanie Laba:</t>
        </r>
        <r>
          <rPr>
            <sz val="9"/>
            <color indexed="81"/>
            <rFont val="Tahoma"/>
            <family val="2"/>
          </rPr>
          <t xml:space="preserve">
Based on the preliminary VASyR 2019 results. P.S. VASyR does not reflect on the quality of care. </t>
        </r>
      </text>
    </comment>
    <comment ref="R5" authorId="0" shapeId="0" xr:uid="{412692CF-18B0-410F-BF85-7F18CDC04B60}">
      <text>
        <r>
          <rPr>
            <b/>
            <sz val="9"/>
            <color indexed="81"/>
            <rFont val="Tahoma"/>
            <family val="2"/>
          </rPr>
          <t>Stephanie Laba:</t>
        </r>
        <r>
          <rPr>
            <sz val="9"/>
            <color indexed="81"/>
            <rFont val="Tahoma"/>
            <family val="2"/>
          </rPr>
          <t xml:space="preserve">
Based on the preliminary VASyR 2019 results. P.S. VASyR does not reflect on the quality of care. </t>
        </r>
      </text>
    </comment>
    <comment ref="V5" authorId="1" shapeId="0" xr:uid="{F7A453AD-514C-434C-AFA9-D506E7780870}">
      <text>
        <t>[Threaded comment]
Your version of Excel allows you to read this threaded comment; however, any edits to it will get removed if the file is opened in a newer version of Excel. Learn more: https://go.microsoft.com/fwlink/?linkid=870924
Comment:
    Based on the VASyR 2020 results. P.S. VASyR does not reflect on the quality of care.</t>
      </text>
    </comment>
    <comment ref="I10" authorId="0" shapeId="0" xr:uid="{00000000-0006-0000-0100-000005000000}">
      <text>
        <r>
          <rPr>
            <b/>
            <sz val="9"/>
            <color indexed="81"/>
            <rFont val="Tahoma"/>
            <family val="2"/>
          </rPr>
          <t>Stephanie Laba:</t>
        </r>
        <r>
          <rPr>
            <sz val="9"/>
            <color indexed="81"/>
            <rFont val="Tahoma"/>
            <family val="2"/>
          </rPr>
          <t xml:space="preserve">
2016 EPI Cluster survey results have not been officially released by MoPH</t>
        </r>
      </text>
    </comment>
    <comment ref="K10" authorId="0" shapeId="0" xr:uid="{00000000-0006-0000-0100-000006000000}">
      <text>
        <r>
          <rPr>
            <b/>
            <sz val="9"/>
            <color indexed="81"/>
            <rFont val="Tahoma"/>
            <family val="2"/>
          </rPr>
          <t>Stephanie Laba:</t>
        </r>
        <r>
          <rPr>
            <sz val="9"/>
            <color indexed="81"/>
            <rFont val="Tahoma"/>
            <family val="2"/>
          </rPr>
          <t xml:space="preserve">
2016 EPI Cluster survey results have not been officially released by MoPH.</t>
        </r>
      </text>
    </comment>
    <comment ref="M10" authorId="0" shapeId="0" xr:uid="{00000000-0006-0000-0100-000007000000}">
      <text>
        <r>
          <rPr>
            <b/>
            <sz val="9"/>
            <color indexed="81"/>
            <rFont val="Tahoma"/>
            <family val="2"/>
          </rPr>
          <t>Stephanie Laba:</t>
        </r>
        <r>
          <rPr>
            <sz val="9"/>
            <color indexed="81"/>
            <rFont val="Tahoma"/>
            <family val="2"/>
          </rPr>
          <t xml:space="preserve">
2016 EPI Cluster survey results have not been officially released by MoPH.</t>
        </r>
      </text>
    </comment>
    <comment ref="L49" authorId="2" shapeId="0" xr:uid="{00000000-0006-0000-0100-000008000000}">
      <text>
        <r>
          <rPr>
            <b/>
            <sz val="9"/>
            <color indexed="81"/>
            <rFont val="Tahoma"/>
            <family val="2"/>
          </rPr>
          <t>Jean-Charles Rouge:</t>
        </r>
        <r>
          <rPr>
            <sz val="9"/>
            <color indexed="81"/>
            <rFont val="Tahoma"/>
            <family val="2"/>
          </rPr>
          <t xml:space="preserve">
123,000 children
36,173 PLW</t>
        </r>
      </text>
    </comment>
    <comment ref="R109" authorId="3" shapeId="0" xr:uid="{6D470322-C03F-42FE-ABC2-BB1133F0F291}">
      <text>
        <t>[Threaded comment]
Your version of Excel allows you to read this threaded comment; however, any edits to it will get removed if the file is opened in a newer version of Excel. Learn more: https://go.microsoft.com/fwlink/?linkid=870924
Comment:
    Number pending MoPH's approval</t>
      </text>
    </comment>
    <comment ref="R157" authorId="4" shapeId="0" xr:uid="{17C0CC2B-05F7-470B-A733-807A32D2D1D7}">
      <text>
        <t>[Threaded comment]
Your version of Excel allows you to read this threaded comment; however, any edits to it will get removed if the file is opened in a newer version of Excel. Learn more: https://go.microsoft.com/fwlink/?linkid=870924
Comment:
    Number pending MoPH's approval</t>
      </text>
    </comment>
    <comment ref="T278" authorId="5" shapeId="0" xr:uid="{3EA288E2-4362-4866-AAF7-2801D2563F0B}">
      <text>
        <t>[Threaded comment]
Your version of Excel allows you to read this threaded comment; however, any edits to it will get removed if the file is opened in a newer version of Excel. Learn more: https://go.microsoft.com/fwlink/?linkid=870924
Comment:
    Schools were closed because of COVID-19.</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Stephanie Laba</author>
  </authors>
  <commentList>
    <comment ref="E1" authorId="0" shapeId="0" xr:uid="{7E616698-B0DB-44A2-9C4F-D862D403D3F4}">
      <text>
        <r>
          <rPr>
            <b/>
            <sz val="9"/>
            <color indexed="81"/>
            <rFont val="Tahoma"/>
            <family val="2"/>
          </rPr>
          <t>Stephanie Laba:</t>
        </r>
        <r>
          <rPr>
            <sz val="9"/>
            <color indexed="81"/>
            <rFont val="Tahoma"/>
            <family val="2"/>
          </rPr>
          <t xml:space="preserve">
For the health sector, the numbers below might not be accurate since the division between humanitarian and stabilization is based on the outcome level. The average for the sector is 50% stabilization and 50% humanitarian.</t>
        </r>
      </text>
    </comment>
    <comment ref="F1" authorId="0" shapeId="0" xr:uid="{8EABDC88-0F21-4E08-955C-FF62824B083D}">
      <text>
        <r>
          <rPr>
            <b/>
            <sz val="9"/>
            <color indexed="81"/>
            <rFont val="Tahoma"/>
            <family val="2"/>
          </rPr>
          <t>Stephanie Laba:</t>
        </r>
        <r>
          <rPr>
            <sz val="9"/>
            <color indexed="81"/>
            <rFont val="Tahoma"/>
            <family val="2"/>
          </rPr>
          <t xml:space="preserve">
For the health sector, the numbers below might not be accurate since the division between humanitarian and stabilization is based on the outcome level. The average for the sector is 50% stabilization and 50% humanitarian.</t>
        </r>
      </text>
    </comment>
  </commentList>
</comments>
</file>

<file path=xl/sharedStrings.xml><?xml version="1.0" encoding="utf-8"?>
<sst xmlns="http://schemas.openxmlformats.org/spreadsheetml/2006/main" count="2405" uniqueCount="352">
  <si>
    <t>PRS</t>
  </si>
  <si>
    <t>PRL</t>
  </si>
  <si>
    <t>Result</t>
  </si>
  <si>
    <t>ID</t>
  </si>
  <si>
    <t>Indicators</t>
  </si>
  <si>
    <t>Baseline</t>
  </si>
  <si>
    <t>A</t>
  </si>
  <si>
    <t>B</t>
  </si>
  <si>
    <t>C</t>
  </si>
  <si>
    <t>D</t>
  </si>
  <si>
    <t>Description/ definition</t>
  </si>
  <si>
    <t>MoV / Responsible</t>
  </si>
  <si>
    <t>Unit</t>
  </si>
  <si>
    <t>Frequency</t>
  </si>
  <si>
    <t>Yearly</t>
  </si>
  <si>
    <t>Quarterly</t>
  </si>
  <si>
    <t>List Activities under this output 1.1</t>
  </si>
  <si>
    <t>%</t>
  </si>
  <si>
    <t>SYR</t>
  </si>
  <si>
    <t>LEB</t>
  </si>
  <si>
    <t>INSTIT</t>
  </si>
  <si>
    <t>Beneficiary</t>
  </si>
  <si>
    <t>Target</t>
  </si>
  <si>
    <t>List Activities under this output 2.1</t>
  </si>
  <si>
    <t>List Activities under this output 2.2</t>
  </si>
  <si>
    <t>List Activities under this output 3.1</t>
  </si>
  <si>
    <t>List Activities under this output 3.2</t>
  </si>
  <si>
    <t>n/a</t>
  </si>
  <si>
    <t>TOTAL</t>
  </si>
  <si>
    <t>Results</t>
  </si>
  <si>
    <t>Budget</t>
  </si>
  <si>
    <t>Output Budget (USD)</t>
  </si>
  <si>
    <t>% Humanitarian</t>
  </si>
  <si>
    <t>% Stabilization</t>
  </si>
  <si>
    <t xml:space="preserve">Budget </t>
  </si>
  <si>
    <t>Output</t>
  </si>
  <si>
    <t>Outcome</t>
  </si>
  <si>
    <t>Institutions (List them)</t>
  </si>
  <si>
    <t>Vulnerable Lebanese</t>
  </si>
  <si>
    <t>Persons Displaced from Syria</t>
  </si>
  <si>
    <t>All Population</t>
  </si>
  <si>
    <t>Contact Information</t>
  </si>
  <si>
    <t>Coordinating Agency</t>
  </si>
  <si>
    <t>Lead Ministry</t>
  </si>
  <si>
    <t>List Activities under this output 1.2</t>
  </si>
  <si>
    <t>List Activities under this output 1.3</t>
  </si>
  <si>
    <t>List Activities under this output 1.4</t>
  </si>
  <si>
    <t>Individuals</t>
  </si>
  <si>
    <t>List Activities under this output 4.1</t>
  </si>
  <si>
    <t>Version 1.0</t>
  </si>
  <si>
    <r>
      <rPr>
        <b/>
        <sz val="12"/>
        <color rgb="FFFFFFFF"/>
        <rFont val="Calibri"/>
        <family val="2"/>
      </rPr>
      <t>Outcome 1</t>
    </r>
    <r>
      <rPr>
        <sz val="12"/>
        <color rgb="FFFFFFFF"/>
        <rFont val="Calibri"/>
        <family val="2"/>
      </rPr>
      <t xml:space="preserve">: </t>
    </r>
    <r>
      <rPr>
        <sz val="10"/>
        <color rgb="FFFFFFFF"/>
        <rFont val="Calibri"/>
        <family val="2"/>
      </rPr>
      <t xml:space="preserve">
Improve access to comprehensive primary healthcare (PHC) </t>
    </r>
  </si>
  <si>
    <t>% of displaced Syrians, vulnerable Lebanese, Palestine Refugees from Syria (PRS) and Palestine Refugees in Lebanon (PRL) accessing primary healthcare services</t>
  </si>
  <si>
    <t>Vulnerability Assessment of Syrian Refugees (VASyR)
UNHCR Health Access an Utilization Survey (HAUS)
Ministry of Public Health (MoPH) Health Information System (HIS) 
UNRWA Assessments
UNRWA Health Information System</t>
  </si>
  <si>
    <t>% of vaccination coverage among children under 5 residing in Lebanon</t>
  </si>
  <si>
    <r>
      <rPr>
        <b/>
        <sz val="10"/>
        <rFont val="Calibri"/>
        <family val="2"/>
      </rPr>
      <t>Output 1.1</t>
    </r>
    <r>
      <rPr>
        <sz val="10"/>
        <rFont val="Calibri"/>
        <family val="2"/>
      </rPr>
      <t xml:space="preserve"> Financial subsidies and health promotion provided to targeted population for improved access to a comprehensive primary healthcare (PHC) package</t>
    </r>
  </si>
  <si>
    <t>E</t>
  </si>
  <si>
    <t>F</t>
  </si>
  <si>
    <t>G</t>
  </si>
  <si>
    <t xml:space="preserve"># of subsidized primary healthcare consultations </t>
  </si>
  <si>
    <t>Activity Info
MoPH HIS</t>
  </si>
  <si>
    <t>Consultations</t>
  </si>
  <si>
    <t>Monthly</t>
  </si>
  <si>
    <t># of subsidized ante-natal care (ANC) consultations out of total</t>
  </si>
  <si>
    <t># of subsidized non-communicable diseases (NCD) consultations out of total</t>
  </si>
  <si>
    <t># of subsidized mental health (MH) consultations out of total</t>
  </si>
  <si>
    <t xml:space="preserve"># of persons accessing family planning services </t>
  </si>
  <si>
    <t># of PHC facilities engaged in health promotion/outreach activities</t>
  </si>
  <si>
    <t>MoPH Reports</t>
  </si>
  <si>
    <t>Means of Verification: HIS
Responsibility: MoPH</t>
  </si>
  <si>
    <t>Means of Verification: MoPH HIS/Reports for MoPH-PHCCs and other reports for dispensaries/MMUs
Responsibility: MoPH, Partners receiving RH commodities</t>
  </si>
  <si>
    <t>Facility</t>
  </si>
  <si>
    <t>Persons</t>
  </si>
  <si>
    <t>CU5 
166,000
PLW 38,250</t>
  </si>
  <si>
    <t>CU5
41,000
PLW
37,500</t>
  </si>
  <si>
    <t>Activity 1: Provide subsidized medical consultations (incl. ANC, NCD and MH) and laboratory diagnostics to displaced Syrians, vulnerable Lebanese, PRL and PRS through fixed primary health care outlets</t>
  </si>
  <si>
    <t>Activity 2: Provide emergency primary health care services through mobile medical units where primary health care facilities are hard to reach</t>
  </si>
  <si>
    <t xml:space="preserve">Activity 3: Provide health awareness/promotion activities at PHC facility-level and community outreach awareness/promotion activities linked to the health facility </t>
  </si>
  <si>
    <t>Activity 4: Provide family planning counselling to targeted population at PHC facility level</t>
  </si>
  <si>
    <t>Activity 5: Provide children under 5 and pregnant and lactating women (PLW) with micro-nutrients</t>
  </si>
  <si>
    <t xml:space="preserve"># of patients who received chronic disease medication </t>
  </si>
  <si>
    <t>MoPH/YMCA data
UNRWA data
Health partners data</t>
  </si>
  <si>
    <t>Monthly/ Quarterly</t>
  </si>
  <si>
    <t>Activity 1: Dispense chronic diseases medication to targeted population at primary healthcare level through enrolment in national channels (MoPH/YMCA, UNRWA)</t>
  </si>
  <si>
    <t>Activity 2: Dispense chronic diseases medication to targeted population at primary healthcare level which are not available through YMCA list (i.e. insulin) nor covered through UNRWA</t>
  </si>
  <si>
    <r>
      <rPr>
        <b/>
        <sz val="10"/>
        <rFont val="Calibri"/>
        <family val="2"/>
      </rPr>
      <t>Output 1.3</t>
    </r>
    <r>
      <rPr>
        <sz val="10"/>
        <rFont val="Calibri"/>
        <family val="2"/>
      </rPr>
      <t xml:space="preserve">  Free of charge acute disease medication, medical supplies and reproductive health (RH) commodities provided at PHC level</t>
    </r>
  </si>
  <si>
    <t># of patients who received acute disease medication</t>
  </si>
  <si>
    <t>Activity 1: Provide acute diseases medication to targeted population at primary healthcare level</t>
  </si>
  <si>
    <t>Activity 2: Provide medical supplies to primary health care facilities</t>
  </si>
  <si>
    <t>Activity 3: Provide reproductive health commodities including family planning commodities to targeted population at primary healthcare level</t>
  </si>
  <si>
    <t>Activity 4: Dispose of expired medications</t>
  </si>
  <si>
    <r>
      <rPr>
        <b/>
        <sz val="10"/>
        <rFont val="Calibri"/>
        <family val="2"/>
      </rPr>
      <t>Output 1.4</t>
    </r>
    <r>
      <rPr>
        <sz val="10"/>
        <rFont val="Calibri"/>
        <family val="2"/>
      </rPr>
      <t xml:space="preserve"> Free of charge routine vaccination provided for all children under 5 at PHC level and through vaccination campaigns</t>
    </r>
  </si>
  <si>
    <t># of children U5 receiving routine vaccination</t>
  </si>
  <si>
    <t>MoPH HIS 
MoPH data</t>
  </si>
  <si>
    <t>Individual</t>
  </si>
  <si>
    <t>Activity 1: Provide routine vaccination for children under 5 at primary healthcare level</t>
  </si>
  <si>
    <t>Activity 2: Refer children under 5 who have not completed their vaccination as per EPI calendar to PHCs for vaccination</t>
  </si>
  <si>
    <t># of new PHCCs added to MoPH-PHC network</t>
  </si>
  <si>
    <t># of primary health care institutions receiving equipment</t>
  </si>
  <si>
    <t># of primary health care staff receiving salary support at central, peripheral and PHC level</t>
  </si>
  <si>
    <t># of primary health care staff trained</t>
  </si>
  <si>
    <t>Disaggregation is by sex</t>
  </si>
  <si>
    <t>Institutions</t>
  </si>
  <si>
    <t>PHCs</t>
  </si>
  <si>
    <t>Activity 1: Provision of equipment and supplies for key primary healthcare institutions</t>
  </si>
  <si>
    <t>Activity 2: Provision of staff support for key primary healthcare institutions</t>
  </si>
  <si>
    <t>Activity 3: Provision of capacity building trainings for key primary healthcare institutions</t>
  </si>
  <si>
    <t>% of displaced Syrians, Lebanese, PRS and PRL admitted for hospitalization per year</t>
  </si>
  <si>
    <t>Number of displaced Syrians, Lebanese, PRS and PRL admitted for hospitalization per year over total population</t>
  </si>
  <si>
    <r>
      <rPr>
        <b/>
        <sz val="10"/>
        <rFont val="Calibri"/>
        <family val="2"/>
      </rPr>
      <t>Output 2.1</t>
    </r>
    <r>
      <rPr>
        <sz val="10"/>
        <rFont val="Calibri"/>
        <family val="2"/>
      </rPr>
      <t xml:space="preserve"> Financial support provided to targeted population for improved access to hospital and advanced referral care</t>
    </r>
  </si>
  <si>
    <t># of persons receiving financial support for improved access to hospital care among targeted population</t>
  </si>
  <si>
    <t>MoV: UNHCR Annual Referral Care Report, Activity Info 
Responsibility: UNHCR, UNRWA, Health Partners</t>
  </si>
  <si>
    <t># of persons receiving financial support for improved access to advanced/specialized diagnostic services on an outpatient basis among targeted population</t>
  </si>
  <si>
    <t>MoV: Activity Info
Responsibility:  Health Partners</t>
  </si>
  <si>
    <t>Activity 1: Provide financial support to targeted population (displaced Syrians and PRS) to access hospital care</t>
  </si>
  <si>
    <t>Activity 2: Provide financial support to targeted population (displaced Syrians and PRS) to access advanced/specialized diagnostic services (on an outpatient basis)</t>
  </si>
  <si>
    <r>
      <rPr>
        <b/>
        <sz val="10"/>
        <rFont val="Calibri"/>
        <family val="2"/>
      </rPr>
      <t>Output 2.2</t>
    </r>
    <r>
      <rPr>
        <sz val="10"/>
        <rFont val="Calibri"/>
        <family val="2"/>
      </rPr>
      <t xml:space="preserve"> Public and private hospital service delivery supported</t>
    </r>
  </si>
  <si>
    <t># of public hospitals supported with staff</t>
  </si>
  <si>
    <t>UNHCR Reports</t>
  </si>
  <si>
    <t>Public Hospitals</t>
  </si>
  <si>
    <t># of public hospitals staff receiving capacity building trainings</t>
  </si>
  <si>
    <t># of public hospitals provided with equipment</t>
  </si>
  <si>
    <t>Public Hospitals staff</t>
  </si>
  <si>
    <t>Activity 1: Provide public hospitals with staffing support</t>
  </si>
  <si>
    <t>Activity 2: Provide public hospitals with new/additional equipment</t>
  </si>
  <si>
    <t>Activity 3: Provide public  (and private) hospital staff with essential capacity building trainings approved by MoPH</t>
  </si>
  <si>
    <r>
      <rPr>
        <b/>
        <sz val="10"/>
        <rFont val="Calibri"/>
        <family val="2"/>
      </rPr>
      <t>Output 3.1</t>
    </r>
    <r>
      <rPr>
        <sz val="10"/>
        <rFont val="Calibri"/>
        <family val="2"/>
      </rPr>
      <t xml:space="preserve"> The National Early Warning and Response System (EWARS) expanded and reinforced</t>
    </r>
  </si>
  <si>
    <t># of institutions with surveillance data at the source</t>
  </si>
  <si>
    <t># of operational surveillance sites newly established</t>
  </si>
  <si>
    <t>Measurements/tools:
Responsibility: MoPH, WHO</t>
  </si>
  <si>
    <t>Operational sites</t>
  </si>
  <si>
    <t>Activity 1: Decentralize the EWARS sentinel sites (staffing, logistics, IT system development, equipment and technical support missions)</t>
  </si>
  <si>
    <t>Activity 2: Conduct joint trainings for surveillance and response teams</t>
  </si>
  <si>
    <r>
      <rPr>
        <b/>
        <sz val="10"/>
        <rFont val="Calibri"/>
        <family val="2"/>
      </rPr>
      <t>Output3.2</t>
    </r>
    <r>
      <rPr>
        <sz val="10"/>
        <rFont val="Calibri"/>
        <family val="2"/>
      </rPr>
      <t xml:space="preserve"> Availability of selected contingency supplies ensured</t>
    </r>
  </si>
  <si>
    <t>Measles and other outbreak vaccine preventable disease's reagents are available at reference lab; HAZMAT equipment for CBRN response maintained in three locations (Beirut, North &amp; Beqaa).</t>
  </si>
  <si>
    <t>MoV: WHO list
Measurements/tools:
Responsibility: MoPH, WHO</t>
  </si>
  <si>
    <t>One year stock</t>
  </si>
  <si>
    <t>Contingency Stock Available at MoPH</t>
  </si>
  <si>
    <t>Activity 1: Maintain the availability of contingency supplies including  vaccines, laboratory reagents, response kits and personal protective equipment (PPEs)</t>
  </si>
  <si>
    <t>List Activities under this output 3.3</t>
  </si>
  <si>
    <t>NA</t>
  </si>
  <si>
    <t xml:space="preserve">Number of beneficiaries receiving TB medication through  NTP </t>
  </si>
  <si>
    <t xml:space="preserve">Number of beneficiaries receiving ARV medication through  NAP   </t>
  </si>
  <si>
    <t xml:space="preserve">Number of health care workers trained on the detection and care for HIV and TB </t>
  </si>
  <si>
    <t>MoV: NTP &amp; NAP Reports
Measurements/tools: Yearly DB
Responsibility: MoPH, WHO, IOM</t>
  </si>
  <si>
    <t>Activity 1: Provide testing, diagnosis, care, and  treatment for TB under NTP</t>
  </si>
  <si>
    <t>Activity 2: Provide testing, diagnosis, care, and  treatment for HIV under NAP</t>
  </si>
  <si>
    <t>Activity 3, conduct trainings / workshops  for health care providers of HIV &amp; TB detection and case management</t>
  </si>
  <si>
    <t># of public schools adhering to at least one component of the school health program</t>
  </si>
  <si>
    <t>Baseline: 1,200 public schools 
Target 2019: 1,250 public schools
The target is cumulative. For 2019, 25 additional schools will be added to the 1225 schools reached in 2018.</t>
  </si>
  <si>
    <t>Public schools</t>
  </si>
  <si>
    <t>Activity 1: Implement the various components of the School Health Program in public schools</t>
  </si>
  <si>
    <t>Output 3.2: Availability of selected contingency supplies ensured</t>
  </si>
  <si>
    <t>Output 3.1: The National Early Warning and Response System (EWARS) expanded and reinforced</t>
  </si>
  <si>
    <t>Output 2.2:  Public and private hospital service delivery supported</t>
  </si>
  <si>
    <t>Output 2.1: Financial support provided to targeted population for improved access to hospital and advanced referral care</t>
  </si>
  <si>
    <t>Output 1.4: Free of charge routine vaccination provided for all children under 5 at PHC level and through vaccination campaigns</t>
  </si>
  <si>
    <t>Output 1.3: Free of charge acute disease medication, medical supplies and reproductive health (RH) commodities provided at PHC level</t>
  </si>
  <si>
    <t>Output 1.1: Financial subsidies and health promotion provided to targeted population for improved access to a comprehensive primary healthcare (PHC) package</t>
  </si>
  <si>
    <t xml:space="preserve">Outcome 1: Improve access to comprehensive primary healthcare (PHC) </t>
  </si>
  <si>
    <t>MoPH
MoPH-PHCCs 
Dispensaries
Public Hospitals
Private Hospitals
Public Schools</t>
  </si>
  <si>
    <t>Indicative Target 2019</t>
  </si>
  <si>
    <t>Targeted 2018</t>
  </si>
  <si>
    <t>WHO
UNHCR</t>
  </si>
  <si>
    <t xml:space="preserve">Health SECTOR </t>
  </si>
  <si>
    <t>N/A</t>
  </si>
  <si>
    <t>Outcome 3: Improve Outbreak &amp; Infectious Diseases Control</t>
  </si>
  <si>
    <t>One Year Stock</t>
  </si>
  <si>
    <t>Ministry of Public Health (MoPH)</t>
  </si>
  <si>
    <t>HEALTH Sector: Total budget (USD)</t>
  </si>
  <si>
    <t>Persons in Need</t>
  </si>
  <si>
    <t>Male</t>
  </si>
  <si>
    <t>Female</t>
  </si>
  <si>
    <t>-</t>
  </si>
  <si>
    <t>TBC</t>
  </si>
  <si>
    <t xml:space="preserve">               -   </t>
  </si>
  <si>
    <t xml:space="preserve">               -   </t>
  </si>
  <si>
    <t xml:space="preserve">Responsibility: MEHE, MoPH and WHO
</t>
  </si>
  <si>
    <t>Population Cohorts</t>
  </si>
  <si>
    <t>Total Population</t>
  </si>
  <si>
    <t>Total Population in Need</t>
  </si>
  <si>
    <t>Total Population Targeted</t>
  </si>
  <si>
    <t>a. people are targeted for protection and direct
assistance</t>
  </si>
  <si>
    <t>b. people are targeted for service
delivery, economic recovery and
social stability</t>
  </si>
  <si>
    <t># Female</t>
  </si>
  <si>
    <t>% Female*</t>
  </si>
  <si>
    <t># Male</t>
  </si>
  <si>
    <t>% Male*</t>
  </si>
  <si>
    <t># Children
 (0-17)</t>
  </si>
  <si>
    <t>% Children*</t>
  </si>
  <si>
    <t># Adolescent
 (10-17)</t>
  </si>
  <si>
    <t>% Adolescent*
 (10-17)</t>
  </si>
  <si>
    <t>Add additional disaggregation (ex. With Sp Needs)</t>
  </si>
  <si>
    <t>% additional disaggregation</t>
  </si>
  <si>
    <t xml:space="preserve">Lebanese </t>
  </si>
  <si>
    <t>Displaced Syrian</t>
  </si>
  <si>
    <t>Palestine Refugee from Syria (PRS)</t>
  </si>
  <si>
    <t>Palestine Refugee in Lebanon  (PRL)</t>
  </si>
  <si>
    <t>GRAND TOTAL</t>
  </si>
  <si>
    <t xml:space="preserve">Type of institution </t>
  </si>
  <si>
    <t>Total</t>
  </si>
  <si>
    <t># Targeted</t>
  </si>
  <si>
    <t>CAS</t>
  </si>
  <si>
    <t>Governors office</t>
  </si>
  <si>
    <t>Lebanese Agriculture Research Institute</t>
  </si>
  <si>
    <t>MEHE</t>
  </si>
  <si>
    <t>MEHE/ Schools</t>
  </si>
  <si>
    <t>MEHE/ Universities</t>
  </si>
  <si>
    <t>MoAg</t>
  </si>
  <si>
    <t>MoCulture</t>
  </si>
  <si>
    <t>MoEnv</t>
  </si>
  <si>
    <t>MoEW</t>
  </si>
  <si>
    <t>MoFA</t>
  </si>
  <si>
    <t>MoIM</t>
  </si>
  <si>
    <t>MoInd</t>
  </si>
  <si>
    <t>MoJustice</t>
  </si>
  <si>
    <t>MoLabor</t>
  </si>
  <si>
    <t>MoPH</t>
  </si>
  <si>
    <t>MoPH/ PHC</t>
  </si>
  <si>
    <t>MoPH/ SHC, THC, Hospitals</t>
  </si>
  <si>
    <t>MoPlanning</t>
  </si>
  <si>
    <t>MoSA</t>
  </si>
  <si>
    <t>MoSA/ SDCs</t>
  </si>
  <si>
    <t>MoSDA</t>
  </si>
  <si>
    <t>MoYS</t>
  </si>
  <si>
    <t>National employment office</t>
  </si>
  <si>
    <t>NCLW</t>
  </si>
  <si>
    <t>OMSWA</t>
  </si>
  <si>
    <t>Prime Minister Office</t>
  </si>
  <si>
    <t>Security forces</t>
  </si>
  <si>
    <t>Unions of Municipalities</t>
  </si>
  <si>
    <t>Municipalities</t>
  </si>
  <si>
    <t>Water establishments</t>
  </si>
  <si>
    <t>Youth centers</t>
  </si>
  <si>
    <t>Number of displaced Syrians, vulnerable Lebanese, Palestinian Refugees from Syria (PRS) and Palestinian Refugees in Lebanon (PRL) accessing primary healthcare services out of those who report needing primary healthcare services.</t>
  </si>
  <si>
    <t>MoPH/WHO Expanded Programme on Immunization (EPI) cluster survey</t>
  </si>
  <si>
    <t>1. Subsidized refers to financial aid being provided to individuals to receive a primary healthcare consultation. This is done to address the most important barrier to access PHC services which is cost.
2. Disaggregation is by population cohort, sex and age.
3. The cumulative number of ANC, NCD and MH consultations DO NOT add up to the total.
4) Target for Syrians is calculated based on the number of Syrians targeted * 2 visits/person/year.</t>
  </si>
  <si>
    <t>1. Disaggregation is by population cohort and sex
2. Target: 10% of total consultations</t>
  </si>
  <si>
    <t>1. Family planning services include contraception, counselling, intra-uterine device (IUD) insertion.
2. Disaggregation is by population cohort and sex.
3. Target: ANC /2.</t>
  </si>
  <si>
    <t>The target is that all MoPH-PHCs are engaged in health promotion activities.</t>
  </si>
  <si>
    <t xml:space="preserve">1. Target Calculation:
Total population targeted: 185,000
(75% Leb 25% Syr PRS &amp; PRL)
2. Disaggregation is by population cohort and sex </t>
  </si>
  <si>
    <t>1. Targets are similar to the sector targets under the LCRP for acute medication.
2. Disaggregation is by population cohort and sex.</t>
  </si>
  <si>
    <t xml:space="preserve">The target is all MoPH-PHCs to have  reproductive health commodities (including PEP kits) are available </t>
  </si>
  <si>
    <t>1. Targets are based on the sector targets under LCRP 2017-2020, and looking at 2 scenarios:
Scenario 1:
Children under 1; 0.96% Leb, 2% Syr, 1.72% PRL and 2.09% of PRS according to the population package
Scenario 2:
Children under 5; 5.49% Leb, 17% Syr, 9.33% PRL and 8.36% of PRS according to the population package
2. Disaggregation is by population cohort and sex</t>
  </si>
  <si>
    <t>Baseline is 208 MoPH-PHCs (Oct 2017).
Baseline for 219: 234.</t>
  </si>
  <si>
    <t>This indicator is to be reported on quarterly basis specifying the type of facility (MoPH-PHC, MoSA-SDC, caza public health office, dispensary etc.)  receiving equipment as well as the type of equipment received.</t>
  </si>
  <si>
    <t>1. This indicator is to be reported on quarterly basis specifying the type of health staff (doctor, midwife, nurse etc.) and the training package received so as to avoid double-counting.
2. Disaggregation is by  sex</t>
  </si>
  <si>
    <t>Targeted Population: Displaced Syrians, PRL and PRS.
Financial support happens through 3 modalities:
1. UNHCR coverage of 75-90% of the hospital bill for cases under UNHCR SOPs
2. NGOs contributing to the 10-25% patient share of UNHCR covered cases
3. NGOs financially supporting cases outside of UNHCR SOPs
Target calculation for Syrians: Based on an annual admission rate of 12% extending access to cover all essential hospital care needs.
Disaggregation is by population cohort and sex</t>
  </si>
  <si>
    <t>1. Targeted Population: Displaced Syrians, PRL and PRS.
2. Disaggregation is by population cohort and sex</t>
  </si>
  <si>
    <t>1. Activity implementation pending for 2020.
2. This indicator is to be reported on  a quarterly basis specifying the hospital receiving staffing support as well as the type of staff.</t>
  </si>
  <si>
    <t>1. Activity implementation pending for 2019.
2. This indicator is to be reported on  a quarterly basis specifying the hospital receiving equipment and the type of equipment received.</t>
  </si>
  <si>
    <t>1. Activity implementation pending for 2019.
2. This indicator is to be reported on quarterly specifying the number of public hospital staff and type (doctor, nurse, midwife etc.) receiving a particular training package.</t>
  </si>
  <si>
    <t xml:space="preserve">Baseline: 50 (Initial)
Target 2020 (cumulative): 1000
</t>
  </si>
  <si>
    <t>Baseline: 0 (initial) 
Target: 150 new sites in 2020</t>
  </si>
  <si>
    <t>1. Disaggregation is by population cohort and sex. 
2. Target: SYR, PRS &amp; PRL: 5% * target population * 2 visits/person/year; LEB: 2.5% * target population * 2 visits/person/year.</t>
  </si>
  <si>
    <t>Indicative Target 2020</t>
  </si>
  <si>
    <t>218 MoPH-PHCCs 
27 Public &amp; Private Hospitals
1250 Public Schools</t>
  </si>
  <si>
    <t>MoPH
234 MoPH-PHCCs
Dispensaries 
40 Public &amp; Private Hospitals
1275 Public Schools</t>
  </si>
  <si>
    <t># of outreach activities / awareness sessions conducted for adolescent and youth on healthcare</t>
  </si>
  <si>
    <t>List Activities under this output 4.2</t>
  </si>
  <si>
    <t xml:space="preserve">TOTAL </t>
  </si>
  <si>
    <t>MoPH-PHCCs</t>
  </si>
  <si>
    <t>Dispensaries</t>
  </si>
  <si>
    <t>Q1 - Cumulative Results</t>
  </si>
  <si>
    <t>Q2 - Cumulative Results</t>
  </si>
  <si>
    <t>Q3 - Cumulative Results</t>
  </si>
  <si>
    <t>Q4 - Cumulative Results</t>
  </si>
  <si>
    <t>Q1 - Results</t>
  </si>
  <si>
    <t>Q2 - Results</t>
  </si>
  <si>
    <t>Q3 - Results</t>
  </si>
  <si>
    <t>S1 - Results</t>
  </si>
  <si>
    <t>Q4 - Results</t>
  </si>
  <si>
    <t>Children</t>
  </si>
  <si>
    <t>Public</t>
  </si>
  <si>
    <t>ZERO</t>
  </si>
  <si>
    <t>Others</t>
  </si>
  <si>
    <t>Indicative Target 2021</t>
  </si>
  <si>
    <t>Activity Info and HIS
MoPH Reports</t>
  </si>
  <si>
    <t>Annual</t>
  </si>
  <si>
    <t># of PHC applying the uniform subsidized model elaborated by the national health task force</t>
  </si>
  <si>
    <t># of primary healthcare centers reporting zero medication shortage</t>
  </si>
  <si>
    <t>Chronic</t>
  </si>
  <si>
    <t>Acute</t>
  </si>
  <si>
    <t>Hospitals</t>
  </si>
  <si>
    <r>
      <t xml:space="preserve">Total Budget: </t>
    </r>
    <r>
      <rPr>
        <sz val="10"/>
        <color theme="1"/>
        <rFont val="Calibri"/>
        <family val="2"/>
      </rPr>
      <t>60000</t>
    </r>
  </si>
  <si>
    <t>MoPH
250 MoPH-PHCCs
Dispensaries 
40 Public &amp; Private Hospitals
1300 Public Schools</t>
  </si>
  <si>
    <r>
      <t>Percentage of infants who received:</t>
    </r>
    <r>
      <rPr>
        <sz val="10"/>
        <color theme="1"/>
        <rFont val="Calibri"/>
        <family val="2"/>
      </rPr>
      <t xml:space="preserve">
- The 1st (DTP1) / 3rd (DTP3) dose, respectively, of diphtheria and tetanus toxoid with pertussis containing vaccine
-  The 3rd dose of polio (Pol3) containing vaccine. May be either oral or inactivated polio vaccine.
- One dose of inactivated polio vaccine (IPV1)
- The 1st dose of measles containing vaccine (MCV1)
- The 2nd dose of measles containing vaccine (MCV2)
- The 1st dose of rubella containing vaccine (RCV1)
- The 3rd dose of hepatitis B containing vaccine following the birth dose. (HepB3)
- The 3rd dose of Hemophilus influenza type b containing vaccine. (Hib3)
Percentage of births which received:
- A dose of hepatitis B vaccine (HepB) within 24 hours of delivery
(Source: WHO and UNICEF estimates of national immunization coverage - July 4, 2017)</t>
    </r>
  </si>
  <si>
    <t>Measurements/tools: MoPH Hospital data, UNHCR Annual Referral Care Report, UNRWA Hospitalization data
Responsibility: MoPH, UNHCR, UNRWA</t>
  </si>
  <si>
    <t># of functional EWARS centers</t>
  </si>
  <si>
    <t>Functional EWARS centers</t>
  </si>
  <si>
    <t xml:space="preserve">The sector aims to contribute to strengthening outbreak control through building the capacity of the MoPH in surveillance and response. The focus will be on public health Early Warning and Response System strengthening and expansion
Functional EWARS centers are those that report through the EWARS system
Baseline: 50
Target: 396 </t>
  </si>
  <si>
    <t>MoV: 
- MOPH periodical bulletins and alerts on website
- MoPH list of EWARS functional centers every 6 months
Responsibility: MoPH, WHO</t>
  </si>
  <si>
    <r>
      <rPr>
        <b/>
        <sz val="12"/>
        <color rgb="FFFFFFFF"/>
        <rFont val="Calibri"/>
        <family val="2"/>
      </rPr>
      <t>Outcome 2</t>
    </r>
    <r>
      <rPr>
        <sz val="12"/>
        <color rgb="FFFFFFFF"/>
        <rFont val="Calibri"/>
        <family val="2"/>
      </rPr>
      <t xml:space="preserve">: </t>
    </r>
    <r>
      <rPr>
        <sz val="10"/>
        <color rgb="FFFFFFFF"/>
        <rFont val="Calibri"/>
        <family val="2"/>
      </rPr>
      <t>Improve access to hospital (including. Emergency Room (ER) Care) and advanced referral care (including advanced diagnostic laboratory and radiology care)</t>
    </r>
  </si>
  <si>
    <r>
      <rPr>
        <b/>
        <sz val="10"/>
        <rFont val="Calibri"/>
        <family val="2"/>
      </rPr>
      <t>Output3.3</t>
    </r>
    <r>
      <rPr>
        <sz val="10"/>
        <rFont val="Calibri"/>
        <family val="2"/>
      </rPr>
      <t xml:space="preserve"> The National Tuberculosis and (Acquired Immunodeficiency Syndrome) AIDS Programmes strengthened</t>
    </r>
  </si>
  <si>
    <t>Output 3.3: The National Tuberculosis and (Acquired Immunodeficiency Syndrome) AIDS Programmes strengthened</t>
  </si>
  <si>
    <t>Outcome 2: Improve access to hospital (including. Emergency Room (ER) Care) and advanced referral care (including advanced diagnostic laboratory and radiology care)</t>
  </si>
  <si>
    <t>A four-month stock of selected contingency  laboratory reagents, response kits and personal protective equipment (PPE) kits is available</t>
  </si>
  <si>
    <t xml:space="preserve"># of health facilities where reproductive health commodities are available </t>
  </si>
  <si>
    <t xml:space="preserve"># of CMR facilities where PEP kits are available </t>
  </si>
  <si>
    <t>CMR facilities include PHCCs and hospitals. New indicator for 2021</t>
  </si>
  <si>
    <t># of caregivers reached with integrated  health awareness messages</t>
  </si>
  <si>
    <t>MoPH - Dr. Randa Hamadeh (randa_ham@hotmail.com)
WHO - Dr. Alissar Rady 
(radya@who.int)
UNHCR - Stephanie Laba
(labas@unhcr.org)</t>
  </si>
  <si>
    <t xml:space="preserve">Output 1.5: Primary healthcare institutions’ service delivery supported </t>
  </si>
  <si>
    <t>* Source: LCRP 2022 population package. 
% of Female, Male, Children, Adolescent, Youth to be used if you do not have specific Sex Age Disaggregated Target for your sector</t>
  </si>
  <si>
    <r>
      <rPr>
        <b/>
        <sz val="10"/>
        <rFont val="Calibri"/>
        <family val="2"/>
      </rPr>
      <t>Output 1.5</t>
    </r>
    <r>
      <rPr>
        <sz val="10"/>
        <rFont val="Calibri"/>
        <family val="2"/>
      </rPr>
      <t xml:space="preserve"> Primary healthcare institutions’ service delivery supported </t>
    </r>
  </si>
  <si>
    <t>Percentage of the population reached with health integrated messages</t>
  </si>
  <si>
    <t xml:space="preserve">Health sector </t>
  </si>
  <si>
    <t>The target is that 15% of the population reached with health integrated messages</t>
  </si>
  <si>
    <t>Sessions</t>
  </si>
  <si>
    <t>Activity Info</t>
  </si>
  <si>
    <t>HEALTH SECTOR LOGFRAME - 2017-2022</t>
  </si>
  <si>
    <t>Indicative Target 2022</t>
  </si>
  <si>
    <r>
      <rPr>
        <b/>
        <sz val="12"/>
        <color rgb="FFFFFFFF"/>
        <rFont val="Calibri"/>
        <family val="2"/>
      </rPr>
      <t>Outcome 3</t>
    </r>
    <r>
      <rPr>
        <sz val="12"/>
        <color rgb="FFFFFFFF"/>
        <rFont val="Calibri"/>
        <family val="2"/>
      </rPr>
      <t xml:space="preserve">: </t>
    </r>
    <r>
      <rPr>
        <sz val="10"/>
        <color rgb="FFFFFFFF"/>
        <rFont val="Calibri"/>
        <family val="2"/>
      </rPr>
      <t xml:space="preserve">
Improve Outbreak &amp; Infectious Diseases Control</t>
    </r>
  </si>
  <si>
    <r>
      <t xml:space="preserve">Output 4.1 </t>
    </r>
    <r>
      <rPr>
        <sz val="10"/>
        <rFont val="Calibri"/>
        <family val="2"/>
      </rPr>
      <t>Health awareness and information strengthened at the institutions level</t>
    </r>
  </si>
  <si>
    <t>Output 4.1 Health awareness and information strengthened at the institutions level</t>
  </si>
  <si>
    <t xml:space="preserve">Activity 2: Implement PHC based awareness activities at the center and the outreach level </t>
  </si>
  <si>
    <t>Activity 1: Conduct awareness raising activities targeting caregivers including women and men on heath integrated messages.</t>
  </si>
  <si>
    <t>Output 1.2 Free of charge noncommunicable diseases (NCD) medication provided at primary healthcare centre level</t>
  </si>
  <si>
    <t>Output 4.2 Equitable access to healthcare  information to women, men and youth (children, boys and girls) increased at community level</t>
  </si>
  <si>
    <t># of children 6-59 months screened for acute malnutrition at PHC level</t>
  </si>
  <si>
    <t>H</t>
  </si>
  <si>
    <t>#  of children aged 6-59 months who received multiple micronutrients supplementation children</t>
  </si>
  <si>
    <t>6-59 Children</t>
  </si>
  <si>
    <t># pregnant women receiving preventative iron supplementation (multiple micronutrient supplements or iron and folic)</t>
  </si>
  <si>
    <t>PW</t>
  </si>
  <si>
    <t>Target is 70% of PW. 
The assumption is that PWs constitute 5% of the displaced population</t>
  </si>
  <si>
    <t>Target is 70% of children under five (Ref. population package)
From 2017 to 2021, the number represent both CU5 &amp; PLW</t>
  </si>
  <si>
    <t># of hospitals implementing BFHI standards as part of their QI plans</t>
  </si>
  <si>
    <r>
      <t xml:space="preserve">Output 4.2 </t>
    </r>
    <r>
      <rPr>
        <sz val="10"/>
        <rFont val="Calibri"/>
        <family val="2"/>
      </rPr>
      <t>Equitable access to healthcare  information to women, men and youth (children, boys and girls) increased at community level</t>
    </r>
  </si>
  <si>
    <t># of pregnant and lactating women &amp; caregivers of children 0-23 months received messages on Nutrition and IYCF through SBCC programmes</t>
  </si>
  <si>
    <t xml:space="preserve"># of pregnant and lactating women /caregivers of children 0-23 months received skilled Nutrition and IYCF counseling </t>
  </si>
  <si>
    <t xml:space="preserve">Activity 4: Conduct outreach activities targeting adolescent and youth specifically working and street children (out of school) and adolescent girls. </t>
  </si>
  <si>
    <r>
      <rPr>
        <sz val="10"/>
        <color theme="1"/>
        <rFont val="Calibri"/>
        <family val="2"/>
      </rPr>
      <t>At PHC level, screening by MUAC, and if possible height and weight
Target:  70% from PIN (Before 2022, target was 30% from PIN)</t>
    </r>
    <r>
      <rPr>
        <b/>
        <sz val="10"/>
        <color theme="1"/>
        <rFont val="Calibri"/>
        <family val="2"/>
      </rPr>
      <t xml:space="preserve">
No cost</t>
    </r>
  </si>
  <si>
    <t>Indicator was NA from 2017 to 2021
Target represent 90% of PLW</t>
  </si>
  <si>
    <t>Indicator was NA from 2017 to 2021
Target: 20% of PIN</t>
  </si>
  <si>
    <t>Indicator was NA from 2017 to 2021
Target represent 30% of PLW</t>
  </si>
  <si>
    <r>
      <rPr>
        <b/>
        <sz val="10"/>
        <rFont val="Calibri"/>
        <family val="2"/>
      </rPr>
      <t>Output 1.2</t>
    </r>
    <r>
      <rPr>
        <sz val="10"/>
        <rFont val="Calibri"/>
        <family val="2"/>
      </rPr>
      <t xml:space="preserve"> Free of charge noncommunicable diseases (NCD) medication provided at primary healthcare center level</t>
    </r>
  </si>
  <si>
    <t>Health integrated messages addressing adolescent and youth.
Indicator was NF from 2017 to 2019
Target: Target Indicator A /20</t>
  </si>
  <si>
    <t>Activity 2: Conduct awareness activities to increase knowledge on Nutrition and IYCF through SBCC programmes</t>
  </si>
  <si>
    <t>Activity 3: Provide skilled nutrition &amp; IYCF counseling to pregnant and lactating women</t>
  </si>
  <si>
    <t>Outcome 4 – Women, men and youth (children, boys and girls, PWD) have their fundamental rights respected and have access to basic services and information (health, education)</t>
  </si>
  <si>
    <t>MoPH
246 MoPH-PHCCs
Dispensaries 
40 Public &amp; Private Hospitals
50 Public Schools</t>
  </si>
  <si>
    <t>Tons</t>
  </si>
  <si>
    <t>Amount (Tons) of medical waste sustainably managed at the PHC level</t>
  </si>
  <si>
    <t>Indicatrs added for 2022.</t>
  </si>
  <si>
    <t>Amount (Tons) of medical waste sustainably managed at the hospitals level</t>
  </si>
  <si>
    <t>1. Disaggregation is by population cohort and sex
2. Specialized consultations are given by psychiatrists and psychotherapists.
3. Target: 5% of total consultations. (before 2022). After 2022, 20%.</t>
  </si>
  <si>
    <r>
      <t xml:space="preserve">Indicators added for 2022. 
</t>
    </r>
    <r>
      <rPr>
        <sz val="10"/>
        <color rgb="FFFF0000"/>
        <rFont val="Calibri"/>
        <family val="2"/>
      </rPr>
      <t xml:space="preserve">Baseline and target to be establsihed in 2022. </t>
    </r>
  </si>
  <si>
    <t>Outcome 4 –“Basic Rights and Services”: Women, men, girls and boys in all their diversity have their fundamental rights respected and have access to basic services and information (justice, health, education)</t>
  </si>
  <si>
    <t>List Activities under this output 1.5</t>
  </si>
  <si>
    <t>OUTPUT 1.6: # of persons with disability and older persons at risk receiving individual specialized support</t>
  </si>
  <si>
    <t># of persons with disability and older persons at risk receiving individual specialized support</t>
  </si>
  <si>
    <r>
      <rPr>
        <sz val="10"/>
        <color rgb="FFFF0000"/>
        <rFont val="Calibri"/>
        <family val="2"/>
      </rPr>
      <t xml:space="preserve">If you are reporting under Health, DO NOT report under Protection (3.1.11) and vice versa. </t>
    </r>
    <r>
      <rPr>
        <sz val="10"/>
        <rFont val="Calibri"/>
        <family val="2"/>
      </rPr>
      <t xml:space="preserve">
Number of unique persons with disabilities and older persons above 60 years old receiving individual specialised services and support per calendar month, including rehabilitation services such as Physiotherapy, Prosthetics and Orthotics (P&amp;O), Assistive devices, Occupational Therapy, Ergo Therapy, Speech Therapy; institutional care and/or family rehabilitation. 
This indicator will be disaggregated by nationality, age group (0-17, 18-59, 60+), sex and type of disability (motor, visual, hearing, speaking, and intellectual).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</si>
</sst>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_-;\-* #,##0_-;_-* &quot;-&quot;??_-;_-@_-"/>
    <numFmt numFmtId="166" formatCode="0.0%"/>
  </numFmts>
  <fonts count="36"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0"/>
      <color rgb="FF000000"/>
      <name val="Calibri"/>
      <family val="2"/>
    </font>
    <font>
      <b/>
      <sz val="10"/>
      <color rgb="FF5B9BD5"/>
      <name val="Calibri"/>
      <family val="2"/>
    </font>
    <font>
      <sz val="11"/>
      <name val="Calibri"/>
      <family val="2"/>
    </font>
    <font>
      <b/>
      <sz val="10"/>
      <name val="Calibri"/>
      <family val="2"/>
    </font>
    <font>
      <b/>
      <sz val="10"/>
      <color rgb="FF000000"/>
      <name val="Calibri"/>
      <family val="2"/>
    </font>
    <font>
      <b/>
      <sz val="10"/>
      <color rgb="FFFFFFFF"/>
      <name val="Calibri"/>
      <family val="2"/>
    </font>
    <font>
      <sz val="10"/>
      <name val="Calibri"/>
      <family val="2"/>
    </font>
    <font>
      <sz val="10"/>
      <color rgb="FFFFFFFF"/>
      <name val="Calibri"/>
      <family val="2"/>
    </font>
    <font>
      <sz val="11"/>
      <color rgb="FF000000"/>
      <name val="Calibri"/>
      <family val="2"/>
    </font>
    <font>
      <b/>
      <sz val="12"/>
      <color rgb="FFFFFFFF"/>
      <name val="Calibri"/>
      <family val="2"/>
    </font>
    <font>
      <sz val="12"/>
      <color rgb="FFFFFFFF"/>
      <name val="Calibri"/>
      <family val="2"/>
    </font>
    <font>
      <sz val="10"/>
      <color theme="1"/>
      <name val="Calibri"/>
      <family val="2"/>
    </font>
    <font>
      <b/>
      <sz val="14"/>
      <color rgb="FF000000"/>
      <name val="Calibri"/>
      <family val="2"/>
    </font>
    <font>
      <sz val="11"/>
      <color theme="1"/>
      <name val="Calibri"/>
      <family val="2"/>
    </font>
    <font>
      <b/>
      <sz val="10"/>
      <color theme="1"/>
      <name val="Calibri"/>
      <family val="2"/>
    </font>
    <font>
      <sz val="10"/>
      <name val="Arial"/>
      <family val="2"/>
    </font>
    <font>
      <sz val="10"/>
      <name val="Calibri Light"/>
      <family val="2"/>
      <scheme val="major"/>
    </font>
    <font>
      <b/>
      <sz val="10"/>
      <name val="Calibri Light"/>
      <family val="2"/>
      <scheme val="major"/>
    </font>
    <font>
      <sz val="9"/>
      <color indexed="81"/>
      <name val="Tahoma"/>
      <family val="2"/>
    </font>
    <font>
      <b/>
      <sz val="9"/>
      <color indexed="81"/>
      <name val="Tahoma"/>
      <family val="2"/>
    </font>
    <font>
      <sz val="10"/>
      <color theme="1"/>
      <name val="Calibri"/>
      <family val="2"/>
      <scheme val="minor"/>
    </font>
    <font>
      <sz val="10"/>
      <name val="Calibri"/>
      <family val="2"/>
      <scheme val="minor"/>
    </font>
    <font>
      <sz val="10"/>
      <color theme="0"/>
      <name val="Calibri Light"/>
      <family val="2"/>
      <scheme val="major"/>
    </font>
    <font>
      <b/>
      <sz val="10"/>
      <color theme="1"/>
      <name val="Calibri"/>
      <family val="2"/>
      <scheme val="minor"/>
    </font>
    <font>
      <sz val="12"/>
      <color theme="1"/>
      <name val="Calibri"/>
      <family val="2"/>
      <scheme val="minor"/>
    </font>
    <font>
      <b/>
      <sz val="11"/>
      <color theme="1"/>
      <name val="Calibri"/>
      <family val="2"/>
    </font>
    <font>
      <b/>
      <sz val="11"/>
      <color theme="0"/>
      <name val="Calibri"/>
      <family val="2"/>
    </font>
    <font>
      <b/>
      <sz val="11"/>
      <name val="Calibri"/>
      <family val="2"/>
    </font>
    <font>
      <b/>
      <sz val="11"/>
      <color rgb="FF000000"/>
      <name val="Calibri"/>
      <family val="2"/>
    </font>
    <font>
      <sz val="8"/>
      <name val="Calibri"/>
      <family val="2"/>
    </font>
    <font>
      <b/>
      <sz val="10"/>
      <name val="Calibri"/>
      <family val="2"/>
      <scheme val="minor"/>
    </font>
    <font>
      <sz val="10"/>
      <color rgb="FFFF0000"/>
      <name val="Calibri"/>
      <family val="2"/>
    </font>
  </fonts>
  <fills count="32">
    <fill>
      <patternFill patternType="none"/>
    </fill>
    <fill>
      <patternFill patternType="gray125"/>
    </fill>
    <fill>
      <patternFill patternType="solid">
        <fgColor rgb="FFFFFFFF"/>
        <bgColor rgb="FFFFFFFF"/>
      </patternFill>
    </fill>
    <fill>
      <patternFill patternType="solid">
        <fgColor rgb="FF525252"/>
        <bgColor rgb="FF525252"/>
      </patternFill>
    </fill>
    <fill>
      <patternFill patternType="solid">
        <fgColor rgb="FFD0CECE"/>
        <bgColor rgb="FFD0CECE"/>
      </patternFill>
    </fill>
    <fill>
      <patternFill patternType="solid">
        <fgColor theme="0"/>
        <bgColor rgb="FFFFFFFF"/>
      </patternFill>
    </fill>
    <fill>
      <patternFill patternType="solid">
        <fgColor theme="0"/>
        <bgColor rgb="FFFBE4D5"/>
      </patternFill>
    </fill>
    <fill>
      <patternFill patternType="solid">
        <fgColor theme="0"/>
        <bgColor rgb="FFFFFF00"/>
      </patternFill>
    </fill>
    <fill>
      <patternFill patternType="solid">
        <fgColor theme="0"/>
        <bgColor indexed="64"/>
      </patternFill>
    </fill>
    <fill>
      <patternFill patternType="solid">
        <fgColor theme="6" tint="0.79998168889431442"/>
        <bgColor rgb="FFFFFFFF"/>
      </patternFill>
    </fill>
    <fill>
      <patternFill patternType="solid">
        <fgColor theme="6" tint="0.79998168889431442"/>
        <bgColor rgb="FFFBE4D5"/>
      </patternFill>
    </fill>
    <fill>
      <patternFill patternType="solid">
        <fgColor theme="5"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bgColor rgb="FFD0CECE"/>
      </patternFill>
    </fill>
    <fill>
      <patternFill patternType="solid">
        <fgColor theme="0" tint="-4.9989318521683403E-2"/>
        <bgColor rgb="FFFBE4D5"/>
      </patternFill>
    </fill>
    <fill>
      <patternFill patternType="solid">
        <fgColor theme="0" tint="-4.9989318521683403E-2"/>
        <bgColor rgb="FFFFFF00"/>
      </patternFill>
    </fill>
    <fill>
      <patternFill patternType="solid">
        <fgColor theme="0" tint="-4.9989318521683403E-2"/>
        <bgColor rgb="FFFFFFFF"/>
      </patternFill>
    </fill>
    <fill>
      <patternFill patternType="solid">
        <fgColor theme="0" tint="-4.9989318521683403E-2"/>
        <bgColor indexed="64"/>
      </patternFill>
    </fill>
    <fill>
      <patternFill patternType="solid">
        <fgColor rgb="FFC00000"/>
        <bgColor indexed="64"/>
      </patternFill>
    </fill>
    <fill>
      <patternFill patternType="solid">
        <fgColor rgb="FFF6D2D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EBFF"/>
        <bgColor indexed="64"/>
      </patternFill>
    </fill>
    <fill>
      <patternFill patternType="lightUp"/>
    </fill>
    <fill>
      <patternFill patternType="lightUp">
        <bgColor theme="0" tint="-4.9989318521683403E-2"/>
      </patternFill>
    </fill>
    <fill>
      <patternFill patternType="solid">
        <fgColor rgb="FFFFFF00"/>
        <bgColor indexed="64"/>
      </patternFill>
    </fill>
    <fill>
      <patternFill patternType="solid">
        <fgColor rgb="FFFFFF00"/>
        <bgColor rgb="FFFFFFFF"/>
      </patternFill>
    </fill>
    <fill>
      <patternFill patternType="solid">
        <fgColor theme="9" tint="0.59999389629810485"/>
        <bgColor rgb="FFD0CECE"/>
      </patternFill>
    </fill>
  </fills>
  <borders count="30">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indexed="64"/>
      </left>
      <right/>
      <top/>
      <bottom style="thin">
        <color indexed="64"/>
      </bottom>
      <diagonal/>
    </border>
    <border>
      <left style="thin">
        <color auto="1"/>
      </left>
      <right/>
      <top/>
      <bottom/>
      <diagonal/>
    </border>
    <border>
      <left/>
      <right/>
      <top style="thin">
        <color auto="1"/>
      </top>
      <bottom style="thin">
        <color auto="1"/>
      </bottom>
      <diagonal/>
    </border>
    <border>
      <left/>
      <right/>
      <top style="hair">
        <color auto="1"/>
      </top>
      <bottom/>
      <diagonal/>
    </border>
    <border>
      <left style="thin">
        <color rgb="FF000000"/>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3">
    <xf numFmtId="0" fontId="0" fillId="0" borderId="0"/>
    <xf numFmtId="9" fontId="12" fillId="0" borderId="0" applyFont="0" applyFill="0" applyBorder="0" applyAlignment="0" applyProtection="0"/>
    <xf numFmtId="43" fontId="12" fillId="0" borderId="0" applyFont="0" applyFill="0" applyBorder="0" applyAlignment="0" applyProtection="0"/>
    <xf numFmtId="0" fontId="3" fillId="0" borderId="3"/>
    <xf numFmtId="9" fontId="3" fillId="0" borderId="3" applyFont="0" applyFill="0" applyBorder="0" applyAlignment="0" applyProtection="0"/>
    <xf numFmtId="43" fontId="3" fillId="0" borderId="3" applyFont="0" applyFill="0" applyBorder="0" applyAlignment="0" applyProtection="0"/>
    <xf numFmtId="43" fontId="19" fillId="0" borderId="3" applyFont="0" applyFill="0" applyBorder="0" applyAlignment="0" applyProtection="0"/>
    <xf numFmtId="0" fontId="19" fillId="0" borderId="3"/>
    <xf numFmtId="0" fontId="2" fillId="0" borderId="3"/>
    <xf numFmtId="9" fontId="2" fillId="0" borderId="3" applyFont="0" applyFill="0" applyBorder="0" applyAlignment="0" applyProtection="0"/>
    <xf numFmtId="0" fontId="1" fillId="0" borderId="3"/>
    <xf numFmtId="9" fontId="1" fillId="0" borderId="3" applyFont="0" applyFill="0" applyBorder="0" applyAlignment="0" applyProtection="0"/>
    <xf numFmtId="43" fontId="1" fillId="0" borderId="3" applyFont="0" applyFill="0" applyBorder="0" applyAlignment="0" applyProtection="0"/>
  </cellStyleXfs>
  <cellXfs count="501">
    <xf numFmtId="0" fontId="0" fillId="0" borderId="0" xfId="0"/>
    <xf numFmtId="0" fontId="20" fillId="0" borderId="3" xfId="7" applyFont="1" applyAlignment="1">
      <alignment horizontal="left" vertical="center"/>
    </xf>
    <xf numFmtId="0" fontId="24" fillId="0" borderId="3" xfId="10" applyFont="1" applyAlignment="1">
      <alignment horizontal="left" vertical="center"/>
    </xf>
    <xf numFmtId="164" fontId="26" fillId="0" borderId="3" xfId="6" applyNumberFormat="1" applyFont="1" applyAlignment="1">
      <alignment horizontal="left" vertical="center"/>
    </xf>
    <xf numFmtId="0" fontId="21" fillId="0" borderId="3" xfId="7" applyFont="1" applyAlignment="1">
      <alignment horizontal="left" vertical="center"/>
    </xf>
    <xf numFmtId="0" fontId="24" fillId="0" borderId="3" xfId="10" applyFont="1" applyAlignment="1">
      <alignment horizontal="center" vertical="center"/>
    </xf>
    <xf numFmtId="3" fontId="24" fillId="0" borderId="3" xfId="10" applyNumberFormat="1" applyFont="1" applyAlignment="1">
      <alignment horizontal="left" vertical="center"/>
    </xf>
    <xf numFmtId="0" fontId="21" fillId="11" borderId="8" xfId="7" applyFont="1" applyFill="1" applyBorder="1" applyAlignment="1">
      <alignment horizontal="left" vertical="center"/>
    </xf>
    <xf numFmtId="164" fontId="21" fillId="11" borderId="8" xfId="6" applyNumberFormat="1" applyFont="1" applyFill="1" applyBorder="1" applyAlignment="1">
      <alignment horizontal="left" vertical="center"/>
    </xf>
    <xf numFmtId="164" fontId="20" fillId="13" borderId="8" xfId="6" applyNumberFormat="1" applyFont="1" applyFill="1" applyBorder="1" applyAlignment="1">
      <alignment horizontal="left" vertical="center"/>
    </xf>
    <xf numFmtId="164" fontId="20" fillId="14" borderId="8" xfId="6" applyNumberFormat="1" applyFont="1" applyFill="1" applyBorder="1" applyAlignment="1">
      <alignment horizontal="left" vertical="center"/>
    </xf>
    <xf numFmtId="164" fontId="20" fillId="11" borderId="8" xfId="6" applyNumberFormat="1" applyFont="1" applyFill="1" applyBorder="1" applyAlignment="1">
      <alignment horizontal="left" vertical="center"/>
    </xf>
    <xf numFmtId="0" fontId="20" fillId="11" borderId="8" xfId="6" applyNumberFormat="1" applyFont="1" applyFill="1" applyBorder="1" applyAlignment="1">
      <alignment horizontal="left" vertical="center" wrapText="1"/>
    </xf>
    <xf numFmtId="0" fontId="20" fillId="13" borderId="8" xfId="6" applyNumberFormat="1" applyFont="1" applyFill="1" applyBorder="1" applyAlignment="1">
      <alignment horizontal="left" vertical="center" wrapText="1"/>
    </xf>
    <xf numFmtId="0" fontId="20" fillId="14" borderId="8" xfId="6" applyNumberFormat="1" applyFont="1" applyFill="1" applyBorder="1" applyAlignment="1">
      <alignment horizontal="left" vertical="center" wrapText="1"/>
    </xf>
    <xf numFmtId="9" fontId="20" fillId="13" borderId="8" xfId="11" applyFont="1" applyFill="1" applyBorder="1" applyAlignment="1">
      <alignment horizontal="left" vertical="center"/>
    </xf>
    <xf numFmtId="9" fontId="25" fillId="14" borderId="8" xfId="11" applyFont="1" applyFill="1" applyBorder="1" applyAlignment="1">
      <alignment horizontal="left" vertical="center"/>
    </xf>
    <xf numFmtId="3" fontId="25" fillId="13" borderId="8" xfId="10" applyNumberFormat="1" applyFont="1" applyFill="1" applyBorder="1" applyAlignment="1">
      <alignment horizontal="left" vertical="center"/>
    </xf>
    <xf numFmtId="9" fontId="24" fillId="13" borderId="8" xfId="10" applyNumberFormat="1" applyFont="1" applyFill="1" applyBorder="1" applyAlignment="1">
      <alignment horizontal="left" vertical="center"/>
    </xf>
    <xf numFmtId="3" fontId="24" fillId="14" borderId="8" xfId="10" applyNumberFormat="1" applyFont="1" applyFill="1" applyBorder="1" applyAlignment="1">
      <alignment horizontal="left" vertical="center"/>
    </xf>
    <xf numFmtId="9" fontId="4" fillId="14" borderId="8" xfId="11" applyFont="1" applyFill="1" applyBorder="1" applyAlignment="1">
      <alignment horizontal="left" vertical="center"/>
    </xf>
    <xf numFmtId="9" fontId="4" fillId="13" borderId="8" xfId="11" applyFont="1" applyFill="1" applyBorder="1" applyAlignment="1">
      <alignment horizontal="left" vertical="center"/>
    </xf>
    <xf numFmtId="3" fontId="24" fillId="13" borderId="8" xfId="10" applyNumberFormat="1" applyFont="1" applyFill="1" applyBorder="1" applyAlignment="1">
      <alignment horizontal="left" vertical="center"/>
    </xf>
    <xf numFmtId="0" fontId="17" fillId="0" borderId="3" xfId="10" applyFont="1" applyAlignment="1">
      <alignment horizontal="center" vertical="center" wrapText="1"/>
    </xf>
    <xf numFmtId="164" fontId="30" fillId="21" borderId="8" xfId="12" applyNumberFormat="1" applyFont="1" applyFill="1" applyBorder="1" applyAlignment="1" applyProtection="1">
      <alignment horizontal="center" vertical="center" wrapText="1"/>
    </xf>
    <xf numFmtId="166" fontId="30" fillId="21" borderId="8" xfId="11" applyNumberFormat="1" applyFont="1" applyFill="1" applyBorder="1" applyAlignment="1" applyProtection="1">
      <alignment horizontal="center" vertical="center" wrapText="1"/>
    </xf>
    <xf numFmtId="164" fontId="6" fillId="0" borderId="8" xfId="12" applyNumberFormat="1" applyFont="1" applyFill="1" applyBorder="1" applyAlignment="1" applyProtection="1">
      <alignment vertical="center" wrapText="1"/>
      <protection locked="0"/>
    </xf>
    <xf numFmtId="9" fontId="6" fillId="22" borderId="8" xfId="12" applyNumberFormat="1" applyFont="1" applyFill="1" applyBorder="1" applyAlignment="1" applyProtection="1">
      <alignment vertical="center" wrapText="1"/>
    </xf>
    <xf numFmtId="164" fontId="6" fillId="0" borderId="8" xfId="6" applyNumberFormat="1" applyFont="1" applyFill="1" applyBorder="1" applyAlignment="1" applyProtection="1">
      <alignment vertical="center" wrapText="1"/>
      <protection locked="0"/>
    </xf>
    <xf numFmtId="166" fontId="6" fillId="22" borderId="8" xfId="11" applyNumberFormat="1" applyFont="1" applyFill="1" applyBorder="1" applyAlignment="1" applyProtection="1">
      <alignment vertical="center" wrapText="1"/>
    </xf>
    <xf numFmtId="166" fontId="6" fillId="8" borderId="8" xfId="11" applyNumberFormat="1" applyFont="1" applyFill="1" applyBorder="1" applyAlignment="1" applyProtection="1">
      <alignment vertical="center" wrapText="1"/>
    </xf>
    <xf numFmtId="0" fontId="17" fillId="0" borderId="3" xfId="10" applyFont="1"/>
    <xf numFmtId="164" fontId="17" fillId="23" borderId="8" xfId="10" applyNumberFormat="1" applyFont="1" applyFill="1" applyBorder="1" applyAlignment="1" applyProtection="1">
      <alignment vertical="center"/>
      <protection locked="0"/>
    </xf>
    <xf numFmtId="0" fontId="17" fillId="0" borderId="3" xfId="10" applyFont="1" applyProtection="1">
      <protection locked="0"/>
    </xf>
    <xf numFmtId="0" fontId="17" fillId="0" borderId="8" xfId="10" applyFont="1" applyBorder="1" applyAlignment="1" applyProtection="1">
      <alignment vertical="center" wrapText="1"/>
      <protection locked="0"/>
    </xf>
    <xf numFmtId="0" fontId="17" fillId="0" borderId="8" xfId="10" applyFont="1" applyFill="1" applyBorder="1" applyAlignment="1" applyProtection="1">
      <alignment vertical="center" wrapText="1"/>
      <protection locked="0"/>
    </xf>
    <xf numFmtId="0" fontId="17" fillId="0" borderId="8" xfId="10" applyFont="1" applyBorder="1"/>
    <xf numFmtId="164" fontId="4" fillId="24" borderId="8" xfId="2" applyNumberFormat="1" applyFont="1" applyFill="1" applyBorder="1" applyAlignment="1">
      <alignment horizontal="left" vertical="center"/>
    </xf>
    <xf numFmtId="9" fontId="24" fillId="24" borderId="8" xfId="1" applyFont="1" applyFill="1" applyBorder="1" applyAlignment="1">
      <alignment horizontal="left" vertical="center"/>
    </xf>
    <xf numFmtId="0" fontId="24" fillId="24" borderId="8" xfId="10" applyFont="1" applyFill="1" applyBorder="1" applyAlignment="1">
      <alignment horizontal="left" vertical="center" wrapText="1"/>
    </xf>
    <xf numFmtId="9" fontId="24" fillId="24" borderId="8" xfId="10" applyNumberFormat="1" applyFont="1" applyFill="1" applyBorder="1" applyAlignment="1">
      <alignment horizontal="left" vertical="center"/>
    </xf>
    <xf numFmtId="164" fontId="20" fillId="24" borderId="8" xfId="6" applyNumberFormat="1" applyFont="1" applyFill="1" applyBorder="1" applyAlignment="1">
      <alignment horizontal="left" vertical="center"/>
    </xf>
    <xf numFmtId="164" fontId="24" fillId="24" borderId="8" xfId="10" applyNumberFormat="1" applyFont="1" applyFill="1" applyBorder="1" applyAlignment="1">
      <alignment horizontal="left" vertical="center"/>
    </xf>
    <xf numFmtId="0" fontId="21" fillId="15" borderId="8" xfId="7" applyFont="1" applyFill="1" applyBorder="1" applyAlignment="1">
      <alignment horizontal="left" vertical="center"/>
    </xf>
    <xf numFmtId="0" fontId="20" fillId="11" borderId="8" xfId="7" applyFont="1" applyFill="1" applyBorder="1" applyAlignment="1">
      <alignment horizontal="left" vertical="center" wrapText="1"/>
    </xf>
    <xf numFmtId="0" fontId="20" fillId="11" borderId="8" xfId="7" applyFont="1" applyFill="1" applyBorder="1" applyAlignment="1">
      <alignment horizontal="left" vertical="center"/>
    </xf>
    <xf numFmtId="0" fontId="4" fillId="8" borderId="3" xfId="0" applyFont="1" applyFill="1" applyBorder="1" applyAlignment="1">
      <alignment vertical="center"/>
    </xf>
    <xf numFmtId="0" fontId="4" fillId="0" borderId="3" xfId="0" applyFont="1" applyBorder="1" applyAlignment="1">
      <alignment vertical="center"/>
    </xf>
    <xf numFmtId="0" fontId="0" fillId="0" borderId="0" xfId="0" applyAlignment="1">
      <alignment vertical="center"/>
    </xf>
    <xf numFmtId="0" fontId="15" fillId="2" borderId="8" xfId="0" applyFont="1" applyFill="1" applyBorder="1" applyAlignment="1">
      <alignment vertical="center" wrapText="1"/>
    </xf>
    <xf numFmtId="9" fontId="15" fillId="2" borderId="8" xfId="0" applyNumberFormat="1" applyFont="1" applyFill="1" applyBorder="1" applyAlignment="1">
      <alignment vertical="center" wrapText="1"/>
    </xf>
    <xf numFmtId="9" fontId="15" fillId="17" borderId="8" xfId="0" applyNumberFormat="1" applyFont="1" applyFill="1" applyBorder="1" applyAlignment="1">
      <alignment vertical="center" wrapText="1"/>
    </xf>
    <xf numFmtId="9" fontId="15" fillId="0" borderId="8" xfId="0" applyNumberFormat="1" applyFont="1" applyFill="1" applyBorder="1" applyAlignment="1">
      <alignment vertical="center" wrapText="1"/>
    </xf>
    <xf numFmtId="9" fontId="15" fillId="18" borderId="8" xfId="0" applyNumberFormat="1" applyFont="1" applyFill="1" applyBorder="1" applyAlignment="1">
      <alignment vertical="center" wrapText="1"/>
    </xf>
    <xf numFmtId="9" fontId="15" fillId="0" borderId="15" xfId="0" applyNumberFormat="1" applyFont="1" applyFill="1" applyBorder="1" applyAlignment="1">
      <alignment vertical="center" wrapText="1"/>
    </xf>
    <xf numFmtId="164" fontId="15" fillId="0" borderId="8" xfId="2" applyNumberFormat="1" applyFont="1" applyFill="1" applyBorder="1" applyAlignment="1">
      <alignment vertical="center" wrapText="1"/>
    </xf>
    <xf numFmtId="0" fontId="15" fillId="0" borderId="8" xfId="0" applyFont="1" applyFill="1" applyBorder="1" applyAlignment="1">
      <alignment vertical="center" wrapText="1"/>
    </xf>
    <xf numFmtId="0" fontId="18" fillId="0" borderId="8" xfId="0" applyFont="1" applyFill="1" applyBorder="1" applyAlignment="1">
      <alignment vertical="center" wrapText="1"/>
    </xf>
    <xf numFmtId="3" fontId="15" fillId="2" borderId="8" xfId="0" applyNumberFormat="1" applyFont="1" applyFill="1" applyBorder="1" applyAlignment="1">
      <alignment vertical="center" wrapText="1"/>
    </xf>
    <xf numFmtId="3" fontId="15" fillId="17" borderId="8" xfId="0" applyNumberFormat="1" applyFont="1" applyFill="1" applyBorder="1" applyAlignment="1">
      <alignment vertical="center" wrapText="1"/>
    </xf>
    <xf numFmtId="3" fontId="15" fillId="0" borderId="8" xfId="0" applyNumberFormat="1" applyFont="1" applyFill="1" applyBorder="1" applyAlignment="1">
      <alignment vertical="center" wrapText="1"/>
    </xf>
    <xf numFmtId="0" fontId="4" fillId="2" borderId="3" xfId="0" applyFont="1" applyFill="1" applyBorder="1" applyAlignment="1">
      <alignment vertical="center" wrapText="1"/>
    </xf>
    <xf numFmtId="0" fontId="15" fillId="2" borderId="3" xfId="0" applyFont="1" applyFill="1" applyBorder="1" applyAlignment="1">
      <alignment vertical="center"/>
    </xf>
    <xf numFmtId="0" fontId="17" fillId="0" borderId="3" xfId="0" applyFont="1" applyBorder="1" applyAlignment="1">
      <alignment vertical="center"/>
    </xf>
    <xf numFmtId="0" fontId="0" fillId="0" borderId="3" xfId="0" applyBorder="1" applyAlignment="1">
      <alignment vertical="center"/>
    </xf>
    <xf numFmtId="0" fontId="18" fillId="2" borderId="8" xfId="0" applyFont="1" applyFill="1" applyBorder="1" applyAlignment="1">
      <alignment vertical="center" wrapText="1"/>
    </xf>
    <xf numFmtId="164" fontId="18" fillId="2" borderId="8" xfId="2" applyNumberFormat="1" applyFont="1" applyFill="1" applyBorder="1" applyAlignment="1">
      <alignment vertical="center" wrapText="1"/>
    </xf>
    <xf numFmtId="0" fontId="4" fillId="0" borderId="8" xfId="0" applyFont="1" applyBorder="1" applyAlignment="1">
      <alignment vertical="center"/>
    </xf>
    <xf numFmtId="164" fontId="4" fillId="0" borderId="8" xfId="2" applyNumberFormat="1" applyFont="1" applyBorder="1" applyAlignment="1">
      <alignment vertical="center"/>
    </xf>
    <xf numFmtId="0" fontId="15" fillId="0" borderId="8" xfId="0" applyFont="1" applyBorder="1" applyAlignment="1">
      <alignment vertical="center" wrapText="1"/>
    </xf>
    <xf numFmtId="164" fontId="15" fillId="0" borderId="8" xfId="2" applyNumberFormat="1" applyFont="1" applyBorder="1" applyAlignment="1">
      <alignment vertical="center" wrapText="1"/>
    </xf>
    <xf numFmtId="164" fontId="15" fillId="20" borderId="8" xfId="2" applyNumberFormat="1" applyFont="1" applyFill="1" applyBorder="1" applyAlignment="1">
      <alignment vertical="center" wrapText="1"/>
    </xf>
    <xf numFmtId="9" fontId="4" fillId="8" borderId="8" xfId="1" applyFont="1" applyFill="1" applyBorder="1" applyAlignment="1">
      <alignment vertical="center"/>
    </xf>
    <xf numFmtId="0" fontId="4" fillId="8" borderId="8" xfId="0" applyFont="1" applyFill="1" applyBorder="1" applyAlignment="1">
      <alignment vertical="center"/>
    </xf>
    <xf numFmtId="0" fontId="4" fillId="8" borderId="1" xfId="0" applyFont="1" applyFill="1" applyBorder="1" applyAlignment="1">
      <alignment vertical="center"/>
    </xf>
    <xf numFmtId="0" fontId="18" fillId="0" borderId="8" xfId="0" applyFont="1" applyBorder="1" applyAlignment="1">
      <alignment vertical="center" wrapText="1"/>
    </xf>
    <xf numFmtId="164" fontId="4" fillId="8" borderId="3" xfId="2" applyNumberFormat="1" applyFont="1" applyFill="1" applyBorder="1" applyAlignment="1">
      <alignment vertical="center"/>
    </xf>
    <xf numFmtId="9" fontId="4" fillId="8" borderId="3" xfId="1" applyFont="1" applyFill="1" applyBorder="1" applyAlignment="1">
      <alignment vertical="center"/>
    </xf>
    <xf numFmtId="164" fontId="15" fillId="2" borderId="8" xfId="2" applyNumberFormat="1" applyFont="1" applyFill="1" applyBorder="1" applyAlignment="1">
      <alignment vertical="center" wrapText="1"/>
    </xf>
    <xf numFmtId="164" fontId="15" fillId="17" borderId="8" xfId="2" applyNumberFormat="1" applyFont="1" applyFill="1" applyBorder="1" applyAlignment="1">
      <alignment vertical="center" wrapText="1"/>
    </xf>
    <xf numFmtId="164" fontId="15" fillId="6" borderId="8" xfId="2" applyNumberFormat="1" applyFont="1" applyFill="1" applyBorder="1" applyAlignment="1">
      <alignment vertical="center" wrapText="1"/>
    </xf>
    <xf numFmtId="164" fontId="15" fillId="18" borderId="8" xfId="2" applyNumberFormat="1" applyFont="1" applyFill="1" applyBorder="1" applyAlignment="1">
      <alignment vertical="center" wrapText="1"/>
    </xf>
    <xf numFmtId="164" fontId="15" fillId="19" borderId="8" xfId="2" applyNumberFormat="1" applyFont="1" applyFill="1" applyBorder="1" applyAlignment="1">
      <alignment vertical="center" wrapText="1"/>
    </xf>
    <xf numFmtId="164" fontId="18" fillId="0" borderId="8" xfId="2" applyNumberFormat="1" applyFont="1" applyFill="1" applyBorder="1" applyAlignment="1">
      <alignment vertical="center" wrapText="1"/>
    </xf>
    <xf numFmtId="164" fontId="18" fillId="19" borderId="8" xfId="2" applyNumberFormat="1" applyFont="1" applyFill="1" applyBorder="1" applyAlignment="1">
      <alignment vertical="center" wrapText="1"/>
    </xf>
    <xf numFmtId="164" fontId="15" fillId="7" borderId="8" xfId="2" applyNumberFormat="1" applyFont="1" applyFill="1" applyBorder="1" applyAlignment="1">
      <alignment vertical="center" wrapText="1"/>
    </xf>
    <xf numFmtId="0" fontId="6" fillId="0" borderId="3" xfId="0" applyFont="1" applyBorder="1" applyAlignment="1">
      <alignment vertical="center"/>
    </xf>
    <xf numFmtId="0" fontId="15" fillId="2" borderId="3" xfId="0" applyFont="1" applyFill="1" applyBorder="1" applyAlignment="1">
      <alignment vertical="center" wrapText="1"/>
    </xf>
    <xf numFmtId="9" fontId="15" fillId="2" borderId="3" xfId="0" applyNumberFormat="1" applyFont="1" applyFill="1" applyBorder="1" applyAlignment="1">
      <alignment vertical="center" wrapText="1"/>
    </xf>
    <xf numFmtId="3" fontId="15" fillId="6" borderId="3" xfId="0" applyNumberFormat="1" applyFont="1" applyFill="1" applyBorder="1" applyAlignment="1">
      <alignment vertical="center" wrapText="1"/>
    </xf>
    <xf numFmtId="3" fontId="15" fillId="7" borderId="3" xfId="0" applyNumberFormat="1" applyFont="1" applyFill="1" applyBorder="1" applyAlignment="1">
      <alignment vertical="center" wrapText="1"/>
    </xf>
    <xf numFmtId="0" fontId="7" fillId="8" borderId="3" xfId="0" applyFont="1" applyFill="1" applyBorder="1" applyAlignment="1">
      <alignment vertical="center"/>
    </xf>
    <xf numFmtId="0" fontId="15" fillId="8" borderId="3" xfId="0" applyFont="1" applyFill="1" applyBorder="1" applyAlignment="1">
      <alignment vertical="center"/>
    </xf>
    <xf numFmtId="0" fontId="10" fillId="8" borderId="3" xfId="0" applyFont="1" applyFill="1" applyBorder="1" applyAlignment="1">
      <alignment vertical="center"/>
    </xf>
    <xf numFmtId="3" fontId="15" fillId="0" borderId="3" xfId="0" applyNumberFormat="1" applyFont="1" applyFill="1" applyBorder="1" applyAlignment="1">
      <alignment vertical="center" wrapText="1"/>
    </xf>
    <xf numFmtId="0" fontId="15" fillId="0" borderId="3" xfId="0" applyFont="1" applyFill="1" applyBorder="1" applyAlignment="1">
      <alignment vertical="center"/>
    </xf>
    <xf numFmtId="0" fontId="17" fillId="8" borderId="3" xfId="0" applyFont="1" applyFill="1" applyBorder="1" applyAlignment="1">
      <alignment vertical="center"/>
    </xf>
    <xf numFmtId="165" fontId="15" fillId="0" borderId="8" xfId="2" applyNumberFormat="1" applyFont="1" applyFill="1" applyBorder="1" applyAlignment="1">
      <alignment vertical="center" wrapText="1"/>
    </xf>
    <xf numFmtId="0" fontId="10" fillId="16" borderId="3" xfId="0" applyFont="1" applyFill="1" applyBorder="1" applyAlignment="1">
      <alignment vertical="center" wrapText="1"/>
    </xf>
    <xf numFmtId="164" fontId="15" fillId="2" borderId="3" xfId="2" applyNumberFormat="1" applyFont="1" applyFill="1" applyBorder="1" applyAlignment="1">
      <alignment vertical="center" wrapText="1"/>
    </xf>
    <xf numFmtId="164" fontId="15" fillId="6" borderId="3" xfId="2" applyNumberFormat="1" applyFont="1" applyFill="1" applyBorder="1" applyAlignment="1">
      <alignment vertical="center" wrapText="1"/>
    </xf>
    <xf numFmtId="164" fontId="15" fillId="7" borderId="3" xfId="2" applyNumberFormat="1" applyFont="1" applyFill="1" applyBorder="1" applyAlignment="1">
      <alignment vertical="center" wrapText="1"/>
    </xf>
    <xf numFmtId="164" fontId="4" fillId="0" borderId="15" xfId="2" applyNumberFormat="1" applyFont="1" applyBorder="1" applyAlignment="1">
      <alignment vertical="center"/>
    </xf>
    <xf numFmtId="9" fontId="4" fillId="0" borderId="8" xfId="1" applyFont="1" applyBorder="1" applyAlignment="1">
      <alignment vertical="center"/>
    </xf>
    <xf numFmtId="9" fontId="4" fillId="0" borderId="15" xfId="1" applyFont="1" applyBorder="1" applyAlignment="1">
      <alignment vertical="center"/>
    </xf>
    <xf numFmtId="0" fontId="4" fillId="0" borderId="1" xfId="0" applyFont="1" applyBorder="1" applyAlignment="1">
      <alignment vertical="center"/>
    </xf>
    <xf numFmtId="0" fontId="17" fillId="0" borderId="3" xfId="0" applyFont="1" applyFill="1" applyBorder="1" applyAlignment="1">
      <alignment vertical="center"/>
    </xf>
    <xf numFmtId="9" fontId="15" fillId="7" borderId="3" xfId="1" applyFont="1" applyFill="1" applyBorder="1" applyAlignment="1">
      <alignment vertical="center" wrapText="1"/>
    </xf>
    <xf numFmtId="0" fontId="4" fillId="8" borderId="3" xfId="0" applyFont="1" applyFill="1" applyBorder="1" applyAlignment="1">
      <alignment vertical="center" wrapText="1"/>
    </xf>
    <xf numFmtId="0" fontId="4" fillId="0" borderId="3" xfId="0" applyFont="1" applyBorder="1" applyAlignment="1">
      <alignment vertical="center" wrapText="1"/>
    </xf>
    <xf numFmtId="0" fontId="0" fillId="0" borderId="0" xfId="0" applyAlignment="1">
      <alignment vertical="center" wrapText="1"/>
    </xf>
    <xf numFmtId="9" fontId="15" fillId="0" borderId="8" xfId="0" applyNumberFormat="1" applyFont="1" applyBorder="1" applyAlignment="1">
      <alignment vertical="center" wrapText="1"/>
    </xf>
    <xf numFmtId="10" fontId="15" fillId="7" borderId="8" xfId="1" applyNumberFormat="1" applyFont="1" applyFill="1" applyBorder="1" applyAlignment="1">
      <alignment vertical="center" wrapText="1"/>
    </xf>
    <xf numFmtId="9" fontId="15" fillId="6" borderId="8" xfId="0" applyNumberFormat="1" applyFont="1" applyFill="1" applyBorder="1" applyAlignment="1">
      <alignment vertical="center" wrapText="1"/>
    </xf>
    <xf numFmtId="10" fontId="15" fillId="0" borderId="8" xfId="1" applyNumberFormat="1" applyFont="1" applyFill="1" applyBorder="1" applyAlignment="1">
      <alignment vertical="center" wrapText="1"/>
    </xf>
    <xf numFmtId="0" fontId="15" fillId="7" borderId="8" xfId="0" applyFont="1" applyFill="1" applyBorder="1" applyAlignment="1">
      <alignment vertical="center" wrapText="1"/>
    </xf>
    <xf numFmtId="0" fontId="4" fillId="5" borderId="3" xfId="0" applyFont="1" applyFill="1" applyBorder="1" applyAlignment="1">
      <alignment vertical="center" wrapText="1"/>
    </xf>
    <xf numFmtId="0" fontId="15" fillId="5" borderId="3" xfId="0" applyFont="1" applyFill="1" applyBorder="1" applyAlignment="1">
      <alignment vertical="center" wrapText="1"/>
    </xf>
    <xf numFmtId="0" fontId="15" fillId="0" borderId="3" xfId="0" applyFont="1" applyFill="1" applyBorder="1" applyAlignment="1">
      <alignment vertical="center" wrapText="1"/>
    </xf>
    <xf numFmtId="0" fontId="17" fillId="8" borderId="3" xfId="0" applyFont="1" applyFill="1" applyBorder="1" applyAlignment="1">
      <alignment vertical="center" wrapText="1"/>
    </xf>
    <xf numFmtId="0" fontId="17" fillId="0" borderId="3" xfId="0" applyFont="1" applyBorder="1" applyAlignment="1">
      <alignment vertical="center" wrapText="1"/>
    </xf>
    <xf numFmtId="3" fontId="4" fillId="0" borderId="8" xfId="0" applyNumberFormat="1" applyFont="1" applyFill="1" applyBorder="1" applyAlignment="1">
      <alignment vertical="center"/>
    </xf>
    <xf numFmtId="9" fontId="4" fillId="0" borderId="8" xfId="1" applyFont="1" applyFill="1" applyBorder="1" applyAlignment="1">
      <alignment vertical="center"/>
    </xf>
    <xf numFmtId="9" fontId="4" fillId="0" borderId="8" xfId="0" applyNumberFormat="1" applyFont="1" applyFill="1" applyBorder="1" applyAlignment="1">
      <alignment vertical="center"/>
    </xf>
    <xf numFmtId="0" fontId="15" fillId="8" borderId="1" xfId="0" applyFont="1" applyFill="1" applyBorder="1" applyAlignment="1">
      <alignment vertical="center"/>
    </xf>
    <xf numFmtId="0" fontId="15" fillId="0" borderId="3" xfId="0" applyFont="1" applyBorder="1" applyAlignment="1">
      <alignment vertical="center"/>
    </xf>
    <xf numFmtId="0" fontId="17" fillId="0" borderId="0" xfId="0" applyFont="1" applyAlignment="1">
      <alignment vertical="center"/>
    </xf>
    <xf numFmtId="3" fontId="15" fillId="6" borderId="8" xfId="0" applyNumberFormat="1" applyFont="1" applyFill="1" applyBorder="1" applyAlignment="1">
      <alignment vertical="center" wrapText="1"/>
    </xf>
    <xf numFmtId="3" fontId="15" fillId="18" borderId="8" xfId="0" applyNumberFormat="1" applyFont="1" applyFill="1" applyBorder="1" applyAlignment="1">
      <alignment vertical="center" wrapText="1"/>
    </xf>
    <xf numFmtId="3" fontId="10" fillId="0" borderId="8" xfId="0" applyNumberFormat="1" applyFont="1" applyBorder="1" applyAlignment="1">
      <alignment vertical="center" wrapText="1"/>
    </xf>
    <xf numFmtId="3" fontId="18" fillId="18" borderId="8" xfId="0" applyNumberFormat="1" applyFont="1" applyFill="1" applyBorder="1" applyAlignment="1">
      <alignment vertical="center" wrapText="1"/>
    </xf>
    <xf numFmtId="3" fontId="18" fillId="0" borderId="8" xfId="0" applyNumberFormat="1" applyFont="1" applyFill="1" applyBorder="1" applyAlignment="1">
      <alignment vertical="center" wrapText="1"/>
    </xf>
    <xf numFmtId="3" fontId="15" fillId="7" borderId="8" xfId="0" applyNumberFormat="1" applyFont="1" applyFill="1" applyBorder="1" applyAlignment="1">
      <alignment vertical="center" wrapText="1"/>
    </xf>
    <xf numFmtId="164" fontId="18" fillId="7" borderId="8" xfId="2" applyNumberFormat="1" applyFont="1" applyFill="1" applyBorder="1" applyAlignment="1">
      <alignment vertical="center" wrapText="1"/>
    </xf>
    <xf numFmtId="0" fontId="15" fillId="2" borderId="8" xfId="2" applyNumberFormat="1" applyFont="1" applyFill="1" applyBorder="1" applyAlignment="1">
      <alignment vertical="center" wrapText="1"/>
    </xf>
    <xf numFmtId="0" fontId="15" fillId="19" borderId="8" xfId="2" applyNumberFormat="1" applyFont="1" applyFill="1" applyBorder="1" applyAlignment="1">
      <alignment vertical="center" wrapText="1"/>
    </xf>
    <xf numFmtId="0" fontId="15" fillId="0" borderId="8" xfId="2" applyNumberFormat="1" applyFont="1" applyBorder="1" applyAlignment="1">
      <alignment vertical="center" wrapText="1"/>
    </xf>
    <xf numFmtId="0" fontId="15" fillId="0" borderId="8" xfId="2" applyNumberFormat="1" applyFont="1" applyFill="1" applyBorder="1" applyAlignment="1">
      <alignment vertical="center" wrapText="1"/>
    </xf>
    <xf numFmtId="0" fontId="15" fillId="18" borderId="8" xfId="2" applyNumberFormat="1" applyFont="1" applyFill="1" applyBorder="1" applyAlignment="1">
      <alignment vertical="center" wrapText="1"/>
    </xf>
    <xf numFmtId="0" fontId="15" fillId="17" borderId="8" xfId="2" applyNumberFormat="1" applyFont="1" applyFill="1" applyBorder="1" applyAlignment="1">
      <alignment vertical="center" wrapText="1"/>
    </xf>
    <xf numFmtId="0" fontId="15" fillId="6" borderId="8" xfId="2" applyNumberFormat="1" applyFont="1" applyFill="1" applyBorder="1" applyAlignment="1">
      <alignment vertical="center" wrapText="1"/>
    </xf>
    <xf numFmtId="0" fontId="15" fillId="7" borderId="8" xfId="2" applyNumberFormat="1" applyFont="1" applyFill="1" applyBorder="1" applyAlignment="1">
      <alignment vertical="center" wrapText="1"/>
    </xf>
    <xf numFmtId="0" fontId="15" fillId="20" borderId="8" xfId="2" applyNumberFormat="1" applyFont="1" applyFill="1" applyBorder="1" applyAlignment="1">
      <alignment vertical="center" wrapText="1"/>
    </xf>
    <xf numFmtId="9" fontId="15" fillId="7" borderId="8" xfId="0" applyNumberFormat="1" applyFont="1" applyFill="1" applyBorder="1" applyAlignment="1">
      <alignment vertical="center" wrapText="1"/>
    </xf>
    <xf numFmtId="9" fontId="18" fillId="18" borderId="8" xfId="0" applyNumberFormat="1" applyFont="1" applyFill="1" applyBorder="1" applyAlignment="1">
      <alignment vertical="center" wrapText="1"/>
    </xf>
    <xf numFmtId="0" fontId="15" fillId="18" borderId="8" xfId="0" applyFont="1" applyFill="1" applyBorder="1" applyAlignment="1">
      <alignment vertical="center" wrapText="1"/>
    </xf>
    <xf numFmtId="9" fontId="4" fillId="0" borderId="8" xfId="1" applyNumberFormat="1" applyFont="1" applyBorder="1" applyAlignment="1">
      <alignment vertical="center"/>
    </xf>
    <xf numFmtId="9" fontId="4" fillId="0" borderId="8" xfId="0" applyNumberFormat="1" applyFont="1" applyBorder="1" applyAlignment="1">
      <alignment vertical="center"/>
    </xf>
    <xf numFmtId="9" fontId="4" fillId="8" borderId="8" xfId="0" applyNumberFormat="1" applyFont="1" applyFill="1" applyBorder="1" applyAlignment="1">
      <alignment vertical="center"/>
    </xf>
    <xf numFmtId="0" fontId="32" fillId="0" borderId="8" xfId="0" applyFont="1" applyBorder="1" applyAlignment="1">
      <alignment vertical="center"/>
    </xf>
    <xf numFmtId="164" fontId="32" fillId="0" borderId="8" xfId="0" applyNumberFormat="1" applyFont="1" applyFill="1" applyBorder="1" applyAlignment="1">
      <alignment vertical="center"/>
    </xf>
    <xf numFmtId="0" fontId="15" fillId="0" borderId="1" xfId="0" applyFont="1" applyBorder="1" applyAlignment="1">
      <alignment vertical="center"/>
    </xf>
    <xf numFmtId="0" fontId="30" fillId="21" borderId="8" xfId="7" applyFont="1" applyFill="1" applyBorder="1" applyAlignment="1">
      <alignment horizontal="center" vertical="center" wrapText="1"/>
    </xf>
    <xf numFmtId="17" fontId="30" fillId="21" borderId="8" xfId="7" applyNumberFormat="1" applyFont="1" applyFill="1" applyBorder="1" applyAlignment="1">
      <alignment horizontal="center" vertical="center" wrapText="1"/>
    </xf>
    <xf numFmtId="0" fontId="6" fillId="0" borderId="15" xfId="7" applyFont="1" applyBorder="1" applyAlignment="1">
      <alignment vertical="center" wrapText="1"/>
    </xf>
    <xf numFmtId="3" fontId="31" fillId="8" borderId="8" xfId="10" applyNumberFormat="1" applyFont="1" applyFill="1" applyBorder="1" applyAlignment="1">
      <alignment horizontal="right" vertical="center"/>
    </xf>
    <xf numFmtId="3" fontId="6" fillId="8" borderId="8" xfId="10" applyNumberFormat="1" applyFont="1" applyFill="1" applyBorder="1" applyAlignment="1">
      <alignment horizontal="right" vertical="center"/>
    </xf>
    <xf numFmtId="3" fontId="6" fillId="0" borderId="8" xfId="10" applyNumberFormat="1" applyFont="1" applyBorder="1" applyAlignment="1">
      <alignment horizontal="right" vertical="center"/>
    </xf>
    <xf numFmtId="9" fontId="6" fillId="22" borderId="8" xfId="11" applyFont="1" applyFill="1" applyBorder="1" applyAlignment="1" applyProtection="1">
      <alignment vertical="center" wrapText="1"/>
    </xf>
    <xf numFmtId="0" fontId="29" fillId="20" borderId="15" xfId="10" applyFont="1" applyFill="1" applyBorder="1" applyAlignment="1">
      <alignment vertical="center"/>
    </xf>
    <xf numFmtId="3" fontId="31" fillId="23" borderId="8" xfId="10" applyNumberFormat="1" applyFont="1" applyFill="1" applyBorder="1" applyAlignment="1">
      <alignment horizontal="right" vertical="center"/>
    </xf>
    <xf numFmtId="0" fontId="17" fillId="23" borderId="8" xfId="10" applyFont="1" applyFill="1" applyBorder="1" applyAlignment="1">
      <alignment vertical="center"/>
    </xf>
    <xf numFmtId="166" fontId="6" fillId="23" borderId="8" xfId="12" applyNumberFormat="1" applyFont="1" applyFill="1" applyBorder="1" applyAlignment="1" applyProtection="1">
      <alignment vertical="center" wrapText="1"/>
    </xf>
    <xf numFmtId="0" fontId="30" fillId="21" borderId="8" xfId="10" applyFont="1" applyFill="1" applyBorder="1" applyAlignment="1">
      <alignment horizontal="center" vertical="center" wrapText="1"/>
    </xf>
    <xf numFmtId="0" fontId="17" fillId="0" borderId="3" xfId="10" applyFont="1" applyAlignment="1" applyProtection="1">
      <alignment vertical="center" wrapText="1"/>
      <protection locked="0"/>
    </xf>
    <xf numFmtId="0" fontId="21" fillId="13" borderId="8" xfId="7" applyFont="1" applyFill="1" applyBorder="1" applyAlignment="1">
      <alignment horizontal="center" vertical="center"/>
    </xf>
    <xf numFmtId="0" fontId="21" fillId="14" borderId="8" xfId="7" applyFont="1" applyFill="1" applyBorder="1" applyAlignment="1">
      <alignment horizontal="center" vertical="center"/>
    </xf>
    <xf numFmtId="0" fontId="21" fillId="24" borderId="8" xfId="7" applyFont="1" applyFill="1" applyBorder="1" applyAlignment="1">
      <alignment horizontal="center" vertical="center"/>
    </xf>
    <xf numFmtId="0" fontId="21" fillId="25" borderId="8" xfId="7" applyFont="1" applyFill="1" applyBorder="1" applyAlignment="1">
      <alignment horizontal="center" vertical="center"/>
    </xf>
    <xf numFmtId="164" fontId="24" fillId="25" borderId="8" xfId="10" applyNumberFormat="1" applyFont="1" applyFill="1" applyBorder="1" applyAlignment="1">
      <alignment horizontal="left" vertical="center"/>
    </xf>
    <xf numFmtId="9" fontId="24" fillId="25" borderId="8" xfId="10" applyNumberFormat="1" applyFont="1" applyFill="1" applyBorder="1" applyAlignment="1">
      <alignment horizontal="left" vertical="center"/>
    </xf>
    <xf numFmtId="164" fontId="21" fillId="13" borderId="8" xfId="6" applyNumberFormat="1" applyFont="1" applyFill="1" applyBorder="1" applyAlignment="1">
      <alignment horizontal="center" vertical="center"/>
    </xf>
    <xf numFmtId="164" fontId="21" fillId="14" borderId="8" xfId="6" quotePrefix="1" applyNumberFormat="1" applyFont="1" applyFill="1" applyBorder="1" applyAlignment="1">
      <alignment horizontal="center" vertical="center" wrapText="1"/>
    </xf>
    <xf numFmtId="164" fontId="21" fillId="24" borderId="8" xfId="6" quotePrefix="1" applyNumberFormat="1" applyFont="1" applyFill="1" applyBorder="1" applyAlignment="1">
      <alignment horizontal="center" vertical="center" wrapText="1"/>
    </xf>
    <xf numFmtId="164" fontId="21" fillId="25" borderId="8" xfId="6" applyNumberFormat="1" applyFont="1" applyFill="1" applyBorder="1" applyAlignment="1">
      <alignment horizontal="center" vertical="center" wrapText="1"/>
    </xf>
    <xf numFmtId="0" fontId="24" fillId="25" borderId="8" xfId="10" applyFont="1" applyFill="1" applyBorder="1" applyAlignment="1">
      <alignment horizontal="left" vertical="center" wrapText="1"/>
    </xf>
    <xf numFmtId="0" fontId="27" fillId="0" borderId="3" xfId="10" applyFont="1" applyAlignment="1">
      <alignment horizontal="center" vertical="center"/>
    </xf>
    <xf numFmtId="164" fontId="4" fillId="25" borderId="8" xfId="2" applyNumberFormat="1" applyFont="1" applyFill="1" applyBorder="1" applyAlignment="1">
      <alignment horizontal="left" vertical="center"/>
    </xf>
    <xf numFmtId="9" fontId="24" fillId="25" borderId="8" xfId="1" applyFont="1" applyFill="1" applyBorder="1" applyAlignment="1">
      <alignment horizontal="left"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4" fillId="8" borderId="3" xfId="0" applyFont="1" applyFill="1"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center" vertical="center"/>
    </xf>
    <xf numFmtId="0" fontId="8" fillId="9" borderId="7" xfId="0" applyFont="1" applyFill="1" applyBorder="1" applyAlignment="1">
      <alignment horizontal="center" vertical="center"/>
    </xf>
    <xf numFmtId="0" fontId="7" fillId="9" borderId="7" xfId="0" applyFont="1" applyFill="1" applyBorder="1" applyAlignment="1">
      <alignment horizontal="center" vertical="center" wrapText="1"/>
    </xf>
    <xf numFmtId="0" fontId="18" fillId="9" borderId="7" xfId="0" applyFont="1" applyFill="1" applyBorder="1" applyAlignment="1">
      <alignment horizontal="center" vertical="center"/>
    </xf>
    <xf numFmtId="0" fontId="18" fillId="9" borderId="7" xfId="0" applyFont="1" applyFill="1" applyBorder="1" applyAlignment="1">
      <alignment horizontal="center" vertical="center" wrapText="1"/>
    </xf>
    <xf numFmtId="0" fontId="18" fillId="17" borderId="7"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18" fillId="17" borderId="21" xfId="0" applyFont="1" applyFill="1" applyBorder="1" applyAlignment="1">
      <alignment horizontal="center" vertical="center" wrapText="1"/>
    </xf>
    <xf numFmtId="0" fontId="8" fillId="9" borderId="16" xfId="0" applyFont="1" applyFill="1" applyBorder="1" applyAlignment="1">
      <alignment horizontal="center" vertical="center"/>
    </xf>
    <xf numFmtId="0" fontId="7" fillId="9" borderId="17" xfId="0" applyFont="1" applyFill="1" applyBorder="1" applyAlignment="1">
      <alignment horizontal="center" vertical="center" wrapText="1"/>
    </xf>
    <xf numFmtId="0" fontId="18" fillId="9" borderId="17" xfId="0" applyFont="1" applyFill="1" applyBorder="1" applyAlignment="1">
      <alignment horizontal="center" vertical="center"/>
    </xf>
    <xf numFmtId="0" fontId="18" fillId="9" borderId="18" xfId="0" applyFont="1" applyFill="1" applyBorder="1" applyAlignment="1">
      <alignment horizontal="center" vertical="center"/>
    </xf>
    <xf numFmtId="0" fontId="18" fillId="9" borderId="8" xfId="0" applyFont="1" applyFill="1" applyBorder="1" applyAlignment="1">
      <alignment horizontal="center" vertical="center"/>
    </xf>
    <xf numFmtId="0" fontId="18" fillId="9" borderId="8" xfId="0" applyFont="1" applyFill="1" applyBorder="1" applyAlignment="1">
      <alignment horizontal="center" vertical="center" wrapText="1"/>
    </xf>
    <xf numFmtId="0" fontId="18" fillId="17" borderId="8" xfId="0" applyFont="1" applyFill="1" applyBorder="1" applyAlignment="1">
      <alignment horizontal="center" vertical="center" wrapText="1"/>
    </xf>
    <xf numFmtId="0" fontId="8" fillId="12" borderId="8" xfId="0" applyFont="1" applyFill="1" applyBorder="1" applyAlignment="1">
      <alignment horizontal="center" vertical="center"/>
    </xf>
    <xf numFmtId="0" fontId="0" fillId="0" borderId="3" xfId="0" applyBorder="1" applyAlignment="1">
      <alignment horizontal="center" vertical="center"/>
    </xf>
    <xf numFmtId="0" fontId="4"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7" fillId="9" borderId="8"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7" fillId="8" borderId="1"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8" borderId="1" xfId="0" applyFont="1" applyFill="1" applyBorder="1" applyAlignment="1">
      <alignment horizontal="center" vertical="center"/>
    </xf>
    <xf numFmtId="0" fontId="15" fillId="0" borderId="3" xfId="0" applyFont="1" applyBorder="1" applyAlignment="1">
      <alignment horizontal="center" vertical="center"/>
    </xf>
    <xf numFmtId="0" fontId="4" fillId="0" borderId="1" xfId="0" applyFont="1" applyBorder="1" applyAlignment="1">
      <alignment horizontal="center" vertical="center"/>
    </xf>
    <xf numFmtId="0" fontId="8" fillId="9" borderId="8" xfId="0" applyFont="1" applyFill="1" applyBorder="1" applyAlignment="1">
      <alignment horizontal="center" vertical="center"/>
    </xf>
    <xf numFmtId="0" fontId="18" fillId="10" borderId="7" xfId="0" applyFont="1" applyFill="1" applyBorder="1" applyAlignment="1">
      <alignment horizontal="center" vertical="center" wrapText="1"/>
    </xf>
    <xf numFmtId="0" fontId="7" fillId="17" borderId="7" xfId="0" applyFont="1" applyFill="1" applyBorder="1" applyAlignment="1">
      <alignment horizontal="center" vertical="center" wrapText="1"/>
    </xf>
    <xf numFmtId="0" fontId="18" fillId="17" borderId="26" xfId="0" applyFont="1" applyFill="1" applyBorder="1" applyAlignment="1">
      <alignment horizontal="center" vertical="center" wrapText="1"/>
    </xf>
    <xf numFmtId="0" fontId="17" fillId="8" borderId="3" xfId="0" applyFont="1" applyFill="1" applyBorder="1" applyAlignment="1">
      <alignment horizontal="center" vertical="center"/>
    </xf>
    <xf numFmtId="0" fontId="18" fillId="2" borderId="3" xfId="0" applyFont="1" applyFill="1" applyBorder="1" applyAlignment="1">
      <alignment horizontal="center" vertical="center"/>
    </xf>
    <xf numFmtId="0" fontId="7" fillId="0" borderId="1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0" fillId="16"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164" fontId="15" fillId="2" borderId="3" xfId="2" applyNumberFormat="1" applyFont="1" applyFill="1" applyBorder="1" applyAlignment="1">
      <alignment horizontal="center" vertical="center" wrapText="1"/>
    </xf>
    <xf numFmtId="0" fontId="18" fillId="9" borderId="17" xfId="0" applyFont="1" applyFill="1" applyBorder="1" applyAlignment="1">
      <alignment horizontal="center" vertical="center" wrapText="1"/>
    </xf>
    <xf numFmtId="0" fontId="18" fillId="8" borderId="1" xfId="0" applyFont="1" applyFill="1" applyBorder="1" applyAlignment="1">
      <alignment horizontal="center" vertical="center"/>
    </xf>
    <xf numFmtId="0" fontId="18" fillId="8" borderId="3" xfId="0" applyFont="1" applyFill="1" applyBorder="1" applyAlignment="1">
      <alignment horizontal="center" vertical="center"/>
    </xf>
    <xf numFmtId="0" fontId="8" fillId="9" borderId="7" xfId="0" applyFont="1" applyFill="1" applyBorder="1" applyAlignment="1">
      <alignment horizontal="center" vertical="center" wrapText="1"/>
    </xf>
    <xf numFmtId="0" fontId="18" fillId="9" borderId="15"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0" xfId="0" applyAlignment="1">
      <alignment horizontal="center" vertical="center" wrapText="1"/>
    </xf>
    <xf numFmtId="0" fontId="8" fillId="12" borderId="9" xfId="0" applyFont="1" applyFill="1" applyBorder="1" applyAlignment="1">
      <alignment horizontal="center" vertical="center"/>
    </xf>
    <xf numFmtId="164" fontId="15" fillId="7" borderId="3" xfId="2" applyNumberFormat="1" applyFont="1" applyFill="1" applyBorder="1" applyAlignment="1">
      <alignment horizontal="center" vertical="center" wrapText="1"/>
    </xf>
    <xf numFmtId="164" fontId="4" fillId="0" borderId="8" xfId="0" applyNumberFormat="1" applyFont="1" applyFill="1" applyBorder="1" applyAlignment="1">
      <alignment vertical="center"/>
    </xf>
    <xf numFmtId="164" fontId="18" fillId="2" borderId="8" xfId="2" applyNumberFormat="1" applyFont="1" applyFill="1" applyBorder="1" applyAlignment="1">
      <alignment horizontal="right" vertical="center" wrapText="1"/>
    </xf>
    <xf numFmtId="164" fontId="18" fillId="19" borderId="8" xfId="2" applyNumberFormat="1" applyFont="1" applyFill="1" applyBorder="1" applyAlignment="1">
      <alignment horizontal="right" vertical="center" wrapText="1"/>
    </xf>
    <xf numFmtId="164" fontId="18" fillId="20" borderId="8" xfId="2" applyNumberFormat="1" applyFont="1" applyFill="1" applyBorder="1" applyAlignment="1">
      <alignment horizontal="right" vertical="center" wrapText="1"/>
    </xf>
    <xf numFmtId="164" fontId="15" fillId="0" borderId="8" xfId="2" applyNumberFormat="1" applyFont="1" applyBorder="1" applyAlignment="1">
      <alignment horizontal="right" vertical="center" wrapText="1"/>
    </xf>
    <xf numFmtId="164" fontId="15" fillId="20" borderId="8" xfId="2" applyNumberFormat="1" applyFont="1" applyFill="1" applyBorder="1" applyAlignment="1">
      <alignment horizontal="right" vertical="center" wrapText="1"/>
    </xf>
    <xf numFmtId="164" fontId="15" fillId="0" borderId="8" xfId="2" applyNumberFormat="1" applyFont="1" applyFill="1" applyBorder="1" applyAlignment="1">
      <alignment horizontal="right" vertical="center" wrapText="1"/>
    </xf>
    <xf numFmtId="3" fontId="4" fillId="0" borderId="8" xfId="0" applyNumberFormat="1" applyFont="1" applyFill="1" applyBorder="1" applyAlignment="1">
      <alignment horizontal="right" vertical="center" wrapText="1"/>
    </xf>
    <xf numFmtId="164" fontId="15" fillId="0" borderId="13" xfId="2" applyNumberFormat="1" applyFont="1" applyFill="1" applyBorder="1" applyAlignment="1">
      <alignment horizontal="right" vertical="center" wrapText="1"/>
    </xf>
    <xf numFmtId="164" fontId="15" fillId="0" borderId="15" xfId="2" applyNumberFormat="1" applyFont="1" applyFill="1" applyBorder="1" applyAlignment="1">
      <alignment horizontal="right" vertical="center" wrapText="1"/>
    </xf>
    <xf numFmtId="3" fontId="28" fillId="0" borderId="8" xfId="0" applyNumberFormat="1" applyFont="1" applyBorder="1" applyAlignment="1">
      <alignment horizontal="right" vertical="center"/>
    </xf>
    <xf numFmtId="164" fontId="18" fillId="0" borderId="8" xfId="2" applyNumberFormat="1" applyFont="1" applyBorder="1" applyAlignment="1">
      <alignment horizontal="right" vertical="center" wrapText="1"/>
    </xf>
    <xf numFmtId="3" fontId="0" fillId="0" borderId="8" xfId="0" applyNumberFormat="1" applyBorder="1" applyAlignment="1">
      <alignment horizontal="right" vertical="center"/>
    </xf>
    <xf numFmtId="164" fontId="15" fillId="2" borderId="8" xfId="2" applyNumberFormat="1" applyFont="1" applyFill="1" applyBorder="1" applyAlignment="1">
      <alignment horizontal="right" vertical="center" wrapText="1"/>
    </xf>
    <xf numFmtId="164" fontId="15" fillId="17" borderId="8" xfId="2" applyNumberFormat="1" applyFont="1" applyFill="1" applyBorder="1" applyAlignment="1">
      <alignment horizontal="right" vertical="center" wrapText="1"/>
    </xf>
    <xf numFmtId="164" fontId="15" fillId="6" borderId="8" xfId="2" applyNumberFormat="1" applyFont="1" applyFill="1" applyBorder="1" applyAlignment="1">
      <alignment horizontal="right" vertical="center" wrapText="1"/>
    </xf>
    <xf numFmtId="164" fontId="15" fillId="18" borderId="8" xfId="2" applyNumberFormat="1" applyFont="1" applyFill="1" applyBorder="1" applyAlignment="1">
      <alignment horizontal="right" vertical="center" wrapText="1"/>
    </xf>
    <xf numFmtId="164" fontId="15" fillId="19" borderId="8" xfId="2" applyNumberFormat="1" applyFont="1" applyFill="1" applyBorder="1" applyAlignment="1">
      <alignment horizontal="right" vertical="center" wrapText="1"/>
    </xf>
    <xf numFmtId="164" fontId="18" fillId="0" borderId="8" xfId="2" applyNumberFormat="1" applyFont="1" applyFill="1" applyBorder="1" applyAlignment="1">
      <alignment horizontal="right" vertical="center" wrapText="1"/>
    </xf>
    <xf numFmtId="164" fontId="15" fillId="7" borderId="8" xfId="2" applyNumberFormat="1" applyFont="1" applyFill="1" applyBorder="1" applyAlignment="1">
      <alignment horizontal="right" vertical="center" wrapText="1"/>
    </xf>
    <xf numFmtId="164" fontId="7" fillId="19" borderId="8" xfId="2" applyNumberFormat="1" applyFont="1" applyFill="1" applyBorder="1" applyAlignment="1">
      <alignment horizontal="right" vertical="center" wrapText="1"/>
    </xf>
    <xf numFmtId="164" fontId="18" fillId="18" borderId="8" xfId="2" applyNumberFormat="1" applyFont="1" applyFill="1" applyBorder="1" applyAlignment="1">
      <alignment horizontal="right" vertical="center" wrapText="1"/>
    </xf>
    <xf numFmtId="164" fontId="18" fillId="2" borderId="15" xfId="2" applyNumberFormat="1" applyFont="1" applyFill="1" applyBorder="1" applyAlignment="1">
      <alignment horizontal="right" vertical="center" wrapText="1"/>
    </xf>
    <xf numFmtId="164" fontId="15" fillId="7" borderId="15" xfId="2" applyNumberFormat="1" applyFont="1" applyFill="1" applyBorder="1" applyAlignment="1">
      <alignment horizontal="right" vertical="center" wrapText="1"/>
    </xf>
    <xf numFmtId="0" fontId="17" fillId="0" borderId="3" xfId="0" applyFont="1" applyFill="1" applyBorder="1" applyAlignment="1">
      <alignment horizontal="right" vertical="center"/>
    </xf>
    <xf numFmtId="9" fontId="15" fillId="0" borderId="8" xfId="0" applyNumberFormat="1" applyFont="1" applyBorder="1" applyAlignment="1">
      <alignment horizontal="right" vertical="center" wrapText="1"/>
    </xf>
    <xf numFmtId="9" fontId="15" fillId="17" borderId="8" xfId="0" applyNumberFormat="1" applyFont="1" applyFill="1" applyBorder="1" applyAlignment="1">
      <alignment horizontal="right" vertical="center" wrapText="1"/>
    </xf>
    <xf numFmtId="9" fontId="15" fillId="0" borderId="8" xfId="0" applyNumberFormat="1" applyFont="1" applyFill="1" applyBorder="1" applyAlignment="1">
      <alignment horizontal="right" vertical="center" wrapText="1"/>
    </xf>
    <xf numFmtId="9" fontId="15" fillId="0" borderId="8" xfId="1" applyFont="1" applyFill="1" applyBorder="1" applyAlignment="1">
      <alignment horizontal="right" vertical="center" wrapText="1"/>
    </xf>
    <xf numFmtId="9" fontId="15" fillId="18" borderId="8" xfId="0" applyNumberFormat="1" applyFont="1" applyFill="1" applyBorder="1" applyAlignment="1">
      <alignment horizontal="right" vertical="center" wrapText="1"/>
    </xf>
    <xf numFmtId="10" fontId="15" fillId="0" borderId="8" xfId="0" applyNumberFormat="1" applyFont="1" applyFill="1" applyBorder="1" applyAlignment="1">
      <alignment horizontal="right" vertical="center" wrapText="1"/>
    </xf>
    <xf numFmtId="10" fontId="15" fillId="7" borderId="8" xfId="1" applyNumberFormat="1" applyFont="1" applyFill="1" applyBorder="1" applyAlignment="1">
      <alignment horizontal="right" vertical="center" wrapText="1"/>
    </xf>
    <xf numFmtId="9" fontId="15" fillId="6" borderId="8" xfId="0" applyNumberFormat="1" applyFont="1" applyFill="1" applyBorder="1" applyAlignment="1">
      <alignment horizontal="right" vertical="center" wrapText="1"/>
    </xf>
    <xf numFmtId="10" fontId="15" fillId="0" borderId="8" xfId="1" applyNumberFormat="1" applyFont="1" applyFill="1" applyBorder="1" applyAlignment="1">
      <alignment horizontal="right" vertical="center" wrapText="1"/>
    </xf>
    <xf numFmtId="0" fontId="15" fillId="0" borderId="8" xfId="0" applyFont="1" applyFill="1" applyBorder="1" applyAlignment="1">
      <alignment horizontal="right" vertical="center" wrapText="1"/>
    </xf>
    <xf numFmtId="0" fontId="15" fillId="7" borderId="8" xfId="0" applyFont="1" applyFill="1" applyBorder="1" applyAlignment="1">
      <alignment horizontal="right" vertical="center" wrapText="1"/>
    </xf>
    <xf numFmtId="0" fontId="18" fillId="0" borderId="8" xfId="0" applyFont="1" applyFill="1" applyBorder="1" applyAlignment="1">
      <alignment horizontal="center" vertical="center" wrapText="1"/>
    </xf>
    <xf numFmtId="0" fontId="18" fillId="17" borderId="8" xfId="0" applyFont="1" applyFill="1" applyBorder="1" applyAlignment="1">
      <alignment horizontal="right" vertical="center" wrapText="1"/>
    </xf>
    <xf numFmtId="0" fontId="32" fillId="0" borderId="8" xfId="0" applyFont="1" applyBorder="1" applyAlignment="1">
      <alignment horizontal="right" vertical="center"/>
    </xf>
    <xf numFmtId="164" fontId="32" fillId="0" borderId="8" xfId="0" applyNumberFormat="1" applyFont="1" applyBorder="1" applyAlignment="1">
      <alignment horizontal="right" vertical="center"/>
    </xf>
    <xf numFmtId="164" fontId="32" fillId="20" borderId="8" xfId="0" applyNumberFormat="1" applyFont="1" applyFill="1" applyBorder="1" applyAlignment="1">
      <alignment horizontal="right" vertical="center"/>
    </xf>
    <xf numFmtId="0" fontId="18" fillId="2" borderId="8" xfId="2" applyNumberFormat="1" applyFont="1" applyFill="1" applyBorder="1" applyAlignment="1">
      <alignment horizontal="right" vertical="center" wrapText="1"/>
    </xf>
    <xf numFmtId="0" fontId="18" fillId="19" borderId="8" xfId="2" applyNumberFormat="1" applyFont="1" applyFill="1" applyBorder="1" applyAlignment="1">
      <alignment horizontal="right" vertical="center" wrapText="1"/>
    </xf>
    <xf numFmtId="0" fontId="18" fillId="0" borderId="8" xfId="2" applyNumberFormat="1" applyFont="1" applyFill="1" applyBorder="1" applyAlignment="1">
      <alignment horizontal="right" vertical="center" wrapText="1"/>
    </xf>
    <xf numFmtId="0" fontId="15" fillId="2" borderId="8" xfId="2" applyNumberFormat="1" applyFont="1" applyFill="1" applyBorder="1" applyAlignment="1">
      <alignment horizontal="right" vertical="center" wrapText="1"/>
    </xf>
    <xf numFmtId="0" fontId="15" fillId="19" borderId="8" xfId="2" applyNumberFormat="1" applyFont="1" applyFill="1" applyBorder="1" applyAlignment="1">
      <alignment horizontal="right" vertical="center" wrapText="1"/>
    </xf>
    <xf numFmtId="0" fontId="15" fillId="0" borderId="8" xfId="2" applyNumberFormat="1" applyFont="1" applyFill="1" applyBorder="1" applyAlignment="1">
      <alignment horizontal="right" vertical="center" wrapText="1"/>
    </xf>
    <xf numFmtId="0" fontId="15" fillId="20" borderId="8" xfId="2" applyNumberFormat="1" applyFont="1" applyFill="1" applyBorder="1" applyAlignment="1">
      <alignment horizontal="right" vertical="center" wrapText="1"/>
    </xf>
    <xf numFmtId="0" fontId="15" fillId="17" borderId="8" xfId="2" applyNumberFormat="1" applyFont="1" applyFill="1" applyBorder="1" applyAlignment="1">
      <alignment horizontal="right" vertical="center" wrapText="1"/>
    </xf>
    <xf numFmtId="0" fontId="15" fillId="6" borderId="8" xfId="2" applyNumberFormat="1" applyFont="1" applyFill="1" applyBorder="1" applyAlignment="1">
      <alignment horizontal="right" vertical="center" wrapText="1"/>
    </xf>
    <xf numFmtId="0" fontId="15" fillId="18" borderId="8" xfId="2" applyNumberFormat="1" applyFont="1" applyFill="1" applyBorder="1" applyAlignment="1">
      <alignment horizontal="right" vertical="center" wrapText="1"/>
    </xf>
    <xf numFmtId="0" fontId="15" fillId="7" borderId="8" xfId="2" applyNumberFormat="1" applyFont="1" applyFill="1" applyBorder="1" applyAlignment="1">
      <alignment horizontal="right" vertical="center" wrapText="1"/>
    </xf>
    <xf numFmtId="164" fontId="15" fillId="5" borderId="8" xfId="2" applyNumberFormat="1" applyFont="1" applyFill="1" applyBorder="1" applyAlignment="1">
      <alignment horizontal="right" vertical="center" wrapText="1"/>
    </xf>
    <xf numFmtId="0" fontId="18" fillId="17" borderId="8" xfId="0" applyFont="1" applyFill="1" applyBorder="1" applyAlignment="1">
      <alignment horizontal="center" vertical="center" wrapText="1"/>
    </xf>
    <xf numFmtId="0" fontId="15" fillId="2" borderId="8" xfId="0" applyFont="1" applyFill="1" applyBorder="1" applyAlignment="1">
      <alignment vertical="center" wrapText="1"/>
    </xf>
    <xf numFmtId="3" fontId="24" fillId="25" borderId="8" xfId="10" applyNumberFormat="1" applyFont="1" applyFill="1" applyBorder="1" applyAlignment="1">
      <alignment horizontal="right" vertical="center"/>
    </xf>
    <xf numFmtId="164" fontId="4" fillId="8" borderId="3" xfId="0" applyNumberFormat="1" applyFont="1" applyFill="1" applyBorder="1" applyAlignment="1">
      <alignment vertical="center"/>
    </xf>
    <xf numFmtId="43" fontId="4" fillId="8" borderId="3" xfId="0" applyNumberFormat="1" applyFont="1" applyFill="1" applyBorder="1" applyAlignment="1">
      <alignment vertical="center"/>
    </xf>
    <xf numFmtId="9" fontId="10" fillId="0" borderId="8" xfId="0" applyNumberFormat="1" applyFont="1" applyBorder="1" applyAlignment="1">
      <alignment horizontal="right" vertical="center" wrapText="1"/>
    </xf>
    <xf numFmtId="9" fontId="15" fillId="0" borderId="8" xfId="0" applyNumberFormat="1" applyFont="1" applyBorder="1" applyAlignment="1">
      <alignment horizontal="left" vertical="center" wrapText="1"/>
    </xf>
    <xf numFmtId="9" fontId="15" fillId="0" borderId="9" xfId="0" applyNumberFormat="1" applyFont="1" applyBorder="1" applyAlignment="1">
      <alignment horizontal="left" vertical="center" wrapText="1"/>
    </xf>
    <xf numFmtId="164" fontId="18" fillId="0" borderId="15" xfId="2" applyNumberFormat="1" applyFont="1" applyBorder="1" applyAlignment="1">
      <alignment horizontal="right" vertical="center" wrapText="1"/>
    </xf>
    <xf numFmtId="0" fontId="17" fillId="0" borderId="8" xfId="0" applyFont="1" applyBorder="1" applyAlignment="1">
      <alignment horizontal="right" vertical="center"/>
    </xf>
    <xf numFmtId="0" fontId="17" fillId="8" borderId="3" xfId="0" applyFont="1" applyFill="1" applyBorder="1" applyAlignment="1">
      <alignment horizontal="right" vertical="center"/>
    </xf>
    <xf numFmtId="0" fontId="17" fillId="8" borderId="8" xfId="0" applyFont="1" applyFill="1" applyBorder="1" applyAlignment="1">
      <alignment vertical="center"/>
    </xf>
    <xf numFmtId="3" fontId="18" fillId="0" borderId="8" xfId="0" applyNumberFormat="1" applyFont="1" applyBorder="1" applyAlignment="1">
      <alignment horizontal="right" vertical="center" wrapText="1"/>
    </xf>
    <xf numFmtId="0" fontId="15" fillId="2" borderId="8" xfId="0" applyFont="1" applyFill="1" applyBorder="1" applyAlignment="1">
      <alignment vertical="center" wrapText="1"/>
    </xf>
    <xf numFmtId="0" fontId="10" fillId="0" borderId="8" xfId="0" applyFont="1" applyFill="1" applyBorder="1" applyAlignment="1">
      <alignment horizontal="center" vertical="center" wrapText="1"/>
    </xf>
    <xf numFmtId="0" fontId="15" fillId="0" borderId="8" xfId="0" applyFont="1" applyFill="1" applyBorder="1" applyAlignment="1">
      <alignment vertical="center" wrapText="1"/>
    </xf>
    <xf numFmtId="0" fontId="15" fillId="0" borderId="15" xfId="0" applyFont="1" applyFill="1" applyBorder="1" applyAlignment="1">
      <alignment vertical="center" wrapText="1"/>
    </xf>
    <xf numFmtId="0" fontId="27" fillId="15" borderId="8" xfId="10" applyFont="1" applyFill="1" applyBorder="1" applyAlignment="1">
      <alignment horizontal="center" vertical="center"/>
    </xf>
    <xf numFmtId="0" fontId="10" fillId="2" borderId="8" xfId="0" applyFont="1" applyFill="1" applyBorder="1" applyAlignment="1">
      <alignment horizontal="center" vertical="center" wrapText="1"/>
    </xf>
    <xf numFmtId="0" fontId="15" fillId="2" borderId="8" xfId="0" applyFont="1" applyFill="1" applyBorder="1" applyAlignment="1">
      <alignment vertical="center" wrapText="1"/>
    </xf>
    <xf numFmtId="0" fontId="17" fillId="0" borderId="3" xfId="0" applyFont="1" applyBorder="1" applyAlignment="1">
      <alignment vertical="center"/>
    </xf>
    <xf numFmtId="0" fontId="15" fillId="0" borderId="8" xfId="0" applyFont="1" applyFill="1" applyBorder="1" applyAlignment="1">
      <alignment vertical="center" wrapText="1"/>
    </xf>
    <xf numFmtId="0" fontId="15" fillId="2" borderId="15" xfId="0" applyFont="1" applyFill="1" applyBorder="1" applyAlignment="1">
      <alignment vertical="center" wrapText="1"/>
    </xf>
    <xf numFmtId="0" fontId="17" fillId="0" borderId="3" xfId="0" applyFont="1" applyBorder="1" applyAlignment="1">
      <alignment vertical="center" wrapText="1"/>
    </xf>
    <xf numFmtId="164" fontId="15" fillId="0" borderId="3" xfId="2" applyNumberFormat="1" applyFont="1" applyFill="1" applyBorder="1" applyAlignment="1">
      <alignment vertical="center" wrapText="1"/>
    </xf>
    <xf numFmtId="164" fontId="18" fillId="0" borderId="11" xfId="2" applyNumberFormat="1" applyFont="1" applyFill="1" applyBorder="1" applyAlignment="1">
      <alignment horizontal="right" vertical="center" wrapText="1"/>
    </xf>
    <xf numFmtId="164" fontId="18" fillId="0" borderId="15" xfId="2" applyNumberFormat="1" applyFont="1" applyFill="1" applyBorder="1" applyAlignment="1">
      <alignment horizontal="right" vertical="center" wrapText="1"/>
    </xf>
    <xf numFmtId="0" fontId="4" fillId="0" borderId="3" xfId="0" applyFont="1" applyFill="1" applyBorder="1" applyAlignment="1">
      <alignment vertical="center"/>
    </xf>
    <xf numFmtId="0" fontId="0" fillId="0" borderId="0" xfId="0" applyFill="1" applyAlignment="1">
      <alignment vertical="center"/>
    </xf>
    <xf numFmtId="0" fontId="10" fillId="0" borderId="3" xfId="0" applyFont="1" applyFill="1" applyBorder="1" applyAlignment="1">
      <alignment horizontal="center" vertical="center" wrapText="1"/>
    </xf>
    <xf numFmtId="164" fontId="15" fillId="0" borderId="3" xfId="2" applyNumberFormat="1" applyFont="1" applyFill="1" applyBorder="1" applyAlignment="1">
      <alignment horizontal="right" vertical="center" wrapText="1"/>
    </xf>
    <xf numFmtId="0" fontId="7" fillId="0" borderId="3" xfId="0" applyFont="1" applyFill="1" applyBorder="1" applyAlignment="1">
      <alignment horizontal="left" vertical="center" wrapText="1"/>
    </xf>
    <xf numFmtId="0" fontId="21" fillId="26" borderId="8" xfId="7" applyFont="1" applyFill="1" applyBorder="1" applyAlignment="1">
      <alignment horizontal="center" vertical="center"/>
    </xf>
    <xf numFmtId="164" fontId="24" fillId="26" borderId="8" xfId="10" applyNumberFormat="1" applyFont="1" applyFill="1" applyBorder="1" applyAlignment="1">
      <alignment horizontal="left" vertical="center"/>
    </xf>
    <xf numFmtId="9" fontId="24" fillId="26" borderId="8" xfId="10" applyNumberFormat="1" applyFont="1" applyFill="1" applyBorder="1" applyAlignment="1">
      <alignment horizontal="left" vertical="center"/>
    </xf>
    <xf numFmtId="164" fontId="21" fillId="26" borderId="8" xfId="6" applyNumberFormat="1" applyFont="1" applyFill="1" applyBorder="1" applyAlignment="1">
      <alignment horizontal="center" vertical="center" wrapText="1"/>
    </xf>
    <xf numFmtId="3" fontId="24" fillId="26" borderId="8" xfId="10" applyNumberFormat="1" applyFont="1" applyFill="1" applyBorder="1" applyAlignment="1">
      <alignment horizontal="right" vertical="center"/>
    </xf>
    <xf numFmtId="0" fontId="24" fillId="26" borderId="8" xfId="10" applyFont="1" applyFill="1" applyBorder="1" applyAlignment="1">
      <alignment horizontal="left" vertical="center" wrapText="1"/>
    </xf>
    <xf numFmtId="0" fontId="24" fillId="0" borderId="3" xfId="10" applyFont="1" applyFill="1" applyAlignment="1">
      <alignment horizontal="left" vertical="center"/>
    </xf>
    <xf numFmtId="164" fontId="4" fillId="26" borderId="8" xfId="2" applyNumberFormat="1" applyFont="1" applyFill="1" applyBorder="1" applyAlignment="1">
      <alignment horizontal="left" vertical="center"/>
    </xf>
    <xf numFmtId="9" fontId="24" fillId="26" borderId="8" xfId="1" applyFont="1" applyFill="1" applyBorder="1" applyAlignment="1">
      <alignment horizontal="left" vertical="center"/>
    </xf>
    <xf numFmtId="9" fontId="18" fillId="0" borderId="8" xfId="0" applyNumberFormat="1" applyFont="1" applyFill="1" applyBorder="1" applyAlignment="1">
      <alignment vertical="center" wrapText="1"/>
    </xf>
    <xf numFmtId="0" fontId="5" fillId="2" borderId="3" xfId="0" applyFont="1" applyFill="1" applyBorder="1" applyAlignment="1">
      <alignment horizontal="center" vertical="center" wrapText="1"/>
    </xf>
    <xf numFmtId="0" fontId="15" fillId="2" borderId="8" xfId="0" applyFont="1" applyFill="1" applyBorder="1" applyAlignment="1">
      <alignment vertical="center" wrapText="1"/>
    </xf>
    <xf numFmtId="0" fontId="15" fillId="0" borderId="8" xfId="0" applyFont="1" applyFill="1" applyBorder="1" applyAlignment="1">
      <alignment vertical="center" wrapText="1"/>
    </xf>
    <xf numFmtId="0" fontId="18" fillId="0" borderId="8" xfId="0" applyFont="1" applyFill="1" applyBorder="1" applyAlignment="1">
      <alignment vertical="center" wrapText="1"/>
    </xf>
    <xf numFmtId="0" fontId="18" fillId="2" borderId="3" xfId="0" applyFont="1" applyFill="1" applyBorder="1" applyAlignment="1">
      <alignment horizontal="left" vertical="center" wrapText="1"/>
    </xf>
    <xf numFmtId="0" fontId="18" fillId="9" borderId="7" xfId="0" applyFont="1" applyFill="1" applyBorder="1" applyAlignment="1">
      <alignment horizontal="left" vertical="center"/>
    </xf>
    <xf numFmtId="0" fontId="15" fillId="2" borderId="3" xfId="0" applyFont="1" applyFill="1" applyBorder="1" applyAlignment="1">
      <alignment horizontal="left" vertical="center"/>
    </xf>
    <xf numFmtId="0" fontId="18" fillId="9" borderId="17" xfId="0" applyFont="1" applyFill="1" applyBorder="1" applyAlignment="1">
      <alignment horizontal="left" vertical="center"/>
    </xf>
    <xf numFmtId="0" fontId="15" fillId="2" borderId="3" xfId="0" applyFont="1" applyFill="1" applyBorder="1" applyAlignment="1">
      <alignment horizontal="left" vertical="center" wrapText="1"/>
    </xf>
    <xf numFmtId="0" fontId="17" fillId="8" borderId="3" xfId="0" applyFont="1" applyFill="1" applyBorder="1" applyAlignment="1">
      <alignment horizontal="left" vertical="center"/>
    </xf>
    <xf numFmtId="0" fontId="18" fillId="9" borderId="8" xfId="0" applyFont="1" applyFill="1" applyBorder="1" applyAlignment="1">
      <alignment horizontal="left" vertical="center"/>
    </xf>
    <xf numFmtId="0" fontId="18" fillId="8" borderId="3" xfId="0" applyFont="1" applyFill="1" applyBorder="1" applyAlignment="1">
      <alignment horizontal="left" vertical="center"/>
    </xf>
    <xf numFmtId="0" fontId="18" fillId="9" borderId="7"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18" fillId="9" borderId="18" xfId="0" applyFont="1" applyFill="1" applyBorder="1" applyAlignment="1">
      <alignment horizontal="left" vertical="center"/>
    </xf>
    <xf numFmtId="0" fontId="17" fillId="8" borderId="3" xfId="0" applyFont="1" applyFill="1" applyBorder="1" applyAlignment="1">
      <alignment horizontal="left" vertical="center" wrapText="1"/>
    </xf>
    <xf numFmtId="0" fontId="15" fillId="8" borderId="3" xfId="0" applyFont="1" applyFill="1" applyBorder="1" applyAlignment="1">
      <alignment horizontal="left" vertical="center"/>
    </xf>
    <xf numFmtId="0" fontId="15" fillId="0" borderId="8"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3" xfId="0" applyFont="1" applyBorder="1" applyAlignment="1">
      <alignment horizontal="left" vertical="center"/>
    </xf>
    <xf numFmtId="0" fontId="17" fillId="0" borderId="0" xfId="0" applyFont="1" applyAlignment="1">
      <alignment horizontal="left" vertical="center"/>
    </xf>
    <xf numFmtId="0" fontId="18" fillId="27" borderId="8" xfId="0" applyFont="1" applyFill="1" applyBorder="1" applyAlignment="1">
      <alignment vertical="center" wrapText="1"/>
    </xf>
    <xf numFmtId="164" fontId="18" fillId="27" borderId="8" xfId="2" applyNumberFormat="1" applyFont="1" applyFill="1" applyBorder="1" applyAlignment="1">
      <alignment horizontal="right" vertical="center" wrapText="1"/>
    </xf>
    <xf numFmtId="164" fontId="15" fillId="28" borderId="8" xfId="2" applyNumberFormat="1" applyFont="1" applyFill="1" applyBorder="1" applyAlignment="1">
      <alignment horizontal="right" vertical="center" wrapText="1"/>
    </xf>
    <xf numFmtId="164" fontId="18" fillId="28" borderId="8" xfId="2" applyNumberFormat="1" applyFont="1" applyFill="1" applyBorder="1" applyAlignment="1">
      <alignment horizontal="right" vertical="center" wrapText="1"/>
    </xf>
    <xf numFmtId="164" fontId="18" fillId="27" borderId="15" xfId="2" applyNumberFormat="1" applyFont="1" applyFill="1" applyBorder="1" applyAlignment="1">
      <alignment horizontal="right" vertical="center" wrapText="1"/>
    </xf>
    <xf numFmtId="164" fontId="15" fillId="27" borderId="8" xfId="2" applyNumberFormat="1" applyFont="1" applyFill="1" applyBorder="1" applyAlignment="1">
      <alignment vertical="center" wrapText="1"/>
    </xf>
    <xf numFmtId="0" fontId="15" fillId="27" borderId="8" xfId="0" applyFont="1" applyFill="1" applyBorder="1" applyAlignment="1">
      <alignment vertical="center" wrapText="1"/>
    </xf>
    <xf numFmtId="164" fontId="15" fillId="27" borderId="8" xfId="2" applyNumberFormat="1" applyFont="1" applyFill="1" applyBorder="1" applyAlignment="1">
      <alignment horizontal="right" vertical="center" wrapText="1"/>
    </xf>
    <xf numFmtId="3" fontId="4" fillId="27" borderId="8" xfId="0" applyNumberFormat="1" applyFont="1" applyFill="1" applyBorder="1" applyAlignment="1">
      <alignment horizontal="right" vertical="center" wrapText="1"/>
    </xf>
    <xf numFmtId="164" fontId="15" fillId="27" borderId="13" xfId="2" applyNumberFormat="1" applyFont="1" applyFill="1" applyBorder="1" applyAlignment="1">
      <alignment horizontal="right" vertical="center" wrapText="1"/>
    </xf>
    <xf numFmtId="164" fontId="15" fillId="27" borderId="15" xfId="2" applyNumberFormat="1" applyFont="1" applyFill="1" applyBorder="1" applyAlignment="1">
      <alignment horizontal="right" vertical="center" wrapText="1"/>
    </xf>
    <xf numFmtId="0" fontId="12" fillId="20" borderId="0" xfId="0" applyFont="1" applyFill="1" applyAlignment="1">
      <alignment vertical="center"/>
    </xf>
    <xf numFmtId="0" fontId="0" fillId="0" borderId="8" xfId="0" applyFill="1" applyBorder="1" applyAlignment="1">
      <alignment vertical="center"/>
    </xf>
    <xf numFmtId="0" fontId="15" fillId="2" borderId="8" xfId="0" applyFont="1" applyFill="1" applyBorder="1" applyAlignment="1">
      <alignment vertical="center" wrapText="1"/>
    </xf>
    <xf numFmtId="0" fontId="15" fillId="2" borderId="8" xfId="0" applyFont="1" applyFill="1" applyBorder="1" applyAlignment="1">
      <alignment horizontal="left" vertical="center" wrapText="1"/>
    </xf>
    <xf numFmtId="0" fontId="10" fillId="2" borderId="15" xfId="0" applyFont="1" applyFill="1" applyBorder="1" applyAlignment="1">
      <alignment horizontal="center" vertical="center" wrapText="1"/>
    </xf>
    <xf numFmtId="164" fontId="18" fillId="27" borderId="8" xfId="2" applyNumberFormat="1" applyFont="1" applyFill="1" applyBorder="1" applyAlignment="1">
      <alignment vertical="center" wrapText="1"/>
    </xf>
    <xf numFmtId="0" fontId="10" fillId="4" borderId="3" xfId="0" applyFont="1" applyFill="1" applyBorder="1" applyAlignment="1">
      <alignment vertical="center" wrapText="1"/>
    </xf>
    <xf numFmtId="0" fontId="15" fillId="2" borderId="8" xfId="0" applyFont="1" applyFill="1" applyBorder="1" applyAlignment="1">
      <alignment vertical="center" wrapText="1"/>
    </xf>
    <xf numFmtId="0" fontId="15" fillId="29" borderId="8" xfId="0" applyFont="1" applyFill="1" applyBorder="1" applyAlignment="1">
      <alignment vertical="center" wrapText="1"/>
    </xf>
    <xf numFmtId="0" fontId="15" fillId="2" borderId="8" xfId="0" applyFont="1" applyFill="1" applyBorder="1" applyAlignment="1">
      <alignment vertical="center" wrapText="1"/>
    </xf>
    <xf numFmtId="0" fontId="21" fillId="15" borderId="8" xfId="7" applyFont="1" applyFill="1" applyBorder="1" applyAlignment="1">
      <alignment horizontal="left" vertical="center" wrapText="1"/>
    </xf>
    <xf numFmtId="0" fontId="24" fillId="11" borderId="8" xfId="10" applyFont="1" applyFill="1" applyBorder="1" applyAlignment="1">
      <alignment horizontal="left" vertical="center" wrapText="1"/>
    </xf>
    <xf numFmtId="0" fontId="34" fillId="13" borderId="8" xfId="10" applyFont="1" applyFill="1" applyBorder="1" applyAlignment="1">
      <alignment horizontal="center" vertical="center"/>
    </xf>
    <xf numFmtId="0" fontId="34" fillId="14" borderId="8" xfId="10" applyFont="1" applyFill="1" applyBorder="1" applyAlignment="1">
      <alignment horizontal="center" vertical="center"/>
    </xf>
    <xf numFmtId="0" fontId="27" fillId="26" borderId="15" xfId="1" applyNumberFormat="1" applyFont="1" applyFill="1" applyBorder="1" applyAlignment="1">
      <alignment horizontal="center" vertical="center"/>
    </xf>
    <xf numFmtId="0" fontId="27" fillId="26" borderId="24" xfId="1" applyNumberFormat="1" applyFont="1" applyFill="1" applyBorder="1" applyAlignment="1">
      <alignment horizontal="center" vertical="center"/>
    </xf>
    <xf numFmtId="0" fontId="27" fillId="26" borderId="13" xfId="1" applyNumberFormat="1" applyFont="1" applyFill="1" applyBorder="1" applyAlignment="1">
      <alignment horizontal="center" vertical="center"/>
    </xf>
    <xf numFmtId="0" fontId="34" fillId="24" borderId="8" xfId="10" applyFont="1" applyFill="1" applyBorder="1" applyAlignment="1">
      <alignment horizontal="center" vertical="center"/>
    </xf>
    <xf numFmtId="0" fontId="34" fillId="25" borderId="8" xfId="10" applyFont="1" applyFill="1" applyBorder="1" applyAlignment="1">
      <alignment horizontal="center" vertical="center"/>
    </xf>
    <xf numFmtId="0" fontId="21" fillId="15" borderId="8" xfId="7" applyFont="1" applyFill="1" applyBorder="1" applyAlignment="1">
      <alignment horizontal="left" vertical="center"/>
    </xf>
    <xf numFmtId="164" fontId="21" fillId="15" borderId="8" xfId="6" applyNumberFormat="1" applyFont="1" applyFill="1" applyBorder="1" applyAlignment="1">
      <alignment horizontal="left" vertical="center"/>
    </xf>
    <xf numFmtId="0" fontId="24" fillId="0" borderId="8" xfId="10" applyFont="1" applyBorder="1" applyAlignment="1">
      <alignment horizontal="left" vertical="center" wrapText="1"/>
    </xf>
    <xf numFmtId="0" fontId="20" fillId="11" borderId="8" xfId="7" applyFont="1" applyFill="1" applyBorder="1" applyAlignment="1">
      <alignment horizontal="left" vertical="center" wrapText="1"/>
    </xf>
    <xf numFmtId="0" fontId="20" fillId="11" borderId="8" xfId="7" applyFont="1" applyFill="1" applyBorder="1" applyAlignment="1">
      <alignment horizontal="left" vertical="center"/>
    </xf>
    <xf numFmtId="0" fontId="27" fillId="15" borderId="8" xfId="10" applyFont="1" applyFill="1" applyBorder="1" applyAlignment="1">
      <alignment horizontal="center" vertical="center"/>
    </xf>
    <xf numFmtId="0" fontId="27" fillId="11" borderId="8" xfId="10" applyFont="1" applyFill="1" applyBorder="1" applyAlignment="1">
      <alignment horizontal="center" vertical="center"/>
    </xf>
    <xf numFmtId="0" fontId="7" fillId="31" borderId="9" xfId="0" applyFont="1" applyFill="1" applyBorder="1" applyAlignment="1">
      <alignment vertical="center" wrapText="1"/>
    </xf>
    <xf numFmtId="0" fontId="10" fillId="31" borderId="10" xfId="0" applyFont="1" applyFill="1" applyBorder="1" applyAlignment="1">
      <alignment vertical="center" wrapText="1"/>
    </xf>
    <xf numFmtId="0" fontId="10" fillId="31" borderId="11" xfId="0" applyFont="1" applyFill="1" applyBorder="1" applyAlignment="1">
      <alignment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5" fillId="2" borderId="9" xfId="0" applyFont="1" applyFill="1" applyBorder="1" applyAlignment="1">
      <alignment vertical="center" wrapText="1"/>
    </xf>
    <xf numFmtId="0" fontId="15" fillId="2" borderId="10" xfId="0" applyFont="1" applyFill="1" applyBorder="1" applyAlignment="1">
      <alignment vertical="center" wrapText="1"/>
    </xf>
    <xf numFmtId="0" fontId="15" fillId="2" borderId="11" xfId="0" applyFont="1" applyFill="1" applyBorder="1" applyAlignment="1">
      <alignment vertical="center" wrapText="1"/>
    </xf>
    <xf numFmtId="0" fontId="15" fillId="2" borderId="9"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18" fillId="10" borderId="8" xfId="0" applyFont="1" applyFill="1" applyBorder="1" applyAlignment="1">
      <alignment horizontal="center" vertical="center" wrapText="1"/>
    </xf>
    <xf numFmtId="0" fontId="18" fillId="10" borderId="28" xfId="0" applyFont="1" applyFill="1" applyBorder="1" applyAlignment="1">
      <alignment horizontal="center" vertical="center" wrapText="1"/>
    </xf>
    <xf numFmtId="0" fontId="18" fillId="10" borderId="27" xfId="0" applyFont="1" applyFill="1" applyBorder="1" applyAlignment="1">
      <alignment horizontal="center" vertical="center" wrapText="1"/>
    </xf>
    <xf numFmtId="0" fontId="18" fillId="10" borderId="29" xfId="0" applyFont="1" applyFill="1" applyBorder="1" applyAlignment="1">
      <alignment horizontal="center" vertical="center" wrapText="1"/>
    </xf>
    <xf numFmtId="0" fontId="16" fillId="0" borderId="3" xfId="0" applyFont="1" applyBorder="1" applyAlignment="1">
      <alignment vertical="center"/>
    </xf>
    <xf numFmtId="0" fontId="18" fillId="10" borderId="4"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9" fillId="3" borderId="8" xfId="0" applyFont="1" applyFill="1" applyBorder="1" applyAlignment="1">
      <alignment vertical="center" wrapText="1"/>
    </xf>
    <xf numFmtId="0" fontId="10" fillId="2" borderId="8" xfId="0" applyFont="1" applyFill="1" applyBorder="1" applyAlignment="1">
      <alignment horizontal="center" vertical="center" wrapText="1"/>
    </xf>
    <xf numFmtId="0" fontId="15" fillId="2" borderId="8" xfId="0" applyFont="1" applyFill="1" applyBorder="1" applyAlignment="1">
      <alignment vertical="center" wrapText="1"/>
    </xf>
    <xf numFmtId="0" fontId="15" fillId="2" borderId="8" xfId="0" applyFont="1" applyFill="1" applyBorder="1" applyAlignment="1">
      <alignment horizontal="left" vertical="center" wrapText="1"/>
    </xf>
    <xf numFmtId="0" fontId="18" fillId="0" borderId="8" xfId="0" applyFont="1" applyFill="1" applyBorder="1" applyAlignment="1">
      <alignment vertical="center" wrapText="1"/>
    </xf>
    <xf numFmtId="0" fontId="18" fillId="2" borderId="3" xfId="0" applyFont="1" applyFill="1" applyBorder="1" applyAlignment="1">
      <alignment vertical="center"/>
    </xf>
    <xf numFmtId="0" fontId="17" fillId="0" borderId="3" xfId="0" applyFont="1" applyBorder="1" applyAlignment="1">
      <alignment vertical="center"/>
    </xf>
    <xf numFmtId="0" fontId="7" fillId="2" borderId="2" xfId="0" applyFont="1" applyFill="1" applyBorder="1" applyAlignment="1">
      <alignment horizontal="center" vertical="center"/>
    </xf>
    <xf numFmtId="0" fontId="6" fillId="0" borderId="3" xfId="0" applyFont="1" applyBorder="1" applyAlignment="1">
      <alignment horizontal="center" vertical="center"/>
    </xf>
    <xf numFmtId="0" fontId="18" fillId="10" borderId="14" xfId="0" applyFont="1" applyFill="1" applyBorder="1" applyAlignment="1">
      <alignment horizontal="center" vertical="center" wrapText="1"/>
    </xf>
    <xf numFmtId="0" fontId="18" fillId="10" borderId="20" xfId="0" applyFont="1" applyFill="1" applyBorder="1" applyAlignment="1">
      <alignment horizontal="center" vertical="center" wrapText="1"/>
    </xf>
    <xf numFmtId="0" fontId="18" fillId="10" borderId="19" xfId="0" applyFont="1" applyFill="1" applyBorder="1" applyAlignment="1">
      <alignment horizontal="center" vertical="center" wrapText="1"/>
    </xf>
    <xf numFmtId="0" fontId="18" fillId="10" borderId="15" xfId="0" applyFont="1" applyFill="1" applyBorder="1" applyAlignment="1">
      <alignment horizontal="center" vertical="center" wrapText="1"/>
    </xf>
    <xf numFmtId="0" fontId="18" fillId="10" borderId="13" xfId="0" applyFont="1" applyFill="1" applyBorder="1" applyAlignment="1">
      <alignment horizontal="center"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15" fillId="0" borderId="11" xfId="0" applyFont="1" applyBorder="1" applyAlignment="1">
      <alignment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5" fillId="29" borderId="9" xfId="0" applyFont="1" applyFill="1" applyBorder="1" applyAlignment="1">
      <alignment vertical="center" wrapText="1"/>
    </xf>
    <xf numFmtId="0" fontId="15" fillId="29" borderId="10" xfId="0" applyFont="1" applyFill="1" applyBorder="1" applyAlignment="1">
      <alignment vertical="center" wrapText="1"/>
    </xf>
    <xf numFmtId="0" fontId="15" fillId="29" borderId="11" xfId="0" applyFont="1" applyFill="1" applyBorder="1" applyAlignment="1">
      <alignment vertical="center" wrapText="1"/>
    </xf>
    <xf numFmtId="0" fontId="15" fillId="0" borderId="9"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9" xfId="0" applyFont="1" applyFill="1" applyBorder="1" applyAlignment="1">
      <alignment vertical="center" wrapText="1"/>
    </xf>
    <xf numFmtId="0" fontId="15" fillId="0" borderId="10" xfId="0" applyFont="1" applyFill="1" applyBorder="1" applyAlignment="1">
      <alignment vertical="center" wrapText="1"/>
    </xf>
    <xf numFmtId="0" fontId="15" fillId="0" borderId="11" xfId="0" applyFont="1" applyFill="1" applyBorder="1" applyAlignment="1">
      <alignment vertical="center" wrapText="1"/>
    </xf>
    <xf numFmtId="0" fontId="10" fillId="0" borderId="15" xfId="0" applyFont="1" applyFill="1" applyBorder="1" applyAlignment="1">
      <alignment horizontal="center" vertical="center" wrapText="1"/>
    </xf>
    <xf numFmtId="0" fontId="15" fillId="0" borderId="8" xfId="0" applyFont="1" applyFill="1" applyBorder="1" applyAlignment="1">
      <alignment vertical="center" wrapText="1"/>
    </xf>
    <xf numFmtId="0" fontId="15" fillId="0" borderId="8" xfId="0" applyFont="1" applyFill="1" applyBorder="1" applyAlignment="1">
      <alignment horizontal="left" vertical="center" wrapText="1"/>
    </xf>
    <xf numFmtId="0" fontId="18" fillId="0" borderId="9" xfId="0" applyFont="1" applyFill="1" applyBorder="1" applyAlignment="1">
      <alignment vertical="center" wrapText="1"/>
    </xf>
    <xf numFmtId="0" fontId="18" fillId="0" borderId="10" xfId="0" applyFont="1" applyFill="1" applyBorder="1" applyAlignment="1">
      <alignment vertical="center" wrapText="1"/>
    </xf>
    <xf numFmtId="0" fontId="18" fillId="0" borderId="11" xfId="0" applyFont="1" applyFill="1" applyBorder="1" applyAlignment="1">
      <alignment vertical="center" wrapText="1"/>
    </xf>
    <xf numFmtId="0" fontId="10" fillId="2" borderId="15"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5" borderId="8" xfId="0" applyFont="1" applyFill="1" applyBorder="1" applyAlignment="1">
      <alignment vertical="center" wrapText="1"/>
    </xf>
    <xf numFmtId="0" fontId="15" fillId="2" borderId="15" xfId="0" applyFont="1" applyFill="1" applyBorder="1" applyAlignment="1">
      <alignment vertical="center" wrapText="1"/>
    </xf>
    <xf numFmtId="0" fontId="18" fillId="2" borderId="3" xfId="0" applyFont="1" applyFill="1" applyBorder="1" applyAlignment="1">
      <alignment vertical="center" wrapText="1"/>
    </xf>
    <xf numFmtId="0" fontId="17" fillId="0" borderId="3" xfId="0" applyFont="1" applyBorder="1" applyAlignment="1">
      <alignment vertical="center" wrapText="1"/>
    </xf>
    <xf numFmtId="0" fontId="17" fillId="0" borderId="12" xfId="0" applyFont="1" applyBorder="1" applyAlignment="1">
      <alignment vertical="center" wrapText="1"/>
    </xf>
    <xf numFmtId="0" fontId="7" fillId="5" borderId="3" xfId="0" applyFont="1" applyFill="1" applyBorder="1" applyAlignment="1">
      <alignment vertical="center" wrapText="1"/>
    </xf>
    <xf numFmtId="0" fontId="6" fillId="8" borderId="3" xfId="0" applyFont="1" applyFill="1" applyBorder="1" applyAlignment="1">
      <alignment vertical="center" wrapText="1"/>
    </xf>
    <xf numFmtId="0" fontId="18" fillId="17" borderId="14" xfId="0" applyFont="1" applyFill="1" applyBorder="1" applyAlignment="1">
      <alignment horizontal="center" vertical="center" wrapText="1"/>
    </xf>
    <xf numFmtId="0" fontId="18" fillId="17" borderId="20" xfId="0" applyFont="1" applyFill="1" applyBorder="1" applyAlignment="1">
      <alignment horizontal="center" vertical="center" wrapText="1"/>
    </xf>
    <xf numFmtId="0" fontId="18" fillId="17" borderId="19" xfId="0" applyFont="1" applyFill="1" applyBorder="1" applyAlignment="1">
      <alignment horizontal="center" vertical="center" wrapText="1"/>
    </xf>
    <xf numFmtId="0" fontId="10" fillId="4" borderId="8" xfId="0" applyFont="1" applyFill="1" applyBorder="1" applyAlignment="1">
      <alignment vertical="center" wrapText="1"/>
    </xf>
    <xf numFmtId="0" fontId="15" fillId="5" borderId="8" xfId="0" applyFont="1" applyFill="1" applyBorder="1" applyAlignment="1">
      <alignment horizontal="left" vertical="center" wrapText="1"/>
    </xf>
    <xf numFmtId="0" fontId="10" fillId="4" borderId="9" xfId="0" applyFont="1" applyFill="1" applyBorder="1" applyAlignment="1">
      <alignment vertical="center" wrapText="1"/>
    </xf>
    <xf numFmtId="0" fontId="10" fillId="4" borderId="10" xfId="0" applyFont="1" applyFill="1" applyBorder="1" applyAlignment="1">
      <alignment vertical="center" wrapText="1"/>
    </xf>
    <xf numFmtId="0" fontId="10" fillId="4" borderId="11" xfId="0" applyFont="1" applyFill="1" applyBorder="1" applyAlignment="1">
      <alignment vertical="center" wrapText="1"/>
    </xf>
    <xf numFmtId="0" fontId="9" fillId="3" borderId="9" xfId="0" applyFont="1" applyFill="1" applyBorder="1" applyAlignment="1">
      <alignment vertical="center" wrapText="1"/>
    </xf>
    <xf numFmtId="0" fontId="9" fillId="3" borderId="10" xfId="0" applyFont="1" applyFill="1" applyBorder="1" applyAlignment="1">
      <alignment vertical="center" wrapText="1"/>
    </xf>
    <xf numFmtId="0" fontId="9" fillId="3" borderId="11" xfId="0" applyFont="1" applyFill="1" applyBorder="1" applyAlignment="1">
      <alignment vertical="center" wrapText="1"/>
    </xf>
    <xf numFmtId="0" fontId="15" fillId="5" borderId="15"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5" fillId="29" borderId="8" xfId="0" applyFont="1" applyFill="1" applyBorder="1" applyAlignment="1">
      <alignment vertical="center" wrapText="1"/>
    </xf>
    <xf numFmtId="0" fontId="15" fillId="0" borderId="15" xfId="0" applyFont="1" applyFill="1" applyBorder="1" applyAlignment="1">
      <alignment horizontal="left" vertical="center" wrapText="1"/>
    </xf>
    <xf numFmtId="0" fontId="18" fillId="17" borderId="9" xfId="0" applyFont="1" applyFill="1" applyBorder="1" applyAlignment="1">
      <alignment horizontal="center" vertical="center" wrapText="1"/>
    </xf>
    <xf numFmtId="0" fontId="18" fillId="17" borderId="6" xfId="0" applyFont="1" applyFill="1" applyBorder="1" applyAlignment="1">
      <alignment horizontal="center" vertical="center" wrapText="1"/>
    </xf>
    <xf numFmtId="0" fontId="18" fillId="17" borderId="5" xfId="0" applyFont="1" applyFill="1" applyBorder="1" applyAlignment="1">
      <alignment horizontal="center" vertical="center" wrapText="1"/>
    </xf>
    <xf numFmtId="0" fontId="15" fillId="30" borderId="8" xfId="0" applyFont="1" applyFill="1" applyBorder="1" applyAlignment="1">
      <alignment vertical="center" wrapText="1"/>
    </xf>
    <xf numFmtId="0" fontId="15" fillId="5" borderId="9" xfId="0" applyFont="1" applyFill="1" applyBorder="1" applyAlignment="1">
      <alignment vertical="center" wrapText="1"/>
    </xf>
    <xf numFmtId="0" fontId="15" fillId="5" borderId="10" xfId="0" applyFont="1" applyFill="1" applyBorder="1" applyAlignment="1">
      <alignment vertical="center" wrapText="1"/>
    </xf>
    <xf numFmtId="0" fontId="15" fillId="5" borderId="11" xfId="0" applyFont="1" applyFill="1" applyBorder="1" applyAlignment="1">
      <alignment vertical="center" wrapText="1"/>
    </xf>
    <xf numFmtId="0" fontId="15" fillId="5" borderId="9" xfId="0" applyFont="1" applyFill="1" applyBorder="1" applyAlignment="1">
      <alignment horizontal="left" vertical="center" wrapText="1"/>
    </xf>
    <xf numFmtId="0" fontId="15" fillId="5" borderId="10" xfId="0" applyFont="1" applyFill="1" applyBorder="1" applyAlignment="1">
      <alignment horizontal="left" vertical="center" wrapText="1"/>
    </xf>
    <xf numFmtId="0" fontId="15" fillId="5" borderId="11"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8" xfId="0" applyFont="1" applyFill="1" applyBorder="1" applyAlignment="1">
      <alignment horizontal="left" vertical="center" wrapText="1"/>
    </xf>
    <xf numFmtId="0" fontId="17" fillId="0" borderId="8" xfId="10" applyFont="1" applyBorder="1" applyAlignment="1">
      <alignment horizontal="left"/>
    </xf>
    <xf numFmtId="0" fontId="30" fillId="21" borderId="23" xfId="7" applyFont="1" applyFill="1" applyBorder="1" applyAlignment="1">
      <alignment horizontal="center" vertical="center" wrapText="1"/>
    </xf>
    <xf numFmtId="0" fontId="30" fillId="21" borderId="3" xfId="7" applyFont="1" applyFill="1" applyAlignment="1">
      <alignment horizontal="center" vertical="center" wrapText="1"/>
    </xf>
    <xf numFmtId="0" fontId="30" fillId="21" borderId="22" xfId="7" applyFont="1" applyFill="1" applyBorder="1" applyAlignment="1">
      <alignment horizontal="center" vertical="center" wrapText="1"/>
    </xf>
    <xf numFmtId="0" fontId="30" fillId="21" borderId="12" xfId="7" applyFont="1" applyFill="1" applyBorder="1" applyAlignment="1">
      <alignment horizontal="center" vertical="center" wrapText="1"/>
    </xf>
    <xf numFmtId="0" fontId="30" fillId="21" borderId="9" xfId="7" applyFont="1" applyFill="1" applyBorder="1" applyAlignment="1">
      <alignment horizontal="left" vertical="center" wrapText="1"/>
    </xf>
    <xf numFmtId="0" fontId="30" fillId="21" borderId="10" xfId="7" applyFont="1" applyFill="1" applyBorder="1" applyAlignment="1">
      <alignment horizontal="left" vertical="center" wrapText="1"/>
    </xf>
    <xf numFmtId="0" fontId="30" fillId="21" borderId="11" xfId="7" applyFont="1" applyFill="1" applyBorder="1" applyAlignment="1">
      <alignment horizontal="left" vertical="center" wrapText="1"/>
    </xf>
    <xf numFmtId="0" fontId="30" fillId="21" borderId="15" xfId="10" applyFont="1" applyFill="1" applyBorder="1" applyAlignment="1">
      <alignment horizontal="left" vertical="center" wrapText="1"/>
    </xf>
    <xf numFmtId="0" fontId="30" fillId="21" borderId="24" xfId="10" applyFont="1" applyFill="1" applyBorder="1" applyAlignment="1">
      <alignment horizontal="left" vertical="center" wrapText="1"/>
    </xf>
    <xf numFmtId="0" fontId="29" fillId="0" borderId="25" xfId="10" applyFont="1" applyBorder="1" applyAlignment="1">
      <alignment horizontal="left" vertical="center" wrapText="1"/>
    </xf>
    <xf numFmtId="0" fontId="29" fillId="0" borderId="3" xfId="10" applyFont="1" applyAlignment="1">
      <alignment horizontal="left" vertical="center" wrapText="1"/>
    </xf>
  </cellXfs>
  <cellStyles count="13">
    <cellStyle name="Comma" xfId="2" builtinId="3"/>
    <cellStyle name="Comma 2" xfId="5" xr:uid="{00000000-0005-0000-0000-000001000000}"/>
    <cellStyle name="Comma 2 2" xfId="6" xr:uid="{00000000-0005-0000-0000-000002000000}"/>
    <cellStyle name="Comma 3" xfId="12" xr:uid="{00000000-0005-0000-0000-000003000000}"/>
    <cellStyle name="Normal" xfId="0" builtinId="0"/>
    <cellStyle name="Normal 2" xfId="3" xr:uid="{00000000-0005-0000-0000-000005000000}"/>
    <cellStyle name="Normal 2 2" xfId="7" xr:uid="{00000000-0005-0000-0000-000006000000}"/>
    <cellStyle name="Normal 3" xfId="8" xr:uid="{00000000-0005-0000-0000-000007000000}"/>
    <cellStyle name="Normal 4" xfId="10" xr:uid="{00000000-0005-0000-0000-000008000000}"/>
    <cellStyle name="Percent" xfId="1" builtinId="5"/>
    <cellStyle name="Percent 2" xfId="4" xr:uid="{00000000-0005-0000-0000-00000A000000}"/>
    <cellStyle name="Percent 3" xfId="9" xr:uid="{00000000-0005-0000-0000-00000B000000}"/>
    <cellStyle name="Percent 4" xfId="11" xr:uid="{00000000-0005-0000-0000-00000C000000}"/>
  </cellStyles>
  <dxfs count="0"/>
  <tableStyles count="0" defaultTableStyle="TableStyleMedium2" defaultPivotStyle="PivotStyleLight16"/>
  <colors>
    <mruColors>
      <color rgb="FFFFEB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tephanie Laba" id="{95D18A3F-F8ED-43B2-B830-7398993B9206}" userId="S::labas@unhcr.org::1026fe6a-8979-4fdd-9684-b18cab44c66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V5" dT="2021-01-26T13:54:25.79" personId="{95D18A3F-F8ED-43B2-B830-7398993B9206}" id="{F7A453AD-514C-434C-AFA9-D506E7780870}">
    <text>Based on the VASyR 2020 results. P.S. VASyR does not reflect on the quality of care.</text>
  </threadedComment>
  <threadedComment ref="R109" dT="2020-01-27T18:17:27.91" personId="{95D18A3F-F8ED-43B2-B830-7398993B9206}" id="{6D470322-C03F-42FE-ABC2-BB1133F0F291}">
    <text>Number pending MoPH's approval</text>
  </threadedComment>
  <threadedComment ref="R157" dT="2020-01-27T18:17:27.91" personId="{95D18A3F-F8ED-43B2-B830-7398993B9206}" id="{17C0CC2B-05F7-470B-A733-807A32D2D1D7}">
    <text>Number pending MoPH's approval</text>
  </threadedComment>
  <threadedComment ref="T278" dT="2020-07-24T07:15:26.81" personId="{95D18A3F-F8ED-43B2-B830-7398993B9206}" id="{3EA288E2-4362-4866-AAF7-2801D2563F0B}">
    <text>Schools were closed because of COVID-19.</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microsoft.com/office/2017/10/relationships/threadedComment" Target="../threadedComments/threadedComment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2"/>
  <sheetViews>
    <sheetView showGridLines="0" topLeftCell="E1" zoomScale="80" zoomScaleNormal="80" workbookViewId="0">
      <selection activeCell="M9" sqref="M9"/>
    </sheetView>
  </sheetViews>
  <sheetFormatPr defaultColWidth="9.28515625" defaultRowHeight="12.75" x14ac:dyDescent="0.25"/>
  <cols>
    <col min="1" max="1" width="25.28515625" style="2" customWidth="1"/>
    <col min="2" max="2" width="31" style="2" customWidth="1"/>
    <col min="3" max="17" width="15.7109375" style="2" customWidth="1"/>
    <col min="18" max="16384" width="9.28515625" style="2"/>
  </cols>
  <sheetData>
    <row r="1" spans="1:7" x14ac:dyDescent="0.25">
      <c r="A1" s="43" t="s">
        <v>163</v>
      </c>
      <c r="B1" s="45" t="s">
        <v>49</v>
      </c>
      <c r="C1" s="1"/>
    </row>
    <row r="2" spans="1:7" x14ac:dyDescent="0.25">
      <c r="A2" s="43" t="s">
        <v>43</v>
      </c>
      <c r="B2" s="45" t="s">
        <v>167</v>
      </c>
      <c r="C2" s="1"/>
    </row>
    <row r="3" spans="1:7" ht="25.5" x14ac:dyDescent="0.25">
      <c r="A3" s="43" t="s">
        <v>42</v>
      </c>
      <c r="B3" s="44" t="s">
        <v>162</v>
      </c>
      <c r="C3" s="1"/>
    </row>
    <row r="4" spans="1:7" ht="76.5" x14ac:dyDescent="0.25">
      <c r="A4" s="43" t="s">
        <v>41</v>
      </c>
      <c r="B4" s="44" t="s">
        <v>300</v>
      </c>
      <c r="C4" s="1"/>
    </row>
    <row r="5" spans="1:7" x14ac:dyDescent="0.25">
      <c r="A5" s="1"/>
      <c r="B5" s="1"/>
      <c r="C5" s="1"/>
    </row>
    <row r="6" spans="1:7" x14ac:dyDescent="0.25">
      <c r="A6" s="381" t="s">
        <v>30</v>
      </c>
      <c r="B6" s="381"/>
      <c r="C6" s="165">
        <v>2018</v>
      </c>
      <c r="D6" s="166">
        <v>2019</v>
      </c>
      <c r="E6" s="167">
        <v>2020</v>
      </c>
      <c r="F6" s="168">
        <v>2021</v>
      </c>
      <c r="G6" s="319">
        <v>2022</v>
      </c>
    </row>
    <row r="7" spans="1:7" ht="15" customHeight="1" x14ac:dyDescent="0.25">
      <c r="A7" s="384" t="s">
        <v>168</v>
      </c>
      <c r="B7" s="384"/>
      <c r="C7" s="9">
        <v>296330428</v>
      </c>
      <c r="D7" s="10">
        <f>SUM(F23:F36)</f>
        <v>267350835</v>
      </c>
      <c r="E7" s="42" t="e">
        <f>I23+I24+I25+I26+I27+I29+I30+I32+I33+I34+I36+I37</f>
        <v>#VALUE!</v>
      </c>
      <c r="F7" s="169">
        <f>325483324.456-23000000</f>
        <v>302483324.45599997</v>
      </c>
      <c r="G7" s="320">
        <v>299712568</v>
      </c>
    </row>
    <row r="8" spans="1:7" ht="12.75" customHeight="1" x14ac:dyDescent="0.25">
      <c r="A8" s="385" t="s">
        <v>32</v>
      </c>
      <c r="B8" s="385"/>
      <c r="C8" s="15">
        <v>0.83</v>
      </c>
      <c r="D8" s="16">
        <v>0.55000000000000004</v>
      </c>
      <c r="E8" s="40">
        <v>0.45</v>
      </c>
      <c r="F8" s="170">
        <v>0.53</v>
      </c>
      <c r="G8" s="321">
        <v>0.53</v>
      </c>
    </row>
    <row r="9" spans="1:7" ht="12.75" customHeight="1" x14ac:dyDescent="0.25">
      <c r="A9" s="385" t="s">
        <v>33</v>
      </c>
      <c r="B9" s="385"/>
      <c r="C9" s="15">
        <v>0.17</v>
      </c>
      <c r="D9" s="16">
        <v>0.45</v>
      </c>
      <c r="E9" s="40">
        <v>0.55000000000000004</v>
      </c>
      <c r="F9" s="170">
        <v>0.47</v>
      </c>
      <c r="G9" s="321">
        <v>0.47</v>
      </c>
    </row>
    <row r="10" spans="1:7" x14ac:dyDescent="0.25">
      <c r="A10" s="1"/>
      <c r="B10" s="3"/>
      <c r="C10" s="3"/>
      <c r="G10" s="325"/>
    </row>
    <row r="11" spans="1:7" ht="39" customHeight="1" x14ac:dyDescent="0.25">
      <c r="A11" s="382" t="s">
        <v>169</v>
      </c>
      <c r="B11" s="382"/>
      <c r="C11" s="171" t="s">
        <v>161</v>
      </c>
      <c r="D11" s="172" t="s">
        <v>160</v>
      </c>
      <c r="E11" s="173" t="s">
        <v>254</v>
      </c>
      <c r="F11" s="174" t="s">
        <v>275</v>
      </c>
      <c r="G11" s="322" t="s">
        <v>310</v>
      </c>
    </row>
    <row r="12" spans="1:7" x14ac:dyDescent="0.25">
      <c r="A12" s="7" t="s">
        <v>40</v>
      </c>
      <c r="B12" s="8">
        <f>SUM(B13:B16)</f>
        <v>3635062.8006512062</v>
      </c>
      <c r="C12" s="9">
        <f>SUM(C13:C16)</f>
        <v>1564800</v>
      </c>
      <c r="D12" s="10">
        <f>ROUND(SUM(D13:D16),-3)</f>
        <v>1564000</v>
      </c>
      <c r="E12" s="41">
        <f>ROUND(SUM(E13:E16),-3)</f>
        <v>1893000</v>
      </c>
      <c r="F12" s="169">
        <f>PIN!D8</f>
        <v>2476681.4000000004</v>
      </c>
      <c r="G12" s="320">
        <v>2475000</v>
      </c>
    </row>
    <row r="13" spans="1:7" x14ac:dyDescent="0.25">
      <c r="A13" s="45" t="s">
        <v>39</v>
      </c>
      <c r="B13" s="11">
        <v>1365000</v>
      </c>
      <c r="C13" s="9">
        <v>760800</v>
      </c>
      <c r="D13" s="10">
        <v>765000</v>
      </c>
      <c r="E13" s="41">
        <v>1095000</v>
      </c>
      <c r="F13" s="289">
        <f>PIN!D5</f>
        <v>1365000</v>
      </c>
      <c r="G13" s="323">
        <v>1365000</v>
      </c>
    </row>
    <row r="14" spans="1:7" x14ac:dyDescent="0.25">
      <c r="A14" s="45" t="s">
        <v>38</v>
      </c>
      <c r="B14" s="11">
        <v>2125362.8000000003</v>
      </c>
      <c r="C14" s="9">
        <v>750000</v>
      </c>
      <c r="D14" s="10">
        <v>750000</v>
      </c>
      <c r="E14" s="41">
        <v>750000</v>
      </c>
      <c r="F14" s="289">
        <f>PIN!D4</f>
        <v>1062681.4000000001</v>
      </c>
      <c r="G14" s="323">
        <v>1062681.4000000001</v>
      </c>
    </row>
    <row r="15" spans="1:7" x14ac:dyDescent="0.25">
      <c r="A15" s="45" t="s">
        <v>0</v>
      </c>
      <c r="B15" s="11">
        <v>27700</v>
      </c>
      <c r="C15" s="9">
        <v>34000</v>
      </c>
      <c r="D15" s="10">
        <v>28800</v>
      </c>
      <c r="E15" s="41">
        <v>27700</v>
      </c>
      <c r="F15" s="289">
        <f>PIN!D6</f>
        <v>29000</v>
      </c>
      <c r="G15" s="323">
        <v>27700</v>
      </c>
    </row>
    <row r="16" spans="1:7" x14ac:dyDescent="0.25">
      <c r="A16" s="45" t="s">
        <v>1</v>
      </c>
      <c r="B16" s="11">
        <v>117000.00065120596</v>
      </c>
      <c r="C16" s="9">
        <v>20000</v>
      </c>
      <c r="D16" s="10">
        <v>20000</v>
      </c>
      <c r="E16" s="41">
        <v>20000</v>
      </c>
      <c r="F16" s="289">
        <f>PIN!D7</f>
        <v>20000</v>
      </c>
      <c r="G16" s="323">
        <v>20000</v>
      </c>
    </row>
    <row r="17" spans="1:17" ht="89.25" x14ac:dyDescent="0.25">
      <c r="A17" s="45" t="s">
        <v>37</v>
      </c>
      <c r="B17" s="12" t="s">
        <v>159</v>
      </c>
      <c r="C17" s="13" t="s">
        <v>159</v>
      </c>
      <c r="D17" s="14" t="s">
        <v>255</v>
      </c>
      <c r="E17" s="39" t="s">
        <v>256</v>
      </c>
      <c r="F17" s="175" t="s">
        <v>284</v>
      </c>
      <c r="G17" s="324" t="s">
        <v>340</v>
      </c>
    </row>
    <row r="18" spans="1:17" x14ac:dyDescent="0.25">
      <c r="A18" s="4"/>
      <c r="B18" s="1"/>
    </row>
    <row r="19" spans="1:17" x14ac:dyDescent="0.25">
      <c r="A19" s="4"/>
      <c r="B19" s="1"/>
    </row>
    <row r="20" spans="1:17" s="176" customFormat="1" ht="15.6" customHeight="1" x14ac:dyDescent="0.25">
      <c r="A20" s="386" t="s">
        <v>36</v>
      </c>
      <c r="B20" s="387" t="s">
        <v>35</v>
      </c>
      <c r="C20" s="374">
        <v>2018</v>
      </c>
      <c r="D20" s="374"/>
      <c r="E20" s="374"/>
      <c r="F20" s="375">
        <v>2019</v>
      </c>
      <c r="G20" s="375"/>
      <c r="H20" s="375"/>
      <c r="I20" s="379">
        <v>2020</v>
      </c>
      <c r="J20" s="379"/>
      <c r="K20" s="379"/>
      <c r="L20" s="380">
        <v>2021</v>
      </c>
      <c r="M20" s="380"/>
      <c r="N20" s="380"/>
      <c r="O20" s="376">
        <v>2022</v>
      </c>
      <c r="P20" s="377"/>
      <c r="Q20" s="378"/>
    </row>
    <row r="21" spans="1:17" s="5" customFormat="1" x14ac:dyDescent="0.25">
      <c r="A21" s="386"/>
      <c r="B21" s="387"/>
      <c r="C21" s="304" t="s">
        <v>30</v>
      </c>
      <c r="D21" s="304" t="s">
        <v>32</v>
      </c>
      <c r="E21" s="304" t="s">
        <v>33</v>
      </c>
      <c r="F21" s="304" t="s">
        <v>34</v>
      </c>
      <c r="G21" s="304" t="s">
        <v>32</v>
      </c>
      <c r="H21" s="304" t="s">
        <v>33</v>
      </c>
      <c r="I21" s="304" t="s">
        <v>34</v>
      </c>
      <c r="J21" s="304" t="s">
        <v>32</v>
      </c>
      <c r="K21" s="304" t="s">
        <v>33</v>
      </c>
      <c r="L21" s="304" t="s">
        <v>34</v>
      </c>
      <c r="M21" s="304" t="s">
        <v>32</v>
      </c>
      <c r="N21" s="304" t="s">
        <v>33</v>
      </c>
      <c r="O21" s="304" t="s">
        <v>34</v>
      </c>
      <c r="P21" s="304" t="s">
        <v>32</v>
      </c>
      <c r="Q21" s="304" t="s">
        <v>33</v>
      </c>
    </row>
    <row r="22" spans="1:17" ht="36" customHeight="1" x14ac:dyDescent="0.25">
      <c r="A22" s="372" t="s">
        <v>158</v>
      </c>
      <c r="B22" s="372"/>
      <c r="C22" s="372"/>
      <c r="D22" s="372"/>
      <c r="E22" s="372"/>
      <c r="F22" s="372"/>
      <c r="G22" s="372"/>
      <c r="H22" s="372"/>
      <c r="I22" s="372"/>
      <c r="J22" s="372"/>
      <c r="K22" s="372"/>
      <c r="L22" s="372"/>
      <c r="M22" s="372"/>
      <c r="N22" s="372"/>
      <c r="O22" s="372"/>
      <c r="P22" s="372"/>
      <c r="Q22" s="372"/>
    </row>
    <row r="23" spans="1:17" ht="55.5" customHeight="1" x14ac:dyDescent="0.25">
      <c r="A23" s="373" t="s">
        <v>157</v>
      </c>
      <c r="B23" s="373"/>
      <c r="C23" s="17">
        <v>38240000</v>
      </c>
      <c r="D23" s="18">
        <v>0.75</v>
      </c>
      <c r="E23" s="18">
        <v>0.25</v>
      </c>
      <c r="F23" s="19">
        <v>38240000</v>
      </c>
      <c r="G23" s="20">
        <v>0.7</v>
      </c>
      <c r="H23" s="20">
        <v>0.3</v>
      </c>
      <c r="I23" s="37">
        <v>47000000</v>
      </c>
      <c r="J23" s="38">
        <v>0.7</v>
      </c>
      <c r="K23" s="38">
        <v>0.3</v>
      </c>
      <c r="L23" s="177">
        <v>58750000</v>
      </c>
      <c r="M23" s="178">
        <v>0.7</v>
      </c>
      <c r="N23" s="178">
        <v>0.3</v>
      </c>
      <c r="O23" s="326">
        <v>58780854</v>
      </c>
      <c r="P23" s="327">
        <v>0.7</v>
      </c>
      <c r="Q23" s="327">
        <v>0.3</v>
      </c>
    </row>
    <row r="24" spans="1:17" ht="34.5" customHeight="1" x14ac:dyDescent="0.25">
      <c r="A24" s="373" t="s">
        <v>316</v>
      </c>
      <c r="B24" s="373"/>
      <c r="C24" s="17">
        <v>8755000</v>
      </c>
      <c r="D24" s="21">
        <v>0.5</v>
      </c>
      <c r="E24" s="18">
        <v>0.5</v>
      </c>
      <c r="F24" s="19">
        <v>9250000</v>
      </c>
      <c r="G24" s="20">
        <v>0.3</v>
      </c>
      <c r="H24" s="20">
        <v>0.7</v>
      </c>
      <c r="I24" s="37">
        <v>10000000</v>
      </c>
      <c r="J24" s="38">
        <v>0.25</v>
      </c>
      <c r="K24" s="38">
        <v>0.75</v>
      </c>
      <c r="L24" s="177">
        <v>13000000</v>
      </c>
      <c r="M24" s="178">
        <v>0.25</v>
      </c>
      <c r="N24" s="178">
        <v>0.75</v>
      </c>
      <c r="O24" s="326">
        <v>13000000</v>
      </c>
      <c r="P24" s="327">
        <v>0.25</v>
      </c>
      <c r="Q24" s="327">
        <v>0.75</v>
      </c>
    </row>
    <row r="25" spans="1:17" ht="47.25" customHeight="1" x14ac:dyDescent="0.25">
      <c r="A25" s="373" t="s">
        <v>156</v>
      </c>
      <c r="B25" s="383"/>
      <c r="C25" s="22">
        <v>20060000</v>
      </c>
      <c r="D25" s="21">
        <v>0.5</v>
      </c>
      <c r="E25" s="18">
        <v>0.5</v>
      </c>
      <c r="F25" s="19">
        <v>20060000</v>
      </c>
      <c r="G25" s="20">
        <v>0.5</v>
      </c>
      <c r="H25" s="20">
        <v>0.5</v>
      </c>
      <c r="I25" s="37">
        <v>24605100</v>
      </c>
      <c r="J25" s="38">
        <v>0.5</v>
      </c>
      <c r="K25" s="38">
        <v>0.5</v>
      </c>
      <c r="L25" s="177">
        <v>32179958.200000003</v>
      </c>
      <c r="M25" s="178">
        <v>0.5</v>
      </c>
      <c r="N25" s="178">
        <v>0.5</v>
      </c>
      <c r="O25" s="326">
        <v>32196858.200000003</v>
      </c>
      <c r="P25" s="327">
        <v>0.5</v>
      </c>
      <c r="Q25" s="327">
        <v>0.5</v>
      </c>
    </row>
    <row r="26" spans="1:17" ht="38.25" customHeight="1" x14ac:dyDescent="0.25">
      <c r="A26" s="373" t="s">
        <v>155</v>
      </c>
      <c r="B26" s="383"/>
      <c r="C26" s="22">
        <v>17500000</v>
      </c>
      <c r="D26" s="21">
        <v>0.5</v>
      </c>
      <c r="E26" s="18">
        <v>0.5</v>
      </c>
      <c r="F26" s="19">
        <v>17500000</v>
      </c>
      <c r="G26" s="20">
        <v>0.5</v>
      </c>
      <c r="H26" s="20">
        <v>0.5</v>
      </c>
      <c r="I26" s="37">
        <v>17500000</v>
      </c>
      <c r="J26" s="38">
        <v>0.5</v>
      </c>
      <c r="K26" s="38">
        <v>0.5</v>
      </c>
      <c r="L26" s="177">
        <v>20000000</v>
      </c>
      <c r="M26" s="178">
        <v>0.5</v>
      </c>
      <c r="N26" s="178">
        <v>0.5</v>
      </c>
      <c r="O26" s="326">
        <v>20000000</v>
      </c>
      <c r="P26" s="327">
        <v>0.5</v>
      </c>
      <c r="Q26" s="327">
        <v>0.5</v>
      </c>
    </row>
    <row r="27" spans="1:17" ht="36.75" customHeight="1" x14ac:dyDescent="0.25">
      <c r="A27" s="373" t="s">
        <v>301</v>
      </c>
      <c r="B27" s="383"/>
      <c r="C27" s="22">
        <v>16114326</v>
      </c>
      <c r="D27" s="21">
        <v>0.5</v>
      </c>
      <c r="E27" s="18">
        <v>0.5</v>
      </c>
      <c r="F27" s="19">
        <v>12000000</v>
      </c>
      <c r="G27" s="20">
        <v>0.5</v>
      </c>
      <c r="H27" s="20">
        <v>0.5</v>
      </c>
      <c r="I27" s="37">
        <v>12000000</v>
      </c>
      <c r="J27" s="38">
        <v>0.5</v>
      </c>
      <c r="K27" s="38">
        <v>0.5</v>
      </c>
      <c r="L27" s="177">
        <v>12000000</v>
      </c>
      <c r="M27" s="178">
        <v>0.5</v>
      </c>
      <c r="N27" s="178">
        <v>0.5</v>
      </c>
      <c r="O27" s="326">
        <v>12000000</v>
      </c>
      <c r="P27" s="327">
        <v>0.5</v>
      </c>
      <c r="Q27" s="327">
        <v>0.5</v>
      </c>
    </row>
    <row r="28" spans="1:17" ht="31.5" customHeight="1" x14ac:dyDescent="0.25">
      <c r="A28" s="372" t="s">
        <v>294</v>
      </c>
      <c r="B28" s="372"/>
      <c r="C28" s="372"/>
      <c r="D28" s="372"/>
      <c r="E28" s="372"/>
      <c r="F28" s="372"/>
      <c r="G28" s="372"/>
      <c r="H28" s="372"/>
      <c r="I28" s="372"/>
      <c r="J28" s="372"/>
      <c r="K28" s="372"/>
      <c r="L28" s="372"/>
      <c r="M28" s="372"/>
      <c r="N28" s="372"/>
      <c r="O28" s="372"/>
      <c r="P28" s="372"/>
      <c r="Q28" s="372"/>
    </row>
    <row r="29" spans="1:17" ht="33" customHeight="1" x14ac:dyDescent="0.25">
      <c r="A29" s="373" t="s">
        <v>154</v>
      </c>
      <c r="B29" s="373"/>
      <c r="C29" s="17">
        <v>178161102</v>
      </c>
      <c r="D29" s="21">
        <v>1</v>
      </c>
      <c r="E29" s="18">
        <v>0</v>
      </c>
      <c r="F29" s="19">
        <v>169530835</v>
      </c>
      <c r="G29" s="20">
        <v>1</v>
      </c>
      <c r="H29" s="19">
        <v>0</v>
      </c>
      <c r="I29" s="37">
        <v>163662134</v>
      </c>
      <c r="J29" s="38">
        <v>0</v>
      </c>
      <c r="K29" s="38">
        <v>1</v>
      </c>
      <c r="L29" s="177">
        <v>164393366.25599998</v>
      </c>
      <c r="M29" s="178">
        <v>0.47</v>
      </c>
      <c r="N29" s="178">
        <v>0.53</v>
      </c>
      <c r="O29" s="326">
        <v>161522834.25599998</v>
      </c>
      <c r="P29" s="327">
        <v>0.47</v>
      </c>
      <c r="Q29" s="327">
        <v>0.53</v>
      </c>
    </row>
    <row r="30" spans="1:17" ht="33" customHeight="1" x14ac:dyDescent="0.25">
      <c r="A30" s="373" t="s">
        <v>153</v>
      </c>
      <c r="B30" s="373"/>
      <c r="C30" s="22">
        <v>15000000</v>
      </c>
      <c r="D30" s="21">
        <v>0.5</v>
      </c>
      <c r="E30" s="18">
        <v>0.5</v>
      </c>
      <c r="F30" s="19">
        <v>0</v>
      </c>
      <c r="G30" s="19">
        <v>0</v>
      </c>
      <c r="H30" s="19">
        <v>0</v>
      </c>
      <c r="I30" s="37">
        <v>0</v>
      </c>
      <c r="J30" s="38">
        <v>0</v>
      </c>
      <c r="K30" s="38">
        <v>0</v>
      </c>
      <c r="L30" s="177">
        <v>60000</v>
      </c>
      <c r="M30" s="178">
        <v>0.5</v>
      </c>
      <c r="N30" s="178">
        <v>0.5</v>
      </c>
      <c r="O30" s="326">
        <v>60000</v>
      </c>
      <c r="P30" s="327">
        <v>0.5</v>
      </c>
      <c r="Q30" s="327">
        <v>0.5</v>
      </c>
    </row>
    <row r="31" spans="1:17" ht="33.75" customHeight="1" x14ac:dyDescent="0.25">
      <c r="A31" s="372" t="s">
        <v>165</v>
      </c>
      <c r="B31" s="372"/>
      <c r="C31" s="372"/>
      <c r="D31" s="372"/>
      <c r="E31" s="372"/>
      <c r="F31" s="372"/>
      <c r="G31" s="372"/>
      <c r="H31" s="372"/>
      <c r="I31" s="372"/>
      <c r="J31" s="372"/>
      <c r="K31" s="372"/>
      <c r="L31" s="372"/>
      <c r="M31" s="372"/>
      <c r="N31" s="372"/>
      <c r="O31" s="372"/>
      <c r="P31" s="372"/>
      <c r="Q31" s="372"/>
    </row>
    <row r="32" spans="1:17" ht="33.75" customHeight="1" x14ac:dyDescent="0.25">
      <c r="A32" s="373" t="s">
        <v>152</v>
      </c>
      <c r="B32" s="373"/>
      <c r="C32" s="22">
        <v>1500000</v>
      </c>
      <c r="D32" s="21">
        <v>0.5</v>
      </c>
      <c r="E32" s="18">
        <v>0.5</v>
      </c>
      <c r="F32" s="19">
        <v>170000</v>
      </c>
      <c r="G32" s="20">
        <v>0.5</v>
      </c>
      <c r="H32" s="20">
        <v>0.5</v>
      </c>
      <c r="I32" s="37">
        <v>300000</v>
      </c>
      <c r="J32" s="38">
        <v>0.5</v>
      </c>
      <c r="K32" s="38">
        <v>0.5</v>
      </c>
      <c r="L32" s="177">
        <v>450000</v>
      </c>
      <c r="M32" s="178">
        <v>0.5</v>
      </c>
      <c r="N32" s="178">
        <v>0.5</v>
      </c>
      <c r="O32" s="326">
        <v>450000</v>
      </c>
      <c r="P32" s="327">
        <v>0.5</v>
      </c>
      <c r="Q32" s="327">
        <v>0.5</v>
      </c>
    </row>
    <row r="33" spans="1:17" ht="32.25" customHeight="1" x14ac:dyDescent="0.25">
      <c r="A33" s="373" t="s">
        <v>151</v>
      </c>
      <c r="B33" s="373"/>
      <c r="C33" s="22">
        <v>500000</v>
      </c>
      <c r="D33" s="21">
        <v>0.5</v>
      </c>
      <c r="E33" s="18">
        <v>0.5</v>
      </c>
      <c r="F33" s="19">
        <v>100000</v>
      </c>
      <c r="G33" s="20">
        <v>0.5</v>
      </c>
      <c r="H33" s="20">
        <v>0.5</v>
      </c>
      <c r="I33" s="37">
        <v>150000</v>
      </c>
      <c r="J33" s="38">
        <v>0.5</v>
      </c>
      <c r="K33" s="38">
        <v>0.5</v>
      </c>
      <c r="L33" s="177">
        <v>1000000</v>
      </c>
      <c r="M33" s="178">
        <v>0.5</v>
      </c>
      <c r="N33" s="178">
        <v>0.5</v>
      </c>
      <c r="O33" s="326">
        <v>1000000</v>
      </c>
      <c r="P33" s="327">
        <v>0.5</v>
      </c>
      <c r="Q33" s="327">
        <v>0.5</v>
      </c>
    </row>
    <row r="34" spans="1:17" ht="32.25" customHeight="1" x14ac:dyDescent="0.25">
      <c r="A34" s="373" t="s">
        <v>293</v>
      </c>
      <c r="B34" s="373"/>
      <c r="C34" s="22" t="s">
        <v>139</v>
      </c>
      <c r="D34" s="21" t="s">
        <v>139</v>
      </c>
      <c r="E34" s="18" t="s">
        <v>139</v>
      </c>
      <c r="F34" s="19">
        <v>500000</v>
      </c>
      <c r="G34" s="20">
        <v>0.9</v>
      </c>
      <c r="H34" s="20">
        <v>0.1</v>
      </c>
      <c r="I34" s="37">
        <v>600000</v>
      </c>
      <c r="J34" s="38">
        <v>0.1</v>
      </c>
      <c r="K34" s="38">
        <v>0.9</v>
      </c>
      <c r="L34" s="177">
        <v>600000</v>
      </c>
      <c r="M34" s="178">
        <v>0.9</v>
      </c>
      <c r="N34" s="178">
        <v>0.1</v>
      </c>
      <c r="O34" s="326">
        <v>600000</v>
      </c>
      <c r="P34" s="327">
        <v>0.9</v>
      </c>
      <c r="Q34" s="327">
        <v>0.1</v>
      </c>
    </row>
    <row r="35" spans="1:17" ht="33.75" customHeight="1" x14ac:dyDescent="0.25">
      <c r="A35" s="372" t="s">
        <v>339</v>
      </c>
      <c r="B35" s="372"/>
      <c r="C35" s="372"/>
      <c r="D35" s="372"/>
      <c r="E35" s="372"/>
      <c r="F35" s="372"/>
      <c r="G35" s="372"/>
      <c r="H35" s="372"/>
      <c r="I35" s="372"/>
      <c r="J35" s="372"/>
      <c r="K35" s="372"/>
      <c r="L35" s="372"/>
      <c r="M35" s="372"/>
      <c r="N35" s="372"/>
      <c r="O35" s="372"/>
      <c r="P35" s="372"/>
      <c r="Q35" s="372"/>
    </row>
    <row r="36" spans="1:17" ht="33.75" customHeight="1" x14ac:dyDescent="0.25">
      <c r="A36" s="373" t="s">
        <v>313</v>
      </c>
      <c r="B36" s="373"/>
      <c r="C36" s="22" t="s">
        <v>139</v>
      </c>
      <c r="D36" s="21" t="s">
        <v>139</v>
      </c>
      <c r="E36" s="18" t="s">
        <v>139</v>
      </c>
      <c r="F36" s="19" t="s">
        <v>139</v>
      </c>
      <c r="G36" s="20" t="s">
        <v>139</v>
      </c>
      <c r="H36" s="20" t="s">
        <v>139</v>
      </c>
      <c r="I36" s="37" t="s">
        <v>139</v>
      </c>
      <c r="J36" s="38" t="s">
        <v>139</v>
      </c>
      <c r="K36" s="38" t="s">
        <v>139</v>
      </c>
      <c r="L36" s="177" t="s">
        <v>139</v>
      </c>
      <c r="M36" s="178" t="s">
        <v>139</v>
      </c>
      <c r="N36" s="178" t="s">
        <v>139</v>
      </c>
      <c r="O36" s="326">
        <v>50000</v>
      </c>
      <c r="P36" s="327">
        <v>0.5</v>
      </c>
      <c r="Q36" s="327">
        <v>0.5</v>
      </c>
    </row>
    <row r="37" spans="1:17" ht="39" customHeight="1" x14ac:dyDescent="0.25">
      <c r="A37" s="373" t="s">
        <v>317</v>
      </c>
      <c r="B37" s="373"/>
      <c r="C37" s="22" t="s">
        <v>139</v>
      </c>
      <c r="D37" s="22" t="s">
        <v>139</v>
      </c>
      <c r="E37" s="22" t="s">
        <v>139</v>
      </c>
      <c r="F37" s="19" t="s">
        <v>139</v>
      </c>
      <c r="G37" s="20" t="s">
        <v>139</v>
      </c>
      <c r="H37" s="20" t="s">
        <v>139</v>
      </c>
      <c r="I37" s="37" t="s">
        <v>139</v>
      </c>
      <c r="J37" s="38" t="s">
        <v>139</v>
      </c>
      <c r="K37" s="38" t="s">
        <v>139</v>
      </c>
      <c r="L37" s="177" t="s">
        <v>139</v>
      </c>
      <c r="M37" s="178" t="s">
        <v>139</v>
      </c>
      <c r="N37" s="178" t="s">
        <v>139</v>
      </c>
      <c r="O37" s="326">
        <v>50000</v>
      </c>
      <c r="P37" s="327">
        <v>0.5</v>
      </c>
      <c r="Q37" s="327">
        <v>0.5</v>
      </c>
    </row>
    <row r="38" spans="1:17" x14ac:dyDescent="0.25">
      <c r="C38" s="6"/>
    </row>
    <row r="39" spans="1:17" x14ac:dyDescent="0.25">
      <c r="C39" s="6"/>
    </row>
    <row r="40" spans="1:17" x14ac:dyDescent="0.25">
      <c r="C40" s="6"/>
    </row>
    <row r="41" spans="1:17" x14ac:dyDescent="0.25">
      <c r="C41" s="6"/>
    </row>
    <row r="42" spans="1:17" x14ac:dyDescent="0.25">
      <c r="C42" s="6"/>
    </row>
  </sheetData>
  <mergeCells count="28">
    <mergeCell ref="A37:B37"/>
    <mergeCell ref="A33:B33"/>
    <mergeCell ref="A6:B6"/>
    <mergeCell ref="A11:B11"/>
    <mergeCell ref="A27:B27"/>
    <mergeCell ref="A7:B7"/>
    <mergeCell ref="A8:B8"/>
    <mergeCell ref="A9:B9"/>
    <mergeCell ref="A24:B24"/>
    <mergeCell ref="A25:B25"/>
    <mergeCell ref="A26:B26"/>
    <mergeCell ref="A20:A21"/>
    <mergeCell ref="B20:B21"/>
    <mergeCell ref="A23:B23"/>
    <mergeCell ref="A36:B36"/>
    <mergeCell ref="A34:B34"/>
    <mergeCell ref="C20:E20"/>
    <mergeCell ref="F20:H20"/>
    <mergeCell ref="O20:Q20"/>
    <mergeCell ref="A31:Q31"/>
    <mergeCell ref="I20:K20"/>
    <mergeCell ref="L20:N20"/>
    <mergeCell ref="A35:Q35"/>
    <mergeCell ref="A22:Q22"/>
    <mergeCell ref="A28:Q28"/>
    <mergeCell ref="A29:B29"/>
    <mergeCell ref="A32:B32"/>
    <mergeCell ref="A30:B30"/>
  </mergeCells>
  <pageMargins left="0.7" right="0.7" top="0.75" bottom="0.75" header="0.3" footer="0.3"/>
  <pageSetup paperSize="8" scale="71" fitToWidth="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T1307"/>
  <sheetViews>
    <sheetView tabSelected="1" topLeftCell="A139" zoomScale="70" zoomScaleNormal="70" workbookViewId="0">
      <selection activeCell="E157" sqref="E157:E162"/>
    </sheetView>
  </sheetViews>
  <sheetFormatPr defaultColWidth="14.42578125" defaultRowHeight="15" customHeight="1" x14ac:dyDescent="0.25"/>
  <cols>
    <col min="1" max="1" width="20.7109375" style="48" customWidth="1"/>
    <col min="2" max="2" width="3.5703125" style="185" bestFit="1" customWidth="1"/>
    <col min="3" max="3" width="30.7109375" style="126" customWidth="1"/>
    <col min="4" max="4" width="10.7109375" style="350" customWidth="1"/>
    <col min="5" max="5" width="51.28515625" style="126" customWidth="1"/>
    <col min="6" max="6" width="20.7109375" style="126" customWidth="1"/>
    <col min="7" max="7" width="10.7109375" style="126" customWidth="1"/>
    <col min="8" max="9" width="12.7109375" style="126" customWidth="1"/>
    <col min="10" max="15" width="12.7109375" style="96" hidden="1" customWidth="1"/>
    <col min="16" max="16" width="12.7109375" style="106" hidden="1" customWidth="1"/>
    <col min="17" max="19" width="12.7109375" style="96" hidden="1" customWidth="1"/>
    <col min="20" max="20" width="12.7109375" style="106" hidden="1" customWidth="1"/>
    <col min="21" max="27" width="12.7109375" style="96" hidden="1" customWidth="1"/>
    <col min="28" max="32" width="12.7109375" style="96" customWidth="1"/>
    <col min="33" max="33" width="2.28515625" style="105" customWidth="1"/>
    <col min="34" max="34" width="16.7109375" style="105" customWidth="1"/>
    <col min="35" max="37" width="13.42578125" style="105" customWidth="1"/>
    <col min="38" max="58" width="14.42578125" style="105"/>
    <col min="59" max="16384" width="14.42578125" style="48"/>
  </cols>
  <sheetData>
    <row r="1" spans="1:58" ht="15" customHeight="1" x14ac:dyDescent="0.25">
      <c r="A1" s="407" t="s">
        <v>309</v>
      </c>
      <c r="B1" s="407"/>
      <c r="C1" s="407"/>
      <c r="D1" s="407"/>
      <c r="E1" s="407"/>
      <c r="F1" s="407"/>
      <c r="G1" s="407"/>
      <c r="H1" s="407"/>
      <c r="I1" s="407"/>
      <c r="J1" s="407"/>
      <c r="K1" s="407"/>
      <c r="L1" s="407"/>
      <c r="M1" s="407"/>
      <c r="N1" s="407"/>
      <c r="O1" s="407"/>
      <c r="P1" s="407"/>
      <c r="Q1" s="407"/>
      <c r="R1" s="407"/>
      <c r="S1" s="407"/>
      <c r="T1" s="407"/>
      <c r="U1" s="407"/>
      <c r="V1" s="407"/>
      <c r="W1" s="46"/>
      <c r="X1" s="46"/>
      <c r="Y1" s="46"/>
      <c r="Z1" s="46"/>
      <c r="AA1" s="46"/>
      <c r="AB1" s="46"/>
      <c r="AC1" s="46"/>
      <c r="AD1" s="46"/>
      <c r="AE1" s="46"/>
      <c r="AF1" s="46"/>
      <c r="AG1" s="46"/>
      <c r="AH1" s="46"/>
      <c r="AI1" s="46"/>
      <c r="AJ1" s="46"/>
      <c r="AK1" s="46"/>
      <c r="AL1" s="46"/>
      <c r="AM1" s="46"/>
      <c r="AN1" s="47"/>
      <c r="AO1" s="47"/>
      <c r="AP1" s="47"/>
      <c r="AQ1" s="47"/>
      <c r="AR1" s="47"/>
      <c r="AS1" s="47"/>
      <c r="AT1" s="47"/>
      <c r="AU1" s="47"/>
      <c r="AV1" s="47"/>
      <c r="AW1" s="47"/>
      <c r="AX1" s="47"/>
      <c r="AY1" s="47"/>
      <c r="AZ1" s="47"/>
      <c r="BA1" s="47"/>
      <c r="BB1" s="47"/>
      <c r="BC1" s="47"/>
      <c r="BD1" s="47"/>
      <c r="BE1" s="47"/>
      <c r="BF1" s="47"/>
    </row>
    <row r="2" spans="1:58" ht="15" customHeight="1" x14ac:dyDescent="0.25">
      <c r="A2" s="407"/>
      <c r="B2" s="407"/>
      <c r="C2" s="407"/>
      <c r="D2" s="407"/>
      <c r="E2" s="407"/>
      <c r="F2" s="407"/>
      <c r="G2" s="407"/>
      <c r="H2" s="407"/>
      <c r="I2" s="407"/>
      <c r="J2" s="407"/>
      <c r="K2" s="407"/>
      <c r="L2" s="407"/>
      <c r="M2" s="407"/>
      <c r="N2" s="407"/>
      <c r="O2" s="407"/>
      <c r="P2" s="407"/>
      <c r="Q2" s="407"/>
      <c r="R2" s="407"/>
      <c r="S2" s="407"/>
      <c r="T2" s="407"/>
      <c r="U2" s="407"/>
      <c r="V2" s="407"/>
      <c r="W2" s="46"/>
      <c r="X2" s="46"/>
      <c r="Y2" s="46"/>
      <c r="Z2" s="46"/>
      <c r="AA2" s="46"/>
      <c r="AB2" s="46"/>
      <c r="AC2" s="46"/>
      <c r="AD2" s="46"/>
      <c r="AE2" s="46"/>
      <c r="AF2" s="46"/>
      <c r="AG2" s="46"/>
      <c r="AH2" s="46"/>
      <c r="AI2" s="46"/>
      <c r="AJ2" s="46"/>
      <c r="AK2" s="46"/>
      <c r="AL2" s="46"/>
      <c r="AM2" s="46"/>
      <c r="AN2" s="47"/>
      <c r="AO2" s="47"/>
      <c r="AP2" s="47"/>
      <c r="AQ2" s="47"/>
      <c r="AR2" s="47"/>
      <c r="AS2" s="47"/>
      <c r="AT2" s="47"/>
      <c r="AU2" s="47"/>
      <c r="AV2" s="47"/>
      <c r="AW2" s="47"/>
      <c r="AX2" s="47"/>
      <c r="AY2" s="47"/>
      <c r="AZ2" s="47"/>
      <c r="BA2" s="47"/>
      <c r="BB2" s="47"/>
      <c r="BC2" s="47"/>
      <c r="BD2" s="47"/>
      <c r="BE2" s="47"/>
      <c r="BF2" s="47"/>
    </row>
    <row r="3" spans="1:58" s="185" customFormat="1" ht="15" customHeight="1" x14ac:dyDescent="0.25">
      <c r="A3" s="179"/>
      <c r="B3" s="180"/>
      <c r="C3" s="181"/>
      <c r="D3" s="333"/>
      <c r="E3" s="182"/>
      <c r="F3" s="182"/>
      <c r="G3" s="182"/>
      <c r="H3" s="182"/>
      <c r="I3" s="181"/>
      <c r="J3" s="408">
        <v>2017</v>
      </c>
      <c r="K3" s="410"/>
      <c r="L3" s="408">
        <v>2018</v>
      </c>
      <c r="M3" s="410"/>
      <c r="N3" s="408">
        <v>2019</v>
      </c>
      <c r="O3" s="409"/>
      <c r="P3" s="409"/>
      <c r="Q3" s="409"/>
      <c r="R3" s="409"/>
      <c r="S3" s="403">
        <v>2020</v>
      </c>
      <c r="T3" s="403"/>
      <c r="U3" s="403"/>
      <c r="V3" s="403"/>
      <c r="W3" s="403">
        <v>2021</v>
      </c>
      <c r="X3" s="403"/>
      <c r="Y3" s="403"/>
      <c r="Z3" s="403"/>
      <c r="AA3" s="403"/>
      <c r="AB3" s="403">
        <v>2022</v>
      </c>
      <c r="AC3" s="403"/>
      <c r="AD3" s="403"/>
      <c r="AE3" s="403"/>
      <c r="AF3" s="403"/>
      <c r="AG3" s="183"/>
      <c r="AH3" s="183"/>
      <c r="AI3" s="183"/>
      <c r="AJ3" s="183"/>
      <c r="AK3" s="183"/>
      <c r="AL3" s="183"/>
      <c r="AM3" s="183"/>
      <c r="AN3" s="184"/>
      <c r="AO3" s="184"/>
      <c r="AP3" s="184"/>
      <c r="AQ3" s="184"/>
      <c r="AR3" s="184"/>
      <c r="AS3" s="184"/>
      <c r="AT3" s="184"/>
      <c r="AU3" s="184"/>
      <c r="AV3" s="184"/>
      <c r="AW3" s="184"/>
      <c r="AX3" s="184"/>
      <c r="AY3" s="184"/>
      <c r="AZ3" s="184"/>
      <c r="BA3" s="184"/>
      <c r="BB3" s="184"/>
      <c r="BC3" s="184"/>
      <c r="BD3" s="184"/>
      <c r="BE3" s="184"/>
      <c r="BF3" s="184"/>
    </row>
    <row r="4" spans="1:58" s="185" customFormat="1" ht="30" customHeight="1" x14ac:dyDescent="0.25">
      <c r="A4" s="186" t="s">
        <v>2</v>
      </c>
      <c r="B4" s="187" t="s">
        <v>3</v>
      </c>
      <c r="C4" s="188" t="s">
        <v>4</v>
      </c>
      <c r="D4" s="334" t="s">
        <v>12</v>
      </c>
      <c r="E4" s="188" t="s">
        <v>10</v>
      </c>
      <c r="F4" s="188" t="s">
        <v>11</v>
      </c>
      <c r="G4" s="188" t="s">
        <v>13</v>
      </c>
      <c r="H4" s="188" t="s">
        <v>21</v>
      </c>
      <c r="I4" s="189" t="s">
        <v>5</v>
      </c>
      <c r="J4" s="190" t="s">
        <v>22</v>
      </c>
      <c r="K4" s="191" t="s">
        <v>29</v>
      </c>
      <c r="L4" s="190" t="s">
        <v>22</v>
      </c>
      <c r="M4" s="191" t="s">
        <v>29</v>
      </c>
      <c r="N4" s="190" t="s">
        <v>22</v>
      </c>
      <c r="O4" s="192" t="s">
        <v>266</v>
      </c>
      <c r="P4" s="192" t="s">
        <v>267</v>
      </c>
      <c r="Q4" s="192" t="s">
        <v>268</v>
      </c>
      <c r="R4" s="193" t="s">
        <v>270</v>
      </c>
      <c r="S4" s="194" t="s">
        <v>22</v>
      </c>
      <c r="T4" s="191" t="s">
        <v>269</v>
      </c>
      <c r="U4" s="191" t="s">
        <v>268</v>
      </c>
      <c r="V4" s="193" t="s">
        <v>270</v>
      </c>
      <c r="W4" s="194" t="s">
        <v>22</v>
      </c>
      <c r="X4" s="193" t="s">
        <v>266</v>
      </c>
      <c r="Y4" s="193" t="s">
        <v>267</v>
      </c>
      <c r="Z4" s="193" t="s">
        <v>268</v>
      </c>
      <c r="AA4" s="193" t="s">
        <v>270</v>
      </c>
      <c r="AB4" s="194" t="s">
        <v>22</v>
      </c>
      <c r="AC4" s="193" t="s">
        <v>266</v>
      </c>
      <c r="AD4" s="193" t="s">
        <v>267</v>
      </c>
      <c r="AE4" s="193" t="s">
        <v>268</v>
      </c>
      <c r="AF4" s="193" t="s">
        <v>270</v>
      </c>
      <c r="AG4" s="183"/>
      <c r="AH4" s="183"/>
      <c r="AI4" s="183"/>
      <c r="AJ4" s="183"/>
      <c r="AK4" s="183"/>
      <c r="AL4" s="183"/>
      <c r="AM4" s="183"/>
      <c r="AN4" s="184"/>
      <c r="AO4" s="184"/>
      <c r="AP4" s="184"/>
      <c r="AQ4" s="184"/>
      <c r="AR4" s="184"/>
      <c r="AS4" s="184"/>
      <c r="AT4" s="184"/>
      <c r="AU4" s="184"/>
      <c r="AV4" s="184"/>
      <c r="AW4" s="184"/>
      <c r="AX4" s="184"/>
      <c r="AY4" s="184"/>
      <c r="AZ4" s="184"/>
      <c r="BA4" s="184"/>
      <c r="BB4" s="184"/>
      <c r="BC4" s="184"/>
      <c r="BD4" s="184"/>
      <c r="BE4" s="184"/>
      <c r="BF4" s="184"/>
    </row>
    <row r="5" spans="1:58" ht="20.100000000000001" customHeight="1" x14ac:dyDescent="0.25">
      <c r="A5" s="411" t="s">
        <v>50</v>
      </c>
      <c r="B5" s="391" t="s">
        <v>6</v>
      </c>
      <c r="C5" s="394" t="s">
        <v>51</v>
      </c>
      <c r="D5" s="397" t="s">
        <v>17</v>
      </c>
      <c r="E5" s="394" t="s">
        <v>233</v>
      </c>
      <c r="F5" s="394" t="s">
        <v>52</v>
      </c>
      <c r="G5" s="394" t="s">
        <v>14</v>
      </c>
      <c r="H5" s="49" t="s">
        <v>18</v>
      </c>
      <c r="I5" s="50">
        <v>0.89</v>
      </c>
      <c r="J5" s="51"/>
      <c r="K5" s="52">
        <v>0.89</v>
      </c>
      <c r="L5" s="51">
        <v>1</v>
      </c>
      <c r="M5" s="52">
        <v>0.87</v>
      </c>
      <c r="N5" s="51">
        <v>1</v>
      </c>
      <c r="O5" s="52" t="s">
        <v>164</v>
      </c>
      <c r="P5" s="52" t="s">
        <v>164</v>
      </c>
      <c r="Q5" s="52">
        <v>0.9</v>
      </c>
      <c r="R5" s="52">
        <v>0.9</v>
      </c>
      <c r="S5" s="53">
        <v>1</v>
      </c>
      <c r="T5" s="52"/>
      <c r="U5" s="54"/>
      <c r="V5" s="292">
        <v>0.9</v>
      </c>
      <c r="W5" s="53">
        <v>1</v>
      </c>
      <c r="X5" s="55"/>
      <c r="Y5" s="55"/>
      <c r="Z5" s="55"/>
      <c r="AA5" s="55"/>
      <c r="AB5" s="53">
        <v>1</v>
      </c>
      <c r="AC5" s="55"/>
      <c r="AD5" s="55"/>
      <c r="AE5" s="55"/>
      <c r="AF5" s="55"/>
      <c r="AG5" s="46"/>
      <c r="AH5" s="46"/>
      <c r="AI5" s="46"/>
      <c r="AJ5" s="46"/>
      <c r="AK5" s="46"/>
      <c r="AL5" s="46"/>
      <c r="AM5" s="46"/>
      <c r="AN5" s="47"/>
      <c r="AO5" s="47"/>
      <c r="AP5" s="47"/>
      <c r="AQ5" s="47"/>
      <c r="AR5" s="47"/>
      <c r="AS5" s="47"/>
      <c r="AT5" s="47"/>
      <c r="AU5" s="47"/>
      <c r="AV5" s="47"/>
      <c r="AW5" s="47"/>
      <c r="AX5" s="47"/>
      <c r="AY5" s="47"/>
      <c r="AZ5" s="47"/>
      <c r="BA5" s="47"/>
      <c r="BB5" s="47"/>
      <c r="BC5" s="47"/>
      <c r="BD5" s="47"/>
      <c r="BE5" s="47"/>
      <c r="BF5" s="47"/>
    </row>
    <row r="6" spans="1:58" ht="20.100000000000001" customHeight="1" x14ac:dyDescent="0.25">
      <c r="A6" s="411"/>
      <c r="B6" s="392"/>
      <c r="C6" s="395"/>
      <c r="D6" s="398"/>
      <c r="E6" s="395"/>
      <c r="F6" s="395"/>
      <c r="G6" s="395"/>
      <c r="H6" s="49" t="s">
        <v>0</v>
      </c>
      <c r="I6" s="50"/>
      <c r="J6" s="51"/>
      <c r="K6" s="52"/>
      <c r="L6" s="51">
        <v>1</v>
      </c>
      <c r="M6" s="56"/>
      <c r="N6" s="51">
        <v>1</v>
      </c>
      <c r="O6" s="52" t="s">
        <v>164</v>
      </c>
      <c r="P6" s="52" t="s">
        <v>164</v>
      </c>
      <c r="Q6" s="52" t="s">
        <v>164</v>
      </c>
      <c r="R6" s="52" t="s">
        <v>164</v>
      </c>
      <c r="S6" s="51">
        <v>1</v>
      </c>
      <c r="T6" s="52"/>
      <c r="U6" s="54"/>
      <c r="V6" s="293" t="s">
        <v>164</v>
      </c>
      <c r="W6" s="51">
        <v>1</v>
      </c>
      <c r="X6" s="55"/>
      <c r="Y6" s="55"/>
      <c r="Z6" s="55"/>
      <c r="AA6" s="55"/>
      <c r="AB6" s="51">
        <v>1</v>
      </c>
      <c r="AC6" s="55"/>
      <c r="AD6" s="55"/>
      <c r="AE6" s="55"/>
      <c r="AF6" s="55"/>
      <c r="AG6" s="46"/>
      <c r="AH6" s="46"/>
      <c r="AI6" s="46"/>
      <c r="AJ6" s="46"/>
      <c r="AK6" s="46"/>
      <c r="AL6" s="46"/>
      <c r="AM6" s="46"/>
      <c r="AN6" s="47"/>
      <c r="AO6" s="47"/>
      <c r="AP6" s="47"/>
      <c r="AQ6" s="47"/>
      <c r="AR6" s="47"/>
      <c r="AS6" s="47"/>
      <c r="AT6" s="47"/>
      <c r="AU6" s="47"/>
      <c r="AV6" s="47"/>
      <c r="AW6" s="47"/>
      <c r="AX6" s="47"/>
      <c r="AY6" s="47"/>
      <c r="AZ6" s="47"/>
      <c r="BA6" s="47"/>
      <c r="BB6" s="47"/>
      <c r="BC6" s="47"/>
      <c r="BD6" s="47"/>
      <c r="BE6" s="47"/>
      <c r="BF6" s="47"/>
    </row>
    <row r="7" spans="1:58" ht="20.100000000000001" customHeight="1" x14ac:dyDescent="0.25">
      <c r="A7" s="411"/>
      <c r="B7" s="392"/>
      <c r="C7" s="395"/>
      <c r="D7" s="398"/>
      <c r="E7" s="395"/>
      <c r="F7" s="395"/>
      <c r="G7" s="395"/>
      <c r="H7" s="49" t="s">
        <v>1</v>
      </c>
      <c r="I7" s="50"/>
      <c r="J7" s="51"/>
      <c r="K7" s="52"/>
      <c r="L7" s="51">
        <v>1</v>
      </c>
      <c r="M7" s="56"/>
      <c r="N7" s="51">
        <v>1</v>
      </c>
      <c r="O7" s="52" t="s">
        <v>164</v>
      </c>
      <c r="P7" s="52" t="s">
        <v>164</v>
      </c>
      <c r="Q7" s="52" t="s">
        <v>164</v>
      </c>
      <c r="R7" s="52" t="s">
        <v>164</v>
      </c>
      <c r="S7" s="51">
        <v>1</v>
      </c>
      <c r="T7" s="52"/>
      <c r="U7" s="54"/>
      <c r="V7" s="293" t="s">
        <v>164</v>
      </c>
      <c r="W7" s="51">
        <v>1</v>
      </c>
      <c r="X7" s="55"/>
      <c r="Y7" s="55"/>
      <c r="Z7" s="55"/>
      <c r="AA7" s="55"/>
      <c r="AB7" s="51">
        <v>1</v>
      </c>
      <c r="AC7" s="55"/>
      <c r="AD7" s="55"/>
      <c r="AE7" s="55"/>
      <c r="AF7" s="55"/>
      <c r="AG7" s="46"/>
      <c r="AH7" s="46"/>
      <c r="AI7" s="46"/>
      <c r="AJ7" s="46"/>
      <c r="AK7" s="46"/>
      <c r="AL7" s="46"/>
      <c r="AM7" s="46"/>
      <c r="AN7" s="47"/>
      <c r="AO7" s="47"/>
      <c r="AP7" s="47"/>
      <c r="AQ7" s="47"/>
      <c r="AR7" s="47"/>
      <c r="AS7" s="47"/>
      <c r="AT7" s="47"/>
      <c r="AU7" s="47"/>
      <c r="AV7" s="47"/>
      <c r="AW7" s="47"/>
      <c r="AX7" s="47"/>
      <c r="AY7" s="47"/>
      <c r="AZ7" s="47"/>
      <c r="BA7" s="47"/>
      <c r="BB7" s="47"/>
      <c r="BC7" s="47"/>
      <c r="BD7" s="47"/>
      <c r="BE7" s="47"/>
      <c r="BF7" s="47"/>
    </row>
    <row r="8" spans="1:58" ht="20.100000000000001" customHeight="1" x14ac:dyDescent="0.25">
      <c r="A8" s="411"/>
      <c r="B8" s="392"/>
      <c r="C8" s="395"/>
      <c r="D8" s="398"/>
      <c r="E8" s="395"/>
      <c r="F8" s="395"/>
      <c r="G8" s="395"/>
      <c r="H8" s="49" t="s">
        <v>19</v>
      </c>
      <c r="I8" s="50"/>
      <c r="J8" s="51"/>
      <c r="K8" s="52"/>
      <c r="L8" s="51">
        <v>1</v>
      </c>
      <c r="M8" s="56"/>
      <c r="N8" s="51">
        <v>1</v>
      </c>
      <c r="O8" s="52" t="s">
        <v>164</v>
      </c>
      <c r="P8" s="52" t="s">
        <v>164</v>
      </c>
      <c r="Q8" s="52" t="s">
        <v>164</v>
      </c>
      <c r="R8" s="52" t="s">
        <v>164</v>
      </c>
      <c r="S8" s="51">
        <v>1</v>
      </c>
      <c r="T8" s="52"/>
      <c r="U8" s="54"/>
      <c r="V8" s="293" t="s">
        <v>164</v>
      </c>
      <c r="W8" s="51">
        <v>1</v>
      </c>
      <c r="X8" s="55"/>
      <c r="Y8" s="55"/>
      <c r="Z8" s="55"/>
      <c r="AA8" s="55"/>
      <c r="AB8" s="51">
        <v>1</v>
      </c>
      <c r="AC8" s="55"/>
      <c r="AD8" s="55"/>
      <c r="AE8" s="55"/>
      <c r="AF8" s="55"/>
      <c r="AG8" s="46"/>
      <c r="AH8" s="46"/>
      <c r="AI8" s="46"/>
      <c r="AJ8" s="46"/>
      <c r="AK8" s="46"/>
      <c r="AL8" s="46"/>
      <c r="AM8" s="46"/>
      <c r="AN8" s="47"/>
      <c r="AO8" s="47"/>
      <c r="AP8" s="47"/>
      <c r="AQ8" s="47"/>
      <c r="AR8" s="47"/>
      <c r="AS8" s="47"/>
      <c r="AT8" s="47"/>
      <c r="AU8" s="47"/>
      <c r="AV8" s="47"/>
      <c r="AW8" s="47"/>
      <c r="AX8" s="47"/>
      <c r="AY8" s="47"/>
      <c r="AZ8" s="47"/>
      <c r="BA8" s="47"/>
      <c r="BB8" s="47"/>
      <c r="BC8" s="47"/>
      <c r="BD8" s="47"/>
      <c r="BE8" s="47"/>
      <c r="BF8" s="47"/>
    </row>
    <row r="9" spans="1:58" ht="20.100000000000001" customHeight="1" x14ac:dyDescent="0.25">
      <c r="A9" s="411"/>
      <c r="B9" s="393"/>
      <c r="C9" s="396"/>
      <c r="D9" s="399"/>
      <c r="E9" s="396"/>
      <c r="F9" s="396"/>
      <c r="G9" s="396"/>
      <c r="H9" s="49" t="s">
        <v>274</v>
      </c>
      <c r="I9" s="50"/>
      <c r="J9" s="51"/>
      <c r="K9" s="52"/>
      <c r="L9" s="51">
        <v>1</v>
      </c>
      <c r="M9" s="56"/>
      <c r="N9" s="51">
        <v>1</v>
      </c>
      <c r="O9" s="52" t="s">
        <v>164</v>
      </c>
      <c r="P9" s="52" t="s">
        <v>164</v>
      </c>
      <c r="Q9" s="52" t="s">
        <v>164</v>
      </c>
      <c r="R9" s="52" t="s">
        <v>164</v>
      </c>
      <c r="S9" s="51">
        <v>1</v>
      </c>
      <c r="T9" s="52"/>
      <c r="U9" s="54"/>
      <c r="V9" s="293" t="s">
        <v>164</v>
      </c>
      <c r="W9" s="51">
        <v>1</v>
      </c>
      <c r="X9" s="55"/>
      <c r="Y9" s="55"/>
      <c r="Z9" s="55"/>
      <c r="AA9" s="55"/>
      <c r="AB9" s="51">
        <v>1</v>
      </c>
      <c r="AC9" s="55"/>
      <c r="AD9" s="55"/>
      <c r="AE9" s="55"/>
      <c r="AF9" s="55"/>
      <c r="AG9" s="46"/>
      <c r="AH9" s="46"/>
      <c r="AI9" s="46"/>
      <c r="AJ9" s="46"/>
      <c r="AK9" s="46"/>
      <c r="AL9" s="46"/>
      <c r="AM9" s="46"/>
      <c r="AN9" s="47"/>
      <c r="AO9" s="47"/>
      <c r="AP9" s="47"/>
      <c r="AQ9" s="47"/>
      <c r="AR9" s="47"/>
      <c r="AS9" s="47"/>
      <c r="AT9" s="47"/>
      <c r="AU9" s="47"/>
      <c r="AV9" s="47"/>
      <c r="AW9" s="47"/>
      <c r="AX9" s="47"/>
      <c r="AY9" s="47"/>
      <c r="AZ9" s="47"/>
      <c r="BA9" s="47"/>
      <c r="BB9" s="47"/>
      <c r="BC9" s="47"/>
      <c r="BD9" s="47"/>
      <c r="BE9" s="47"/>
      <c r="BF9" s="47"/>
    </row>
    <row r="10" spans="1:58" ht="20.100000000000001" customHeight="1" x14ac:dyDescent="0.25">
      <c r="A10" s="411"/>
      <c r="B10" s="412" t="s">
        <v>7</v>
      </c>
      <c r="C10" s="413" t="s">
        <v>53</v>
      </c>
      <c r="D10" s="414" t="s">
        <v>17</v>
      </c>
      <c r="E10" s="415" t="s">
        <v>285</v>
      </c>
      <c r="F10" s="413" t="s">
        <v>234</v>
      </c>
      <c r="G10" s="413" t="s">
        <v>14</v>
      </c>
      <c r="H10" s="49" t="s">
        <v>18</v>
      </c>
      <c r="I10" s="58" t="s">
        <v>164</v>
      </c>
      <c r="J10" s="59"/>
      <c r="K10" s="60" t="s">
        <v>164</v>
      </c>
      <c r="L10" s="51">
        <v>1</v>
      </c>
      <c r="M10" s="60" t="s">
        <v>164</v>
      </c>
      <c r="N10" s="51">
        <v>1</v>
      </c>
      <c r="O10" s="52" t="s">
        <v>164</v>
      </c>
      <c r="P10" s="52" t="s">
        <v>164</v>
      </c>
      <c r="Q10" s="52" t="s">
        <v>164</v>
      </c>
      <c r="R10" s="52" t="s">
        <v>164</v>
      </c>
      <c r="S10" s="51">
        <v>1</v>
      </c>
      <c r="T10" s="52"/>
      <c r="U10" s="52"/>
      <c r="V10" s="293" t="s">
        <v>164</v>
      </c>
      <c r="W10" s="51">
        <v>1</v>
      </c>
      <c r="X10" s="55"/>
      <c r="Y10" s="55"/>
      <c r="Z10" s="55"/>
      <c r="AA10" s="55"/>
      <c r="AB10" s="51">
        <v>1</v>
      </c>
      <c r="AC10" s="55"/>
      <c r="AD10" s="55"/>
      <c r="AE10" s="55"/>
      <c r="AF10" s="55"/>
      <c r="AG10" s="46"/>
      <c r="AH10" s="46"/>
      <c r="AI10" s="46"/>
      <c r="AJ10" s="46"/>
      <c r="AK10" s="46"/>
      <c r="AL10" s="46"/>
      <c r="AM10" s="46"/>
      <c r="AN10" s="47"/>
      <c r="AO10" s="47"/>
      <c r="AP10" s="47"/>
      <c r="AQ10" s="47"/>
      <c r="AR10" s="47"/>
      <c r="AS10" s="47"/>
      <c r="AT10" s="47"/>
      <c r="AU10" s="47"/>
      <c r="AV10" s="47"/>
      <c r="AW10" s="47"/>
      <c r="AX10" s="47"/>
      <c r="AY10" s="47"/>
      <c r="AZ10" s="47"/>
      <c r="BA10" s="47"/>
      <c r="BB10" s="47"/>
      <c r="BC10" s="47"/>
      <c r="BD10" s="47"/>
      <c r="BE10" s="47"/>
      <c r="BF10" s="47"/>
    </row>
    <row r="11" spans="1:58" ht="20.100000000000001" customHeight="1" x14ac:dyDescent="0.25">
      <c r="A11" s="411"/>
      <c r="B11" s="412"/>
      <c r="C11" s="413"/>
      <c r="D11" s="414"/>
      <c r="E11" s="415"/>
      <c r="F11" s="413"/>
      <c r="G11" s="413"/>
      <c r="H11" s="49" t="s">
        <v>0</v>
      </c>
      <c r="I11" s="58"/>
      <c r="J11" s="59"/>
      <c r="K11" s="60"/>
      <c r="L11" s="51">
        <v>1</v>
      </c>
      <c r="M11" s="60"/>
      <c r="N11" s="51">
        <v>1</v>
      </c>
      <c r="O11" s="52" t="s">
        <v>164</v>
      </c>
      <c r="P11" s="52" t="s">
        <v>164</v>
      </c>
      <c r="Q11" s="52" t="s">
        <v>164</v>
      </c>
      <c r="R11" s="52" t="s">
        <v>164</v>
      </c>
      <c r="S11" s="51">
        <v>1</v>
      </c>
      <c r="T11" s="52"/>
      <c r="U11" s="52"/>
      <c r="V11" s="293" t="s">
        <v>164</v>
      </c>
      <c r="W11" s="51">
        <v>1</v>
      </c>
      <c r="X11" s="55"/>
      <c r="Y11" s="55"/>
      <c r="Z11" s="55"/>
      <c r="AA11" s="55"/>
      <c r="AB11" s="51">
        <v>1</v>
      </c>
      <c r="AC11" s="55"/>
      <c r="AD11" s="55"/>
      <c r="AE11" s="55"/>
      <c r="AF11" s="55"/>
      <c r="AG11" s="46"/>
      <c r="AH11" s="46"/>
      <c r="AI11" s="46"/>
      <c r="AJ11" s="46"/>
      <c r="AK11" s="46"/>
      <c r="AL11" s="46"/>
      <c r="AM11" s="46"/>
      <c r="AN11" s="47"/>
      <c r="AO11" s="47"/>
      <c r="AP11" s="47"/>
      <c r="AQ11" s="47"/>
      <c r="AR11" s="47"/>
      <c r="AS11" s="47"/>
      <c r="AT11" s="47"/>
      <c r="AU11" s="47"/>
      <c r="AV11" s="47"/>
      <c r="AW11" s="47"/>
      <c r="AX11" s="47"/>
      <c r="AY11" s="47"/>
      <c r="AZ11" s="47"/>
      <c r="BA11" s="47"/>
      <c r="BB11" s="47"/>
      <c r="BC11" s="47"/>
      <c r="BD11" s="47"/>
      <c r="BE11" s="47"/>
      <c r="BF11" s="47"/>
    </row>
    <row r="12" spans="1:58" ht="20.100000000000001" customHeight="1" x14ac:dyDescent="0.25">
      <c r="A12" s="411"/>
      <c r="B12" s="412"/>
      <c r="C12" s="413"/>
      <c r="D12" s="414"/>
      <c r="E12" s="415"/>
      <c r="F12" s="413"/>
      <c r="G12" s="413"/>
      <c r="H12" s="49" t="s">
        <v>1</v>
      </c>
      <c r="I12" s="58"/>
      <c r="J12" s="59"/>
      <c r="K12" s="60"/>
      <c r="L12" s="51">
        <v>1</v>
      </c>
      <c r="M12" s="60"/>
      <c r="N12" s="51">
        <v>1</v>
      </c>
      <c r="O12" s="52" t="s">
        <v>164</v>
      </c>
      <c r="P12" s="52" t="s">
        <v>164</v>
      </c>
      <c r="Q12" s="52" t="s">
        <v>164</v>
      </c>
      <c r="R12" s="52" t="s">
        <v>164</v>
      </c>
      <c r="S12" s="51">
        <v>1</v>
      </c>
      <c r="T12" s="52"/>
      <c r="U12" s="52"/>
      <c r="V12" s="293" t="s">
        <v>164</v>
      </c>
      <c r="W12" s="51">
        <v>1</v>
      </c>
      <c r="X12" s="55"/>
      <c r="Y12" s="55"/>
      <c r="Z12" s="55"/>
      <c r="AA12" s="55"/>
      <c r="AB12" s="51">
        <v>1</v>
      </c>
      <c r="AC12" s="55"/>
      <c r="AD12" s="55"/>
      <c r="AE12" s="55"/>
      <c r="AF12" s="55"/>
      <c r="AG12" s="46"/>
      <c r="AH12" s="46"/>
      <c r="AI12" s="46"/>
      <c r="AJ12" s="46"/>
      <c r="AK12" s="46"/>
      <c r="AL12" s="46"/>
      <c r="AM12" s="46"/>
      <c r="AN12" s="47"/>
      <c r="AO12" s="47"/>
      <c r="AP12" s="47"/>
      <c r="AQ12" s="47"/>
      <c r="AR12" s="47"/>
      <c r="AS12" s="47"/>
      <c r="AT12" s="47"/>
      <c r="AU12" s="47"/>
      <c r="AV12" s="47"/>
      <c r="AW12" s="47"/>
      <c r="AX12" s="47"/>
      <c r="AY12" s="47"/>
      <c r="AZ12" s="47"/>
      <c r="BA12" s="47"/>
      <c r="BB12" s="47"/>
      <c r="BC12" s="47"/>
      <c r="BD12" s="47"/>
      <c r="BE12" s="47"/>
      <c r="BF12" s="47"/>
    </row>
    <row r="13" spans="1:58" ht="20.100000000000001" customHeight="1" x14ac:dyDescent="0.25">
      <c r="A13" s="411"/>
      <c r="B13" s="412"/>
      <c r="C13" s="413"/>
      <c r="D13" s="414"/>
      <c r="E13" s="415"/>
      <c r="F13" s="413"/>
      <c r="G13" s="413"/>
      <c r="H13" s="49" t="s">
        <v>19</v>
      </c>
      <c r="I13" s="58"/>
      <c r="J13" s="59"/>
      <c r="K13" s="60"/>
      <c r="L13" s="51">
        <v>1</v>
      </c>
      <c r="M13" s="60"/>
      <c r="N13" s="51">
        <v>1</v>
      </c>
      <c r="O13" s="52" t="s">
        <v>164</v>
      </c>
      <c r="P13" s="52" t="s">
        <v>164</v>
      </c>
      <c r="Q13" s="52" t="s">
        <v>164</v>
      </c>
      <c r="R13" s="52" t="s">
        <v>164</v>
      </c>
      <c r="S13" s="51">
        <v>1</v>
      </c>
      <c r="T13" s="52"/>
      <c r="U13" s="52"/>
      <c r="V13" s="294" t="s">
        <v>164</v>
      </c>
      <c r="W13" s="51">
        <v>1</v>
      </c>
      <c r="X13" s="55"/>
      <c r="Y13" s="55"/>
      <c r="Z13" s="55"/>
      <c r="AA13" s="55"/>
      <c r="AB13" s="51">
        <v>1</v>
      </c>
      <c r="AC13" s="55"/>
      <c r="AD13" s="55"/>
      <c r="AE13" s="55"/>
      <c r="AF13" s="55"/>
      <c r="AG13" s="46"/>
      <c r="AH13" s="46"/>
      <c r="AI13" s="46"/>
      <c r="AJ13" s="46"/>
      <c r="AK13" s="46"/>
      <c r="AL13" s="46"/>
      <c r="AM13" s="46"/>
      <c r="AN13" s="47"/>
      <c r="AO13" s="47"/>
      <c r="AP13" s="47"/>
      <c r="AQ13" s="47"/>
      <c r="AR13" s="47"/>
      <c r="AS13" s="47"/>
      <c r="AT13" s="47"/>
      <c r="AU13" s="47"/>
      <c r="AV13" s="47"/>
      <c r="AW13" s="47"/>
      <c r="AX13" s="47"/>
      <c r="AY13" s="47"/>
      <c r="AZ13" s="47"/>
      <c r="BA13" s="47"/>
      <c r="BB13" s="47"/>
      <c r="BC13" s="47"/>
      <c r="BD13" s="47"/>
      <c r="BE13" s="47"/>
      <c r="BF13" s="47"/>
    </row>
    <row r="14" spans="1:58" ht="20.100000000000001" customHeight="1" x14ac:dyDescent="0.25">
      <c r="A14" s="411"/>
      <c r="B14" s="412"/>
      <c r="C14" s="413"/>
      <c r="D14" s="414"/>
      <c r="E14" s="415"/>
      <c r="F14" s="413"/>
      <c r="G14" s="413"/>
      <c r="H14" s="49" t="s">
        <v>274</v>
      </c>
      <c r="I14" s="58"/>
      <c r="J14" s="59"/>
      <c r="K14" s="60"/>
      <c r="L14" s="51">
        <v>1</v>
      </c>
      <c r="M14" s="60"/>
      <c r="N14" s="51">
        <v>1</v>
      </c>
      <c r="O14" s="52" t="s">
        <v>164</v>
      </c>
      <c r="P14" s="52" t="s">
        <v>164</v>
      </c>
      <c r="Q14" s="52" t="s">
        <v>164</v>
      </c>
      <c r="R14" s="52" t="s">
        <v>164</v>
      </c>
      <c r="S14" s="51">
        <v>1</v>
      </c>
      <c r="T14" s="52"/>
      <c r="U14" s="52"/>
      <c r="V14" s="52" t="s">
        <v>164</v>
      </c>
      <c r="W14" s="51">
        <v>1</v>
      </c>
      <c r="X14" s="55"/>
      <c r="Y14" s="55"/>
      <c r="Z14" s="55"/>
      <c r="AA14" s="55"/>
      <c r="AB14" s="51">
        <v>1</v>
      </c>
      <c r="AC14" s="55"/>
      <c r="AD14" s="55"/>
      <c r="AE14" s="55"/>
      <c r="AF14" s="55"/>
      <c r="AG14" s="46"/>
      <c r="AH14" s="46"/>
      <c r="AI14" s="46"/>
      <c r="AJ14" s="46"/>
      <c r="AK14" s="46"/>
      <c r="AL14" s="46"/>
      <c r="AM14" s="46"/>
      <c r="AN14" s="47"/>
      <c r="AO14" s="47"/>
      <c r="AP14" s="47"/>
      <c r="AQ14" s="47"/>
      <c r="AR14" s="47"/>
      <c r="AS14" s="47"/>
      <c r="AT14" s="47"/>
      <c r="AU14" s="47"/>
      <c r="AV14" s="47"/>
      <c r="AW14" s="47"/>
      <c r="AX14" s="47"/>
      <c r="AY14" s="47"/>
      <c r="AZ14" s="47"/>
      <c r="BA14" s="47"/>
      <c r="BB14" s="47"/>
      <c r="BC14" s="47"/>
      <c r="BD14" s="47"/>
      <c r="BE14" s="47"/>
      <c r="BF14" s="47"/>
    </row>
    <row r="15" spans="1:58" s="64" customFormat="1" ht="12.75" customHeight="1" x14ac:dyDescent="0.25">
      <c r="A15" s="61"/>
      <c r="B15" s="204"/>
      <c r="C15" s="62"/>
      <c r="D15" s="335"/>
      <c r="E15" s="62"/>
      <c r="F15" s="62"/>
      <c r="G15" s="62"/>
      <c r="H15" s="62"/>
      <c r="I15" s="416"/>
      <c r="J15" s="417"/>
      <c r="K15" s="417"/>
      <c r="L15" s="417"/>
      <c r="M15" s="417"/>
      <c r="N15" s="417"/>
      <c r="O15" s="417"/>
      <c r="P15" s="417"/>
      <c r="Q15" s="417"/>
      <c r="R15" s="417"/>
      <c r="S15" s="417"/>
      <c r="T15" s="417"/>
      <c r="U15" s="417"/>
      <c r="V15" s="417"/>
      <c r="W15" s="63"/>
      <c r="X15" s="63"/>
      <c r="Y15" s="63"/>
      <c r="Z15" s="63"/>
      <c r="AA15" s="63"/>
      <c r="AB15" s="307"/>
      <c r="AC15" s="307"/>
      <c r="AD15" s="307"/>
      <c r="AE15" s="307"/>
      <c r="AF15" s="307"/>
      <c r="AG15" s="46"/>
      <c r="AH15" s="46"/>
      <c r="AI15" s="46"/>
      <c r="AJ15" s="46"/>
      <c r="AK15" s="46"/>
      <c r="AL15" s="46"/>
      <c r="AM15" s="46"/>
      <c r="AN15" s="47"/>
      <c r="AO15" s="47"/>
      <c r="AP15" s="47"/>
      <c r="AQ15" s="47"/>
      <c r="AR15" s="47"/>
      <c r="AS15" s="47"/>
      <c r="AT15" s="47"/>
      <c r="AU15" s="47"/>
      <c r="AV15" s="47"/>
      <c r="AW15" s="47"/>
      <c r="AX15" s="47"/>
      <c r="AY15" s="47"/>
      <c r="AZ15" s="47"/>
      <c r="BA15" s="47"/>
      <c r="BB15" s="47"/>
      <c r="BC15" s="47"/>
      <c r="BD15" s="47"/>
      <c r="BE15" s="47"/>
      <c r="BF15" s="47"/>
    </row>
    <row r="16" spans="1:58" s="185" customFormat="1" ht="12.75" customHeight="1" x14ac:dyDescent="0.25">
      <c r="A16" s="179"/>
      <c r="B16" s="180"/>
      <c r="C16" s="181"/>
      <c r="D16" s="333"/>
      <c r="E16" s="182"/>
      <c r="F16" s="182"/>
      <c r="G16" s="182"/>
      <c r="H16" s="182"/>
      <c r="I16" s="182"/>
      <c r="J16" s="420">
        <v>2017</v>
      </c>
      <c r="K16" s="422"/>
      <c r="L16" s="420">
        <v>2018</v>
      </c>
      <c r="M16" s="422"/>
      <c r="N16" s="408">
        <v>2019</v>
      </c>
      <c r="O16" s="409"/>
      <c r="P16" s="409"/>
      <c r="Q16" s="409"/>
      <c r="R16" s="410"/>
      <c r="S16" s="420">
        <v>2020</v>
      </c>
      <c r="T16" s="421"/>
      <c r="U16" s="421"/>
      <c r="V16" s="421"/>
      <c r="W16" s="403">
        <v>2021</v>
      </c>
      <c r="X16" s="403"/>
      <c r="Y16" s="403"/>
      <c r="Z16" s="403"/>
      <c r="AA16" s="403"/>
      <c r="AB16" s="403">
        <v>2022</v>
      </c>
      <c r="AC16" s="403"/>
      <c r="AD16" s="403"/>
      <c r="AE16" s="403"/>
      <c r="AF16" s="403"/>
      <c r="AG16" s="183"/>
      <c r="AH16" s="183"/>
      <c r="AI16" s="183"/>
      <c r="AJ16" s="183"/>
      <c r="AK16" s="183"/>
      <c r="AL16" s="183"/>
      <c r="AM16" s="183"/>
      <c r="AN16" s="184"/>
      <c r="AO16" s="184"/>
      <c r="AP16" s="184"/>
      <c r="AQ16" s="184"/>
      <c r="AR16" s="184"/>
      <c r="AS16" s="184"/>
      <c r="AT16" s="184"/>
      <c r="AU16" s="184"/>
      <c r="AV16" s="184"/>
      <c r="AW16" s="184"/>
      <c r="AX16" s="184"/>
      <c r="AY16" s="184"/>
      <c r="AZ16" s="184"/>
      <c r="BA16" s="184"/>
      <c r="BB16" s="184"/>
      <c r="BC16" s="184"/>
      <c r="BD16" s="184"/>
      <c r="BE16" s="184"/>
      <c r="BF16" s="184"/>
    </row>
    <row r="17" spans="1:58" s="203" customFormat="1" ht="38.25" x14ac:dyDescent="0.25">
      <c r="A17" s="195" t="s">
        <v>2</v>
      </c>
      <c r="B17" s="196" t="s">
        <v>3</v>
      </c>
      <c r="C17" s="197" t="s">
        <v>4</v>
      </c>
      <c r="D17" s="336" t="s">
        <v>12</v>
      </c>
      <c r="E17" s="197" t="s">
        <v>10</v>
      </c>
      <c r="F17" s="197" t="s">
        <v>11</v>
      </c>
      <c r="G17" s="198" t="s">
        <v>13</v>
      </c>
      <c r="H17" s="199" t="s">
        <v>21</v>
      </c>
      <c r="I17" s="200" t="s">
        <v>5</v>
      </c>
      <c r="J17" s="190" t="s">
        <v>22</v>
      </c>
      <c r="K17" s="191" t="s">
        <v>29</v>
      </c>
      <c r="L17" s="190" t="s">
        <v>22</v>
      </c>
      <c r="M17" s="191" t="s">
        <v>29</v>
      </c>
      <c r="N17" s="190" t="s">
        <v>22</v>
      </c>
      <c r="O17" s="192" t="s">
        <v>262</v>
      </c>
      <c r="P17" s="192" t="s">
        <v>263</v>
      </c>
      <c r="Q17" s="192" t="s">
        <v>264</v>
      </c>
      <c r="R17" s="192" t="s">
        <v>265</v>
      </c>
      <c r="S17" s="190" t="s">
        <v>22</v>
      </c>
      <c r="T17" s="191" t="s">
        <v>269</v>
      </c>
      <c r="U17" s="219" t="s">
        <v>264</v>
      </c>
      <c r="V17" s="220" t="s">
        <v>265</v>
      </c>
      <c r="W17" s="201" t="s">
        <v>22</v>
      </c>
      <c r="X17" s="192" t="s">
        <v>262</v>
      </c>
      <c r="Y17" s="192" t="s">
        <v>263</v>
      </c>
      <c r="Z17" s="192" t="s">
        <v>264</v>
      </c>
      <c r="AA17" s="192" t="s">
        <v>265</v>
      </c>
      <c r="AB17" s="287" t="s">
        <v>22</v>
      </c>
      <c r="AC17" s="192" t="s">
        <v>262</v>
      </c>
      <c r="AD17" s="192" t="s">
        <v>263</v>
      </c>
      <c r="AE17" s="192" t="s">
        <v>264</v>
      </c>
      <c r="AF17" s="192" t="s">
        <v>265</v>
      </c>
      <c r="AG17" s="183"/>
      <c r="AH17" s="202" t="s">
        <v>30</v>
      </c>
      <c r="AI17" s="202">
        <v>2018</v>
      </c>
      <c r="AJ17" s="202">
        <v>2019</v>
      </c>
      <c r="AK17" s="202">
        <v>2020</v>
      </c>
      <c r="AL17" s="202">
        <v>2021</v>
      </c>
      <c r="AM17" s="202">
        <v>2022</v>
      </c>
      <c r="AN17" s="184"/>
      <c r="AO17" s="184"/>
      <c r="AP17" s="184"/>
      <c r="AQ17" s="184"/>
      <c r="AR17" s="184"/>
      <c r="AS17" s="184"/>
      <c r="AT17" s="184"/>
      <c r="AU17" s="184"/>
      <c r="AV17" s="184"/>
      <c r="AW17" s="184"/>
      <c r="AX17" s="184"/>
      <c r="AY17" s="184"/>
      <c r="AZ17" s="184"/>
      <c r="BA17" s="184"/>
      <c r="BB17" s="184"/>
      <c r="BC17" s="184"/>
      <c r="BD17" s="184"/>
      <c r="BE17" s="184"/>
      <c r="BF17" s="184"/>
    </row>
    <row r="18" spans="1:58" ht="14.65" customHeight="1" x14ac:dyDescent="0.25">
      <c r="A18" s="463" t="s">
        <v>54</v>
      </c>
      <c r="B18" s="391" t="s">
        <v>6</v>
      </c>
      <c r="C18" s="394" t="s">
        <v>58</v>
      </c>
      <c r="D18" s="397" t="s">
        <v>60</v>
      </c>
      <c r="E18" s="394" t="s">
        <v>235</v>
      </c>
      <c r="F18" s="394" t="s">
        <v>59</v>
      </c>
      <c r="G18" s="394" t="s">
        <v>61</v>
      </c>
      <c r="H18" s="65" t="s">
        <v>28</v>
      </c>
      <c r="I18" s="235">
        <f>SUM(I19:I23)</f>
        <v>1591197</v>
      </c>
      <c r="J18" s="236">
        <f t="shared" ref="J18:U18" si="0">SUM(J19:J23)</f>
        <v>0</v>
      </c>
      <c r="K18" s="235">
        <f t="shared" si="0"/>
        <v>1881702</v>
      </c>
      <c r="L18" s="236">
        <f t="shared" si="0"/>
        <v>2152000</v>
      </c>
      <c r="M18" s="235">
        <f t="shared" si="0"/>
        <v>1603037</v>
      </c>
      <c r="N18" s="236">
        <f t="shared" si="0"/>
        <v>2150000</v>
      </c>
      <c r="O18" s="235">
        <f t="shared" si="0"/>
        <v>377536</v>
      </c>
      <c r="P18" s="235">
        <f t="shared" si="0"/>
        <v>732763</v>
      </c>
      <c r="Q18" s="235">
        <f t="shared" si="0"/>
        <v>1132427</v>
      </c>
      <c r="R18" s="235">
        <f t="shared" si="0"/>
        <v>1728689</v>
      </c>
      <c r="S18" s="236">
        <f t="shared" si="0"/>
        <v>3359340.7</v>
      </c>
      <c r="T18" s="235">
        <f t="shared" si="0"/>
        <v>574168</v>
      </c>
      <c r="U18" s="256">
        <f t="shared" si="0"/>
        <v>967009</v>
      </c>
      <c r="V18" s="252">
        <f t="shared" ref="V18" si="1">SUM(V19:V22)</f>
        <v>1388599</v>
      </c>
      <c r="W18" s="237">
        <f>SUM(W19:W22)</f>
        <v>4950762.8000000007</v>
      </c>
      <c r="X18" s="252">
        <f>SUM(X19:X23)</f>
        <v>414906</v>
      </c>
      <c r="Y18" s="252">
        <f>SUM(Y19:Y23)</f>
        <v>848670</v>
      </c>
      <c r="Z18" s="252">
        <f>SUM(Z19:Z23)</f>
        <v>1487937</v>
      </c>
      <c r="AA18" s="55"/>
      <c r="AB18" s="237">
        <f>SUM(AB19:AB22)</f>
        <v>4953362.8000000007</v>
      </c>
      <c r="AC18" s="252"/>
      <c r="AD18" s="252"/>
      <c r="AE18" s="252"/>
      <c r="AF18" s="55"/>
      <c r="AG18" s="46"/>
      <c r="AH18" s="67" t="s">
        <v>31</v>
      </c>
      <c r="AI18" s="68">
        <v>38240000</v>
      </c>
      <c r="AJ18" s="68">
        <v>38240000</v>
      </c>
      <c r="AK18" s="68">
        <v>47000000</v>
      </c>
      <c r="AL18" s="234">
        <f>AK18+(0.25*AK18)</f>
        <v>58750000</v>
      </c>
      <c r="AM18" s="234">
        <v>58780854</v>
      </c>
      <c r="AN18" s="47"/>
      <c r="AO18" s="47"/>
      <c r="AP18" s="47"/>
      <c r="AQ18" s="47"/>
      <c r="AR18" s="47"/>
      <c r="AS18" s="47"/>
      <c r="AT18" s="47"/>
      <c r="AU18" s="47"/>
      <c r="AV18" s="47"/>
      <c r="AW18" s="47"/>
      <c r="AX18" s="47"/>
      <c r="AY18" s="47"/>
      <c r="AZ18" s="47"/>
      <c r="BA18" s="47"/>
      <c r="BB18" s="47"/>
      <c r="BC18" s="47"/>
      <c r="BD18" s="47"/>
      <c r="BE18" s="47"/>
      <c r="BF18" s="47"/>
    </row>
    <row r="19" spans="1:58" ht="12.6" customHeight="1" x14ac:dyDescent="0.25">
      <c r="A19" s="463"/>
      <c r="B19" s="392"/>
      <c r="C19" s="395"/>
      <c r="D19" s="398"/>
      <c r="E19" s="395"/>
      <c r="F19" s="395"/>
      <c r="G19" s="395"/>
      <c r="H19" s="69" t="s">
        <v>18</v>
      </c>
      <c r="I19" s="238">
        <v>1089836</v>
      </c>
      <c r="J19" s="239"/>
      <c r="K19" s="238">
        <v>1437621</v>
      </c>
      <c r="L19" s="239">
        <v>1521600</v>
      </c>
      <c r="M19" s="240">
        <v>1182704</v>
      </c>
      <c r="N19" s="239">
        <v>1500000</v>
      </c>
      <c r="O19" s="240">
        <v>247885</v>
      </c>
      <c r="P19" s="240">
        <v>482958</v>
      </c>
      <c r="Q19" s="241">
        <v>735447</v>
      </c>
      <c r="R19" s="242">
        <v>1076311</v>
      </c>
      <c r="S19" s="239">
        <f>PIN!C5*2</f>
        <v>2730000</v>
      </c>
      <c r="T19" s="240">
        <v>361371</v>
      </c>
      <c r="U19" s="243">
        <v>599128</v>
      </c>
      <c r="V19" s="240">
        <v>850843</v>
      </c>
      <c r="W19" s="239">
        <f>PIN!D5*2</f>
        <v>2730000</v>
      </c>
      <c r="X19" s="55">
        <v>233613</v>
      </c>
      <c r="Y19" s="55">
        <v>469128</v>
      </c>
      <c r="Z19" s="55">
        <v>793239</v>
      </c>
      <c r="AA19" s="55"/>
      <c r="AB19" s="239">
        <f>PIN!D5*2</f>
        <v>2730000</v>
      </c>
      <c r="AC19" s="240"/>
      <c r="AD19" s="55"/>
      <c r="AE19" s="55"/>
      <c r="AF19" s="55"/>
      <c r="AG19" s="47"/>
      <c r="AH19" s="67" t="s">
        <v>32</v>
      </c>
      <c r="AI19" s="72">
        <v>0.75</v>
      </c>
      <c r="AJ19" s="72">
        <v>0.7</v>
      </c>
      <c r="AK19" s="72">
        <v>0.7</v>
      </c>
      <c r="AL19" s="72">
        <v>0.7</v>
      </c>
      <c r="AM19" s="72">
        <v>0.7</v>
      </c>
      <c r="AN19" s="47"/>
      <c r="AO19" s="47"/>
      <c r="AP19" s="47"/>
      <c r="AQ19" s="47"/>
      <c r="AR19" s="47"/>
      <c r="AS19" s="47"/>
      <c r="AT19" s="47"/>
      <c r="AU19" s="47"/>
      <c r="AV19" s="47"/>
      <c r="AW19" s="47"/>
      <c r="AX19" s="47"/>
      <c r="AY19" s="47"/>
      <c r="AZ19" s="47"/>
      <c r="BA19" s="47"/>
      <c r="BB19" s="47"/>
      <c r="BC19" s="47"/>
      <c r="BD19" s="47"/>
      <c r="BE19" s="47"/>
      <c r="BF19" s="47"/>
    </row>
    <row r="20" spans="1:58" ht="12.6" customHeight="1" x14ac:dyDescent="0.25">
      <c r="A20" s="463"/>
      <c r="B20" s="392"/>
      <c r="C20" s="395"/>
      <c r="D20" s="398"/>
      <c r="E20" s="395"/>
      <c r="F20" s="395"/>
      <c r="G20" s="395"/>
      <c r="H20" s="69" t="s">
        <v>0</v>
      </c>
      <c r="I20" s="238">
        <v>148785</v>
      </c>
      <c r="J20" s="239"/>
      <c r="K20" s="244">
        <v>150536</v>
      </c>
      <c r="L20" s="239">
        <v>150000</v>
      </c>
      <c r="M20" s="240">
        <v>144351</v>
      </c>
      <c r="N20" s="239">
        <v>150000</v>
      </c>
      <c r="O20" s="240">
        <v>30860</v>
      </c>
      <c r="P20" s="240">
        <v>58466</v>
      </c>
      <c r="Q20" s="241">
        <v>87871</v>
      </c>
      <c r="R20" s="242">
        <v>107913</v>
      </c>
      <c r="S20" s="239">
        <f xml:space="preserve"> PIN!D6*2</f>
        <v>58000</v>
      </c>
      <c r="T20" s="240">
        <v>1592</v>
      </c>
      <c r="U20" s="243">
        <v>2392</v>
      </c>
      <c r="V20" s="240">
        <v>3078</v>
      </c>
      <c r="W20" s="239">
        <f>27700*2</f>
        <v>55400</v>
      </c>
      <c r="X20" s="55">
        <v>950</v>
      </c>
      <c r="Y20" s="55">
        <v>2055</v>
      </c>
      <c r="Z20" s="55">
        <v>3570</v>
      </c>
      <c r="AA20" s="55"/>
      <c r="AB20" s="239">
        <f>PIN!D6*2</f>
        <v>58000</v>
      </c>
      <c r="AC20" s="240"/>
      <c r="AD20" s="55"/>
      <c r="AE20" s="55"/>
      <c r="AF20" s="55"/>
      <c r="AG20" s="46"/>
      <c r="AH20" s="73" t="s">
        <v>33</v>
      </c>
      <c r="AI20" s="72">
        <v>0.25</v>
      </c>
      <c r="AJ20" s="72">
        <v>0.3</v>
      </c>
      <c r="AK20" s="72">
        <v>0.3</v>
      </c>
      <c r="AL20" s="72">
        <v>0.3</v>
      </c>
      <c r="AM20" s="72">
        <v>0.3</v>
      </c>
      <c r="AN20" s="47"/>
      <c r="AO20" s="47"/>
      <c r="AP20" s="47"/>
      <c r="AQ20" s="47"/>
      <c r="AR20" s="47"/>
      <c r="AS20" s="47"/>
      <c r="AT20" s="47"/>
      <c r="AU20" s="47"/>
      <c r="AV20" s="47"/>
      <c r="AW20" s="47"/>
      <c r="AX20" s="47"/>
      <c r="AY20" s="47"/>
      <c r="AZ20" s="47"/>
      <c r="BA20" s="47"/>
      <c r="BB20" s="47"/>
      <c r="BC20" s="47"/>
      <c r="BD20" s="47"/>
      <c r="BE20" s="47"/>
      <c r="BF20" s="47"/>
    </row>
    <row r="21" spans="1:58" ht="12.6" customHeight="1" x14ac:dyDescent="0.25">
      <c r="A21" s="463"/>
      <c r="B21" s="392"/>
      <c r="C21" s="395"/>
      <c r="D21" s="398"/>
      <c r="E21" s="395"/>
      <c r="F21" s="395"/>
      <c r="G21" s="395"/>
      <c r="H21" s="69" t="s">
        <v>1</v>
      </c>
      <c r="I21" s="238">
        <v>5191</v>
      </c>
      <c r="J21" s="239"/>
      <c r="K21" s="244">
        <v>5645</v>
      </c>
      <c r="L21" s="239">
        <v>100000</v>
      </c>
      <c r="M21" s="240">
        <v>3802</v>
      </c>
      <c r="N21" s="239">
        <v>100000</v>
      </c>
      <c r="O21" s="240">
        <v>707</v>
      </c>
      <c r="P21" s="240">
        <v>1741</v>
      </c>
      <c r="Q21" s="241">
        <v>2572</v>
      </c>
      <c r="R21" s="242">
        <v>3289</v>
      </c>
      <c r="S21" s="239">
        <f>PIN!D7*2</f>
        <v>40000</v>
      </c>
      <c r="T21" s="240">
        <v>2169</v>
      </c>
      <c r="U21" s="243">
        <v>3591</v>
      </c>
      <c r="V21" s="240">
        <v>5294</v>
      </c>
      <c r="W21" s="239">
        <f>PIN!D7*2</f>
        <v>40000</v>
      </c>
      <c r="X21" s="55">
        <v>1417</v>
      </c>
      <c r="Y21" s="55">
        <v>2789</v>
      </c>
      <c r="Z21" s="55">
        <v>5002</v>
      </c>
      <c r="AA21" s="55"/>
      <c r="AB21" s="239">
        <f>PIN!D7*2</f>
        <v>40000</v>
      </c>
      <c r="AC21" s="240"/>
      <c r="AD21" s="55"/>
      <c r="AE21" s="55"/>
      <c r="AF21" s="55"/>
      <c r="AG21" s="46"/>
      <c r="AH21" s="74"/>
      <c r="AI21" s="74"/>
      <c r="AJ21" s="74"/>
      <c r="AK21" s="46"/>
      <c r="AL21" s="46"/>
      <c r="AM21" s="46"/>
      <c r="AN21" s="47"/>
      <c r="AO21" s="47"/>
      <c r="AP21" s="47"/>
      <c r="AQ21" s="47"/>
      <c r="AR21" s="47"/>
      <c r="AS21" s="47"/>
      <c r="AT21" s="47"/>
      <c r="AU21" s="47"/>
      <c r="AV21" s="47"/>
      <c r="AW21" s="47"/>
      <c r="AX21" s="47"/>
      <c r="AY21" s="47"/>
      <c r="AZ21" s="47"/>
      <c r="BA21" s="47"/>
      <c r="BB21" s="47"/>
      <c r="BC21" s="47"/>
      <c r="BD21" s="47"/>
      <c r="BE21" s="47"/>
      <c r="BF21" s="47"/>
    </row>
    <row r="22" spans="1:58" ht="12.6" customHeight="1" x14ac:dyDescent="0.25">
      <c r="A22" s="463"/>
      <c r="B22" s="392"/>
      <c r="C22" s="395"/>
      <c r="D22" s="398"/>
      <c r="E22" s="395"/>
      <c r="F22" s="395"/>
      <c r="G22" s="395"/>
      <c r="H22" s="69" t="s">
        <v>19</v>
      </c>
      <c r="I22" s="238">
        <v>347385</v>
      </c>
      <c r="J22" s="239"/>
      <c r="K22" s="244">
        <v>287900</v>
      </c>
      <c r="L22" s="239">
        <v>380400</v>
      </c>
      <c r="M22" s="240">
        <v>272180</v>
      </c>
      <c r="N22" s="239">
        <v>400000</v>
      </c>
      <c r="O22" s="240">
        <v>98084</v>
      </c>
      <c r="P22" s="240">
        <v>189598</v>
      </c>
      <c r="Q22" s="241">
        <v>306537</v>
      </c>
      <c r="R22" s="242">
        <v>541176</v>
      </c>
      <c r="S22" s="239">
        <f>PIN!D4/4*2</f>
        <v>531340.70000000007</v>
      </c>
      <c r="T22" s="240">
        <v>209036</v>
      </c>
      <c r="U22" s="243">
        <v>361898</v>
      </c>
      <c r="V22" s="240">
        <v>529384</v>
      </c>
      <c r="W22" s="239">
        <f>PIN!D4*2</f>
        <v>2125362.8000000003</v>
      </c>
      <c r="X22" s="55">
        <v>175968</v>
      </c>
      <c r="Y22" s="55">
        <v>367953</v>
      </c>
      <c r="Z22" s="55">
        <v>675258</v>
      </c>
      <c r="AA22" s="55"/>
      <c r="AB22" s="239">
        <f>PIN!D4*2</f>
        <v>2125362.8000000003</v>
      </c>
      <c r="AC22" s="240"/>
      <c r="AD22" s="55"/>
      <c r="AE22" s="55"/>
      <c r="AF22" s="55"/>
      <c r="AG22" s="46"/>
      <c r="AH22" s="46"/>
      <c r="AI22" s="46"/>
      <c r="AJ22" s="46"/>
      <c r="AK22" s="46"/>
      <c r="AL22" s="46"/>
      <c r="AM22" s="46"/>
      <c r="AN22" s="47"/>
      <c r="AO22" s="47"/>
      <c r="AP22" s="47"/>
      <c r="AQ22" s="47"/>
      <c r="AR22" s="47"/>
      <c r="AS22" s="47"/>
      <c r="AT22" s="47"/>
      <c r="AU22" s="47"/>
      <c r="AV22" s="47"/>
      <c r="AW22" s="47"/>
      <c r="AX22" s="47"/>
      <c r="AY22" s="47"/>
      <c r="AZ22" s="47"/>
      <c r="BA22" s="47"/>
      <c r="BB22" s="47"/>
      <c r="BC22" s="47"/>
      <c r="BD22" s="47"/>
      <c r="BE22" s="47"/>
      <c r="BF22" s="47"/>
    </row>
    <row r="23" spans="1:58" ht="12.6" customHeight="1" x14ac:dyDescent="0.25">
      <c r="A23" s="463"/>
      <c r="B23" s="393"/>
      <c r="C23" s="396"/>
      <c r="D23" s="399"/>
      <c r="E23" s="396"/>
      <c r="F23" s="396"/>
      <c r="G23" s="396"/>
      <c r="H23" s="69" t="s">
        <v>274</v>
      </c>
      <c r="I23" s="238" t="s">
        <v>139</v>
      </c>
      <c r="J23" s="239" t="s">
        <v>139</v>
      </c>
      <c r="K23" s="244" t="s">
        <v>139</v>
      </c>
      <c r="L23" s="239" t="s">
        <v>139</v>
      </c>
      <c r="M23" s="240" t="s">
        <v>139</v>
      </c>
      <c r="N23" s="239" t="s">
        <v>139</v>
      </c>
      <c r="O23" s="240" t="s">
        <v>139</v>
      </c>
      <c r="P23" s="240" t="s">
        <v>139</v>
      </c>
      <c r="Q23" s="241" t="s">
        <v>139</v>
      </c>
      <c r="R23" s="242" t="s">
        <v>139</v>
      </c>
      <c r="S23" s="239" t="s">
        <v>139</v>
      </c>
      <c r="T23" s="240" t="s">
        <v>139</v>
      </c>
      <c r="U23" s="243" t="s">
        <v>139</v>
      </c>
      <c r="V23" s="240" t="s">
        <v>139</v>
      </c>
      <c r="W23" s="239" t="s">
        <v>139</v>
      </c>
      <c r="X23" s="55">
        <v>2958</v>
      </c>
      <c r="Y23" s="55">
        <v>6745</v>
      </c>
      <c r="Z23" s="55">
        <v>10868</v>
      </c>
      <c r="AA23" s="55"/>
      <c r="AB23" s="239" t="s">
        <v>139</v>
      </c>
      <c r="AC23" s="240"/>
      <c r="AD23" s="55"/>
      <c r="AE23" s="55"/>
      <c r="AF23" s="55"/>
      <c r="AG23" s="46"/>
      <c r="AH23" s="46"/>
      <c r="AI23" s="46"/>
      <c r="AJ23" s="46"/>
      <c r="AK23" s="46"/>
      <c r="AL23" s="290"/>
      <c r="AM23" s="290"/>
      <c r="AN23" s="47"/>
      <c r="AO23" s="47"/>
      <c r="AP23" s="47"/>
      <c r="AQ23" s="47"/>
      <c r="AR23" s="47"/>
      <c r="AS23" s="47"/>
      <c r="AT23" s="47"/>
      <c r="AU23" s="47"/>
      <c r="AV23" s="47"/>
      <c r="AW23" s="47"/>
      <c r="AX23" s="47"/>
      <c r="AY23" s="47"/>
      <c r="AZ23" s="47"/>
      <c r="BA23" s="47"/>
      <c r="BB23" s="47"/>
      <c r="BC23" s="47"/>
      <c r="BD23" s="47"/>
      <c r="BE23" s="47"/>
      <c r="BF23" s="47"/>
    </row>
    <row r="24" spans="1:58" ht="12.6" customHeight="1" x14ac:dyDescent="0.25">
      <c r="A24" s="463"/>
      <c r="B24" s="447" t="s">
        <v>7</v>
      </c>
      <c r="C24" s="425" t="s">
        <v>62</v>
      </c>
      <c r="D24" s="450" t="s">
        <v>60</v>
      </c>
      <c r="E24" s="425" t="s">
        <v>253</v>
      </c>
      <c r="F24" s="425" t="s">
        <v>59</v>
      </c>
      <c r="G24" s="425" t="s">
        <v>61</v>
      </c>
      <c r="H24" s="75" t="s">
        <v>28</v>
      </c>
      <c r="I24" s="245">
        <f>SUM(I25:I29)</f>
        <v>95182</v>
      </c>
      <c r="J24" s="237">
        <f t="shared" ref="J24:U24" si="2">SUM(J25:J29)</f>
        <v>0</v>
      </c>
      <c r="K24" s="245">
        <f t="shared" si="2"/>
        <v>100951</v>
      </c>
      <c r="L24" s="237">
        <f t="shared" si="2"/>
        <v>0</v>
      </c>
      <c r="M24" s="245">
        <f t="shared" si="2"/>
        <v>101092</v>
      </c>
      <c r="N24" s="237">
        <f t="shared" si="2"/>
        <v>104700</v>
      </c>
      <c r="O24" s="245">
        <f t="shared" si="2"/>
        <v>27298</v>
      </c>
      <c r="P24" s="245">
        <f t="shared" si="2"/>
        <v>56809</v>
      </c>
      <c r="Q24" s="245">
        <f t="shared" si="2"/>
        <v>85412</v>
      </c>
      <c r="R24" s="245">
        <f t="shared" si="2"/>
        <v>114431</v>
      </c>
      <c r="S24" s="237">
        <f t="shared" si="2"/>
        <v>167967.035</v>
      </c>
      <c r="T24" s="245">
        <f t="shared" si="2"/>
        <v>42236</v>
      </c>
      <c r="U24" s="295">
        <f t="shared" si="2"/>
        <v>65509</v>
      </c>
      <c r="V24" s="252">
        <f t="shared" ref="V24" si="3">SUM(V25:V28)</f>
        <v>87733</v>
      </c>
      <c r="W24" s="237">
        <f>SUM(W25:W28)</f>
        <v>247538.14</v>
      </c>
      <c r="X24" s="252">
        <f>SUM(X25:X29)</f>
        <v>26157</v>
      </c>
      <c r="Y24" s="252">
        <f>SUM(Y25:Y29)</f>
        <v>55445</v>
      </c>
      <c r="Z24" s="252">
        <f>SUM(Z25:Z29)</f>
        <v>91651</v>
      </c>
      <c r="AA24" s="55"/>
      <c r="AB24" s="237">
        <f>SUM(AB25:AB28)</f>
        <v>247668.14</v>
      </c>
      <c r="AC24" s="252"/>
      <c r="AD24" s="252"/>
      <c r="AE24" s="252"/>
      <c r="AF24" s="55"/>
      <c r="AG24" s="46"/>
      <c r="AH24" s="46"/>
      <c r="AI24" s="76"/>
      <c r="AJ24" s="76"/>
      <c r="AK24" s="46"/>
      <c r="AL24" s="46"/>
      <c r="AM24" s="46"/>
      <c r="AN24" s="47"/>
      <c r="AO24" s="47"/>
      <c r="AP24" s="47"/>
      <c r="AQ24" s="47"/>
      <c r="AR24" s="47"/>
      <c r="AS24" s="47"/>
      <c r="AT24" s="47"/>
      <c r="AU24" s="47"/>
      <c r="AV24" s="47"/>
      <c r="AW24" s="47"/>
      <c r="AX24" s="47"/>
      <c r="AY24" s="47"/>
      <c r="AZ24" s="47"/>
      <c r="BA24" s="47"/>
      <c r="BB24" s="47"/>
      <c r="BC24" s="47"/>
      <c r="BD24" s="47"/>
      <c r="BE24" s="47"/>
      <c r="BF24" s="47"/>
    </row>
    <row r="25" spans="1:58" ht="12.6" customHeight="1" x14ac:dyDescent="0.25">
      <c r="A25" s="463"/>
      <c r="B25" s="448"/>
      <c r="C25" s="426"/>
      <c r="D25" s="451"/>
      <c r="E25" s="426"/>
      <c r="F25" s="426"/>
      <c r="G25" s="426"/>
      <c r="H25" s="69" t="s">
        <v>18</v>
      </c>
      <c r="I25" s="238">
        <v>82571</v>
      </c>
      <c r="J25" s="239"/>
      <c r="K25" s="246">
        <v>88096</v>
      </c>
      <c r="L25" s="239"/>
      <c r="M25" s="240">
        <v>91465</v>
      </c>
      <c r="N25" s="239">
        <v>90828</v>
      </c>
      <c r="O25" s="240">
        <v>23656</v>
      </c>
      <c r="P25" s="240">
        <v>49328</v>
      </c>
      <c r="Q25" s="241">
        <v>73823</v>
      </c>
      <c r="R25" s="242">
        <v>98234</v>
      </c>
      <c r="S25" s="239">
        <f>S19*2.5%*2</f>
        <v>136500</v>
      </c>
      <c r="T25" s="240">
        <v>34706</v>
      </c>
      <c r="U25" s="243">
        <v>53899</v>
      </c>
      <c r="V25" s="240">
        <v>71589</v>
      </c>
      <c r="W25" s="239">
        <f>W19*2.5%*2</f>
        <v>136500</v>
      </c>
      <c r="X25" s="55">
        <v>20267</v>
      </c>
      <c r="Y25" s="55">
        <v>42771</v>
      </c>
      <c r="Z25" s="55">
        <v>69360</v>
      </c>
      <c r="AA25" s="55"/>
      <c r="AB25" s="239">
        <f>AB19*2.5%*2</f>
        <v>136500</v>
      </c>
      <c r="AC25" s="240"/>
      <c r="AD25" s="55"/>
      <c r="AE25" s="55"/>
      <c r="AF25" s="55"/>
      <c r="AG25" s="46"/>
      <c r="AH25" s="46"/>
      <c r="AI25" s="46"/>
      <c r="AJ25" s="46"/>
      <c r="AK25" s="46"/>
      <c r="AL25" s="46"/>
      <c r="AM25" s="46"/>
      <c r="AN25" s="47"/>
      <c r="AO25" s="47"/>
      <c r="AP25" s="47"/>
      <c r="AQ25" s="47"/>
      <c r="AR25" s="47"/>
      <c r="AS25" s="47"/>
      <c r="AT25" s="47"/>
      <c r="AU25" s="47"/>
      <c r="AV25" s="47"/>
      <c r="AW25" s="47"/>
      <c r="AX25" s="47"/>
      <c r="AY25" s="47"/>
      <c r="AZ25" s="47"/>
      <c r="BA25" s="47"/>
      <c r="BB25" s="47"/>
      <c r="BC25" s="47"/>
      <c r="BD25" s="47"/>
      <c r="BE25" s="47"/>
      <c r="BF25" s="47"/>
    </row>
    <row r="26" spans="1:58" ht="12.6" customHeight="1" x14ac:dyDescent="0.25">
      <c r="A26" s="463"/>
      <c r="B26" s="448"/>
      <c r="C26" s="426"/>
      <c r="D26" s="451"/>
      <c r="E26" s="426"/>
      <c r="F26" s="426"/>
      <c r="G26" s="426"/>
      <c r="H26" s="69" t="s">
        <v>0</v>
      </c>
      <c r="I26" s="238">
        <v>2</v>
      </c>
      <c r="J26" s="239"/>
      <c r="K26" s="246">
        <v>13</v>
      </c>
      <c r="L26" s="239"/>
      <c r="M26" s="240">
        <v>398</v>
      </c>
      <c r="N26" s="239">
        <v>2</v>
      </c>
      <c r="O26" s="240">
        <v>0</v>
      </c>
      <c r="P26" s="240">
        <v>22</v>
      </c>
      <c r="Q26" s="241">
        <v>87</v>
      </c>
      <c r="R26" s="242">
        <v>133</v>
      </c>
      <c r="S26" s="239">
        <f>S20*2.5%*2</f>
        <v>2900</v>
      </c>
      <c r="T26" s="240">
        <v>8</v>
      </c>
      <c r="U26" s="243">
        <v>25</v>
      </c>
      <c r="V26" s="240">
        <v>55</v>
      </c>
      <c r="W26" s="239">
        <f t="shared" ref="W26:W28" si="4">W20*2.5%*2</f>
        <v>2770</v>
      </c>
      <c r="X26" s="55">
        <v>26</v>
      </c>
      <c r="Y26" s="55">
        <v>53</v>
      </c>
      <c r="Z26" s="55">
        <v>113</v>
      </c>
      <c r="AA26" s="55"/>
      <c r="AB26" s="239">
        <f t="shared" ref="AB26:AB28" si="5">AB20*2.5%*2</f>
        <v>2900</v>
      </c>
      <c r="AC26" s="240"/>
      <c r="AD26" s="55"/>
      <c r="AE26" s="55"/>
      <c r="AF26" s="55"/>
      <c r="AG26" s="46"/>
      <c r="AH26" s="46"/>
      <c r="AI26" s="77"/>
      <c r="AJ26" s="46"/>
      <c r="AK26" s="46"/>
      <c r="AL26" s="46"/>
      <c r="AM26" s="46"/>
      <c r="AN26" s="47"/>
      <c r="AO26" s="47"/>
      <c r="AP26" s="47"/>
      <c r="AQ26" s="47"/>
      <c r="AR26" s="47"/>
      <c r="AS26" s="47"/>
      <c r="AT26" s="47"/>
      <c r="AU26" s="47"/>
      <c r="AV26" s="47"/>
      <c r="AW26" s="47"/>
      <c r="AX26" s="47"/>
      <c r="AY26" s="47"/>
      <c r="AZ26" s="47"/>
      <c r="BA26" s="47"/>
      <c r="BB26" s="47"/>
      <c r="BC26" s="47"/>
      <c r="BD26" s="47"/>
      <c r="BE26" s="47"/>
      <c r="BF26" s="47"/>
    </row>
    <row r="27" spans="1:58" ht="12.6" customHeight="1" x14ac:dyDescent="0.25">
      <c r="A27" s="463"/>
      <c r="B27" s="448"/>
      <c r="C27" s="426"/>
      <c r="D27" s="451"/>
      <c r="E27" s="426"/>
      <c r="F27" s="426"/>
      <c r="G27" s="426"/>
      <c r="H27" s="69" t="s">
        <v>1</v>
      </c>
      <c r="I27" s="238">
        <v>16</v>
      </c>
      <c r="J27" s="239"/>
      <c r="K27" s="246">
        <v>20</v>
      </c>
      <c r="L27" s="239"/>
      <c r="M27" s="240">
        <v>164</v>
      </c>
      <c r="N27" s="239">
        <v>18</v>
      </c>
      <c r="O27" s="240">
        <v>0</v>
      </c>
      <c r="P27" s="240">
        <v>0</v>
      </c>
      <c r="Q27" s="241">
        <v>0</v>
      </c>
      <c r="R27" s="242">
        <v>0</v>
      </c>
      <c r="S27" s="239">
        <f>S21*2.5%*2</f>
        <v>2000</v>
      </c>
      <c r="T27" s="240">
        <v>3</v>
      </c>
      <c r="U27" s="243">
        <v>3</v>
      </c>
      <c r="V27" s="240">
        <v>10</v>
      </c>
      <c r="W27" s="239">
        <f t="shared" si="4"/>
        <v>2000</v>
      </c>
      <c r="X27" s="55">
        <v>5</v>
      </c>
      <c r="Y27" s="55">
        <v>5</v>
      </c>
      <c r="Z27" s="55">
        <v>16</v>
      </c>
      <c r="AA27" s="55"/>
      <c r="AB27" s="239">
        <f t="shared" si="5"/>
        <v>2000</v>
      </c>
      <c r="AC27" s="240"/>
      <c r="AD27" s="55"/>
      <c r="AE27" s="55"/>
      <c r="AF27" s="55"/>
      <c r="AG27" s="46"/>
      <c r="AH27" s="46"/>
      <c r="AI27" s="46"/>
      <c r="AJ27" s="46"/>
      <c r="AK27" s="46"/>
      <c r="AL27" s="46"/>
      <c r="AM27" s="46"/>
      <c r="AN27" s="47"/>
      <c r="AO27" s="47"/>
      <c r="AP27" s="47"/>
      <c r="AQ27" s="47"/>
      <c r="AR27" s="47"/>
      <c r="AS27" s="47"/>
      <c r="AT27" s="47"/>
      <c r="AU27" s="47"/>
      <c r="AV27" s="47"/>
      <c r="AW27" s="47"/>
      <c r="AX27" s="47"/>
      <c r="AY27" s="47"/>
      <c r="AZ27" s="47"/>
      <c r="BA27" s="47"/>
      <c r="BB27" s="47"/>
      <c r="BC27" s="47"/>
      <c r="BD27" s="47"/>
      <c r="BE27" s="47"/>
      <c r="BF27" s="47"/>
    </row>
    <row r="28" spans="1:58" ht="12.6" customHeight="1" x14ac:dyDescent="0.25">
      <c r="A28" s="463"/>
      <c r="B28" s="448"/>
      <c r="C28" s="426"/>
      <c r="D28" s="451"/>
      <c r="E28" s="426"/>
      <c r="F28" s="426"/>
      <c r="G28" s="426"/>
      <c r="H28" s="69" t="s">
        <v>19</v>
      </c>
      <c r="I28" s="238">
        <v>12593</v>
      </c>
      <c r="J28" s="239"/>
      <c r="K28" s="246">
        <v>12822</v>
      </c>
      <c r="L28" s="239"/>
      <c r="M28" s="240">
        <v>9065</v>
      </c>
      <c r="N28" s="239">
        <v>13852</v>
      </c>
      <c r="O28" s="240">
        <v>3642</v>
      </c>
      <c r="P28" s="240">
        <v>7459</v>
      </c>
      <c r="Q28" s="241">
        <v>11502</v>
      </c>
      <c r="R28" s="242">
        <v>16064</v>
      </c>
      <c r="S28" s="239">
        <f>S22*2.5%*2</f>
        <v>26567.035000000003</v>
      </c>
      <c r="T28" s="240">
        <v>7519</v>
      </c>
      <c r="U28" s="243">
        <v>11582</v>
      </c>
      <c r="V28" s="240">
        <v>16079</v>
      </c>
      <c r="W28" s="239">
        <f t="shared" si="4"/>
        <v>106268.14000000001</v>
      </c>
      <c r="X28" s="55">
        <v>5762</v>
      </c>
      <c r="Y28" s="55">
        <v>12339</v>
      </c>
      <c r="Z28" s="55">
        <v>21750</v>
      </c>
      <c r="AA28" s="55"/>
      <c r="AB28" s="239">
        <f t="shared" si="5"/>
        <v>106268.14000000001</v>
      </c>
      <c r="AC28" s="240"/>
      <c r="AD28" s="55"/>
      <c r="AE28" s="55"/>
      <c r="AF28" s="55"/>
      <c r="AG28" s="46"/>
      <c r="AH28" s="46"/>
      <c r="AI28" s="46"/>
      <c r="AJ28" s="46"/>
      <c r="AK28" s="46"/>
      <c r="AL28" s="46"/>
      <c r="AM28" s="46"/>
      <c r="AN28" s="47"/>
      <c r="AO28" s="47"/>
      <c r="AP28" s="47"/>
      <c r="AQ28" s="47"/>
      <c r="AR28" s="47"/>
      <c r="AS28" s="47"/>
      <c r="AT28" s="47"/>
      <c r="AU28" s="47"/>
      <c r="AV28" s="47"/>
      <c r="AW28" s="47"/>
      <c r="AX28" s="47"/>
      <c r="AY28" s="47"/>
      <c r="AZ28" s="47"/>
      <c r="BA28" s="47"/>
      <c r="BB28" s="47"/>
      <c r="BC28" s="47"/>
      <c r="BD28" s="47"/>
      <c r="BE28" s="47"/>
      <c r="BF28" s="47"/>
    </row>
    <row r="29" spans="1:58" ht="12.6" customHeight="1" x14ac:dyDescent="0.25">
      <c r="A29" s="463"/>
      <c r="B29" s="449"/>
      <c r="C29" s="427"/>
      <c r="D29" s="452"/>
      <c r="E29" s="427"/>
      <c r="F29" s="427"/>
      <c r="G29" s="427"/>
      <c r="H29" s="69" t="s">
        <v>274</v>
      </c>
      <c r="I29" s="240" t="s">
        <v>139</v>
      </c>
      <c r="J29" s="239" t="s">
        <v>139</v>
      </c>
      <c r="K29" s="246" t="s">
        <v>139</v>
      </c>
      <c r="L29" s="239" t="s">
        <v>139</v>
      </c>
      <c r="M29" s="240" t="s">
        <v>139</v>
      </c>
      <c r="N29" s="239" t="s">
        <v>139</v>
      </c>
      <c r="O29" s="240" t="s">
        <v>139</v>
      </c>
      <c r="P29" s="240" t="s">
        <v>139</v>
      </c>
      <c r="Q29" s="241" t="s">
        <v>139</v>
      </c>
      <c r="R29" s="242" t="s">
        <v>139</v>
      </c>
      <c r="S29" s="239" t="s">
        <v>139</v>
      </c>
      <c r="T29" s="240" t="s">
        <v>139</v>
      </c>
      <c r="U29" s="243" t="s">
        <v>139</v>
      </c>
      <c r="V29" s="240" t="s">
        <v>139</v>
      </c>
      <c r="W29" s="239" t="s">
        <v>139</v>
      </c>
      <c r="X29" s="55">
        <v>97</v>
      </c>
      <c r="Y29" s="55">
        <v>277</v>
      </c>
      <c r="Z29" s="55">
        <v>412</v>
      </c>
      <c r="AA29" s="55"/>
      <c r="AB29" s="239" t="s">
        <v>139</v>
      </c>
      <c r="AC29" s="240"/>
      <c r="AD29" s="55"/>
      <c r="AE29" s="55"/>
      <c r="AF29" s="55"/>
      <c r="AG29" s="46"/>
      <c r="AH29" s="46"/>
      <c r="AI29" s="46"/>
      <c r="AJ29" s="46"/>
      <c r="AK29" s="46"/>
      <c r="AL29" s="46"/>
      <c r="AM29" s="46"/>
      <c r="AN29" s="47"/>
      <c r="AO29" s="47"/>
      <c r="AP29" s="47"/>
      <c r="AQ29" s="47"/>
      <c r="AR29" s="47"/>
      <c r="AS29" s="47"/>
      <c r="AT29" s="47"/>
      <c r="AU29" s="47"/>
      <c r="AV29" s="47"/>
      <c r="AW29" s="47"/>
      <c r="AX29" s="47"/>
      <c r="AY29" s="47"/>
      <c r="AZ29" s="47"/>
      <c r="BA29" s="47"/>
      <c r="BB29" s="47"/>
      <c r="BC29" s="47"/>
      <c r="BD29" s="47"/>
      <c r="BE29" s="47"/>
      <c r="BF29" s="47"/>
    </row>
    <row r="30" spans="1:58" ht="12.6" customHeight="1" x14ac:dyDescent="0.25">
      <c r="A30" s="463"/>
      <c r="B30" s="447" t="s">
        <v>8</v>
      </c>
      <c r="C30" s="425" t="s">
        <v>63</v>
      </c>
      <c r="D30" s="450" t="s">
        <v>60</v>
      </c>
      <c r="E30" s="425" t="s">
        <v>236</v>
      </c>
      <c r="F30" s="425" t="s">
        <v>59</v>
      </c>
      <c r="G30" s="425" t="s">
        <v>61</v>
      </c>
      <c r="H30" s="75" t="s">
        <v>28</v>
      </c>
      <c r="I30" s="245">
        <f>SUM(I31:I35)</f>
        <v>35009</v>
      </c>
      <c r="J30" s="237">
        <f t="shared" ref="J30:U30" si="6">SUM(J31:J35)</f>
        <v>0</v>
      </c>
      <c r="K30" s="245">
        <f t="shared" si="6"/>
        <v>56933</v>
      </c>
      <c r="L30" s="237">
        <f t="shared" si="6"/>
        <v>0</v>
      </c>
      <c r="M30" s="245">
        <f t="shared" si="6"/>
        <v>87745</v>
      </c>
      <c r="N30" s="237">
        <f t="shared" si="6"/>
        <v>38509</v>
      </c>
      <c r="O30" s="245">
        <f t="shared" si="6"/>
        <v>29311</v>
      </c>
      <c r="P30" s="245">
        <f t="shared" si="6"/>
        <v>59776</v>
      </c>
      <c r="Q30" s="245">
        <f t="shared" si="6"/>
        <v>92133</v>
      </c>
      <c r="R30" s="245">
        <f t="shared" si="6"/>
        <v>143976</v>
      </c>
      <c r="S30" s="237">
        <f t="shared" si="6"/>
        <v>194534.07</v>
      </c>
      <c r="T30" s="245">
        <f t="shared" si="6"/>
        <v>72503</v>
      </c>
      <c r="U30" s="295">
        <f t="shared" si="6"/>
        <v>126031</v>
      </c>
      <c r="V30" s="252">
        <f t="shared" ref="V30" si="7">SUM(V31:V34)</f>
        <v>184841</v>
      </c>
      <c r="W30" s="237">
        <f>SUM(W31:W35)</f>
        <v>353806.28</v>
      </c>
      <c r="X30" s="252">
        <f>SUM(X31:X35)</f>
        <v>64890</v>
      </c>
      <c r="Y30" s="252">
        <f>SUM(Y31:Y35)</f>
        <v>123133</v>
      </c>
      <c r="Z30" s="252">
        <f>SUM(Z31:Z35)</f>
        <v>201523</v>
      </c>
      <c r="AA30" s="55"/>
      <c r="AB30" s="237">
        <f>SUM(AB31:AB35)</f>
        <v>353936.28</v>
      </c>
      <c r="AC30" s="252"/>
      <c r="AD30" s="252"/>
      <c r="AE30" s="252"/>
      <c r="AF30" s="55"/>
      <c r="AG30" s="46"/>
      <c r="AH30" s="46"/>
      <c r="AI30" s="76"/>
      <c r="AJ30" s="76"/>
      <c r="AK30" s="46"/>
      <c r="AL30" s="46"/>
      <c r="AM30" s="46"/>
      <c r="AN30" s="47"/>
      <c r="AO30" s="47"/>
      <c r="AP30" s="47"/>
      <c r="AQ30" s="47"/>
      <c r="AR30" s="47"/>
      <c r="AS30" s="47"/>
      <c r="AT30" s="47"/>
      <c r="AU30" s="47"/>
      <c r="AV30" s="47"/>
      <c r="AW30" s="47"/>
      <c r="AX30" s="47"/>
      <c r="AY30" s="47"/>
      <c r="AZ30" s="47"/>
      <c r="BA30" s="47"/>
      <c r="BB30" s="47"/>
      <c r="BC30" s="47"/>
      <c r="BD30" s="47"/>
      <c r="BE30" s="47"/>
      <c r="BF30" s="47"/>
    </row>
    <row r="31" spans="1:58" ht="12.6" customHeight="1" x14ac:dyDescent="0.25">
      <c r="A31" s="463"/>
      <c r="B31" s="448"/>
      <c r="C31" s="426"/>
      <c r="D31" s="451"/>
      <c r="E31" s="426"/>
      <c r="F31" s="426"/>
      <c r="G31" s="426"/>
      <c r="H31" s="69" t="s">
        <v>18</v>
      </c>
      <c r="I31" s="238">
        <v>23043</v>
      </c>
      <c r="J31" s="239"/>
      <c r="K31" s="246">
        <v>39896</v>
      </c>
      <c r="L31" s="239"/>
      <c r="M31" s="240">
        <v>53786</v>
      </c>
      <c r="N31" s="239">
        <v>25347</v>
      </c>
      <c r="O31" s="240">
        <v>12683</v>
      </c>
      <c r="P31" s="240">
        <v>26368</v>
      </c>
      <c r="Q31" s="241">
        <v>40384</v>
      </c>
      <c r="R31" s="242">
        <v>71038</v>
      </c>
      <c r="S31" s="239">
        <f>10%*S19/2</f>
        <v>136500</v>
      </c>
      <c r="T31" s="240">
        <v>32904</v>
      </c>
      <c r="U31" s="243">
        <v>55857</v>
      </c>
      <c r="V31" s="240">
        <v>80016</v>
      </c>
      <c r="W31" s="239">
        <f>10%*W19/2</f>
        <v>136500</v>
      </c>
      <c r="X31" s="55">
        <v>24122</v>
      </c>
      <c r="Y31" s="55">
        <v>45246</v>
      </c>
      <c r="Z31" s="55">
        <v>70671</v>
      </c>
      <c r="AA31" s="55"/>
      <c r="AB31" s="239">
        <f>10%*AB19/2</f>
        <v>136500</v>
      </c>
      <c r="AC31" s="240"/>
      <c r="AD31" s="55"/>
      <c r="AE31" s="55"/>
      <c r="AF31" s="55"/>
      <c r="AG31" s="46"/>
      <c r="AH31" s="46"/>
      <c r="AI31" s="46"/>
      <c r="AJ31" s="46"/>
      <c r="AK31" s="46"/>
      <c r="AL31" s="46"/>
      <c r="AM31" s="46"/>
      <c r="AN31" s="47"/>
      <c r="AO31" s="47"/>
      <c r="AP31" s="47"/>
      <c r="AQ31" s="47"/>
      <c r="AR31" s="47"/>
      <c r="AS31" s="47"/>
      <c r="AT31" s="47"/>
      <c r="AU31" s="47"/>
      <c r="AV31" s="47"/>
      <c r="AW31" s="47"/>
      <c r="AX31" s="47"/>
      <c r="AY31" s="47"/>
      <c r="AZ31" s="47"/>
      <c r="BA31" s="47"/>
      <c r="BB31" s="47"/>
      <c r="BC31" s="47"/>
      <c r="BD31" s="47"/>
      <c r="BE31" s="47"/>
      <c r="BF31" s="47"/>
    </row>
    <row r="32" spans="1:58" ht="12.6" customHeight="1" x14ac:dyDescent="0.25">
      <c r="A32" s="463"/>
      <c r="B32" s="448"/>
      <c r="C32" s="426"/>
      <c r="D32" s="451"/>
      <c r="E32" s="426"/>
      <c r="F32" s="426"/>
      <c r="G32" s="426"/>
      <c r="H32" s="69" t="s">
        <v>0</v>
      </c>
      <c r="I32" s="238">
        <v>3</v>
      </c>
      <c r="J32" s="239"/>
      <c r="K32" s="246">
        <v>78</v>
      </c>
      <c r="L32" s="239"/>
      <c r="M32" s="240">
        <v>15</v>
      </c>
      <c r="N32" s="239">
        <v>3</v>
      </c>
      <c r="O32" s="240">
        <v>0</v>
      </c>
      <c r="P32" s="240">
        <v>1</v>
      </c>
      <c r="Q32" s="241">
        <v>27</v>
      </c>
      <c r="R32" s="242">
        <v>316</v>
      </c>
      <c r="S32" s="239">
        <f>10%*S20/2</f>
        <v>2900</v>
      </c>
      <c r="T32" s="240">
        <v>15</v>
      </c>
      <c r="U32" s="243">
        <v>56</v>
      </c>
      <c r="V32" s="240">
        <v>100</v>
      </c>
      <c r="W32" s="239">
        <f t="shared" ref="W32:W33" si="8">10%*W20/2</f>
        <v>2770</v>
      </c>
      <c r="X32" s="55">
        <v>26</v>
      </c>
      <c r="Y32" s="55">
        <v>107</v>
      </c>
      <c r="Z32" s="55">
        <v>201</v>
      </c>
      <c r="AA32" s="55"/>
      <c r="AB32" s="239">
        <f t="shared" ref="AB32:AB33" si="9">10%*AB20/2</f>
        <v>2900</v>
      </c>
      <c r="AC32" s="240"/>
      <c r="AD32" s="55"/>
      <c r="AE32" s="55"/>
      <c r="AF32" s="55"/>
      <c r="AG32" s="46"/>
      <c r="AH32" s="46"/>
      <c r="AI32" s="77"/>
      <c r="AJ32" s="46"/>
      <c r="AK32" s="46"/>
      <c r="AL32" s="46"/>
      <c r="AM32" s="46"/>
      <c r="AN32" s="47"/>
      <c r="AO32" s="47"/>
      <c r="AP32" s="47"/>
      <c r="AQ32" s="47"/>
      <c r="AR32" s="47"/>
      <c r="AS32" s="47"/>
      <c r="AT32" s="47"/>
      <c r="AU32" s="47"/>
      <c r="AV32" s="47"/>
      <c r="AW32" s="47"/>
      <c r="AX32" s="47"/>
      <c r="AY32" s="47"/>
      <c r="AZ32" s="47"/>
      <c r="BA32" s="47"/>
      <c r="BB32" s="47"/>
      <c r="BC32" s="47"/>
      <c r="BD32" s="47"/>
      <c r="BE32" s="47"/>
      <c r="BF32" s="47"/>
    </row>
    <row r="33" spans="1:58" ht="12.6" customHeight="1" x14ac:dyDescent="0.25">
      <c r="A33" s="463"/>
      <c r="B33" s="448"/>
      <c r="C33" s="426"/>
      <c r="D33" s="451"/>
      <c r="E33" s="426"/>
      <c r="F33" s="426"/>
      <c r="G33" s="426"/>
      <c r="H33" s="69" t="s">
        <v>1</v>
      </c>
      <c r="I33" s="238"/>
      <c r="J33" s="239"/>
      <c r="K33" s="246">
        <v>349</v>
      </c>
      <c r="L33" s="239"/>
      <c r="M33" s="240">
        <v>12</v>
      </c>
      <c r="N33" s="239">
        <v>0</v>
      </c>
      <c r="O33" s="240">
        <v>0</v>
      </c>
      <c r="P33" s="240">
        <v>5</v>
      </c>
      <c r="Q33" s="241">
        <v>5</v>
      </c>
      <c r="R33" s="242">
        <v>5</v>
      </c>
      <c r="S33" s="239">
        <f>10%*S21/2</f>
        <v>2000</v>
      </c>
      <c r="T33" s="240">
        <v>169</v>
      </c>
      <c r="U33" s="243">
        <v>315</v>
      </c>
      <c r="V33" s="240">
        <v>642</v>
      </c>
      <c r="W33" s="239">
        <f t="shared" si="8"/>
        <v>2000</v>
      </c>
      <c r="X33" s="55">
        <v>166</v>
      </c>
      <c r="Y33" s="55">
        <v>221</v>
      </c>
      <c r="Z33" s="55">
        <v>414</v>
      </c>
      <c r="AA33" s="55"/>
      <c r="AB33" s="239">
        <f t="shared" si="9"/>
        <v>2000</v>
      </c>
      <c r="AC33" s="240"/>
      <c r="AD33" s="55"/>
      <c r="AE33" s="55"/>
      <c r="AF33" s="55"/>
      <c r="AG33" s="46"/>
      <c r="AH33" s="46"/>
      <c r="AI33" s="46"/>
      <c r="AJ33" s="46"/>
      <c r="AK33" s="46"/>
      <c r="AL33" s="46"/>
      <c r="AM33" s="46"/>
      <c r="AN33" s="47"/>
      <c r="AO33" s="47"/>
      <c r="AP33" s="47"/>
      <c r="AQ33" s="47"/>
      <c r="AR33" s="47"/>
      <c r="AS33" s="47"/>
      <c r="AT33" s="47"/>
      <c r="AU33" s="47"/>
      <c r="AV33" s="47"/>
      <c r="AW33" s="47"/>
      <c r="AX33" s="47"/>
      <c r="AY33" s="47"/>
      <c r="AZ33" s="47"/>
      <c r="BA33" s="47"/>
      <c r="BB33" s="47"/>
      <c r="BC33" s="47"/>
      <c r="BD33" s="47"/>
      <c r="BE33" s="47"/>
      <c r="BF33" s="47"/>
    </row>
    <row r="34" spans="1:58" ht="12.6" customHeight="1" x14ac:dyDescent="0.25">
      <c r="A34" s="463"/>
      <c r="B34" s="448"/>
      <c r="C34" s="426"/>
      <c r="D34" s="451"/>
      <c r="E34" s="426"/>
      <c r="F34" s="426"/>
      <c r="G34" s="426"/>
      <c r="H34" s="69" t="s">
        <v>19</v>
      </c>
      <c r="I34" s="238">
        <v>11963</v>
      </c>
      <c r="J34" s="239"/>
      <c r="K34" s="246">
        <v>16610</v>
      </c>
      <c r="L34" s="239"/>
      <c r="M34" s="240">
        <v>33932</v>
      </c>
      <c r="N34" s="239">
        <v>13159</v>
      </c>
      <c r="O34" s="240">
        <v>16628</v>
      </c>
      <c r="P34" s="240">
        <v>33402</v>
      </c>
      <c r="Q34" s="241">
        <v>51717</v>
      </c>
      <c r="R34" s="242">
        <v>72617</v>
      </c>
      <c r="S34" s="239">
        <f t="shared" ref="S34" si="10">10%*S22</f>
        <v>53134.070000000007</v>
      </c>
      <c r="T34" s="240">
        <v>39415</v>
      </c>
      <c r="U34" s="243">
        <v>69803</v>
      </c>
      <c r="V34" s="240">
        <v>104083</v>
      </c>
      <c r="W34" s="239">
        <f>10%*W22</f>
        <v>212536.28000000003</v>
      </c>
      <c r="X34" s="55">
        <v>40127</v>
      </c>
      <c r="Y34" s="55">
        <v>76261</v>
      </c>
      <c r="Z34" s="55">
        <v>128225</v>
      </c>
      <c r="AA34" s="55"/>
      <c r="AB34" s="239">
        <f>10%*AB22</f>
        <v>212536.28000000003</v>
      </c>
      <c r="AC34" s="240"/>
      <c r="AD34" s="55"/>
      <c r="AE34" s="55"/>
      <c r="AF34" s="55"/>
      <c r="AG34" s="46"/>
      <c r="AH34" s="46"/>
      <c r="AI34" s="46"/>
      <c r="AJ34" s="46"/>
      <c r="AK34" s="46"/>
      <c r="AL34" s="46"/>
      <c r="AM34" s="46"/>
      <c r="AN34" s="47"/>
      <c r="AO34" s="47"/>
      <c r="AP34" s="47"/>
      <c r="AQ34" s="47"/>
      <c r="AR34" s="47"/>
      <c r="AS34" s="47"/>
      <c r="AT34" s="47"/>
      <c r="AU34" s="47"/>
      <c r="AV34" s="47"/>
      <c r="AW34" s="47"/>
      <c r="AX34" s="47"/>
      <c r="AY34" s="47"/>
      <c r="AZ34" s="47"/>
      <c r="BA34" s="47"/>
      <c r="BB34" s="47"/>
      <c r="BC34" s="47"/>
      <c r="BD34" s="47"/>
      <c r="BE34" s="47"/>
      <c r="BF34" s="47"/>
    </row>
    <row r="35" spans="1:58" ht="12.6" customHeight="1" x14ac:dyDescent="0.25">
      <c r="A35" s="463"/>
      <c r="B35" s="449"/>
      <c r="C35" s="427"/>
      <c r="D35" s="452"/>
      <c r="E35" s="427"/>
      <c r="F35" s="427"/>
      <c r="G35" s="427"/>
      <c r="H35" s="69" t="s">
        <v>274</v>
      </c>
      <c r="I35" s="240" t="s">
        <v>139</v>
      </c>
      <c r="J35" s="239" t="s">
        <v>139</v>
      </c>
      <c r="K35" s="246" t="s">
        <v>139</v>
      </c>
      <c r="L35" s="239" t="s">
        <v>139</v>
      </c>
      <c r="M35" s="240" t="s">
        <v>139</v>
      </c>
      <c r="N35" s="239" t="s">
        <v>139</v>
      </c>
      <c r="O35" s="240" t="s">
        <v>139</v>
      </c>
      <c r="P35" s="240" t="s">
        <v>139</v>
      </c>
      <c r="Q35" s="241" t="s">
        <v>139</v>
      </c>
      <c r="R35" s="242" t="s">
        <v>139</v>
      </c>
      <c r="S35" s="239" t="s">
        <v>139</v>
      </c>
      <c r="T35" s="240" t="s">
        <v>139</v>
      </c>
      <c r="U35" s="243" t="s">
        <v>139</v>
      </c>
      <c r="V35" s="240" t="s">
        <v>139</v>
      </c>
      <c r="W35" s="239" t="s">
        <v>139</v>
      </c>
      <c r="X35" s="55">
        <v>449</v>
      </c>
      <c r="Y35" s="55">
        <v>1298</v>
      </c>
      <c r="Z35" s="55">
        <v>2012</v>
      </c>
      <c r="AA35" s="55"/>
      <c r="AB35" s="239" t="s">
        <v>139</v>
      </c>
      <c r="AC35" s="240"/>
      <c r="AD35" s="55"/>
      <c r="AE35" s="55"/>
      <c r="AF35" s="55"/>
      <c r="AG35" s="46"/>
      <c r="AH35" s="46"/>
      <c r="AI35" s="46"/>
      <c r="AJ35" s="46"/>
      <c r="AK35" s="46"/>
      <c r="AL35" s="46"/>
      <c r="AM35" s="46"/>
      <c r="AN35" s="47"/>
      <c r="AO35" s="47"/>
      <c r="AP35" s="47"/>
      <c r="AQ35" s="47"/>
      <c r="AR35" s="47"/>
      <c r="AS35" s="47"/>
      <c r="AT35" s="47"/>
      <c r="AU35" s="47"/>
      <c r="AV35" s="47"/>
      <c r="AW35" s="47"/>
      <c r="AX35" s="47"/>
      <c r="AY35" s="47"/>
      <c r="AZ35" s="47"/>
      <c r="BA35" s="47"/>
      <c r="BB35" s="47"/>
      <c r="BC35" s="47"/>
      <c r="BD35" s="47"/>
      <c r="BE35" s="47"/>
      <c r="BF35" s="47"/>
    </row>
    <row r="36" spans="1:58" ht="12.6" customHeight="1" x14ac:dyDescent="0.25">
      <c r="A36" s="463"/>
      <c r="B36" s="447" t="s">
        <v>9</v>
      </c>
      <c r="C36" s="425" t="s">
        <v>64</v>
      </c>
      <c r="D36" s="450" t="s">
        <v>60</v>
      </c>
      <c r="E36" s="425" t="s">
        <v>345</v>
      </c>
      <c r="F36" s="425" t="s">
        <v>59</v>
      </c>
      <c r="G36" s="425" t="s">
        <v>61</v>
      </c>
      <c r="H36" s="75" t="s">
        <v>28</v>
      </c>
      <c r="I36" s="245">
        <f>SUM(I37:I41)</f>
        <v>42971</v>
      </c>
      <c r="J36" s="239">
        <f t="shared" ref="J36:U36" si="11">SUM(J37:J41)</f>
        <v>0</v>
      </c>
      <c r="K36" s="245">
        <f t="shared" si="11"/>
        <v>43111</v>
      </c>
      <c r="L36" s="239">
        <f t="shared" si="11"/>
        <v>0</v>
      </c>
      <c r="M36" s="245">
        <f t="shared" si="11"/>
        <v>51868</v>
      </c>
      <c r="N36" s="239">
        <f t="shared" si="11"/>
        <v>47268</v>
      </c>
      <c r="O36" s="245">
        <f t="shared" si="11"/>
        <v>13156</v>
      </c>
      <c r="P36" s="245">
        <f t="shared" si="11"/>
        <v>27309</v>
      </c>
      <c r="Q36" s="245">
        <f t="shared" si="11"/>
        <v>43188</v>
      </c>
      <c r="R36" s="245">
        <f t="shared" si="11"/>
        <v>69730</v>
      </c>
      <c r="S36" s="237">
        <f t="shared" si="11"/>
        <v>167967.035</v>
      </c>
      <c r="T36" s="245">
        <f t="shared" si="11"/>
        <v>34455</v>
      </c>
      <c r="U36" s="295">
        <f t="shared" si="11"/>
        <v>56157</v>
      </c>
      <c r="V36" s="252">
        <f t="shared" ref="V36" si="12">SUM(V37:V40)</f>
        <v>79985</v>
      </c>
      <c r="W36" s="237">
        <f>SUM(W37:W40)</f>
        <v>247538.14</v>
      </c>
      <c r="X36" s="252">
        <f>SUM(X37:X41)</f>
        <v>25374</v>
      </c>
      <c r="Y36" s="252">
        <f>SUM(Y37:Y41)</f>
        <v>48919</v>
      </c>
      <c r="Z36" s="252">
        <f>SUM(Z37:Z41)</f>
        <v>77036</v>
      </c>
      <c r="AA36" s="55"/>
      <c r="AB36" s="237">
        <f>SUM(AB37:AB40)</f>
        <v>990672.56</v>
      </c>
      <c r="AC36" s="252"/>
      <c r="AD36" s="252"/>
      <c r="AE36" s="252"/>
      <c r="AF36" s="55"/>
      <c r="AG36" s="46"/>
      <c r="AH36" s="46"/>
      <c r="AI36" s="76"/>
      <c r="AJ36" s="76"/>
      <c r="AK36" s="46"/>
      <c r="AL36" s="46"/>
      <c r="AM36" s="46"/>
      <c r="AN36" s="47"/>
      <c r="AO36" s="47"/>
      <c r="AP36" s="47"/>
      <c r="AQ36" s="47"/>
      <c r="AR36" s="47"/>
      <c r="AS36" s="47"/>
      <c r="AT36" s="47"/>
      <c r="AU36" s="47"/>
      <c r="AV36" s="47"/>
      <c r="AW36" s="47"/>
      <c r="AX36" s="47"/>
      <c r="AY36" s="47"/>
      <c r="AZ36" s="47"/>
      <c r="BA36" s="47"/>
      <c r="BB36" s="47"/>
      <c r="BC36" s="47"/>
      <c r="BD36" s="47"/>
      <c r="BE36" s="47"/>
      <c r="BF36" s="47"/>
    </row>
    <row r="37" spans="1:58" ht="12.6" customHeight="1" x14ac:dyDescent="0.25">
      <c r="A37" s="463"/>
      <c r="B37" s="448"/>
      <c r="C37" s="426"/>
      <c r="D37" s="451"/>
      <c r="E37" s="426"/>
      <c r="F37" s="426"/>
      <c r="G37" s="426"/>
      <c r="H37" s="69" t="s">
        <v>18</v>
      </c>
      <c r="I37" s="238">
        <v>32586</v>
      </c>
      <c r="J37" s="239"/>
      <c r="K37" s="246">
        <v>32726</v>
      </c>
      <c r="L37" s="239"/>
      <c r="M37" s="240">
        <v>37474</v>
      </c>
      <c r="N37" s="239">
        <v>35845</v>
      </c>
      <c r="O37" s="240">
        <v>9474</v>
      </c>
      <c r="P37" s="240">
        <v>19094</v>
      </c>
      <c r="Q37" s="241">
        <v>29661</v>
      </c>
      <c r="R37" s="242">
        <v>45247</v>
      </c>
      <c r="S37" s="239">
        <f>5%*S19</f>
        <v>136500</v>
      </c>
      <c r="T37" s="240">
        <v>19890</v>
      </c>
      <c r="U37" s="243">
        <v>32634</v>
      </c>
      <c r="V37" s="240">
        <v>46505</v>
      </c>
      <c r="W37" s="239">
        <f>5%*W19</f>
        <v>136500</v>
      </c>
      <c r="X37" s="55">
        <v>15888</v>
      </c>
      <c r="Y37" s="55">
        <v>31200</v>
      </c>
      <c r="Z37" s="55">
        <v>46897</v>
      </c>
      <c r="AA37" s="55"/>
      <c r="AB37" s="239">
        <f>20%*AB19</f>
        <v>546000</v>
      </c>
      <c r="AC37" s="240"/>
      <c r="AD37" s="55"/>
      <c r="AE37" s="55"/>
      <c r="AF37" s="55"/>
      <c r="AG37" s="46"/>
      <c r="AH37" s="46"/>
      <c r="AI37" s="46"/>
      <c r="AJ37" s="46"/>
      <c r="AK37" s="46"/>
      <c r="AL37" s="46"/>
      <c r="AM37" s="46"/>
      <c r="AN37" s="47"/>
      <c r="AO37" s="47"/>
      <c r="AP37" s="47"/>
      <c r="AQ37" s="47"/>
      <c r="AR37" s="47"/>
      <c r="AS37" s="47"/>
      <c r="AT37" s="47"/>
      <c r="AU37" s="47"/>
      <c r="AV37" s="47"/>
      <c r="AW37" s="47"/>
      <c r="AX37" s="47"/>
      <c r="AY37" s="47"/>
      <c r="AZ37" s="47"/>
      <c r="BA37" s="47"/>
      <c r="BB37" s="47"/>
      <c r="BC37" s="47"/>
      <c r="BD37" s="47"/>
      <c r="BE37" s="47"/>
      <c r="BF37" s="47"/>
    </row>
    <row r="38" spans="1:58" ht="12.6" customHeight="1" x14ac:dyDescent="0.25">
      <c r="A38" s="463"/>
      <c r="B38" s="448"/>
      <c r="C38" s="426"/>
      <c r="D38" s="451"/>
      <c r="E38" s="426"/>
      <c r="F38" s="426"/>
      <c r="G38" s="426"/>
      <c r="H38" s="69" t="s">
        <v>0</v>
      </c>
      <c r="I38" s="238">
        <v>134</v>
      </c>
      <c r="J38" s="239"/>
      <c r="K38" s="246">
        <v>134</v>
      </c>
      <c r="L38" s="239"/>
      <c r="M38" s="240">
        <v>344</v>
      </c>
      <c r="N38" s="239">
        <v>147</v>
      </c>
      <c r="O38" s="240">
        <v>3163</v>
      </c>
      <c r="P38" s="240">
        <v>198</v>
      </c>
      <c r="Q38" s="241">
        <v>287</v>
      </c>
      <c r="R38" s="242">
        <v>421</v>
      </c>
      <c r="S38" s="239">
        <f>5%*S20</f>
        <v>2900</v>
      </c>
      <c r="T38" s="240">
        <v>158</v>
      </c>
      <c r="U38" s="243">
        <v>245</v>
      </c>
      <c r="V38" s="240">
        <v>354</v>
      </c>
      <c r="W38" s="239">
        <f t="shared" ref="W38:W40" si="13">5%*W20</f>
        <v>2770</v>
      </c>
      <c r="X38" s="55">
        <v>106</v>
      </c>
      <c r="Y38" s="55">
        <v>153</v>
      </c>
      <c r="Z38" s="55">
        <v>204</v>
      </c>
      <c r="AA38" s="55"/>
      <c r="AB38" s="239">
        <f>20%*AB20</f>
        <v>11600</v>
      </c>
      <c r="AC38" s="240"/>
      <c r="AD38" s="55"/>
      <c r="AE38" s="55"/>
      <c r="AF38" s="55"/>
      <c r="AG38" s="46"/>
      <c r="AH38" s="46"/>
      <c r="AI38" s="77"/>
      <c r="AJ38" s="46"/>
      <c r="AK38" s="46"/>
      <c r="AL38" s="46"/>
      <c r="AM38" s="46"/>
      <c r="AN38" s="47"/>
      <c r="AO38" s="47"/>
      <c r="AP38" s="47"/>
      <c r="AQ38" s="47"/>
      <c r="AR38" s="47"/>
      <c r="AS38" s="47"/>
      <c r="AT38" s="47"/>
      <c r="AU38" s="47"/>
      <c r="AV38" s="47"/>
      <c r="AW38" s="47"/>
      <c r="AX38" s="47"/>
      <c r="AY38" s="47"/>
      <c r="AZ38" s="47"/>
      <c r="BA38" s="47"/>
      <c r="BB38" s="47"/>
      <c r="BC38" s="47"/>
      <c r="BD38" s="47"/>
      <c r="BE38" s="47"/>
      <c r="BF38" s="47"/>
    </row>
    <row r="39" spans="1:58" ht="12.6" customHeight="1" x14ac:dyDescent="0.25">
      <c r="A39" s="463"/>
      <c r="B39" s="448"/>
      <c r="C39" s="426"/>
      <c r="D39" s="451"/>
      <c r="E39" s="426"/>
      <c r="F39" s="426"/>
      <c r="G39" s="426"/>
      <c r="H39" s="69" t="s">
        <v>1</v>
      </c>
      <c r="I39" s="238">
        <v>684</v>
      </c>
      <c r="J39" s="239"/>
      <c r="K39" s="246">
        <v>684</v>
      </c>
      <c r="L39" s="239"/>
      <c r="M39" s="240">
        <v>1705</v>
      </c>
      <c r="N39" s="239">
        <v>752</v>
      </c>
      <c r="O39" s="240">
        <v>459</v>
      </c>
      <c r="P39" s="240">
        <v>922</v>
      </c>
      <c r="Q39" s="241">
        <v>1408</v>
      </c>
      <c r="R39" s="242">
        <v>1809</v>
      </c>
      <c r="S39" s="239">
        <f>5%*S21</f>
        <v>2000</v>
      </c>
      <c r="T39" s="240">
        <v>777</v>
      </c>
      <c r="U39" s="243">
        <v>1156</v>
      </c>
      <c r="V39" s="240">
        <v>1499</v>
      </c>
      <c r="W39" s="239">
        <f t="shared" si="13"/>
        <v>2000</v>
      </c>
      <c r="X39" s="55">
        <v>298</v>
      </c>
      <c r="Y39" s="55">
        <v>555</v>
      </c>
      <c r="Z39" s="55">
        <v>788</v>
      </c>
      <c r="AA39" s="55"/>
      <c r="AB39" s="239">
        <f>20%*AB21</f>
        <v>8000</v>
      </c>
      <c r="AC39" s="240"/>
      <c r="AD39" s="55"/>
      <c r="AE39" s="55"/>
      <c r="AF39" s="55"/>
      <c r="AG39" s="46"/>
      <c r="AH39" s="46"/>
      <c r="AI39" s="46"/>
      <c r="AJ39" s="46"/>
      <c r="AK39" s="46"/>
      <c r="AL39" s="46"/>
      <c r="AM39" s="46"/>
      <c r="AN39" s="47"/>
      <c r="AO39" s="47"/>
      <c r="AP39" s="47"/>
      <c r="AQ39" s="47"/>
      <c r="AR39" s="47"/>
      <c r="AS39" s="47"/>
      <c r="AT39" s="47"/>
      <c r="AU39" s="47"/>
      <c r="AV39" s="47"/>
      <c r="AW39" s="47"/>
      <c r="AX39" s="47"/>
      <c r="AY39" s="47"/>
      <c r="AZ39" s="47"/>
      <c r="BA39" s="47"/>
      <c r="BB39" s="47"/>
      <c r="BC39" s="47"/>
      <c r="BD39" s="47"/>
      <c r="BE39" s="47"/>
      <c r="BF39" s="47"/>
    </row>
    <row r="40" spans="1:58" ht="12.6" customHeight="1" x14ac:dyDescent="0.25">
      <c r="A40" s="463"/>
      <c r="B40" s="448"/>
      <c r="C40" s="426"/>
      <c r="D40" s="451"/>
      <c r="E40" s="426"/>
      <c r="F40" s="426"/>
      <c r="G40" s="426"/>
      <c r="H40" s="69" t="s">
        <v>19</v>
      </c>
      <c r="I40" s="238">
        <v>9567</v>
      </c>
      <c r="J40" s="239"/>
      <c r="K40" s="246">
        <v>9567</v>
      </c>
      <c r="L40" s="239"/>
      <c r="M40" s="240">
        <v>12345</v>
      </c>
      <c r="N40" s="239">
        <v>10524</v>
      </c>
      <c r="O40" s="240">
        <v>60</v>
      </c>
      <c r="P40" s="240">
        <v>7095</v>
      </c>
      <c r="Q40" s="241">
        <v>11832</v>
      </c>
      <c r="R40" s="242">
        <v>22253</v>
      </c>
      <c r="S40" s="239">
        <f>5%*S22</f>
        <v>26567.035000000003</v>
      </c>
      <c r="T40" s="240">
        <v>13630</v>
      </c>
      <c r="U40" s="243">
        <v>22122</v>
      </c>
      <c r="V40" s="240">
        <v>31627</v>
      </c>
      <c r="W40" s="239">
        <f t="shared" si="13"/>
        <v>106268.14000000001</v>
      </c>
      <c r="X40" s="55">
        <v>8590</v>
      </c>
      <c r="Y40" s="55">
        <v>16072</v>
      </c>
      <c r="Z40" s="55">
        <v>27695</v>
      </c>
      <c r="AA40" s="55"/>
      <c r="AB40" s="239">
        <f>20%*AB22</f>
        <v>425072.56000000006</v>
      </c>
      <c r="AC40" s="240"/>
      <c r="AD40" s="55"/>
      <c r="AE40" s="55"/>
      <c r="AF40" s="55"/>
      <c r="AG40" s="46"/>
      <c r="AH40" s="46"/>
      <c r="AI40" s="46"/>
      <c r="AJ40" s="46"/>
      <c r="AK40" s="46"/>
      <c r="AL40" s="46"/>
      <c r="AM40" s="46"/>
      <c r="AN40" s="47"/>
      <c r="AO40" s="47"/>
      <c r="AP40" s="47"/>
      <c r="AQ40" s="47"/>
      <c r="AR40" s="47"/>
      <c r="AS40" s="47"/>
      <c r="AT40" s="47"/>
      <c r="AU40" s="47"/>
      <c r="AV40" s="47"/>
      <c r="AW40" s="47"/>
      <c r="AX40" s="47"/>
      <c r="AY40" s="47"/>
      <c r="AZ40" s="47"/>
      <c r="BA40" s="47"/>
      <c r="BB40" s="47"/>
      <c r="BC40" s="47"/>
      <c r="BD40" s="47"/>
      <c r="BE40" s="47"/>
      <c r="BF40" s="47"/>
    </row>
    <row r="41" spans="1:58" ht="12.6" customHeight="1" x14ac:dyDescent="0.25">
      <c r="A41" s="463"/>
      <c r="B41" s="449"/>
      <c r="C41" s="427"/>
      <c r="D41" s="452"/>
      <c r="E41" s="427"/>
      <c r="F41" s="427"/>
      <c r="G41" s="427"/>
      <c r="H41" s="69" t="s">
        <v>274</v>
      </c>
      <c r="I41" s="240" t="s">
        <v>139</v>
      </c>
      <c r="J41" s="239" t="s">
        <v>139</v>
      </c>
      <c r="K41" s="246" t="s">
        <v>139</v>
      </c>
      <c r="L41" s="239" t="s">
        <v>139</v>
      </c>
      <c r="M41" s="240" t="s">
        <v>139</v>
      </c>
      <c r="N41" s="239" t="s">
        <v>139</v>
      </c>
      <c r="O41" s="240" t="s">
        <v>139</v>
      </c>
      <c r="P41" s="240" t="s">
        <v>139</v>
      </c>
      <c r="Q41" s="241" t="s">
        <v>139</v>
      </c>
      <c r="R41" s="242" t="s">
        <v>139</v>
      </c>
      <c r="S41" s="239" t="s">
        <v>139</v>
      </c>
      <c r="T41" s="240" t="s">
        <v>139</v>
      </c>
      <c r="U41" s="243" t="s">
        <v>139</v>
      </c>
      <c r="V41" s="240" t="s">
        <v>139</v>
      </c>
      <c r="W41" s="239" t="s">
        <v>139</v>
      </c>
      <c r="X41" s="55">
        <v>492</v>
      </c>
      <c r="Y41" s="55">
        <v>939</v>
      </c>
      <c r="Z41" s="55">
        <v>1452</v>
      </c>
      <c r="AA41" s="55"/>
      <c r="AB41" s="239" t="s">
        <v>139</v>
      </c>
      <c r="AC41" s="240"/>
      <c r="AD41" s="55"/>
      <c r="AE41" s="55"/>
      <c r="AF41" s="55"/>
      <c r="AG41" s="46"/>
      <c r="AH41" s="46"/>
      <c r="AI41" s="46"/>
      <c r="AJ41" s="46"/>
      <c r="AK41" s="46"/>
      <c r="AL41" s="46"/>
      <c r="AM41" s="46"/>
      <c r="AN41" s="47"/>
      <c r="AO41" s="47"/>
      <c r="AP41" s="47"/>
      <c r="AQ41" s="47"/>
      <c r="AR41" s="47"/>
      <c r="AS41" s="47"/>
      <c r="AT41" s="47"/>
      <c r="AU41" s="47"/>
      <c r="AV41" s="47"/>
      <c r="AW41" s="47"/>
      <c r="AX41" s="47"/>
      <c r="AY41" s="47"/>
      <c r="AZ41" s="47"/>
      <c r="BA41" s="47"/>
      <c r="BB41" s="47"/>
      <c r="BC41" s="47"/>
      <c r="BD41" s="47"/>
      <c r="BE41" s="47"/>
      <c r="BF41" s="47"/>
    </row>
    <row r="42" spans="1:58" ht="12.6" customHeight="1" x14ac:dyDescent="0.25">
      <c r="A42" s="463"/>
      <c r="B42" s="447" t="s">
        <v>55</v>
      </c>
      <c r="C42" s="425" t="s">
        <v>65</v>
      </c>
      <c r="D42" s="450" t="s">
        <v>71</v>
      </c>
      <c r="E42" s="425" t="s">
        <v>237</v>
      </c>
      <c r="F42" s="425" t="s">
        <v>69</v>
      </c>
      <c r="G42" s="425" t="s">
        <v>15</v>
      </c>
      <c r="H42" s="75" t="s">
        <v>28</v>
      </c>
      <c r="I42" s="245">
        <f>SUM(I43:I47)</f>
        <v>0</v>
      </c>
      <c r="J42" s="239">
        <f t="shared" ref="J42:U42" si="14">SUM(J43:J47)</f>
        <v>0</v>
      </c>
      <c r="K42" s="245">
        <f t="shared" si="14"/>
        <v>0</v>
      </c>
      <c r="L42" s="239">
        <f t="shared" si="14"/>
        <v>0</v>
      </c>
      <c r="M42" s="245">
        <f t="shared" si="14"/>
        <v>10783</v>
      </c>
      <c r="N42" s="239">
        <f t="shared" si="14"/>
        <v>104700</v>
      </c>
      <c r="O42" s="245">
        <f t="shared" si="14"/>
        <v>2488</v>
      </c>
      <c r="P42" s="245">
        <f t="shared" si="14"/>
        <v>5595</v>
      </c>
      <c r="Q42" s="245">
        <f t="shared" si="14"/>
        <v>8136</v>
      </c>
      <c r="R42" s="245">
        <f t="shared" si="14"/>
        <v>10946</v>
      </c>
      <c r="S42" s="237">
        <f t="shared" si="14"/>
        <v>83983.517500000002</v>
      </c>
      <c r="T42" s="245">
        <f t="shared" si="14"/>
        <v>5806</v>
      </c>
      <c r="U42" s="295">
        <f t="shared" si="14"/>
        <v>9157</v>
      </c>
      <c r="V42" s="252">
        <f t="shared" ref="V42" si="15">SUM(V43:V46)</f>
        <v>11500</v>
      </c>
      <c r="W42" s="237">
        <f>SUM(W43:W46)</f>
        <v>176903.14</v>
      </c>
      <c r="X42" s="252">
        <f>SUM(X43:X47)</f>
        <v>4237</v>
      </c>
      <c r="Y42" s="252">
        <f>SUM(Y43:Y47)</f>
        <v>6728</v>
      </c>
      <c r="Z42" s="252">
        <f>SUM(Z43:Z47)</f>
        <v>15771</v>
      </c>
      <c r="AA42" s="55"/>
      <c r="AB42" s="237">
        <f>SUM(AB43:AB46)</f>
        <v>176968.14</v>
      </c>
      <c r="AC42" s="252"/>
      <c r="AD42" s="252"/>
      <c r="AE42" s="252"/>
      <c r="AF42" s="55"/>
      <c r="AG42" s="46"/>
      <c r="AH42" s="46"/>
      <c r="AI42" s="46"/>
      <c r="AJ42" s="46"/>
      <c r="AK42" s="46"/>
      <c r="AL42" s="46"/>
      <c r="AM42" s="46"/>
      <c r="AN42" s="47"/>
      <c r="AO42" s="47"/>
      <c r="AP42" s="47"/>
      <c r="AQ42" s="47"/>
      <c r="AR42" s="47"/>
      <c r="AS42" s="47"/>
      <c r="AT42" s="47"/>
      <c r="AU42" s="47"/>
      <c r="AV42" s="47"/>
      <c r="AW42" s="47"/>
      <c r="AX42" s="47"/>
      <c r="AY42" s="47"/>
      <c r="AZ42" s="47"/>
      <c r="BA42" s="47"/>
      <c r="BB42" s="47"/>
      <c r="BC42" s="47"/>
      <c r="BD42" s="47"/>
      <c r="BE42" s="47"/>
      <c r="BF42" s="47"/>
    </row>
    <row r="43" spans="1:58" ht="12.6" customHeight="1" x14ac:dyDescent="0.25">
      <c r="A43" s="463"/>
      <c r="B43" s="448"/>
      <c r="C43" s="426"/>
      <c r="D43" s="451"/>
      <c r="E43" s="426"/>
      <c r="F43" s="426"/>
      <c r="G43" s="426"/>
      <c r="H43" s="69" t="s">
        <v>18</v>
      </c>
      <c r="I43" s="238"/>
      <c r="J43" s="239"/>
      <c r="K43" s="238" t="s">
        <v>139</v>
      </c>
      <c r="L43" s="239"/>
      <c r="M43" s="240">
        <v>10119</v>
      </c>
      <c r="N43" s="239">
        <v>90828</v>
      </c>
      <c r="O43" s="240">
        <v>2367</v>
      </c>
      <c r="P43" s="240">
        <v>5280</v>
      </c>
      <c r="Q43" s="241">
        <v>7693</v>
      </c>
      <c r="R43" s="242">
        <v>10376</v>
      </c>
      <c r="S43" s="239">
        <f>S25/2</f>
        <v>68250</v>
      </c>
      <c r="T43" s="240">
        <v>5367</v>
      </c>
      <c r="U43" s="243">
        <v>8434</v>
      </c>
      <c r="V43" s="240">
        <v>10620</v>
      </c>
      <c r="W43" s="239">
        <f>W31/2</f>
        <v>68250</v>
      </c>
      <c r="X43" s="55">
        <v>3926</v>
      </c>
      <c r="Y43" s="55">
        <v>5941</v>
      </c>
      <c r="Z43" s="55">
        <v>13103</v>
      </c>
      <c r="AA43" s="55"/>
      <c r="AB43" s="239">
        <f>AB31/2</f>
        <v>68250</v>
      </c>
      <c r="AC43" s="240"/>
      <c r="AD43" s="55"/>
      <c r="AE43" s="55"/>
      <c r="AF43" s="55"/>
      <c r="AG43" s="46"/>
      <c r="AH43" s="46"/>
      <c r="AI43" s="46"/>
      <c r="AJ43" s="46"/>
      <c r="AK43" s="46"/>
      <c r="AL43" s="46"/>
      <c r="AM43" s="46"/>
      <c r="AN43" s="47"/>
      <c r="AO43" s="47"/>
      <c r="AP43" s="47"/>
      <c r="AQ43" s="47"/>
      <c r="AR43" s="47"/>
      <c r="AS43" s="47"/>
      <c r="AT43" s="47"/>
      <c r="AU43" s="47"/>
      <c r="AV43" s="47"/>
      <c r="AW43" s="47"/>
      <c r="AX43" s="47"/>
      <c r="AY43" s="47"/>
      <c r="AZ43" s="47"/>
      <c r="BA43" s="47"/>
      <c r="BB43" s="47"/>
      <c r="BC43" s="47"/>
      <c r="BD43" s="47"/>
      <c r="BE43" s="47"/>
      <c r="BF43" s="47"/>
    </row>
    <row r="44" spans="1:58" ht="12.6" customHeight="1" x14ac:dyDescent="0.25">
      <c r="A44" s="463"/>
      <c r="B44" s="448"/>
      <c r="C44" s="426"/>
      <c r="D44" s="451"/>
      <c r="E44" s="426"/>
      <c r="F44" s="426"/>
      <c r="G44" s="426"/>
      <c r="H44" s="69" t="s">
        <v>0</v>
      </c>
      <c r="I44" s="238"/>
      <c r="J44" s="239"/>
      <c r="K44" s="238" t="s">
        <v>139</v>
      </c>
      <c r="L44" s="239"/>
      <c r="M44" s="240">
        <v>0</v>
      </c>
      <c r="N44" s="239">
        <v>2</v>
      </c>
      <c r="O44" s="240">
        <v>0</v>
      </c>
      <c r="P44" s="240">
        <v>4</v>
      </c>
      <c r="Q44" s="241">
        <v>4</v>
      </c>
      <c r="R44" s="242">
        <v>4</v>
      </c>
      <c r="S44" s="239">
        <f>S26/2</f>
        <v>1450</v>
      </c>
      <c r="T44" s="240">
        <v>0</v>
      </c>
      <c r="U44" s="243">
        <v>0</v>
      </c>
      <c r="V44" s="240">
        <v>0</v>
      </c>
      <c r="W44" s="239">
        <f t="shared" ref="W44:W46" si="16">W32/2</f>
        <v>1385</v>
      </c>
      <c r="X44" s="55">
        <v>0</v>
      </c>
      <c r="Y44" s="55">
        <v>0</v>
      </c>
      <c r="Z44" s="55">
        <v>0</v>
      </c>
      <c r="AA44" s="55"/>
      <c r="AB44" s="239">
        <f t="shared" ref="AB44:AB46" si="17">AB32/2</f>
        <v>1450</v>
      </c>
      <c r="AC44" s="240"/>
      <c r="AD44" s="55"/>
      <c r="AE44" s="55"/>
      <c r="AF44" s="55"/>
      <c r="AG44" s="46"/>
      <c r="AH44" s="46"/>
      <c r="AI44" s="46"/>
      <c r="AJ44" s="46"/>
      <c r="AK44" s="46"/>
      <c r="AL44" s="46"/>
      <c r="AM44" s="46"/>
      <c r="AN44" s="47"/>
      <c r="AO44" s="47"/>
      <c r="AP44" s="47"/>
      <c r="AQ44" s="47"/>
      <c r="AR44" s="47"/>
      <c r="AS44" s="47"/>
      <c r="AT44" s="47"/>
      <c r="AU44" s="47"/>
      <c r="AV44" s="47"/>
      <c r="AW44" s="47"/>
      <c r="AX44" s="47"/>
      <c r="AY44" s="47"/>
      <c r="AZ44" s="47"/>
      <c r="BA44" s="47"/>
      <c r="BB44" s="47"/>
      <c r="BC44" s="47"/>
      <c r="BD44" s="47"/>
      <c r="BE44" s="47"/>
      <c r="BF44" s="47"/>
    </row>
    <row r="45" spans="1:58" ht="12.6" customHeight="1" x14ac:dyDescent="0.25">
      <c r="A45" s="463"/>
      <c r="B45" s="448"/>
      <c r="C45" s="426"/>
      <c r="D45" s="451"/>
      <c r="E45" s="426"/>
      <c r="F45" s="426"/>
      <c r="G45" s="426"/>
      <c r="H45" s="69" t="s">
        <v>1</v>
      </c>
      <c r="I45" s="238"/>
      <c r="J45" s="239"/>
      <c r="K45" s="238" t="s">
        <v>139</v>
      </c>
      <c r="L45" s="239"/>
      <c r="M45" s="240">
        <v>1</v>
      </c>
      <c r="N45" s="239">
        <v>18</v>
      </c>
      <c r="O45" s="240">
        <v>0</v>
      </c>
      <c r="P45" s="240">
        <v>6</v>
      </c>
      <c r="Q45" s="241">
        <v>6</v>
      </c>
      <c r="R45" s="242">
        <v>6</v>
      </c>
      <c r="S45" s="239">
        <f>S27/2</f>
        <v>1000</v>
      </c>
      <c r="T45" s="240">
        <v>0</v>
      </c>
      <c r="U45" s="243">
        <v>0</v>
      </c>
      <c r="V45" s="240">
        <v>2</v>
      </c>
      <c r="W45" s="239">
        <f t="shared" si="16"/>
        <v>1000</v>
      </c>
      <c r="X45" s="55">
        <v>0</v>
      </c>
      <c r="Y45" s="55">
        <v>20</v>
      </c>
      <c r="Z45" s="55">
        <v>20</v>
      </c>
      <c r="AA45" s="55"/>
      <c r="AB45" s="239">
        <f t="shared" si="17"/>
        <v>1000</v>
      </c>
      <c r="AC45" s="240"/>
      <c r="AD45" s="55"/>
      <c r="AE45" s="55"/>
      <c r="AF45" s="55"/>
      <c r="AG45" s="46"/>
      <c r="AH45" s="46"/>
      <c r="AI45" s="46"/>
      <c r="AJ45" s="46"/>
      <c r="AK45" s="46"/>
      <c r="AL45" s="46"/>
      <c r="AM45" s="46"/>
      <c r="AN45" s="47"/>
      <c r="AO45" s="47"/>
      <c r="AP45" s="47"/>
      <c r="AQ45" s="47"/>
      <c r="AR45" s="47"/>
      <c r="AS45" s="47"/>
      <c r="AT45" s="47"/>
      <c r="AU45" s="47"/>
      <c r="AV45" s="47"/>
      <c r="AW45" s="47"/>
      <c r="AX45" s="47"/>
      <c r="AY45" s="47"/>
      <c r="AZ45" s="47"/>
      <c r="BA45" s="47"/>
      <c r="BB45" s="47"/>
      <c r="BC45" s="47"/>
      <c r="BD45" s="47"/>
      <c r="BE45" s="47"/>
      <c r="BF45" s="47"/>
    </row>
    <row r="46" spans="1:58" ht="12.6" customHeight="1" x14ac:dyDescent="0.25">
      <c r="A46" s="463"/>
      <c r="B46" s="448"/>
      <c r="C46" s="426"/>
      <c r="D46" s="451"/>
      <c r="E46" s="426"/>
      <c r="F46" s="426"/>
      <c r="G46" s="426"/>
      <c r="H46" s="69" t="s">
        <v>19</v>
      </c>
      <c r="I46" s="238"/>
      <c r="J46" s="239"/>
      <c r="K46" s="238" t="s">
        <v>139</v>
      </c>
      <c r="L46" s="239"/>
      <c r="M46" s="240">
        <v>663</v>
      </c>
      <c r="N46" s="239">
        <v>13852</v>
      </c>
      <c r="O46" s="240">
        <v>121</v>
      </c>
      <c r="P46" s="240">
        <v>305</v>
      </c>
      <c r="Q46" s="241">
        <v>433</v>
      </c>
      <c r="R46" s="242">
        <v>560</v>
      </c>
      <c r="S46" s="239">
        <f>S28/2</f>
        <v>13283.517500000002</v>
      </c>
      <c r="T46" s="240">
        <v>439</v>
      </c>
      <c r="U46" s="243">
        <v>723</v>
      </c>
      <c r="V46" s="240">
        <v>878</v>
      </c>
      <c r="W46" s="239">
        <f t="shared" si="16"/>
        <v>106268.14000000001</v>
      </c>
      <c r="X46" s="55">
        <v>311</v>
      </c>
      <c r="Y46" s="55">
        <v>765</v>
      </c>
      <c r="Z46" s="55">
        <v>2645</v>
      </c>
      <c r="AA46" s="55"/>
      <c r="AB46" s="239">
        <f t="shared" si="17"/>
        <v>106268.14000000001</v>
      </c>
      <c r="AC46" s="240"/>
      <c r="AD46" s="55"/>
      <c r="AE46" s="55"/>
      <c r="AF46" s="55"/>
      <c r="AG46" s="46"/>
      <c r="AH46" s="46"/>
      <c r="AI46" s="46"/>
      <c r="AJ46" s="46"/>
      <c r="AK46" s="46"/>
      <c r="AL46" s="46"/>
      <c r="AM46" s="46"/>
      <c r="AN46" s="47"/>
      <c r="AO46" s="47"/>
      <c r="AP46" s="47"/>
      <c r="AQ46" s="47"/>
      <c r="AR46" s="47"/>
      <c r="AS46" s="47"/>
      <c r="AT46" s="47"/>
      <c r="AU46" s="47"/>
      <c r="AV46" s="47"/>
      <c r="AW46" s="47"/>
      <c r="AX46" s="47"/>
      <c r="AY46" s="47"/>
      <c r="AZ46" s="47"/>
      <c r="BA46" s="47"/>
      <c r="BB46" s="47"/>
      <c r="BC46" s="47"/>
      <c r="BD46" s="47"/>
      <c r="BE46" s="47"/>
      <c r="BF46" s="47"/>
    </row>
    <row r="47" spans="1:58" ht="12.6" customHeight="1" x14ac:dyDescent="0.25">
      <c r="A47" s="463"/>
      <c r="B47" s="449"/>
      <c r="C47" s="427"/>
      <c r="D47" s="452"/>
      <c r="E47" s="427"/>
      <c r="F47" s="427"/>
      <c r="G47" s="427"/>
      <c r="H47" s="69" t="s">
        <v>274</v>
      </c>
      <c r="I47" s="240" t="s">
        <v>139</v>
      </c>
      <c r="J47" s="239"/>
      <c r="K47" s="238" t="s">
        <v>139</v>
      </c>
      <c r="L47" s="239" t="s">
        <v>139</v>
      </c>
      <c r="M47" s="240" t="s">
        <v>139</v>
      </c>
      <c r="N47" s="239" t="s">
        <v>139</v>
      </c>
      <c r="O47" s="240" t="s">
        <v>139</v>
      </c>
      <c r="P47" s="240" t="s">
        <v>139</v>
      </c>
      <c r="Q47" s="241" t="s">
        <v>139</v>
      </c>
      <c r="R47" s="242" t="s">
        <v>139</v>
      </c>
      <c r="S47" s="239" t="s">
        <v>139</v>
      </c>
      <c r="T47" s="240" t="s">
        <v>139</v>
      </c>
      <c r="U47" s="243" t="s">
        <v>139</v>
      </c>
      <c r="V47" s="240" t="s">
        <v>139</v>
      </c>
      <c r="W47" s="239" t="s">
        <v>139</v>
      </c>
      <c r="X47" s="55">
        <v>0</v>
      </c>
      <c r="Y47" s="55">
        <v>2</v>
      </c>
      <c r="Z47" s="55">
        <v>3</v>
      </c>
      <c r="AA47" s="55"/>
      <c r="AB47" s="239" t="s">
        <v>139</v>
      </c>
      <c r="AC47" s="240"/>
      <c r="AD47" s="55"/>
      <c r="AE47" s="55"/>
      <c r="AF47" s="55"/>
      <c r="AG47" s="46"/>
      <c r="AH47" s="46"/>
      <c r="AI47" s="46"/>
      <c r="AJ47" s="46"/>
      <c r="AK47" s="46"/>
      <c r="AL47" s="46"/>
      <c r="AM47" s="46"/>
      <c r="AN47" s="47"/>
      <c r="AO47" s="47"/>
      <c r="AP47" s="47"/>
      <c r="AQ47" s="47"/>
      <c r="AR47" s="47"/>
      <c r="AS47" s="47"/>
      <c r="AT47" s="47"/>
      <c r="AU47" s="47"/>
      <c r="AV47" s="47"/>
      <c r="AW47" s="47"/>
      <c r="AX47" s="47"/>
      <c r="AY47" s="47"/>
      <c r="AZ47" s="47"/>
      <c r="BA47" s="47"/>
      <c r="BB47" s="47"/>
      <c r="BC47" s="47"/>
      <c r="BD47" s="47"/>
      <c r="BE47" s="47"/>
      <c r="BF47" s="47"/>
    </row>
    <row r="48" spans="1:58" s="315" customFormat="1" ht="12.6" customHeight="1" x14ac:dyDescent="0.25">
      <c r="A48" s="463"/>
      <c r="B48" s="428" t="s">
        <v>56</v>
      </c>
      <c r="C48" s="431" t="s">
        <v>320</v>
      </c>
      <c r="D48" s="434" t="s">
        <v>321</v>
      </c>
      <c r="E48" s="437" t="s">
        <v>325</v>
      </c>
      <c r="F48" s="437" t="s">
        <v>68</v>
      </c>
      <c r="G48" s="437" t="s">
        <v>15</v>
      </c>
      <c r="H48" s="351" t="s">
        <v>28</v>
      </c>
      <c r="I48" s="352">
        <f>SUM(I49:I53)</f>
        <v>0</v>
      </c>
      <c r="J48" s="353">
        <f t="shared" ref="J48:U48" si="18">SUM(J49:J53)</f>
        <v>0</v>
      </c>
      <c r="K48" s="352">
        <f t="shared" si="18"/>
        <v>0</v>
      </c>
      <c r="L48" s="353">
        <f t="shared" si="18"/>
        <v>123000</v>
      </c>
      <c r="M48" s="352">
        <f t="shared" si="18"/>
        <v>0</v>
      </c>
      <c r="N48" s="353">
        <f t="shared" si="18"/>
        <v>0</v>
      </c>
      <c r="O48" s="352">
        <f t="shared" si="18"/>
        <v>0</v>
      </c>
      <c r="P48" s="352">
        <f t="shared" si="18"/>
        <v>0</v>
      </c>
      <c r="Q48" s="352">
        <f t="shared" si="18"/>
        <v>0</v>
      </c>
      <c r="R48" s="352">
        <f t="shared" si="18"/>
        <v>236</v>
      </c>
      <c r="S48" s="354">
        <f t="shared" si="18"/>
        <v>50000</v>
      </c>
      <c r="T48" s="352">
        <f t="shared" si="18"/>
        <v>2380</v>
      </c>
      <c r="U48" s="355">
        <f t="shared" si="18"/>
        <v>6473</v>
      </c>
      <c r="V48" s="352">
        <f t="shared" ref="V48" si="19">SUM(V49:V52)</f>
        <v>15114</v>
      </c>
      <c r="W48" s="352">
        <f t="shared" ref="W48" si="20">SUM(W49:W53)</f>
        <v>50000</v>
      </c>
      <c r="X48" s="352">
        <f>SUM(X49:X53)</f>
        <v>3706</v>
      </c>
      <c r="Y48" s="352">
        <f>SUM(Y49:Y53)</f>
        <v>16370</v>
      </c>
      <c r="Z48" s="352">
        <f>SUM(Z49:Z53)</f>
        <v>22644</v>
      </c>
      <c r="AA48" s="356"/>
      <c r="AB48" s="237">
        <f>SUM(AB49:AB53)</f>
        <v>382048.39599999995</v>
      </c>
      <c r="AC48" s="252"/>
      <c r="AD48" s="252"/>
      <c r="AE48" s="252"/>
      <c r="AF48" s="55"/>
      <c r="AG48" s="46"/>
      <c r="AH48" s="46"/>
      <c r="AI48" s="46"/>
      <c r="AJ48" s="46"/>
      <c r="AK48" s="46"/>
      <c r="AL48" s="46"/>
      <c r="AM48" s="46"/>
      <c r="AN48" s="314"/>
      <c r="AO48" s="314"/>
      <c r="AP48" s="314"/>
      <c r="AQ48" s="314"/>
      <c r="AR48" s="314"/>
      <c r="AS48" s="314"/>
      <c r="AT48" s="314"/>
      <c r="AU48" s="314"/>
      <c r="AV48" s="314"/>
      <c r="AW48" s="314"/>
      <c r="AX48" s="314"/>
      <c r="AY48" s="314"/>
      <c r="AZ48" s="314"/>
      <c r="BA48" s="314"/>
      <c r="BB48" s="314"/>
      <c r="BC48" s="314"/>
      <c r="BD48" s="314"/>
      <c r="BE48" s="314"/>
      <c r="BF48" s="314"/>
    </row>
    <row r="49" spans="1:58" s="315" customFormat="1" ht="12.6" customHeight="1" x14ac:dyDescent="0.25">
      <c r="A49" s="463"/>
      <c r="B49" s="429"/>
      <c r="C49" s="432"/>
      <c r="D49" s="435"/>
      <c r="E49" s="438"/>
      <c r="F49" s="438"/>
      <c r="G49" s="438"/>
      <c r="H49" s="357" t="s">
        <v>18</v>
      </c>
      <c r="I49" s="358"/>
      <c r="J49" s="353"/>
      <c r="K49" s="358" t="s">
        <v>139</v>
      </c>
      <c r="L49" s="353">
        <v>123000</v>
      </c>
      <c r="M49" s="358"/>
      <c r="N49" s="353" t="s">
        <v>72</v>
      </c>
      <c r="O49" s="358">
        <v>0</v>
      </c>
      <c r="P49" s="358">
        <v>0</v>
      </c>
      <c r="Q49" s="359" t="s">
        <v>174</v>
      </c>
      <c r="R49" s="360">
        <v>174</v>
      </c>
      <c r="S49" s="353">
        <f>50000*40%</f>
        <v>20000</v>
      </c>
      <c r="T49" s="358">
        <v>1560</v>
      </c>
      <c r="U49" s="361">
        <v>3959</v>
      </c>
      <c r="V49" s="358">
        <v>9179</v>
      </c>
      <c r="W49" s="358">
        <f>50000*40%</f>
        <v>20000</v>
      </c>
      <c r="X49" s="356">
        <v>2141</v>
      </c>
      <c r="Y49" s="356">
        <v>9462</v>
      </c>
      <c r="Z49" s="356">
        <v>14242</v>
      </c>
      <c r="AA49" s="356"/>
      <c r="AB49" s="239">
        <f>14.2%*1500000</f>
        <v>212999.99999999997</v>
      </c>
      <c r="AC49" s="240"/>
      <c r="AD49" s="55"/>
      <c r="AE49" s="55"/>
      <c r="AF49" s="55"/>
      <c r="AG49" s="46"/>
      <c r="AH49" s="46"/>
      <c r="AI49" s="46"/>
      <c r="AJ49" s="46"/>
      <c r="AK49" s="46"/>
      <c r="AL49" s="46"/>
      <c r="AM49" s="46"/>
      <c r="AN49" s="314"/>
      <c r="AO49" s="314"/>
      <c r="AP49" s="314"/>
      <c r="AQ49" s="314"/>
      <c r="AR49" s="314"/>
      <c r="AS49" s="314"/>
      <c r="AT49" s="314"/>
      <c r="AU49" s="314"/>
      <c r="AV49" s="314"/>
      <c r="AW49" s="314"/>
      <c r="AX49" s="314"/>
      <c r="AY49" s="314"/>
      <c r="AZ49" s="314"/>
      <c r="BA49" s="314"/>
      <c r="BB49" s="314"/>
      <c r="BC49" s="314"/>
      <c r="BD49" s="314"/>
      <c r="BE49" s="314"/>
      <c r="BF49" s="314"/>
    </row>
    <row r="50" spans="1:58" s="315" customFormat="1" ht="12.6" customHeight="1" x14ac:dyDescent="0.25">
      <c r="A50" s="463"/>
      <c r="B50" s="429"/>
      <c r="C50" s="432"/>
      <c r="D50" s="435"/>
      <c r="E50" s="438"/>
      <c r="F50" s="438"/>
      <c r="G50" s="438"/>
      <c r="H50" s="357" t="s">
        <v>0</v>
      </c>
      <c r="I50" s="358"/>
      <c r="J50" s="353"/>
      <c r="K50" s="358" t="s">
        <v>139</v>
      </c>
      <c r="L50" s="353"/>
      <c r="M50" s="358"/>
      <c r="N50" s="353"/>
      <c r="O50" s="358">
        <v>0</v>
      </c>
      <c r="P50" s="358">
        <v>0</v>
      </c>
      <c r="Q50" s="359" t="s">
        <v>174</v>
      </c>
      <c r="R50" s="360">
        <v>3</v>
      </c>
      <c r="S50" s="353">
        <v>0</v>
      </c>
      <c r="T50" s="358">
        <v>9</v>
      </c>
      <c r="U50" s="361">
        <v>11</v>
      </c>
      <c r="V50" s="358">
        <v>20</v>
      </c>
      <c r="W50" s="358">
        <v>0</v>
      </c>
      <c r="X50" s="356">
        <v>19</v>
      </c>
      <c r="Y50" s="356">
        <v>23</v>
      </c>
      <c r="Z50" s="356">
        <v>55</v>
      </c>
      <c r="AA50" s="356"/>
      <c r="AB50" s="239">
        <f>9.7%*29000</f>
        <v>2812.9999999999995</v>
      </c>
      <c r="AC50" s="240"/>
      <c r="AD50" s="55"/>
      <c r="AE50" s="55"/>
      <c r="AF50" s="55"/>
      <c r="AG50" s="46"/>
      <c r="AH50" s="46"/>
      <c r="AI50" s="46"/>
      <c r="AJ50" s="46"/>
      <c r="AK50" s="46"/>
      <c r="AL50" s="46"/>
      <c r="AM50" s="46"/>
      <c r="AN50" s="314"/>
      <c r="AO50" s="314"/>
      <c r="AP50" s="314"/>
      <c r="AQ50" s="314"/>
      <c r="AR50" s="314"/>
      <c r="AS50" s="314"/>
      <c r="AT50" s="314"/>
      <c r="AU50" s="314"/>
      <c r="AV50" s="314"/>
      <c r="AW50" s="314"/>
      <c r="AX50" s="314"/>
      <c r="AY50" s="314"/>
      <c r="AZ50" s="314"/>
      <c r="BA50" s="314"/>
      <c r="BB50" s="314"/>
      <c r="BC50" s="314"/>
      <c r="BD50" s="314"/>
      <c r="BE50" s="314"/>
      <c r="BF50" s="314"/>
    </row>
    <row r="51" spans="1:58" s="315" customFormat="1" ht="12.6" customHeight="1" x14ac:dyDescent="0.25">
      <c r="A51" s="463"/>
      <c r="B51" s="429"/>
      <c r="C51" s="432"/>
      <c r="D51" s="435"/>
      <c r="E51" s="438"/>
      <c r="F51" s="438"/>
      <c r="G51" s="438"/>
      <c r="H51" s="357" t="s">
        <v>1</v>
      </c>
      <c r="I51" s="358"/>
      <c r="J51" s="353"/>
      <c r="K51" s="358" t="s">
        <v>139</v>
      </c>
      <c r="L51" s="353"/>
      <c r="M51" s="358"/>
      <c r="N51" s="353"/>
      <c r="O51" s="358">
        <v>0</v>
      </c>
      <c r="P51" s="358">
        <v>0</v>
      </c>
      <c r="Q51" s="359" t="s">
        <v>174</v>
      </c>
      <c r="R51" s="360">
        <v>13</v>
      </c>
      <c r="S51" s="353">
        <v>0</v>
      </c>
      <c r="T51" s="358">
        <v>63</v>
      </c>
      <c r="U51" s="361">
        <v>165</v>
      </c>
      <c r="V51" s="358">
        <v>348</v>
      </c>
      <c r="W51" s="358">
        <v>0</v>
      </c>
      <c r="X51" s="356">
        <v>107</v>
      </c>
      <c r="Y51" s="356">
        <v>248</v>
      </c>
      <c r="Z51" s="356">
        <v>291</v>
      </c>
      <c r="AA51" s="356"/>
      <c r="AB51" s="239">
        <f>9.7%*180000</f>
        <v>17459.999999999996</v>
      </c>
      <c r="AC51" s="240"/>
      <c r="AD51" s="55"/>
      <c r="AE51" s="55"/>
      <c r="AF51" s="55"/>
      <c r="AG51" s="46"/>
      <c r="AH51" s="46"/>
      <c r="AI51" s="46"/>
      <c r="AJ51" s="46"/>
      <c r="AK51" s="46"/>
      <c r="AL51" s="46"/>
      <c r="AM51" s="46"/>
      <c r="AN51" s="314"/>
      <c r="AO51" s="314"/>
      <c r="AP51" s="314"/>
      <c r="AQ51" s="314"/>
      <c r="AR51" s="314"/>
      <c r="AS51" s="314"/>
      <c r="AT51" s="314"/>
      <c r="AU51" s="314"/>
      <c r="AV51" s="314"/>
      <c r="AW51" s="314"/>
      <c r="AX51" s="314"/>
      <c r="AY51" s="314"/>
      <c r="AZ51" s="314"/>
      <c r="BA51" s="314"/>
      <c r="BB51" s="314"/>
      <c r="BC51" s="314"/>
      <c r="BD51" s="314"/>
      <c r="BE51" s="314"/>
      <c r="BF51" s="314"/>
    </row>
    <row r="52" spans="1:58" s="315" customFormat="1" ht="12.4" customHeight="1" x14ac:dyDescent="0.25">
      <c r="A52" s="463"/>
      <c r="B52" s="429"/>
      <c r="C52" s="432"/>
      <c r="D52" s="435"/>
      <c r="E52" s="438"/>
      <c r="F52" s="438"/>
      <c r="G52" s="438"/>
      <c r="H52" s="357" t="s">
        <v>19</v>
      </c>
      <c r="I52" s="358"/>
      <c r="J52" s="353"/>
      <c r="K52" s="358" t="s">
        <v>139</v>
      </c>
      <c r="L52" s="353"/>
      <c r="M52" s="358"/>
      <c r="N52" s="353" t="s">
        <v>73</v>
      </c>
      <c r="O52" s="358">
        <v>0</v>
      </c>
      <c r="P52" s="358">
        <v>0</v>
      </c>
      <c r="Q52" s="359" t="s">
        <v>175</v>
      </c>
      <c r="R52" s="360">
        <v>46</v>
      </c>
      <c r="S52" s="353">
        <v>30000</v>
      </c>
      <c r="T52" s="358">
        <v>748</v>
      </c>
      <c r="U52" s="361">
        <v>2338</v>
      </c>
      <c r="V52" s="358">
        <v>5567</v>
      </c>
      <c r="W52" s="358">
        <v>30000</v>
      </c>
      <c r="X52" s="356">
        <v>1399</v>
      </c>
      <c r="Y52" s="356">
        <v>6515</v>
      </c>
      <c r="Z52" s="356">
        <v>7867</v>
      </c>
      <c r="AA52" s="356"/>
      <c r="AB52" s="239">
        <f>70%*5.5%*3864296</f>
        <v>148775.39600000001</v>
      </c>
      <c r="AC52" s="240"/>
      <c r="AD52" s="55"/>
      <c r="AE52" s="55"/>
      <c r="AF52" s="55"/>
      <c r="AG52" s="46"/>
      <c r="AH52" s="46"/>
      <c r="AI52" s="46"/>
      <c r="AJ52" s="46"/>
      <c r="AK52" s="46"/>
      <c r="AL52" s="46"/>
      <c r="AM52" s="46"/>
      <c r="AN52" s="314"/>
      <c r="AO52" s="314"/>
      <c r="AP52" s="314"/>
      <c r="AQ52" s="314"/>
      <c r="AR52" s="314"/>
      <c r="AS52" s="314"/>
      <c r="AT52" s="314"/>
      <c r="AU52" s="314"/>
      <c r="AV52" s="314"/>
      <c r="AW52" s="314"/>
      <c r="AX52" s="314"/>
      <c r="AY52" s="314"/>
      <c r="AZ52" s="314"/>
      <c r="BA52" s="314"/>
      <c r="BB52" s="314"/>
      <c r="BC52" s="314"/>
      <c r="BD52" s="314"/>
      <c r="BE52" s="314"/>
      <c r="BF52" s="314"/>
    </row>
    <row r="53" spans="1:58" s="315" customFormat="1" ht="12.4" customHeight="1" x14ac:dyDescent="0.25">
      <c r="A53" s="463"/>
      <c r="B53" s="430"/>
      <c r="C53" s="433"/>
      <c r="D53" s="436"/>
      <c r="E53" s="439"/>
      <c r="F53" s="439"/>
      <c r="G53" s="439"/>
      <c r="H53" s="357" t="s">
        <v>274</v>
      </c>
      <c r="I53" s="358" t="s">
        <v>139</v>
      </c>
      <c r="J53" s="353"/>
      <c r="K53" s="358" t="s">
        <v>139</v>
      </c>
      <c r="L53" s="353" t="s">
        <v>139</v>
      </c>
      <c r="M53" s="358" t="s">
        <v>139</v>
      </c>
      <c r="N53" s="353" t="s">
        <v>139</v>
      </c>
      <c r="O53" s="358" t="s">
        <v>139</v>
      </c>
      <c r="P53" s="358" t="s">
        <v>139</v>
      </c>
      <c r="Q53" s="359" t="s">
        <v>139</v>
      </c>
      <c r="R53" s="360" t="s">
        <v>139</v>
      </c>
      <c r="S53" s="353" t="s">
        <v>139</v>
      </c>
      <c r="T53" s="358" t="s">
        <v>139</v>
      </c>
      <c r="U53" s="361" t="s">
        <v>139</v>
      </c>
      <c r="V53" s="358" t="s">
        <v>139</v>
      </c>
      <c r="W53" s="358" t="s">
        <v>139</v>
      </c>
      <c r="X53" s="356">
        <v>40</v>
      </c>
      <c r="Y53" s="356">
        <v>122</v>
      </c>
      <c r="Z53" s="356">
        <v>189</v>
      </c>
      <c r="AA53" s="356"/>
      <c r="AB53" s="239" t="s">
        <v>139</v>
      </c>
      <c r="AC53" s="240"/>
      <c r="AD53" s="55"/>
      <c r="AE53" s="55"/>
      <c r="AF53" s="55"/>
      <c r="AG53" s="46"/>
      <c r="AH53" s="46"/>
      <c r="AI53" s="46"/>
      <c r="AJ53" s="46"/>
      <c r="AK53" s="46"/>
      <c r="AL53" s="46"/>
      <c r="AM53" s="46"/>
      <c r="AN53" s="314"/>
      <c r="AO53" s="314"/>
      <c r="AP53" s="314"/>
      <c r="AQ53" s="314"/>
      <c r="AR53" s="314"/>
      <c r="AS53" s="314"/>
      <c r="AT53" s="314"/>
      <c r="AU53" s="314"/>
      <c r="AV53" s="314"/>
      <c r="AW53" s="314"/>
      <c r="AX53" s="314"/>
      <c r="AY53" s="314"/>
      <c r="AZ53" s="314"/>
      <c r="BA53" s="314"/>
      <c r="BB53" s="314"/>
      <c r="BC53" s="314"/>
      <c r="BD53" s="314"/>
      <c r="BE53" s="314"/>
      <c r="BF53" s="314"/>
    </row>
    <row r="54" spans="1:58" s="315" customFormat="1" ht="12.4" customHeight="1" x14ac:dyDescent="0.25">
      <c r="A54" s="463"/>
      <c r="B54" s="428" t="s">
        <v>57</v>
      </c>
      <c r="C54" s="431" t="s">
        <v>322</v>
      </c>
      <c r="D54" s="434" t="s">
        <v>323</v>
      </c>
      <c r="E54" s="437" t="s">
        <v>324</v>
      </c>
      <c r="F54" s="437" t="s">
        <v>68</v>
      </c>
      <c r="G54" s="437" t="s">
        <v>15</v>
      </c>
      <c r="H54" s="332" t="s">
        <v>28</v>
      </c>
      <c r="I54" s="240" t="s">
        <v>139</v>
      </c>
      <c r="J54" s="239" t="s">
        <v>139</v>
      </c>
      <c r="K54" s="240" t="s">
        <v>139</v>
      </c>
      <c r="L54" s="239" t="s">
        <v>139</v>
      </c>
      <c r="M54" s="240" t="s">
        <v>139</v>
      </c>
      <c r="N54" s="239" t="s">
        <v>139</v>
      </c>
      <c r="O54" s="240" t="s">
        <v>139</v>
      </c>
      <c r="P54" s="240" t="s">
        <v>139</v>
      </c>
      <c r="Q54" s="240" t="s">
        <v>139</v>
      </c>
      <c r="R54" s="240" t="s">
        <v>139</v>
      </c>
      <c r="S54" s="239" t="s">
        <v>139</v>
      </c>
      <c r="T54" s="240" t="s">
        <v>139</v>
      </c>
      <c r="U54" s="243" t="s">
        <v>139</v>
      </c>
      <c r="V54" s="240" t="s">
        <v>139</v>
      </c>
      <c r="W54" s="240" t="s">
        <v>139</v>
      </c>
      <c r="X54" s="240" t="s">
        <v>139</v>
      </c>
      <c r="Y54" s="243" t="s">
        <v>139</v>
      </c>
      <c r="Z54" s="240" t="s">
        <v>139</v>
      </c>
      <c r="AA54" s="55"/>
      <c r="AB54" s="237">
        <f>SUM(AB55:AB58)</f>
        <v>195065.36</v>
      </c>
      <c r="AC54" s="240"/>
      <c r="AD54" s="55"/>
      <c r="AE54" s="55"/>
      <c r="AF54" s="55"/>
      <c r="AG54" s="46"/>
      <c r="AH54" s="46"/>
      <c r="AI54" s="46"/>
      <c r="AJ54" s="46"/>
      <c r="AK54" s="46"/>
      <c r="AL54" s="46"/>
      <c r="AM54" s="46"/>
      <c r="AN54" s="314"/>
      <c r="AO54" s="314"/>
      <c r="AP54" s="314"/>
      <c r="AQ54" s="314"/>
      <c r="AR54" s="314"/>
      <c r="AS54" s="314"/>
      <c r="AT54" s="314"/>
      <c r="AU54" s="314"/>
      <c r="AV54" s="314"/>
      <c r="AW54" s="314"/>
      <c r="AX54" s="314"/>
      <c r="AY54" s="314"/>
      <c r="AZ54" s="314"/>
      <c r="BA54" s="314"/>
      <c r="BB54" s="314"/>
      <c r="BC54" s="314"/>
      <c r="BD54" s="314"/>
      <c r="BE54" s="314"/>
      <c r="BF54" s="314"/>
    </row>
    <row r="55" spans="1:58" s="315" customFormat="1" ht="12.4" customHeight="1" x14ac:dyDescent="0.25">
      <c r="A55" s="463"/>
      <c r="B55" s="429"/>
      <c r="C55" s="432"/>
      <c r="D55" s="435"/>
      <c r="E55" s="438"/>
      <c r="F55" s="438"/>
      <c r="G55" s="438"/>
      <c r="H55" s="331" t="s">
        <v>18</v>
      </c>
      <c r="I55" s="240" t="s">
        <v>139</v>
      </c>
      <c r="J55" s="239" t="s">
        <v>139</v>
      </c>
      <c r="K55" s="240" t="s">
        <v>139</v>
      </c>
      <c r="L55" s="239" t="s">
        <v>139</v>
      </c>
      <c r="M55" s="240" t="s">
        <v>139</v>
      </c>
      <c r="N55" s="239" t="s">
        <v>139</v>
      </c>
      <c r="O55" s="240" t="s">
        <v>139</v>
      </c>
      <c r="P55" s="240" t="s">
        <v>139</v>
      </c>
      <c r="Q55" s="240" t="s">
        <v>139</v>
      </c>
      <c r="R55" s="240" t="s">
        <v>139</v>
      </c>
      <c r="S55" s="239" t="s">
        <v>139</v>
      </c>
      <c r="T55" s="240" t="s">
        <v>139</v>
      </c>
      <c r="U55" s="243" t="s">
        <v>139</v>
      </c>
      <c r="V55" s="240" t="s">
        <v>139</v>
      </c>
      <c r="W55" s="240" t="s">
        <v>139</v>
      </c>
      <c r="X55" s="240" t="s">
        <v>139</v>
      </c>
      <c r="Y55" s="243" t="s">
        <v>139</v>
      </c>
      <c r="Z55" s="240" t="s">
        <v>139</v>
      </c>
      <c r="AA55" s="55"/>
      <c r="AB55" s="239">
        <f>70%*1500000*5%</f>
        <v>52500</v>
      </c>
      <c r="AC55" s="240"/>
      <c r="AD55" s="55"/>
      <c r="AE55" s="55"/>
      <c r="AF55" s="55"/>
      <c r="AG55" s="46"/>
      <c r="AH55" s="46"/>
      <c r="AI55" s="46"/>
      <c r="AJ55" s="46"/>
      <c r="AK55" s="46"/>
      <c r="AL55" s="46"/>
      <c r="AM55" s="46"/>
      <c r="AN55" s="314"/>
      <c r="AO55" s="314"/>
      <c r="AP55" s="314"/>
      <c r="AQ55" s="314"/>
      <c r="AR55" s="314"/>
      <c r="AS55" s="314"/>
      <c r="AT55" s="314"/>
      <c r="AU55" s="314"/>
      <c r="AV55" s="314"/>
      <c r="AW55" s="314"/>
      <c r="AX55" s="314"/>
      <c r="AY55" s="314"/>
      <c r="AZ55" s="314"/>
      <c r="BA55" s="314"/>
      <c r="BB55" s="314"/>
      <c r="BC55" s="314"/>
      <c r="BD55" s="314"/>
      <c r="BE55" s="314"/>
      <c r="BF55" s="314"/>
    </row>
    <row r="56" spans="1:58" s="315" customFormat="1" ht="12.4" customHeight="1" x14ac:dyDescent="0.25">
      <c r="A56" s="463"/>
      <c r="B56" s="429"/>
      <c r="C56" s="432"/>
      <c r="D56" s="435"/>
      <c r="E56" s="438"/>
      <c r="F56" s="438"/>
      <c r="G56" s="438"/>
      <c r="H56" s="331" t="s">
        <v>0</v>
      </c>
      <c r="I56" s="240" t="s">
        <v>139</v>
      </c>
      <c r="J56" s="239" t="s">
        <v>139</v>
      </c>
      <c r="K56" s="240" t="s">
        <v>139</v>
      </c>
      <c r="L56" s="239" t="s">
        <v>139</v>
      </c>
      <c r="M56" s="240" t="s">
        <v>139</v>
      </c>
      <c r="N56" s="239" t="s">
        <v>139</v>
      </c>
      <c r="O56" s="240" t="s">
        <v>139</v>
      </c>
      <c r="P56" s="240" t="s">
        <v>139</v>
      </c>
      <c r="Q56" s="240" t="s">
        <v>139</v>
      </c>
      <c r="R56" s="240" t="s">
        <v>139</v>
      </c>
      <c r="S56" s="239" t="s">
        <v>139</v>
      </c>
      <c r="T56" s="240" t="s">
        <v>139</v>
      </c>
      <c r="U56" s="243" t="s">
        <v>139</v>
      </c>
      <c r="V56" s="240" t="s">
        <v>139</v>
      </c>
      <c r="W56" s="240" t="s">
        <v>139</v>
      </c>
      <c r="X56" s="240" t="s">
        <v>139</v>
      </c>
      <c r="Y56" s="243" t="s">
        <v>139</v>
      </c>
      <c r="Z56" s="240" t="s">
        <v>139</v>
      </c>
      <c r="AA56" s="55"/>
      <c r="AB56" s="239">
        <f>70%*29000*5%</f>
        <v>1015</v>
      </c>
      <c r="AC56" s="240"/>
      <c r="AD56" s="55"/>
      <c r="AE56" s="55"/>
      <c r="AF56" s="55"/>
      <c r="AG56" s="46"/>
      <c r="AH56" s="46"/>
      <c r="AI56" s="46"/>
      <c r="AJ56" s="46"/>
      <c r="AK56" s="46"/>
      <c r="AL56" s="46"/>
      <c r="AM56" s="46"/>
      <c r="AN56" s="314"/>
      <c r="AO56" s="314"/>
      <c r="AP56" s="314"/>
      <c r="AQ56" s="314"/>
      <c r="AR56" s="314"/>
      <c r="AS56" s="314"/>
      <c r="AT56" s="314"/>
      <c r="AU56" s="314"/>
      <c r="AV56" s="314"/>
      <c r="AW56" s="314"/>
      <c r="AX56" s="314"/>
      <c r="AY56" s="314"/>
      <c r="AZ56" s="314"/>
      <c r="BA56" s="314"/>
      <c r="BB56" s="314"/>
      <c r="BC56" s="314"/>
      <c r="BD56" s="314"/>
      <c r="BE56" s="314"/>
      <c r="BF56" s="314"/>
    </row>
    <row r="57" spans="1:58" s="315" customFormat="1" ht="12.4" customHeight="1" x14ac:dyDescent="0.25">
      <c r="A57" s="463"/>
      <c r="B57" s="429"/>
      <c r="C57" s="432"/>
      <c r="D57" s="435"/>
      <c r="E57" s="438"/>
      <c r="F57" s="438"/>
      <c r="G57" s="438"/>
      <c r="H57" s="331" t="s">
        <v>1</v>
      </c>
      <c r="I57" s="240" t="s">
        <v>139</v>
      </c>
      <c r="J57" s="239" t="s">
        <v>139</v>
      </c>
      <c r="K57" s="240" t="s">
        <v>139</v>
      </c>
      <c r="L57" s="239" t="s">
        <v>139</v>
      </c>
      <c r="M57" s="240" t="s">
        <v>139</v>
      </c>
      <c r="N57" s="239" t="s">
        <v>139</v>
      </c>
      <c r="O57" s="240" t="s">
        <v>139</v>
      </c>
      <c r="P57" s="240" t="s">
        <v>139</v>
      </c>
      <c r="Q57" s="240" t="s">
        <v>139</v>
      </c>
      <c r="R57" s="240" t="s">
        <v>139</v>
      </c>
      <c r="S57" s="239" t="s">
        <v>139</v>
      </c>
      <c r="T57" s="240" t="s">
        <v>139</v>
      </c>
      <c r="U57" s="243" t="s">
        <v>139</v>
      </c>
      <c r="V57" s="240" t="s">
        <v>139</v>
      </c>
      <c r="W57" s="240" t="s">
        <v>139</v>
      </c>
      <c r="X57" s="240" t="s">
        <v>139</v>
      </c>
      <c r="Y57" s="243" t="s">
        <v>139</v>
      </c>
      <c r="Z57" s="240" t="s">
        <v>139</v>
      </c>
      <c r="AA57" s="55"/>
      <c r="AB57" s="239">
        <f>70%*180000*5%</f>
        <v>6300</v>
      </c>
      <c r="AC57" s="240"/>
      <c r="AD57" s="55"/>
      <c r="AE57" s="55"/>
      <c r="AF57" s="55"/>
      <c r="AG57" s="46"/>
      <c r="AH57" s="46"/>
      <c r="AI57" s="46"/>
      <c r="AJ57" s="46"/>
      <c r="AK57" s="46"/>
      <c r="AL57" s="46"/>
      <c r="AM57" s="46"/>
      <c r="AN57" s="314"/>
      <c r="AO57" s="314"/>
      <c r="AP57" s="314"/>
      <c r="AQ57" s="314"/>
      <c r="AR57" s="314"/>
      <c r="AS57" s="314"/>
      <c r="AT57" s="314"/>
      <c r="AU57" s="314"/>
      <c r="AV57" s="314"/>
      <c r="AW57" s="314"/>
      <c r="AX57" s="314"/>
      <c r="AY57" s="314"/>
      <c r="AZ57" s="314"/>
      <c r="BA57" s="314"/>
      <c r="BB57" s="314"/>
      <c r="BC57" s="314"/>
      <c r="BD57" s="314"/>
      <c r="BE57" s="314"/>
      <c r="BF57" s="314"/>
    </row>
    <row r="58" spans="1:58" s="315" customFormat="1" ht="12.4" customHeight="1" x14ac:dyDescent="0.25">
      <c r="A58" s="463"/>
      <c r="B58" s="429"/>
      <c r="C58" s="432"/>
      <c r="D58" s="435"/>
      <c r="E58" s="438"/>
      <c r="F58" s="438"/>
      <c r="G58" s="438"/>
      <c r="H58" s="331" t="s">
        <v>19</v>
      </c>
      <c r="I58" s="240" t="s">
        <v>139</v>
      </c>
      <c r="J58" s="239" t="s">
        <v>139</v>
      </c>
      <c r="K58" s="240" t="s">
        <v>139</v>
      </c>
      <c r="L58" s="239" t="s">
        <v>139</v>
      </c>
      <c r="M58" s="240" t="s">
        <v>139</v>
      </c>
      <c r="N58" s="239" t="s">
        <v>139</v>
      </c>
      <c r="O58" s="240" t="s">
        <v>139</v>
      </c>
      <c r="P58" s="240" t="s">
        <v>139</v>
      </c>
      <c r="Q58" s="240" t="s">
        <v>139</v>
      </c>
      <c r="R58" s="240" t="s">
        <v>139</v>
      </c>
      <c r="S58" s="239" t="s">
        <v>139</v>
      </c>
      <c r="T58" s="240" t="s">
        <v>139</v>
      </c>
      <c r="U58" s="243" t="s">
        <v>139</v>
      </c>
      <c r="V58" s="240" t="s">
        <v>139</v>
      </c>
      <c r="W58" s="240" t="s">
        <v>139</v>
      </c>
      <c r="X58" s="240" t="s">
        <v>139</v>
      </c>
      <c r="Y58" s="243" t="s">
        <v>139</v>
      </c>
      <c r="Z58" s="240" t="s">
        <v>139</v>
      </c>
      <c r="AA58" s="55"/>
      <c r="AB58" s="239">
        <f>70%*3864296*5%</f>
        <v>135250.35999999999</v>
      </c>
      <c r="AC58" s="240"/>
      <c r="AD58" s="55"/>
      <c r="AE58" s="55"/>
      <c r="AF58" s="55"/>
      <c r="AG58" s="46"/>
      <c r="AH58" s="46"/>
      <c r="AI58" s="46"/>
      <c r="AJ58" s="46"/>
      <c r="AK58" s="46"/>
      <c r="AL58" s="46"/>
      <c r="AM58" s="46"/>
      <c r="AN58" s="314"/>
      <c r="AO58" s="314"/>
      <c r="AP58" s="314"/>
      <c r="AQ58" s="314"/>
      <c r="AR58" s="314"/>
      <c r="AS58" s="314"/>
      <c r="AT58" s="314"/>
      <c r="AU58" s="314"/>
      <c r="AV58" s="314"/>
      <c r="AW58" s="314"/>
      <c r="AX58" s="314"/>
      <c r="AY58" s="314"/>
      <c r="AZ58" s="314"/>
      <c r="BA58" s="314"/>
      <c r="BB58" s="314"/>
      <c r="BC58" s="314"/>
      <c r="BD58" s="314"/>
      <c r="BE58" s="314"/>
      <c r="BF58" s="314"/>
    </row>
    <row r="59" spans="1:58" s="315" customFormat="1" ht="12.4" customHeight="1" x14ac:dyDescent="0.25">
      <c r="A59" s="463"/>
      <c r="B59" s="430"/>
      <c r="C59" s="433"/>
      <c r="D59" s="436"/>
      <c r="E59" s="439"/>
      <c r="F59" s="439"/>
      <c r="G59" s="439"/>
      <c r="H59" s="331" t="s">
        <v>274</v>
      </c>
      <c r="I59" s="240" t="s">
        <v>139</v>
      </c>
      <c r="J59" s="239" t="s">
        <v>139</v>
      </c>
      <c r="K59" s="240" t="s">
        <v>139</v>
      </c>
      <c r="L59" s="239" t="s">
        <v>139</v>
      </c>
      <c r="M59" s="240" t="s">
        <v>139</v>
      </c>
      <c r="N59" s="239" t="s">
        <v>139</v>
      </c>
      <c r="O59" s="240" t="s">
        <v>139</v>
      </c>
      <c r="P59" s="240" t="s">
        <v>139</v>
      </c>
      <c r="Q59" s="240" t="s">
        <v>139</v>
      </c>
      <c r="R59" s="240" t="s">
        <v>139</v>
      </c>
      <c r="S59" s="239" t="s">
        <v>139</v>
      </c>
      <c r="T59" s="240" t="s">
        <v>139</v>
      </c>
      <c r="U59" s="243" t="s">
        <v>139</v>
      </c>
      <c r="V59" s="240" t="s">
        <v>139</v>
      </c>
      <c r="W59" s="240" t="s">
        <v>139</v>
      </c>
      <c r="X59" s="240" t="s">
        <v>139</v>
      </c>
      <c r="Y59" s="243" t="s">
        <v>139</v>
      </c>
      <c r="Z59" s="240" t="s">
        <v>139</v>
      </c>
      <c r="AA59" s="55"/>
      <c r="AB59" s="362" t="s">
        <v>139</v>
      </c>
      <c r="AC59" s="240"/>
      <c r="AD59" s="55"/>
      <c r="AE59" s="55"/>
      <c r="AF59" s="55"/>
      <c r="AG59" s="46"/>
      <c r="AH59" s="46"/>
      <c r="AI59" s="46"/>
      <c r="AJ59" s="46"/>
      <c r="AK59" s="46"/>
      <c r="AL59" s="46"/>
      <c r="AM59" s="46"/>
      <c r="AN59" s="314"/>
      <c r="AO59" s="314"/>
      <c r="AP59" s="314"/>
      <c r="AQ59" s="314"/>
      <c r="AR59" s="314"/>
      <c r="AS59" s="314"/>
      <c r="AT59" s="314"/>
      <c r="AU59" s="314"/>
      <c r="AV59" s="314"/>
      <c r="AW59" s="314"/>
      <c r="AX59" s="314"/>
      <c r="AY59" s="314"/>
      <c r="AZ59" s="314"/>
      <c r="BA59" s="314"/>
      <c r="BB59" s="314"/>
      <c r="BC59" s="314"/>
      <c r="BD59" s="314"/>
      <c r="BE59" s="314"/>
      <c r="BF59" s="314"/>
    </row>
    <row r="60" spans="1:58" s="315" customFormat="1" ht="14.65" customHeight="1" x14ac:dyDescent="0.25">
      <c r="A60" s="463"/>
      <c r="B60" s="428" t="s">
        <v>319</v>
      </c>
      <c r="C60" s="431" t="s">
        <v>318</v>
      </c>
      <c r="D60" s="434" t="s">
        <v>271</v>
      </c>
      <c r="E60" s="443" t="s">
        <v>331</v>
      </c>
      <c r="F60" s="437" t="s">
        <v>276</v>
      </c>
      <c r="G60" s="437" t="s">
        <v>277</v>
      </c>
      <c r="H60" s="332" t="s">
        <v>28</v>
      </c>
      <c r="I60" s="240">
        <f>SUM(I61:I65)</f>
        <v>0</v>
      </c>
      <c r="J60" s="239">
        <f t="shared" ref="J60:U60" si="21">SUM(J61:J65)</f>
        <v>0</v>
      </c>
      <c r="K60" s="240">
        <f t="shared" si="21"/>
        <v>0</v>
      </c>
      <c r="L60" s="239">
        <f t="shared" si="21"/>
        <v>0</v>
      </c>
      <c r="M60" s="240">
        <f t="shared" si="21"/>
        <v>0</v>
      </c>
      <c r="N60" s="239">
        <f t="shared" si="21"/>
        <v>0</v>
      </c>
      <c r="O60" s="240">
        <f t="shared" si="21"/>
        <v>0</v>
      </c>
      <c r="P60" s="240">
        <f t="shared" si="21"/>
        <v>0</v>
      </c>
      <c r="Q60" s="240">
        <f t="shared" si="21"/>
        <v>0</v>
      </c>
      <c r="R60" s="240">
        <f t="shared" si="21"/>
        <v>0</v>
      </c>
      <c r="S60" s="239">
        <f t="shared" si="21"/>
        <v>0</v>
      </c>
      <c r="T60" s="240">
        <f t="shared" si="21"/>
        <v>0</v>
      </c>
      <c r="U60" s="243">
        <f t="shared" si="21"/>
        <v>0</v>
      </c>
      <c r="V60" s="240" t="s">
        <v>139</v>
      </c>
      <c r="W60" s="252">
        <f>SUM(W61:W65)</f>
        <v>132694</v>
      </c>
      <c r="X60" s="252">
        <f>SUM(X61:X65)</f>
        <v>0</v>
      </c>
      <c r="Y60" s="252">
        <f>SUM(Y61:Y65)</f>
        <v>0</v>
      </c>
      <c r="Z60" s="55"/>
      <c r="AA60" s="55"/>
      <c r="AB60" s="237">
        <f>SUM(AB61:AB65)</f>
        <v>3901307.2007012982</v>
      </c>
      <c r="AC60" s="252"/>
      <c r="AD60" s="252"/>
      <c r="AE60" s="55"/>
      <c r="AF60" s="55"/>
      <c r="AG60" s="46"/>
      <c r="AH60" s="46"/>
      <c r="AI60" s="46"/>
      <c r="AJ60" s="46"/>
      <c r="AK60" s="46"/>
      <c r="AL60" s="46"/>
      <c r="AM60" s="46"/>
      <c r="AN60" s="314"/>
      <c r="AO60" s="314"/>
      <c r="AP60" s="314"/>
      <c r="AQ60" s="314"/>
      <c r="AR60" s="314"/>
      <c r="AS60" s="314"/>
      <c r="AT60" s="314"/>
      <c r="AU60" s="314"/>
      <c r="AV60" s="314"/>
      <c r="AW60" s="314"/>
      <c r="AX60" s="314"/>
      <c r="AY60" s="314"/>
      <c r="AZ60" s="314"/>
      <c r="BA60" s="314"/>
      <c r="BB60" s="314"/>
      <c r="BC60" s="314"/>
      <c r="BD60" s="314"/>
      <c r="BE60" s="314"/>
      <c r="BF60" s="314"/>
    </row>
    <row r="61" spans="1:58" s="315" customFormat="1" x14ac:dyDescent="0.25">
      <c r="A61" s="463"/>
      <c r="B61" s="429"/>
      <c r="C61" s="432"/>
      <c r="D61" s="435"/>
      <c r="E61" s="444"/>
      <c r="F61" s="438"/>
      <c r="G61" s="438"/>
      <c r="H61" s="331" t="s">
        <v>18</v>
      </c>
      <c r="I61" s="240" t="s">
        <v>139</v>
      </c>
      <c r="J61" s="239" t="s">
        <v>139</v>
      </c>
      <c r="K61" s="240" t="s">
        <v>139</v>
      </c>
      <c r="L61" s="239" t="s">
        <v>139</v>
      </c>
      <c r="M61" s="240" t="s">
        <v>139</v>
      </c>
      <c r="N61" s="239" t="s">
        <v>139</v>
      </c>
      <c r="O61" s="240" t="s">
        <v>139</v>
      </c>
      <c r="P61" s="240" t="s">
        <v>139</v>
      </c>
      <c r="Q61" s="240" t="s">
        <v>139</v>
      </c>
      <c r="R61" s="240" t="s">
        <v>139</v>
      </c>
      <c r="S61" s="239" t="s">
        <v>139</v>
      </c>
      <c r="T61" s="240" t="s">
        <v>139</v>
      </c>
      <c r="U61" s="243" t="s">
        <v>139</v>
      </c>
      <c r="V61" s="240" t="s">
        <v>139</v>
      </c>
      <c r="W61" s="240">
        <v>36549</v>
      </c>
      <c r="X61" s="55">
        <v>0</v>
      </c>
      <c r="Y61" s="55">
        <v>0</v>
      </c>
      <c r="Z61" s="55">
        <v>0</v>
      </c>
      <c r="AA61" s="55"/>
      <c r="AB61" s="239">
        <f>70%*PIN!B5</f>
        <v>1050000</v>
      </c>
      <c r="AC61" s="240"/>
      <c r="AD61" s="55"/>
      <c r="AE61" s="55"/>
      <c r="AF61" s="55"/>
      <c r="AG61" s="46"/>
      <c r="AH61" s="46"/>
      <c r="AI61" s="46"/>
      <c r="AJ61" s="46"/>
      <c r="AK61" s="46"/>
      <c r="AL61" s="46"/>
      <c r="AM61" s="46"/>
      <c r="AN61" s="314"/>
      <c r="AO61" s="314"/>
      <c r="AP61" s="314"/>
      <c r="AQ61" s="314"/>
      <c r="AR61" s="314"/>
      <c r="AS61" s="314"/>
      <c r="AT61" s="314"/>
      <c r="AU61" s="314"/>
      <c r="AV61" s="314"/>
      <c r="AW61" s="314"/>
      <c r="AX61" s="314"/>
      <c r="AY61" s="314"/>
      <c r="AZ61" s="314"/>
      <c r="BA61" s="314"/>
      <c r="BB61" s="314"/>
      <c r="BC61" s="314"/>
      <c r="BD61" s="314"/>
      <c r="BE61" s="314"/>
      <c r="BF61" s="314"/>
    </row>
    <row r="62" spans="1:58" s="315" customFormat="1" x14ac:dyDescent="0.25">
      <c r="A62" s="463"/>
      <c r="B62" s="429"/>
      <c r="C62" s="432"/>
      <c r="D62" s="435"/>
      <c r="E62" s="444"/>
      <c r="F62" s="438"/>
      <c r="G62" s="438"/>
      <c r="H62" s="331" t="s">
        <v>0</v>
      </c>
      <c r="I62" s="240" t="s">
        <v>139</v>
      </c>
      <c r="J62" s="239" t="s">
        <v>139</v>
      </c>
      <c r="K62" s="240" t="s">
        <v>139</v>
      </c>
      <c r="L62" s="239" t="s">
        <v>139</v>
      </c>
      <c r="M62" s="240" t="s">
        <v>139</v>
      </c>
      <c r="N62" s="239" t="s">
        <v>139</v>
      </c>
      <c r="O62" s="240" t="s">
        <v>139</v>
      </c>
      <c r="P62" s="240" t="s">
        <v>139</v>
      </c>
      <c r="Q62" s="240" t="s">
        <v>139</v>
      </c>
      <c r="R62" s="240" t="s">
        <v>139</v>
      </c>
      <c r="S62" s="239" t="s">
        <v>139</v>
      </c>
      <c r="T62" s="240" t="s">
        <v>139</v>
      </c>
      <c r="U62" s="243" t="s">
        <v>139</v>
      </c>
      <c r="V62" s="240" t="s">
        <v>139</v>
      </c>
      <c r="W62" s="240">
        <v>666</v>
      </c>
      <c r="X62" s="55">
        <v>0</v>
      </c>
      <c r="Y62" s="55">
        <v>0</v>
      </c>
      <c r="Z62" s="55">
        <v>0</v>
      </c>
      <c r="AA62" s="55"/>
      <c r="AB62" s="239">
        <f>70%*PIN!B6</f>
        <v>20300</v>
      </c>
      <c r="AC62" s="240"/>
      <c r="AD62" s="55"/>
      <c r="AE62" s="55"/>
      <c r="AF62" s="55"/>
      <c r="AG62" s="46"/>
      <c r="AH62" s="46"/>
      <c r="AI62" s="46"/>
      <c r="AJ62" s="46"/>
      <c r="AK62" s="46"/>
      <c r="AL62" s="46"/>
      <c r="AM62" s="46"/>
      <c r="AN62" s="314"/>
      <c r="AO62" s="314"/>
      <c r="AP62" s="314"/>
      <c r="AQ62" s="314"/>
      <c r="AR62" s="314"/>
      <c r="AS62" s="314"/>
      <c r="AT62" s="314"/>
      <c r="AU62" s="314"/>
      <c r="AV62" s="314"/>
      <c r="AW62" s="314"/>
      <c r="AX62" s="314"/>
      <c r="AY62" s="314"/>
      <c r="AZ62" s="314"/>
      <c r="BA62" s="314"/>
      <c r="BB62" s="314"/>
      <c r="BC62" s="314"/>
      <c r="BD62" s="314"/>
      <c r="BE62" s="314"/>
      <c r="BF62" s="314"/>
    </row>
    <row r="63" spans="1:58" s="315" customFormat="1" x14ac:dyDescent="0.25">
      <c r="A63" s="463"/>
      <c r="B63" s="429"/>
      <c r="C63" s="432"/>
      <c r="D63" s="435"/>
      <c r="E63" s="444"/>
      <c r="F63" s="438"/>
      <c r="G63" s="438"/>
      <c r="H63" s="331" t="s">
        <v>1</v>
      </c>
      <c r="I63" s="240" t="s">
        <v>139</v>
      </c>
      <c r="J63" s="239" t="s">
        <v>139</v>
      </c>
      <c r="K63" s="240" t="s">
        <v>139</v>
      </c>
      <c r="L63" s="239" t="s">
        <v>139</v>
      </c>
      <c r="M63" s="240" t="s">
        <v>139</v>
      </c>
      <c r="N63" s="239" t="s">
        <v>139</v>
      </c>
      <c r="O63" s="240" t="s">
        <v>139</v>
      </c>
      <c r="P63" s="240" t="s">
        <v>139</v>
      </c>
      <c r="Q63" s="240" t="s">
        <v>139</v>
      </c>
      <c r="R63" s="240" t="s">
        <v>139</v>
      </c>
      <c r="S63" s="239" t="s">
        <v>139</v>
      </c>
      <c r="T63" s="240" t="s">
        <v>139</v>
      </c>
      <c r="U63" s="243" t="s">
        <v>139</v>
      </c>
      <c r="V63" s="240" t="s">
        <v>139</v>
      </c>
      <c r="W63" s="240">
        <v>4459</v>
      </c>
      <c r="X63" s="55">
        <v>0</v>
      </c>
      <c r="Y63" s="55">
        <v>0</v>
      </c>
      <c r="Z63" s="55">
        <v>0</v>
      </c>
      <c r="AA63" s="55"/>
      <c r="AB63" s="239">
        <f>70%*PIN!B7</f>
        <v>126000.00070129872</v>
      </c>
      <c r="AC63" s="240"/>
      <c r="AD63" s="55"/>
      <c r="AE63" s="55"/>
      <c r="AF63" s="55"/>
      <c r="AG63" s="46"/>
      <c r="AH63" s="46"/>
      <c r="AI63" s="46"/>
      <c r="AJ63" s="46"/>
      <c r="AK63" s="46"/>
      <c r="AL63" s="46"/>
      <c r="AM63" s="46"/>
      <c r="AN63" s="314"/>
      <c r="AO63" s="314"/>
      <c r="AP63" s="314"/>
      <c r="AQ63" s="314"/>
      <c r="AR63" s="314"/>
      <c r="AS63" s="314"/>
      <c r="AT63" s="314"/>
      <c r="AU63" s="314"/>
      <c r="AV63" s="314"/>
      <c r="AW63" s="314"/>
      <c r="AX63" s="314"/>
      <c r="AY63" s="314"/>
      <c r="AZ63" s="314"/>
      <c r="BA63" s="314"/>
      <c r="BB63" s="314"/>
      <c r="BC63" s="314"/>
      <c r="BD63" s="314"/>
      <c r="BE63" s="314"/>
      <c r="BF63" s="314"/>
    </row>
    <row r="64" spans="1:58" s="315" customFormat="1" x14ac:dyDescent="0.25">
      <c r="A64" s="463"/>
      <c r="B64" s="429"/>
      <c r="C64" s="432"/>
      <c r="D64" s="435"/>
      <c r="E64" s="444"/>
      <c r="F64" s="438"/>
      <c r="G64" s="438"/>
      <c r="H64" s="331" t="s">
        <v>19</v>
      </c>
      <c r="I64" s="240" t="s">
        <v>139</v>
      </c>
      <c r="J64" s="239" t="s">
        <v>139</v>
      </c>
      <c r="K64" s="240" t="s">
        <v>139</v>
      </c>
      <c r="L64" s="239" t="s">
        <v>139</v>
      </c>
      <c r="M64" s="240" t="s">
        <v>139</v>
      </c>
      <c r="N64" s="239" t="s">
        <v>139</v>
      </c>
      <c r="O64" s="240" t="s">
        <v>139</v>
      </c>
      <c r="P64" s="240" t="s">
        <v>139</v>
      </c>
      <c r="Q64" s="240" t="s">
        <v>139</v>
      </c>
      <c r="R64" s="240" t="s">
        <v>139</v>
      </c>
      <c r="S64" s="239" t="s">
        <v>139</v>
      </c>
      <c r="T64" s="240" t="s">
        <v>139</v>
      </c>
      <c r="U64" s="243" t="s">
        <v>139</v>
      </c>
      <c r="V64" s="240" t="s">
        <v>139</v>
      </c>
      <c r="W64" s="240">
        <v>91020</v>
      </c>
      <c r="X64" s="55">
        <v>0</v>
      </c>
      <c r="Y64" s="55">
        <v>0</v>
      </c>
      <c r="Z64" s="55">
        <v>0</v>
      </c>
      <c r="AA64" s="55"/>
      <c r="AB64" s="239">
        <f>70%*PIN!B4</f>
        <v>2705007.1999999997</v>
      </c>
      <c r="AC64" s="240"/>
      <c r="AD64" s="55"/>
      <c r="AE64" s="55"/>
      <c r="AF64" s="55"/>
      <c r="AG64" s="46"/>
      <c r="AH64" s="46"/>
      <c r="AI64" s="46"/>
      <c r="AJ64" s="46"/>
      <c r="AK64" s="46"/>
      <c r="AL64" s="46"/>
      <c r="AM64" s="46"/>
      <c r="AN64" s="314"/>
      <c r="AO64" s="314"/>
      <c r="AP64" s="314"/>
      <c r="AQ64" s="314"/>
      <c r="AR64" s="314"/>
      <c r="AS64" s="314"/>
      <c r="AT64" s="314"/>
      <c r="AU64" s="314"/>
      <c r="AV64" s="314"/>
      <c r="AW64" s="314"/>
      <c r="AX64" s="314"/>
      <c r="AY64" s="314"/>
      <c r="AZ64" s="314"/>
      <c r="BA64" s="314"/>
      <c r="BB64" s="314"/>
      <c r="BC64" s="314"/>
      <c r="BD64" s="314"/>
      <c r="BE64" s="314"/>
      <c r="BF64" s="314"/>
    </row>
    <row r="65" spans="1:58" s="315" customFormat="1" x14ac:dyDescent="0.25">
      <c r="A65" s="463"/>
      <c r="B65" s="430"/>
      <c r="C65" s="433"/>
      <c r="D65" s="436"/>
      <c r="E65" s="445"/>
      <c r="F65" s="439"/>
      <c r="G65" s="439"/>
      <c r="H65" s="331" t="s">
        <v>274</v>
      </c>
      <c r="I65" s="240" t="s">
        <v>139</v>
      </c>
      <c r="J65" s="239" t="s">
        <v>139</v>
      </c>
      <c r="K65" s="240" t="s">
        <v>139</v>
      </c>
      <c r="L65" s="239" t="s">
        <v>139</v>
      </c>
      <c r="M65" s="240" t="s">
        <v>139</v>
      </c>
      <c r="N65" s="239" t="s">
        <v>139</v>
      </c>
      <c r="O65" s="240" t="s">
        <v>139</v>
      </c>
      <c r="P65" s="240" t="s">
        <v>139</v>
      </c>
      <c r="Q65" s="240" t="s">
        <v>139</v>
      </c>
      <c r="R65" s="240" t="s">
        <v>139</v>
      </c>
      <c r="S65" s="239" t="s">
        <v>139</v>
      </c>
      <c r="T65" s="240" t="s">
        <v>139</v>
      </c>
      <c r="U65" s="243" t="s">
        <v>139</v>
      </c>
      <c r="V65" s="240" t="s">
        <v>139</v>
      </c>
      <c r="W65" s="240" t="s">
        <v>139</v>
      </c>
      <c r="X65" s="55">
        <v>0</v>
      </c>
      <c r="Y65" s="55">
        <v>0</v>
      </c>
      <c r="Z65" s="55">
        <v>0</v>
      </c>
      <c r="AA65" s="55"/>
      <c r="AB65" s="239" t="s">
        <v>139</v>
      </c>
      <c r="AC65" s="240"/>
      <c r="AD65" s="55"/>
      <c r="AE65" s="55"/>
      <c r="AF65" s="55"/>
      <c r="AG65" s="46"/>
      <c r="AH65" s="46"/>
      <c r="AI65" s="46"/>
      <c r="AJ65" s="46"/>
      <c r="AK65" s="46"/>
      <c r="AL65" s="46"/>
      <c r="AM65" s="46"/>
      <c r="AN65" s="314"/>
      <c r="AO65" s="314"/>
      <c r="AP65" s="314"/>
      <c r="AQ65" s="314"/>
      <c r="AR65" s="314"/>
      <c r="AS65" s="314"/>
      <c r="AT65" s="314"/>
      <c r="AU65" s="314"/>
      <c r="AV65" s="314"/>
      <c r="AW65" s="314"/>
      <c r="AX65" s="314"/>
      <c r="AY65" s="314"/>
      <c r="AZ65" s="314"/>
      <c r="BA65" s="314"/>
      <c r="BB65" s="314"/>
      <c r="BC65" s="314"/>
      <c r="BD65" s="314"/>
      <c r="BE65" s="314"/>
      <c r="BF65" s="314"/>
    </row>
    <row r="66" spans="1:58" ht="12.6" customHeight="1" x14ac:dyDescent="0.25">
      <c r="A66" s="86"/>
      <c r="B66" s="205"/>
      <c r="C66" s="87"/>
      <c r="D66" s="337"/>
      <c r="E66" s="87"/>
      <c r="F66" s="87"/>
      <c r="G66" s="87"/>
      <c r="H66" s="87"/>
      <c r="I66" s="88"/>
      <c r="J66" s="89"/>
      <c r="K66" s="89"/>
      <c r="L66" s="90"/>
      <c r="M66" s="90"/>
      <c r="N66" s="90"/>
      <c r="O66" s="90"/>
      <c r="P66" s="46"/>
      <c r="Q66" s="46"/>
      <c r="R66" s="46"/>
      <c r="S66" s="46"/>
      <c r="T66" s="46"/>
      <c r="U66" s="90"/>
      <c r="V66" s="90"/>
      <c r="W66" s="90"/>
      <c r="X66" s="90"/>
      <c r="Y66" s="90"/>
      <c r="Z66" s="90"/>
      <c r="AA66" s="90"/>
      <c r="AB66" s="90"/>
      <c r="AC66" s="90"/>
      <c r="AD66" s="90"/>
      <c r="AE66" s="90"/>
      <c r="AF66" s="90"/>
      <c r="AG66" s="46"/>
      <c r="AH66" s="46"/>
      <c r="AI66" s="46"/>
      <c r="AJ66" s="46"/>
      <c r="AK66" s="46"/>
      <c r="AL66" s="46"/>
      <c r="AM66" s="46"/>
      <c r="AN66" s="47"/>
      <c r="AO66" s="47"/>
      <c r="AP66" s="47"/>
      <c r="AQ66" s="47"/>
      <c r="AR66" s="47"/>
      <c r="AS66" s="47"/>
      <c r="AT66" s="47"/>
      <c r="AU66" s="47"/>
      <c r="AV66" s="47"/>
      <c r="AW66" s="47"/>
      <c r="AX66" s="47"/>
      <c r="AY66" s="47"/>
      <c r="AZ66" s="47"/>
      <c r="BA66" s="47"/>
      <c r="BB66" s="47"/>
      <c r="BC66" s="47"/>
      <c r="BD66" s="47"/>
      <c r="BE66" s="47"/>
      <c r="BF66" s="47"/>
    </row>
    <row r="67" spans="1:58" s="47" customFormat="1" ht="12.6" customHeight="1" x14ac:dyDescent="0.25">
      <c r="A67" s="91" t="s">
        <v>16</v>
      </c>
      <c r="B67" s="205"/>
      <c r="C67" s="87"/>
      <c r="D67" s="337"/>
      <c r="E67" s="87"/>
      <c r="F67" s="87"/>
      <c r="G67" s="88"/>
      <c r="H67" s="89"/>
      <c r="I67" s="89"/>
      <c r="J67" s="90"/>
      <c r="K67" s="90"/>
      <c r="L67" s="90"/>
      <c r="M67" s="90"/>
      <c r="N67" s="90"/>
      <c r="O67" s="90"/>
      <c r="P67" s="46"/>
      <c r="Q67" s="46"/>
      <c r="R67" s="46"/>
      <c r="S67" s="46"/>
      <c r="T67" s="46"/>
      <c r="U67" s="92"/>
      <c r="V67" s="92"/>
      <c r="W67" s="92"/>
      <c r="X67" s="92"/>
      <c r="Y67" s="92"/>
      <c r="Z67" s="92"/>
      <c r="AA67" s="92"/>
      <c r="AB67" s="92"/>
      <c r="AC67" s="92"/>
      <c r="AD67" s="92"/>
      <c r="AE67" s="92"/>
      <c r="AF67" s="92"/>
      <c r="AG67" s="46"/>
      <c r="AH67" s="46"/>
      <c r="AI67" s="46"/>
      <c r="AJ67" s="46"/>
      <c r="AK67" s="46"/>
      <c r="AL67" s="46"/>
      <c r="AM67" s="46"/>
    </row>
    <row r="68" spans="1:58" s="47" customFormat="1" ht="12.6" customHeight="1" x14ac:dyDescent="0.25">
      <c r="A68" s="93" t="s">
        <v>74</v>
      </c>
      <c r="B68" s="205"/>
      <c r="C68" s="87"/>
      <c r="D68" s="337"/>
      <c r="E68" s="87"/>
      <c r="F68" s="87"/>
      <c r="G68" s="88"/>
      <c r="H68" s="89"/>
      <c r="I68" s="89"/>
      <c r="J68" s="90"/>
      <c r="K68" s="90"/>
      <c r="L68" s="90"/>
      <c r="M68" s="90"/>
      <c r="N68" s="90"/>
      <c r="O68" s="90"/>
      <c r="P68" s="46"/>
      <c r="Q68" s="46"/>
      <c r="R68" s="46"/>
      <c r="S68" s="46"/>
      <c r="T68" s="46"/>
      <c r="U68" s="92"/>
      <c r="V68" s="92"/>
      <c r="W68" s="92"/>
      <c r="X68" s="92"/>
      <c r="Y68" s="92"/>
      <c r="Z68" s="92"/>
      <c r="AA68" s="92"/>
      <c r="AB68" s="92"/>
      <c r="AC68" s="92"/>
      <c r="AD68" s="92"/>
      <c r="AE68" s="92"/>
      <c r="AF68" s="92"/>
      <c r="AG68" s="46"/>
      <c r="AH68" s="46"/>
      <c r="AI68" s="46"/>
      <c r="AJ68" s="46"/>
      <c r="AK68" s="46"/>
      <c r="AL68" s="46"/>
      <c r="AM68" s="46"/>
    </row>
    <row r="69" spans="1:58" s="47" customFormat="1" ht="12.6" customHeight="1" x14ac:dyDescent="0.25">
      <c r="A69" s="93" t="s">
        <v>75</v>
      </c>
      <c r="B69" s="205"/>
      <c r="C69" s="87"/>
      <c r="D69" s="337"/>
      <c r="E69" s="87"/>
      <c r="F69" s="87"/>
      <c r="G69" s="88"/>
      <c r="H69" s="89"/>
      <c r="I69" s="89"/>
      <c r="J69" s="90"/>
      <c r="K69" s="90"/>
      <c r="L69" s="90"/>
      <c r="M69" s="90"/>
      <c r="N69" s="90"/>
      <c r="O69" s="90"/>
      <c r="P69" s="46"/>
      <c r="Q69" s="46"/>
      <c r="R69" s="46"/>
      <c r="S69" s="46"/>
      <c r="T69" s="46"/>
      <c r="U69" s="92"/>
      <c r="V69" s="92"/>
      <c r="W69" s="92"/>
      <c r="X69" s="92"/>
      <c r="Y69" s="92"/>
      <c r="Z69" s="92"/>
      <c r="AA69" s="92"/>
      <c r="AB69" s="92"/>
      <c r="AC69" s="92"/>
      <c r="AD69" s="92"/>
      <c r="AE69" s="92"/>
      <c r="AF69" s="92"/>
      <c r="AG69" s="46"/>
      <c r="AH69" s="46"/>
      <c r="AI69" s="46"/>
      <c r="AJ69" s="46"/>
      <c r="AK69" s="46"/>
      <c r="AL69" s="46"/>
      <c r="AM69" s="46"/>
    </row>
    <row r="70" spans="1:58" s="47" customFormat="1" ht="12.6" customHeight="1" x14ac:dyDescent="0.25">
      <c r="A70" s="93" t="s">
        <v>76</v>
      </c>
      <c r="B70" s="205"/>
      <c r="C70" s="87"/>
      <c r="D70" s="337"/>
      <c r="E70" s="87"/>
      <c r="F70" s="87"/>
      <c r="G70" s="88"/>
      <c r="H70" s="89"/>
      <c r="I70" s="89"/>
      <c r="J70" s="90"/>
      <c r="K70" s="90"/>
      <c r="L70" s="90"/>
      <c r="M70" s="90"/>
      <c r="N70" s="90"/>
      <c r="O70" s="90"/>
      <c r="P70" s="46"/>
      <c r="Q70" s="46"/>
      <c r="R70" s="46"/>
      <c r="S70" s="46"/>
      <c r="T70" s="46"/>
      <c r="U70" s="92"/>
      <c r="V70" s="92"/>
      <c r="W70" s="92"/>
      <c r="X70" s="92"/>
      <c r="Y70" s="92"/>
      <c r="Z70" s="92"/>
      <c r="AA70" s="92"/>
      <c r="AB70" s="92"/>
      <c r="AC70" s="92"/>
      <c r="AD70" s="92"/>
      <c r="AE70" s="92"/>
      <c r="AF70" s="92"/>
      <c r="AG70" s="46"/>
      <c r="AH70" s="46"/>
      <c r="AI70" s="46"/>
      <c r="AJ70" s="46"/>
      <c r="AK70" s="46"/>
      <c r="AL70" s="46"/>
      <c r="AM70" s="46"/>
    </row>
    <row r="71" spans="1:58" s="47" customFormat="1" ht="12.6" customHeight="1" x14ac:dyDescent="0.25">
      <c r="A71" s="93" t="s">
        <v>77</v>
      </c>
      <c r="B71" s="205"/>
      <c r="C71" s="87"/>
      <c r="D71" s="337"/>
      <c r="E71" s="87"/>
      <c r="F71" s="87"/>
      <c r="G71" s="88"/>
      <c r="H71" s="89"/>
      <c r="I71" s="89"/>
      <c r="J71" s="90"/>
      <c r="K71" s="90"/>
      <c r="L71" s="90"/>
      <c r="M71" s="90"/>
      <c r="N71" s="90"/>
      <c r="O71" s="90"/>
      <c r="P71" s="46"/>
      <c r="Q71" s="46"/>
      <c r="R71" s="46"/>
      <c r="S71" s="46"/>
      <c r="T71" s="46"/>
      <c r="U71" s="92"/>
      <c r="V71" s="92"/>
      <c r="W71" s="92"/>
      <c r="X71" s="92"/>
      <c r="Y71" s="92"/>
      <c r="Z71" s="92"/>
      <c r="AA71" s="92"/>
      <c r="AB71" s="92"/>
      <c r="AC71" s="92"/>
      <c r="AD71" s="92"/>
      <c r="AE71" s="92"/>
      <c r="AF71" s="92"/>
      <c r="AG71" s="46"/>
      <c r="AH71" s="46"/>
      <c r="AI71" s="46"/>
      <c r="AJ71" s="46"/>
      <c r="AK71" s="46"/>
      <c r="AL71" s="46"/>
      <c r="AM71" s="46"/>
    </row>
    <row r="72" spans="1:58" s="47" customFormat="1" ht="12.6" customHeight="1" x14ac:dyDescent="0.25">
      <c r="A72" s="93" t="s">
        <v>78</v>
      </c>
      <c r="B72" s="205"/>
      <c r="C72" s="87"/>
      <c r="D72" s="337"/>
      <c r="E72" s="87"/>
      <c r="F72" s="87"/>
      <c r="G72" s="88"/>
      <c r="H72" s="89"/>
      <c r="I72" s="89"/>
      <c r="J72" s="90"/>
      <c r="K72" s="90"/>
      <c r="L72" s="90"/>
      <c r="M72" s="90"/>
      <c r="N72" s="90"/>
      <c r="O72" s="90"/>
      <c r="P72" s="46"/>
      <c r="Q72" s="46"/>
      <c r="R72" s="46"/>
      <c r="S72" s="46"/>
      <c r="T72" s="46"/>
      <c r="U72" s="92"/>
      <c r="V72" s="92"/>
      <c r="W72" s="92"/>
      <c r="X72" s="92"/>
      <c r="Y72" s="92"/>
      <c r="Z72" s="92"/>
      <c r="AA72" s="92"/>
      <c r="AB72" s="92"/>
      <c r="AC72" s="92"/>
      <c r="AD72" s="92"/>
      <c r="AE72" s="92"/>
      <c r="AF72" s="92"/>
      <c r="AG72" s="46"/>
      <c r="AH72" s="46"/>
      <c r="AI72" s="46"/>
      <c r="AJ72" s="46"/>
      <c r="AK72" s="46"/>
      <c r="AL72" s="46"/>
      <c r="AM72" s="46"/>
    </row>
    <row r="73" spans="1:58" s="185" customFormat="1" ht="12.6" customHeight="1" x14ac:dyDescent="0.25">
      <c r="A73" s="179"/>
      <c r="B73" s="418"/>
      <c r="C73" s="419"/>
      <c r="D73" s="338"/>
      <c r="E73" s="217"/>
      <c r="F73" s="217"/>
      <c r="G73" s="217"/>
      <c r="H73" s="217"/>
      <c r="I73" s="218"/>
      <c r="J73" s="420">
        <v>2017</v>
      </c>
      <c r="K73" s="422"/>
      <c r="L73" s="420">
        <v>2018</v>
      </c>
      <c r="M73" s="422"/>
      <c r="N73" s="420">
        <v>2019</v>
      </c>
      <c r="O73" s="421"/>
      <c r="P73" s="421"/>
      <c r="Q73" s="421"/>
      <c r="R73" s="422"/>
      <c r="S73" s="420">
        <v>2020</v>
      </c>
      <c r="T73" s="421"/>
      <c r="U73" s="421"/>
      <c r="V73" s="421"/>
      <c r="W73" s="403">
        <v>2021</v>
      </c>
      <c r="X73" s="403"/>
      <c r="Y73" s="403"/>
      <c r="Z73" s="403"/>
      <c r="AA73" s="403"/>
      <c r="AB73" s="403">
        <v>2022</v>
      </c>
      <c r="AC73" s="403"/>
      <c r="AD73" s="403"/>
      <c r="AE73" s="403"/>
      <c r="AF73" s="403"/>
      <c r="AG73" s="183"/>
      <c r="AH73" s="183"/>
      <c r="AI73" s="183"/>
      <c r="AJ73" s="183"/>
      <c r="AK73" s="183"/>
      <c r="AL73" s="183"/>
      <c r="AM73" s="183"/>
      <c r="AN73" s="184"/>
      <c r="AO73" s="184"/>
      <c r="AP73" s="184"/>
      <c r="AQ73" s="184"/>
      <c r="AR73" s="184"/>
      <c r="AS73" s="184"/>
      <c r="AT73" s="184"/>
      <c r="AU73" s="184"/>
      <c r="AV73" s="184"/>
      <c r="AW73" s="184"/>
      <c r="AX73" s="184"/>
      <c r="AY73" s="184"/>
      <c r="AZ73" s="184"/>
      <c r="BA73" s="184"/>
      <c r="BB73" s="184"/>
      <c r="BC73" s="184"/>
      <c r="BD73" s="184"/>
      <c r="BE73" s="184"/>
      <c r="BF73" s="184"/>
    </row>
    <row r="74" spans="1:58" s="203" customFormat="1" ht="38.25" x14ac:dyDescent="0.25">
      <c r="A74" s="213" t="s">
        <v>2</v>
      </c>
      <c r="B74" s="206" t="s">
        <v>3</v>
      </c>
      <c r="C74" s="199" t="s">
        <v>4</v>
      </c>
      <c r="D74" s="339" t="s">
        <v>12</v>
      </c>
      <c r="E74" s="199" t="s">
        <v>10</v>
      </c>
      <c r="F74" s="199" t="s">
        <v>11</v>
      </c>
      <c r="G74" s="199" t="s">
        <v>13</v>
      </c>
      <c r="H74" s="199" t="s">
        <v>21</v>
      </c>
      <c r="I74" s="200" t="s">
        <v>5</v>
      </c>
      <c r="J74" s="190" t="s">
        <v>22</v>
      </c>
      <c r="K74" s="191" t="s">
        <v>29</v>
      </c>
      <c r="L74" s="190" t="s">
        <v>22</v>
      </c>
      <c r="M74" s="191" t="s">
        <v>29</v>
      </c>
      <c r="N74" s="190" t="s">
        <v>22</v>
      </c>
      <c r="O74" s="192" t="s">
        <v>262</v>
      </c>
      <c r="P74" s="192" t="s">
        <v>263</v>
      </c>
      <c r="Q74" s="192" t="s">
        <v>264</v>
      </c>
      <c r="R74" s="192" t="s">
        <v>265</v>
      </c>
      <c r="S74" s="190" t="s">
        <v>22</v>
      </c>
      <c r="T74" s="191" t="s">
        <v>269</v>
      </c>
      <c r="U74" s="192" t="s">
        <v>264</v>
      </c>
      <c r="V74" s="192" t="s">
        <v>265</v>
      </c>
      <c r="W74" s="216" t="s">
        <v>22</v>
      </c>
      <c r="X74" s="192" t="s">
        <v>262</v>
      </c>
      <c r="Y74" s="192" t="s">
        <v>263</v>
      </c>
      <c r="Z74" s="192" t="s">
        <v>264</v>
      </c>
      <c r="AA74" s="192" t="s">
        <v>265</v>
      </c>
      <c r="AB74" s="216" t="s">
        <v>22</v>
      </c>
      <c r="AC74" s="192" t="s">
        <v>262</v>
      </c>
      <c r="AD74" s="192" t="s">
        <v>263</v>
      </c>
      <c r="AE74" s="192" t="s">
        <v>264</v>
      </c>
      <c r="AF74" s="192" t="s">
        <v>265</v>
      </c>
      <c r="AG74" s="183"/>
      <c r="AH74" s="202" t="s">
        <v>30</v>
      </c>
      <c r="AI74" s="202">
        <v>2018</v>
      </c>
      <c r="AJ74" s="202">
        <v>2019</v>
      </c>
      <c r="AK74" s="202">
        <v>2020</v>
      </c>
      <c r="AL74" s="202">
        <v>2021</v>
      </c>
      <c r="AM74" s="202">
        <v>2022</v>
      </c>
      <c r="AN74" s="184"/>
      <c r="AO74" s="184"/>
      <c r="AP74" s="184"/>
      <c r="AQ74" s="184"/>
      <c r="AR74" s="184"/>
      <c r="AS74" s="184"/>
      <c r="AT74" s="184"/>
      <c r="AU74" s="184"/>
      <c r="AV74" s="184"/>
      <c r="AW74" s="184"/>
      <c r="AX74" s="184"/>
      <c r="AY74" s="184"/>
      <c r="AZ74" s="184"/>
      <c r="BA74" s="184"/>
      <c r="BB74" s="184"/>
      <c r="BC74" s="184"/>
      <c r="BD74" s="184"/>
      <c r="BE74" s="184"/>
      <c r="BF74" s="184"/>
    </row>
    <row r="75" spans="1:58" ht="12.6" customHeight="1" x14ac:dyDescent="0.25">
      <c r="A75" s="463" t="s">
        <v>335</v>
      </c>
      <c r="B75" s="412" t="s">
        <v>6</v>
      </c>
      <c r="C75" s="394" t="s">
        <v>79</v>
      </c>
      <c r="D75" s="397" t="s">
        <v>47</v>
      </c>
      <c r="E75" s="394" t="s">
        <v>239</v>
      </c>
      <c r="F75" s="394" t="s">
        <v>80</v>
      </c>
      <c r="G75" s="394" t="s">
        <v>81</v>
      </c>
      <c r="H75" s="65" t="s">
        <v>28</v>
      </c>
      <c r="I75" s="66">
        <f>SUM(I76:I80)</f>
        <v>151477</v>
      </c>
      <c r="J75" s="66">
        <f t="shared" ref="J75:U75" si="22">SUM(J76:J80)</f>
        <v>0</v>
      </c>
      <c r="K75" s="66">
        <f t="shared" si="22"/>
        <v>173852</v>
      </c>
      <c r="L75" s="66">
        <f t="shared" si="22"/>
        <v>175100</v>
      </c>
      <c r="M75" s="66">
        <f t="shared" ca="1" si="22"/>
        <v>185233.33333333323</v>
      </c>
      <c r="N75" s="66">
        <f t="shared" si="22"/>
        <v>180000</v>
      </c>
      <c r="O75" s="66">
        <f t="shared" si="22"/>
        <v>188378</v>
      </c>
      <c r="P75" s="66">
        <f t="shared" si="22"/>
        <v>189304</v>
      </c>
      <c r="Q75" s="66">
        <f t="shared" si="22"/>
        <v>194899</v>
      </c>
      <c r="R75" s="66">
        <f t="shared" si="22"/>
        <v>203650</v>
      </c>
      <c r="S75" s="66">
        <f t="shared" si="22"/>
        <v>185000</v>
      </c>
      <c r="T75" s="66">
        <f t="shared" si="22"/>
        <v>204279</v>
      </c>
      <c r="U75" s="66">
        <f t="shared" si="22"/>
        <v>209171</v>
      </c>
      <c r="V75" s="235">
        <f>SUM(V76:V79)</f>
        <v>216524</v>
      </c>
      <c r="W75" s="84">
        <f>SUM(W76:W80)</f>
        <v>230000</v>
      </c>
      <c r="X75" s="66">
        <f>SUM(X76:X80)</f>
        <v>234037</v>
      </c>
      <c r="Y75" s="66">
        <f>SUM(Y76:Y80)</f>
        <v>240925</v>
      </c>
      <c r="Z75" s="66">
        <f>SUM(Z76:Z80)</f>
        <v>240925</v>
      </c>
      <c r="AA75" s="66">
        <f t="shared" ref="AA75" si="23">SUM(AA76:AA80)</f>
        <v>0</v>
      </c>
      <c r="AB75" s="84">
        <f>SUM(AB76:AB80)</f>
        <v>230000</v>
      </c>
      <c r="AC75" s="66"/>
      <c r="AD75" s="66"/>
      <c r="AE75" s="66"/>
      <c r="AF75" s="66"/>
      <c r="AG75" s="46"/>
      <c r="AH75" s="67" t="s">
        <v>31</v>
      </c>
      <c r="AI75" s="68">
        <v>8755000</v>
      </c>
      <c r="AJ75" s="68">
        <v>9250000</v>
      </c>
      <c r="AK75" s="68">
        <v>10000000</v>
      </c>
      <c r="AL75" s="121">
        <v>13000000</v>
      </c>
      <c r="AM75" s="121">
        <v>13000000</v>
      </c>
      <c r="AN75" s="47"/>
      <c r="AO75" s="47"/>
      <c r="AP75" s="47"/>
      <c r="AQ75" s="47"/>
      <c r="AR75" s="47"/>
      <c r="AS75" s="47"/>
      <c r="AT75" s="47"/>
      <c r="AU75" s="47"/>
      <c r="AV75" s="47"/>
      <c r="AW75" s="47"/>
      <c r="AX75" s="47"/>
      <c r="AY75" s="47"/>
      <c r="AZ75" s="47"/>
      <c r="BA75" s="47"/>
      <c r="BB75" s="47"/>
      <c r="BC75" s="47"/>
      <c r="BD75" s="47"/>
      <c r="BE75" s="47"/>
      <c r="BF75" s="47"/>
    </row>
    <row r="76" spans="1:58" ht="12.6" customHeight="1" x14ac:dyDescent="0.25">
      <c r="A76" s="463"/>
      <c r="B76" s="412"/>
      <c r="C76" s="395"/>
      <c r="D76" s="398"/>
      <c r="E76" s="395"/>
      <c r="F76" s="395"/>
      <c r="G76" s="395"/>
      <c r="H76" s="49" t="s">
        <v>18</v>
      </c>
      <c r="I76" s="78">
        <v>13402</v>
      </c>
      <c r="J76" s="79"/>
      <c r="K76" s="80">
        <v>18014</v>
      </c>
      <c r="L76" s="81">
        <v>25000</v>
      </c>
      <c r="M76" s="97">
        <v>27785</v>
      </c>
      <c r="N76" s="81">
        <v>27000</v>
      </c>
      <c r="O76" s="55">
        <v>23473</v>
      </c>
      <c r="P76" s="55">
        <v>24977</v>
      </c>
      <c r="Q76" s="55">
        <v>26371</v>
      </c>
      <c r="R76" s="70">
        <v>27783</v>
      </c>
      <c r="S76" s="71">
        <v>33300</v>
      </c>
      <c r="T76" s="55">
        <v>30363</v>
      </c>
      <c r="U76" s="85">
        <v>32089</v>
      </c>
      <c r="V76" s="240">
        <v>34618</v>
      </c>
      <c r="W76" s="81">
        <v>41400</v>
      </c>
      <c r="X76" s="55">
        <v>37102</v>
      </c>
      <c r="Y76" s="55">
        <v>38514</v>
      </c>
      <c r="Z76" s="55">
        <v>38514</v>
      </c>
      <c r="AA76" s="55"/>
      <c r="AB76" s="81">
        <v>41400</v>
      </c>
      <c r="AC76" s="55"/>
      <c r="AD76" s="55"/>
      <c r="AE76" s="55"/>
      <c r="AF76" s="55"/>
      <c r="AG76" s="46"/>
      <c r="AH76" s="67" t="s">
        <v>32</v>
      </c>
      <c r="AI76" s="72">
        <v>0.5</v>
      </c>
      <c r="AJ76" s="72">
        <v>0.3</v>
      </c>
      <c r="AK76" s="72">
        <v>0.25</v>
      </c>
      <c r="AL76" s="72">
        <v>0.25</v>
      </c>
      <c r="AM76" s="72">
        <v>0.25</v>
      </c>
      <c r="AN76" s="47"/>
      <c r="AO76" s="47"/>
      <c r="AP76" s="47"/>
      <c r="AQ76" s="47"/>
      <c r="AR76" s="47"/>
      <c r="AS76" s="47"/>
      <c r="AT76" s="47"/>
      <c r="AU76" s="47"/>
      <c r="AV76" s="47"/>
      <c r="AW76" s="47"/>
      <c r="AX76" s="47"/>
      <c r="AY76" s="47"/>
      <c r="AZ76" s="47"/>
      <c r="BA76" s="47"/>
      <c r="BB76" s="47"/>
      <c r="BC76" s="47"/>
      <c r="BD76" s="47"/>
      <c r="BE76" s="47"/>
      <c r="BF76" s="47"/>
    </row>
    <row r="77" spans="1:58" ht="12.6" customHeight="1" x14ac:dyDescent="0.25">
      <c r="A77" s="463"/>
      <c r="B77" s="412"/>
      <c r="C77" s="395"/>
      <c r="D77" s="398"/>
      <c r="E77" s="395"/>
      <c r="F77" s="395"/>
      <c r="G77" s="395"/>
      <c r="H77" s="69" t="s">
        <v>0</v>
      </c>
      <c r="I77" s="70"/>
      <c r="J77" s="71"/>
      <c r="K77" s="70">
        <v>0</v>
      </c>
      <c r="L77" s="71">
        <v>3400</v>
      </c>
      <c r="M77" s="97">
        <v>3704</v>
      </c>
      <c r="N77" s="71">
        <v>3600</v>
      </c>
      <c r="O77" s="55">
        <v>1180</v>
      </c>
      <c r="P77" s="55">
        <v>1022</v>
      </c>
      <c r="Q77" s="55">
        <v>1025</v>
      </c>
      <c r="R77" s="70">
        <v>1000</v>
      </c>
      <c r="S77" s="71">
        <v>7400</v>
      </c>
      <c r="T77" s="55">
        <v>1000</v>
      </c>
      <c r="U77" s="70">
        <v>1000</v>
      </c>
      <c r="V77" s="240">
        <v>1004</v>
      </c>
      <c r="W77" s="71">
        <v>9177</v>
      </c>
      <c r="X77" s="55"/>
      <c r="Y77" s="55"/>
      <c r="Z77" s="55"/>
      <c r="AA77" s="55"/>
      <c r="AB77" s="71">
        <v>9177</v>
      </c>
      <c r="AC77" s="55"/>
      <c r="AD77" s="55"/>
      <c r="AE77" s="55"/>
      <c r="AF77" s="55"/>
      <c r="AG77" s="46"/>
      <c r="AH77" s="73" t="s">
        <v>33</v>
      </c>
      <c r="AI77" s="72">
        <v>0.5</v>
      </c>
      <c r="AJ77" s="72">
        <v>0.7</v>
      </c>
      <c r="AK77" s="72">
        <v>0.75</v>
      </c>
      <c r="AL77" s="72">
        <v>0.75</v>
      </c>
      <c r="AM77" s="72">
        <v>0.75</v>
      </c>
      <c r="AN77" s="47"/>
      <c r="AO77" s="47"/>
      <c r="AP77" s="47"/>
      <c r="AQ77" s="47"/>
      <c r="AR77" s="47"/>
      <c r="AS77" s="47"/>
      <c r="AT77" s="47"/>
      <c r="AU77" s="47"/>
      <c r="AV77" s="47"/>
      <c r="AW77" s="47"/>
      <c r="AX77" s="47"/>
      <c r="AY77" s="47"/>
      <c r="AZ77" s="47"/>
      <c r="BA77" s="47"/>
      <c r="BB77" s="47"/>
      <c r="BC77" s="47"/>
      <c r="BD77" s="47"/>
      <c r="BE77" s="47"/>
      <c r="BF77" s="47"/>
    </row>
    <row r="78" spans="1:58" ht="12.6" customHeight="1" x14ac:dyDescent="0.25">
      <c r="A78" s="463"/>
      <c r="B78" s="412"/>
      <c r="C78" s="395"/>
      <c r="D78" s="398"/>
      <c r="E78" s="395"/>
      <c r="F78" s="395"/>
      <c r="G78" s="395"/>
      <c r="H78" s="69" t="s">
        <v>1</v>
      </c>
      <c r="I78" s="70"/>
      <c r="J78" s="71"/>
      <c r="K78" s="70">
        <v>0</v>
      </c>
      <c r="L78" s="71">
        <v>1700</v>
      </c>
      <c r="M78" s="97">
        <v>1853</v>
      </c>
      <c r="N78" s="71">
        <v>1800</v>
      </c>
      <c r="O78" s="55">
        <v>341</v>
      </c>
      <c r="P78" s="55">
        <f>1533/3</f>
        <v>511</v>
      </c>
      <c r="Q78" s="55">
        <v>513</v>
      </c>
      <c r="R78" s="70">
        <v>560</v>
      </c>
      <c r="S78" s="71">
        <v>5550</v>
      </c>
      <c r="T78" s="55">
        <v>488</v>
      </c>
      <c r="U78" s="70">
        <v>487</v>
      </c>
      <c r="V78" s="240">
        <v>490</v>
      </c>
      <c r="W78" s="71">
        <v>6923</v>
      </c>
      <c r="X78" s="55"/>
      <c r="Y78" s="55"/>
      <c r="Z78" s="55"/>
      <c r="AA78" s="55"/>
      <c r="AB78" s="71">
        <v>6923</v>
      </c>
      <c r="AC78" s="55"/>
      <c r="AD78" s="55"/>
      <c r="AE78" s="55"/>
      <c r="AF78" s="55"/>
      <c r="AG78" s="46"/>
      <c r="AH78" s="46"/>
      <c r="AI78" s="46"/>
      <c r="AJ78" s="46"/>
      <c r="AK78" s="46"/>
      <c r="AL78" s="46"/>
      <c r="AM78" s="46"/>
      <c r="AN78" s="47"/>
      <c r="AO78" s="47"/>
      <c r="AP78" s="47"/>
      <c r="AQ78" s="47"/>
      <c r="AR78" s="47"/>
      <c r="AS78" s="47"/>
      <c r="AT78" s="47"/>
      <c r="AU78" s="47"/>
      <c r="AV78" s="47"/>
      <c r="AW78" s="47"/>
      <c r="AX78" s="47"/>
      <c r="AY78" s="47"/>
      <c r="AZ78" s="47"/>
      <c r="BA78" s="47"/>
      <c r="BB78" s="47"/>
      <c r="BC78" s="47"/>
      <c r="BD78" s="47"/>
      <c r="BE78" s="47"/>
      <c r="BF78" s="47"/>
    </row>
    <row r="79" spans="1:58" ht="12.6" customHeight="1" x14ac:dyDescent="0.25">
      <c r="A79" s="463"/>
      <c r="B79" s="412"/>
      <c r="C79" s="395"/>
      <c r="D79" s="398"/>
      <c r="E79" s="395"/>
      <c r="F79" s="395"/>
      <c r="G79" s="395"/>
      <c r="H79" s="49" t="s">
        <v>19</v>
      </c>
      <c r="I79" s="78">
        <v>138075</v>
      </c>
      <c r="J79" s="79"/>
      <c r="K79" s="80">
        <v>155838</v>
      </c>
      <c r="L79" s="81">
        <v>145000</v>
      </c>
      <c r="M79" s="97">
        <f ca="1">82%*M75</f>
        <v>151891.33333333323</v>
      </c>
      <c r="N79" s="81">
        <v>147600</v>
      </c>
      <c r="O79" s="55">
        <v>163384</v>
      </c>
      <c r="P79" s="55">
        <v>162794</v>
      </c>
      <c r="Q79" s="55">
        <v>166990</v>
      </c>
      <c r="R79" s="70">
        <v>174307</v>
      </c>
      <c r="S79" s="71">
        <v>138750</v>
      </c>
      <c r="T79" s="55">
        <v>172428</v>
      </c>
      <c r="U79" s="85">
        <v>175595</v>
      </c>
      <c r="V79" s="240">
        <v>180412</v>
      </c>
      <c r="W79" s="81">
        <v>172500</v>
      </c>
      <c r="X79" s="55">
        <v>195341</v>
      </c>
      <c r="Y79" s="55">
        <v>200811</v>
      </c>
      <c r="Z79" s="55">
        <v>200811</v>
      </c>
      <c r="AA79" s="55"/>
      <c r="AB79" s="81">
        <v>172500</v>
      </c>
      <c r="AC79" s="55"/>
      <c r="AD79" s="55"/>
      <c r="AE79" s="55"/>
      <c r="AF79" s="55"/>
      <c r="AG79" s="46"/>
      <c r="AH79" s="46"/>
      <c r="AI79" s="46"/>
      <c r="AJ79" s="46"/>
      <c r="AK79" s="46"/>
      <c r="AL79" s="46"/>
      <c r="AM79" s="46"/>
      <c r="AN79" s="47"/>
      <c r="AO79" s="47"/>
      <c r="AP79" s="47"/>
      <c r="AQ79" s="47"/>
      <c r="AR79" s="47"/>
      <c r="AS79" s="47"/>
      <c r="AT79" s="47"/>
      <c r="AU79" s="47"/>
      <c r="AV79" s="47"/>
      <c r="AW79" s="47"/>
      <c r="AX79" s="47"/>
      <c r="AY79" s="47"/>
      <c r="AZ79" s="47"/>
      <c r="BA79" s="47"/>
      <c r="BB79" s="47"/>
      <c r="BC79" s="47"/>
      <c r="BD79" s="47"/>
      <c r="BE79" s="47"/>
      <c r="BF79" s="47"/>
    </row>
    <row r="80" spans="1:58" ht="12.6" customHeight="1" x14ac:dyDescent="0.25">
      <c r="A80" s="463"/>
      <c r="B80" s="412"/>
      <c r="C80" s="396"/>
      <c r="D80" s="399"/>
      <c r="E80" s="396"/>
      <c r="F80" s="396"/>
      <c r="G80" s="396"/>
      <c r="H80" s="49" t="s">
        <v>274</v>
      </c>
      <c r="I80" s="240" t="s">
        <v>139</v>
      </c>
      <c r="J80" s="239" t="s">
        <v>139</v>
      </c>
      <c r="K80" s="240" t="s">
        <v>139</v>
      </c>
      <c r="L80" s="239" t="s">
        <v>139</v>
      </c>
      <c r="M80" s="240" t="s">
        <v>139</v>
      </c>
      <c r="N80" s="239" t="s">
        <v>139</v>
      </c>
      <c r="O80" s="240" t="s">
        <v>139</v>
      </c>
      <c r="P80" s="240" t="s">
        <v>139</v>
      </c>
      <c r="Q80" s="240" t="s">
        <v>139</v>
      </c>
      <c r="R80" s="240" t="s">
        <v>139</v>
      </c>
      <c r="S80" s="239" t="s">
        <v>139</v>
      </c>
      <c r="T80" s="240" t="s">
        <v>139</v>
      </c>
      <c r="U80" s="240" t="s">
        <v>139</v>
      </c>
      <c r="V80" s="240" t="s">
        <v>139</v>
      </c>
      <c r="W80" s="239" t="s">
        <v>139</v>
      </c>
      <c r="X80" s="55">
        <v>1594</v>
      </c>
      <c r="Y80" s="55">
        <v>1600</v>
      </c>
      <c r="Z80" s="55">
        <v>1600</v>
      </c>
      <c r="AA80" s="55"/>
      <c r="AB80" s="239" t="s">
        <v>139</v>
      </c>
      <c r="AC80" s="55"/>
      <c r="AD80" s="55"/>
      <c r="AE80" s="55"/>
      <c r="AF80" s="55"/>
      <c r="AG80" s="46"/>
      <c r="AH80" s="46"/>
      <c r="AI80" s="46"/>
      <c r="AJ80" s="46"/>
      <c r="AK80" s="46"/>
      <c r="AL80" s="46"/>
      <c r="AM80" s="46"/>
      <c r="AN80" s="47"/>
      <c r="AO80" s="47"/>
      <c r="AP80" s="47"/>
      <c r="AQ80" s="47"/>
      <c r="AR80" s="47"/>
      <c r="AS80" s="47"/>
      <c r="AT80" s="47"/>
      <c r="AU80" s="47"/>
      <c r="AV80" s="47"/>
      <c r="AW80" s="47"/>
      <c r="AX80" s="47"/>
      <c r="AY80" s="47"/>
      <c r="AZ80" s="47"/>
      <c r="BA80" s="47"/>
      <c r="BB80" s="47"/>
      <c r="BC80" s="47"/>
      <c r="BD80" s="47"/>
      <c r="BE80" s="47"/>
      <c r="BF80" s="47"/>
    </row>
    <row r="81" spans="1:58" ht="12.6" customHeight="1" x14ac:dyDescent="0.25">
      <c r="A81" s="98"/>
      <c r="B81" s="205"/>
      <c r="C81" s="87"/>
      <c r="D81" s="337"/>
      <c r="E81" s="87"/>
      <c r="F81" s="87"/>
      <c r="G81" s="87"/>
      <c r="H81" s="87"/>
      <c r="I81" s="99"/>
      <c r="J81" s="100"/>
      <c r="K81" s="100"/>
      <c r="L81" s="101"/>
      <c r="M81" s="101"/>
      <c r="N81" s="101"/>
      <c r="O81" s="101"/>
      <c r="P81" s="101"/>
      <c r="Q81" s="101"/>
      <c r="R81" s="101"/>
      <c r="S81" s="101"/>
      <c r="T81" s="101"/>
      <c r="U81" s="101"/>
      <c r="V81" s="101"/>
      <c r="W81" s="101"/>
      <c r="X81" s="101"/>
      <c r="Y81" s="101"/>
      <c r="Z81" s="101"/>
      <c r="AA81" s="101"/>
      <c r="AB81" s="101"/>
      <c r="AC81" s="101"/>
      <c r="AD81" s="101"/>
      <c r="AE81" s="101"/>
      <c r="AF81" s="101"/>
      <c r="AG81" s="46"/>
      <c r="AH81" s="46"/>
      <c r="AI81" s="46"/>
      <c r="AJ81" s="46"/>
      <c r="AK81" s="46"/>
      <c r="AL81" s="46"/>
      <c r="AM81" s="46"/>
      <c r="AN81" s="47"/>
      <c r="AO81" s="47"/>
      <c r="AP81" s="47"/>
      <c r="AQ81" s="47"/>
      <c r="AR81" s="47"/>
      <c r="AS81" s="47"/>
      <c r="AT81" s="47"/>
      <c r="AU81" s="47"/>
      <c r="AV81" s="47"/>
      <c r="AW81" s="47"/>
      <c r="AX81" s="47"/>
      <c r="AY81" s="47"/>
      <c r="AZ81" s="47"/>
      <c r="BA81" s="47"/>
      <c r="BB81" s="47"/>
      <c r="BC81" s="47"/>
      <c r="BD81" s="47"/>
      <c r="BE81" s="47"/>
      <c r="BF81" s="47"/>
    </row>
    <row r="82" spans="1:58" s="47" customFormat="1" ht="12.6" customHeight="1" x14ac:dyDescent="0.25">
      <c r="A82" s="91" t="s">
        <v>44</v>
      </c>
      <c r="B82" s="205"/>
      <c r="C82" s="87"/>
      <c r="D82" s="337"/>
      <c r="E82" s="87"/>
      <c r="F82" s="87"/>
      <c r="G82" s="88"/>
      <c r="H82" s="89"/>
      <c r="I82" s="89"/>
      <c r="J82" s="90"/>
      <c r="K82" s="90"/>
      <c r="L82" s="90"/>
      <c r="M82" s="90"/>
      <c r="N82" s="90"/>
      <c r="O82" s="90"/>
      <c r="P82" s="101"/>
      <c r="Q82" s="101"/>
      <c r="R82" s="101"/>
      <c r="S82" s="101"/>
      <c r="T82" s="101"/>
      <c r="U82" s="92"/>
      <c r="V82" s="92"/>
      <c r="W82" s="92"/>
      <c r="X82" s="92"/>
      <c r="Y82" s="92"/>
      <c r="Z82" s="92"/>
      <c r="AA82" s="92"/>
      <c r="AB82" s="92"/>
      <c r="AC82" s="92"/>
      <c r="AD82" s="92"/>
      <c r="AE82" s="92"/>
      <c r="AF82" s="92"/>
      <c r="AG82" s="46"/>
      <c r="AH82" s="46"/>
      <c r="AI82" s="46"/>
      <c r="AJ82" s="46"/>
      <c r="AK82" s="46"/>
      <c r="AL82" s="46"/>
      <c r="AM82" s="46"/>
    </row>
    <row r="83" spans="1:58" s="47" customFormat="1" ht="12.6" customHeight="1" x14ac:dyDescent="0.25">
      <c r="A83" s="93" t="s">
        <v>82</v>
      </c>
      <c r="B83" s="205"/>
      <c r="C83" s="87"/>
      <c r="D83" s="337"/>
      <c r="E83" s="87"/>
      <c r="F83" s="87"/>
      <c r="G83" s="88"/>
      <c r="H83" s="89"/>
      <c r="I83" s="89"/>
      <c r="J83" s="90"/>
      <c r="K83" s="90"/>
      <c r="L83" s="90"/>
      <c r="M83" s="90"/>
      <c r="N83" s="90"/>
      <c r="O83" s="90"/>
      <c r="P83" s="101"/>
      <c r="Q83" s="101"/>
      <c r="R83" s="101"/>
      <c r="S83" s="101"/>
      <c r="T83" s="101"/>
      <c r="U83" s="92"/>
      <c r="V83" s="92"/>
      <c r="W83" s="92"/>
      <c r="X83" s="92"/>
      <c r="Y83" s="92"/>
      <c r="Z83" s="92"/>
      <c r="AA83" s="92"/>
      <c r="AB83" s="92"/>
      <c r="AC83" s="92"/>
      <c r="AD83" s="92"/>
      <c r="AE83" s="92"/>
      <c r="AF83" s="92"/>
      <c r="AG83" s="46"/>
      <c r="AH83" s="46"/>
      <c r="AI83" s="46"/>
      <c r="AJ83" s="46"/>
      <c r="AK83" s="46"/>
      <c r="AL83" s="46"/>
      <c r="AM83" s="46"/>
    </row>
    <row r="84" spans="1:58" s="47" customFormat="1" ht="12.6" customHeight="1" x14ac:dyDescent="0.25">
      <c r="A84" s="93" t="s">
        <v>83</v>
      </c>
      <c r="B84" s="205"/>
      <c r="C84" s="87"/>
      <c r="D84" s="337"/>
      <c r="E84" s="87"/>
      <c r="F84" s="87"/>
      <c r="G84" s="88"/>
      <c r="H84" s="89"/>
      <c r="I84" s="89"/>
      <c r="J84" s="90"/>
      <c r="K84" s="90"/>
      <c r="L84" s="90"/>
      <c r="M84" s="90"/>
      <c r="N84" s="90"/>
      <c r="O84" s="90"/>
      <c r="P84" s="101"/>
      <c r="Q84" s="101"/>
      <c r="R84" s="101"/>
      <c r="S84" s="101"/>
      <c r="T84" s="101"/>
      <c r="U84" s="92"/>
      <c r="V84" s="92"/>
      <c r="W84" s="92"/>
      <c r="X84" s="92"/>
      <c r="Y84" s="92"/>
      <c r="Z84" s="92"/>
      <c r="AA84" s="92"/>
      <c r="AB84" s="92"/>
      <c r="AC84" s="92"/>
      <c r="AD84" s="92"/>
      <c r="AE84" s="92"/>
      <c r="AF84" s="92"/>
      <c r="AG84" s="46"/>
      <c r="AH84" s="46"/>
      <c r="AI84" s="46"/>
      <c r="AJ84" s="46"/>
      <c r="AK84" s="46"/>
      <c r="AL84" s="46"/>
      <c r="AM84" s="46"/>
    </row>
    <row r="85" spans="1:58" s="185" customFormat="1" ht="12.75" customHeight="1" x14ac:dyDescent="0.25">
      <c r="A85" s="179"/>
      <c r="B85" s="418"/>
      <c r="C85" s="419"/>
      <c r="D85" s="338"/>
      <c r="E85" s="217"/>
      <c r="F85" s="217"/>
      <c r="G85" s="217"/>
      <c r="H85" s="217"/>
      <c r="I85" s="218"/>
      <c r="J85" s="420">
        <v>2017</v>
      </c>
      <c r="K85" s="422"/>
      <c r="L85" s="420">
        <v>2018</v>
      </c>
      <c r="M85" s="422"/>
      <c r="N85" s="420">
        <v>2019</v>
      </c>
      <c r="O85" s="421"/>
      <c r="P85" s="421"/>
      <c r="Q85" s="421"/>
      <c r="R85" s="422"/>
      <c r="S85" s="420">
        <v>2020</v>
      </c>
      <c r="T85" s="421"/>
      <c r="U85" s="421"/>
      <c r="V85" s="421"/>
      <c r="W85" s="403">
        <v>2021</v>
      </c>
      <c r="X85" s="403"/>
      <c r="Y85" s="403"/>
      <c r="Z85" s="403"/>
      <c r="AA85" s="403"/>
      <c r="AB85" s="403">
        <v>2022</v>
      </c>
      <c r="AC85" s="403"/>
      <c r="AD85" s="403"/>
      <c r="AE85" s="403"/>
      <c r="AF85" s="403"/>
      <c r="AG85" s="183"/>
      <c r="AH85" s="183"/>
      <c r="AI85" s="183"/>
      <c r="AJ85" s="183"/>
      <c r="AK85" s="183"/>
      <c r="AL85" s="183"/>
      <c r="AM85" s="183"/>
      <c r="AN85" s="184"/>
      <c r="AO85" s="184"/>
      <c r="AP85" s="184"/>
      <c r="AQ85" s="184"/>
      <c r="AR85" s="184"/>
      <c r="AS85" s="184"/>
      <c r="AT85" s="184"/>
      <c r="AU85" s="184"/>
      <c r="AV85" s="184"/>
      <c r="AW85" s="184"/>
      <c r="AX85" s="184"/>
      <c r="AY85" s="184"/>
      <c r="AZ85" s="184"/>
      <c r="BA85" s="184"/>
      <c r="BB85" s="184"/>
      <c r="BC85" s="184"/>
      <c r="BD85" s="184"/>
      <c r="BE85" s="184"/>
      <c r="BF85" s="184"/>
    </row>
    <row r="86" spans="1:58" s="203" customFormat="1" ht="38.25" x14ac:dyDescent="0.25">
      <c r="A86" s="195" t="s">
        <v>2</v>
      </c>
      <c r="B86" s="207" t="s">
        <v>3</v>
      </c>
      <c r="C86" s="199" t="s">
        <v>4</v>
      </c>
      <c r="D86" s="339" t="s">
        <v>12</v>
      </c>
      <c r="E86" s="199" t="s">
        <v>10</v>
      </c>
      <c r="F86" s="199" t="s">
        <v>11</v>
      </c>
      <c r="G86" s="199" t="s">
        <v>13</v>
      </c>
      <c r="H86" s="199" t="s">
        <v>21</v>
      </c>
      <c r="I86" s="200" t="s">
        <v>5</v>
      </c>
      <c r="J86" s="190" t="s">
        <v>22</v>
      </c>
      <c r="K86" s="191" t="s">
        <v>29</v>
      </c>
      <c r="L86" s="190" t="s">
        <v>22</v>
      </c>
      <c r="M86" s="191" t="s">
        <v>29</v>
      </c>
      <c r="N86" s="190" t="s">
        <v>22</v>
      </c>
      <c r="O86" s="192" t="s">
        <v>262</v>
      </c>
      <c r="P86" s="192" t="s">
        <v>263</v>
      </c>
      <c r="Q86" s="192" t="s">
        <v>264</v>
      </c>
      <c r="R86" s="192" t="s">
        <v>265</v>
      </c>
      <c r="S86" s="190" t="s">
        <v>22</v>
      </c>
      <c r="T86" s="191" t="s">
        <v>269</v>
      </c>
      <c r="U86" s="192" t="s">
        <v>264</v>
      </c>
      <c r="V86" s="219" t="s">
        <v>265</v>
      </c>
      <c r="W86" s="201" t="s">
        <v>22</v>
      </c>
      <c r="X86" s="220" t="s">
        <v>262</v>
      </c>
      <c r="Y86" s="220" t="s">
        <v>263</v>
      </c>
      <c r="Z86" s="220" t="s">
        <v>264</v>
      </c>
      <c r="AA86" s="220" t="s">
        <v>265</v>
      </c>
      <c r="AB86" s="287" t="s">
        <v>22</v>
      </c>
      <c r="AC86" s="220" t="s">
        <v>262</v>
      </c>
      <c r="AD86" s="220" t="s">
        <v>263</v>
      </c>
      <c r="AE86" s="220" t="s">
        <v>264</v>
      </c>
      <c r="AF86" s="220" t="s">
        <v>265</v>
      </c>
      <c r="AG86" s="183"/>
      <c r="AH86" s="202" t="s">
        <v>30</v>
      </c>
      <c r="AI86" s="202">
        <v>2018</v>
      </c>
      <c r="AJ86" s="202">
        <v>2019</v>
      </c>
      <c r="AK86" s="202">
        <v>2020</v>
      </c>
      <c r="AL86" s="202">
        <v>2021</v>
      </c>
      <c r="AM86" s="202">
        <v>2022</v>
      </c>
      <c r="AN86" s="184"/>
      <c r="AO86" s="184"/>
      <c r="AP86" s="184"/>
      <c r="AQ86" s="184"/>
      <c r="AR86" s="184"/>
      <c r="AS86" s="184"/>
      <c r="AT86" s="184"/>
      <c r="AU86" s="184"/>
      <c r="AV86" s="184"/>
      <c r="AW86" s="184"/>
      <c r="AX86" s="184"/>
      <c r="AY86" s="184"/>
      <c r="AZ86" s="184"/>
      <c r="BA86" s="184"/>
      <c r="BB86" s="184"/>
      <c r="BC86" s="184"/>
      <c r="BD86" s="184"/>
      <c r="BE86" s="184"/>
      <c r="BF86" s="184"/>
    </row>
    <row r="87" spans="1:58" ht="12.6" customHeight="1" x14ac:dyDescent="0.25">
      <c r="A87" s="465" t="s">
        <v>84</v>
      </c>
      <c r="B87" s="391" t="s">
        <v>6</v>
      </c>
      <c r="C87" s="394" t="s">
        <v>85</v>
      </c>
      <c r="D87" s="397" t="s">
        <v>47</v>
      </c>
      <c r="E87" s="394" t="s">
        <v>240</v>
      </c>
      <c r="F87" s="394" t="s">
        <v>67</v>
      </c>
      <c r="G87" s="394" t="s">
        <v>15</v>
      </c>
      <c r="H87" s="65" t="s">
        <v>28</v>
      </c>
      <c r="I87" s="235">
        <f>SUM(I88:I92)</f>
        <v>510873</v>
      </c>
      <c r="J87" s="235">
        <f t="shared" ref="J87:U87" si="24">SUM(J88:J92)</f>
        <v>5419.5</v>
      </c>
      <c r="K87" s="235">
        <f t="shared" si="24"/>
        <v>603321</v>
      </c>
      <c r="L87" s="235">
        <f t="shared" si="24"/>
        <v>1564800</v>
      </c>
      <c r="M87" s="235">
        <f t="shared" si="24"/>
        <v>371252</v>
      </c>
      <c r="N87" s="235">
        <f t="shared" si="24"/>
        <v>1563800</v>
      </c>
      <c r="O87" s="235">
        <f t="shared" si="24"/>
        <v>0</v>
      </c>
      <c r="P87" s="235">
        <f t="shared" si="24"/>
        <v>0</v>
      </c>
      <c r="Q87" s="235">
        <f t="shared" si="24"/>
        <v>0</v>
      </c>
      <c r="R87" s="235">
        <f t="shared" si="24"/>
        <v>0</v>
      </c>
      <c r="S87" s="235">
        <f t="shared" si="24"/>
        <v>2476681.4000000004</v>
      </c>
      <c r="T87" s="235">
        <f t="shared" si="24"/>
        <v>0</v>
      </c>
      <c r="U87" s="235">
        <f t="shared" si="24"/>
        <v>0</v>
      </c>
      <c r="V87" s="235">
        <v>109909</v>
      </c>
      <c r="W87" s="237">
        <f>SUM(W88:W91)</f>
        <v>2475381.4000000004</v>
      </c>
      <c r="X87" s="66">
        <v>227568</v>
      </c>
      <c r="Y87" s="66">
        <f t="shared" ref="Y87" si="25">SUM(Y88:Y92)</f>
        <v>176999</v>
      </c>
      <c r="Z87" s="83">
        <v>285977</v>
      </c>
      <c r="AA87" s="66">
        <f t="shared" ref="AA87" si="26">SUM(AA88:AA92)</f>
        <v>0</v>
      </c>
      <c r="AB87" s="237">
        <f>SUM(AB88:AB91)</f>
        <v>2476681.4000000004</v>
      </c>
      <c r="AC87" s="66"/>
      <c r="AD87" s="66"/>
      <c r="AE87" s="83"/>
      <c r="AF87" s="66"/>
      <c r="AG87" s="46"/>
      <c r="AH87" s="67" t="s">
        <v>31</v>
      </c>
      <c r="AI87" s="68">
        <v>20060000</v>
      </c>
      <c r="AJ87" s="68">
        <v>20060000</v>
      </c>
      <c r="AK87" s="68">
        <f>S87*13</f>
        <v>32196858.200000003</v>
      </c>
      <c r="AL87" s="121">
        <f>W87*13</f>
        <v>32179958.200000003</v>
      </c>
      <c r="AM87" s="121">
        <v>32196858.200000003</v>
      </c>
      <c r="AN87" s="47"/>
      <c r="AO87" s="47"/>
      <c r="AP87" s="47"/>
      <c r="AQ87" s="47"/>
      <c r="AR87" s="47"/>
      <c r="AS87" s="47"/>
      <c r="AT87" s="47"/>
      <c r="AU87" s="47"/>
      <c r="AV87" s="47"/>
      <c r="AW87" s="47"/>
      <c r="AX87" s="47"/>
      <c r="AY87" s="47"/>
      <c r="AZ87" s="47"/>
      <c r="BA87" s="47"/>
      <c r="BB87" s="47"/>
      <c r="BC87" s="47"/>
      <c r="BD87" s="47"/>
      <c r="BE87" s="47"/>
      <c r="BF87" s="47"/>
    </row>
    <row r="88" spans="1:58" ht="12.6" customHeight="1" x14ac:dyDescent="0.25">
      <c r="A88" s="466"/>
      <c r="B88" s="392"/>
      <c r="C88" s="395"/>
      <c r="D88" s="398"/>
      <c r="E88" s="395"/>
      <c r="F88" s="395"/>
      <c r="G88" s="395"/>
      <c r="H88" s="49" t="s">
        <v>18</v>
      </c>
      <c r="I88" s="247">
        <v>340308</v>
      </c>
      <c r="J88" s="248"/>
      <c r="K88" s="246">
        <v>546288</v>
      </c>
      <c r="L88" s="250">
        <v>760800</v>
      </c>
      <c r="M88" s="240">
        <v>306530</v>
      </c>
      <c r="N88" s="250">
        <v>765000</v>
      </c>
      <c r="O88" s="240" t="s">
        <v>139</v>
      </c>
      <c r="P88" s="240" t="s">
        <v>139</v>
      </c>
      <c r="Q88" s="240" t="s">
        <v>139</v>
      </c>
      <c r="R88" s="240" t="s">
        <v>139</v>
      </c>
      <c r="S88" s="239">
        <f>PIN!D5</f>
        <v>1365000</v>
      </c>
      <c r="T88" s="240" t="s">
        <v>139</v>
      </c>
      <c r="U88" s="240" t="s">
        <v>139</v>
      </c>
      <c r="V88" s="296" t="s">
        <v>139</v>
      </c>
      <c r="W88" s="239">
        <f>PIN!D5</f>
        <v>1365000</v>
      </c>
      <c r="X88" s="55"/>
      <c r="Y88" s="55">
        <v>91793</v>
      </c>
      <c r="Z88" s="55"/>
      <c r="AA88" s="55"/>
      <c r="AB88" s="239">
        <f>PIN!D5</f>
        <v>1365000</v>
      </c>
      <c r="AC88" s="55"/>
      <c r="AD88" s="55"/>
      <c r="AE88" s="55"/>
      <c r="AF88" s="55"/>
      <c r="AG88" s="46"/>
      <c r="AH88" s="67" t="s">
        <v>32</v>
      </c>
      <c r="AI88" s="72">
        <v>0.5</v>
      </c>
      <c r="AJ88" s="72">
        <v>0.5</v>
      </c>
      <c r="AK88" s="72">
        <v>0.5</v>
      </c>
      <c r="AL88" s="72">
        <v>0.5</v>
      </c>
      <c r="AM88" s="72">
        <v>0.5</v>
      </c>
      <c r="AN88" s="47"/>
      <c r="AO88" s="47"/>
      <c r="AP88" s="47"/>
      <c r="AQ88" s="47"/>
      <c r="AR88" s="47"/>
      <c r="AS88" s="47"/>
      <c r="AT88" s="47"/>
      <c r="AU88" s="47"/>
      <c r="AV88" s="47"/>
      <c r="AW88" s="47"/>
      <c r="AX88" s="47"/>
      <c r="AY88" s="47"/>
      <c r="AZ88" s="47"/>
      <c r="BA88" s="47"/>
      <c r="BB88" s="47"/>
      <c r="BC88" s="47"/>
      <c r="BD88" s="47"/>
      <c r="BE88" s="47"/>
      <c r="BF88" s="47"/>
    </row>
    <row r="89" spans="1:58" ht="12.6" customHeight="1" x14ac:dyDescent="0.25">
      <c r="A89" s="466"/>
      <c r="B89" s="392"/>
      <c r="C89" s="395"/>
      <c r="D89" s="398"/>
      <c r="E89" s="395"/>
      <c r="F89" s="395"/>
      <c r="G89" s="395"/>
      <c r="H89" s="69" t="s">
        <v>0</v>
      </c>
      <c r="I89" s="238"/>
      <c r="J89" s="239"/>
      <c r="K89" s="246">
        <v>5801</v>
      </c>
      <c r="L89" s="239">
        <v>34000</v>
      </c>
      <c r="M89" s="240">
        <v>792</v>
      </c>
      <c r="N89" s="239">
        <v>28800</v>
      </c>
      <c r="O89" s="240" t="s">
        <v>139</v>
      </c>
      <c r="P89" s="240" t="s">
        <v>139</v>
      </c>
      <c r="Q89" s="240" t="s">
        <v>139</v>
      </c>
      <c r="R89" s="240" t="s">
        <v>139</v>
      </c>
      <c r="S89" s="239">
        <f>PIN!D6</f>
        <v>29000</v>
      </c>
      <c r="T89" s="240" t="s">
        <v>139</v>
      </c>
      <c r="U89" s="240" t="s">
        <v>139</v>
      </c>
      <c r="V89" s="296" t="s">
        <v>139</v>
      </c>
      <c r="W89" s="239">
        <v>27700</v>
      </c>
      <c r="X89" s="55"/>
      <c r="Y89" s="55"/>
      <c r="Z89" s="55"/>
      <c r="AA89" s="55"/>
      <c r="AB89" s="239">
        <f>PIN!D6</f>
        <v>29000</v>
      </c>
      <c r="AC89" s="55"/>
      <c r="AD89" s="55"/>
      <c r="AE89" s="55"/>
      <c r="AF89" s="55"/>
      <c r="AG89" s="46"/>
      <c r="AH89" s="73" t="s">
        <v>33</v>
      </c>
      <c r="AI89" s="72">
        <v>0.5</v>
      </c>
      <c r="AJ89" s="72">
        <v>0.5</v>
      </c>
      <c r="AK89" s="72">
        <v>0.5</v>
      </c>
      <c r="AL89" s="72">
        <v>0.5</v>
      </c>
      <c r="AM89" s="72">
        <v>0.5</v>
      </c>
      <c r="AN89" s="47"/>
      <c r="AO89" s="47"/>
      <c r="AP89" s="47"/>
      <c r="AQ89" s="47"/>
      <c r="AR89" s="47"/>
      <c r="AS89" s="47"/>
      <c r="AT89" s="47"/>
      <c r="AU89" s="47"/>
      <c r="AV89" s="47"/>
      <c r="AW89" s="47"/>
      <c r="AX89" s="47"/>
      <c r="AY89" s="47"/>
      <c r="AZ89" s="47"/>
      <c r="BA89" s="47"/>
      <c r="BB89" s="47"/>
      <c r="BC89" s="47"/>
      <c r="BD89" s="47"/>
      <c r="BE89" s="47"/>
      <c r="BF89" s="47"/>
    </row>
    <row r="90" spans="1:58" ht="12.6" customHeight="1" x14ac:dyDescent="0.25">
      <c r="A90" s="466"/>
      <c r="B90" s="392"/>
      <c r="C90" s="395"/>
      <c r="D90" s="398"/>
      <c r="E90" s="395"/>
      <c r="F90" s="395"/>
      <c r="G90" s="395"/>
      <c r="H90" s="69" t="s">
        <v>1</v>
      </c>
      <c r="I90" s="238"/>
      <c r="J90" s="239"/>
      <c r="K90" s="246">
        <v>654</v>
      </c>
      <c r="L90" s="239">
        <v>20000</v>
      </c>
      <c r="M90" s="240">
        <v>54</v>
      </c>
      <c r="N90" s="239">
        <v>20000</v>
      </c>
      <c r="O90" s="240" t="s">
        <v>139</v>
      </c>
      <c r="P90" s="240" t="s">
        <v>139</v>
      </c>
      <c r="Q90" s="240" t="s">
        <v>139</v>
      </c>
      <c r="R90" s="240" t="s">
        <v>139</v>
      </c>
      <c r="S90" s="239">
        <f>PIN!D7</f>
        <v>20000</v>
      </c>
      <c r="T90" s="240" t="s">
        <v>139</v>
      </c>
      <c r="U90" s="240" t="s">
        <v>139</v>
      </c>
      <c r="V90" s="296" t="s">
        <v>139</v>
      </c>
      <c r="W90" s="239">
        <f>PIN!D7</f>
        <v>20000</v>
      </c>
      <c r="X90" s="55"/>
      <c r="Y90" s="55">
        <v>523</v>
      </c>
      <c r="Z90" s="55"/>
      <c r="AA90" s="55"/>
      <c r="AB90" s="239">
        <f>PIN!D7</f>
        <v>20000</v>
      </c>
      <c r="AC90" s="55"/>
      <c r="AD90" s="55"/>
      <c r="AE90" s="55"/>
      <c r="AF90" s="55"/>
      <c r="AG90" s="46"/>
      <c r="AH90" s="74"/>
      <c r="AI90" s="74"/>
      <c r="AJ90" s="74"/>
      <c r="AK90" s="46"/>
      <c r="AL90" s="46"/>
      <c r="AM90" s="46"/>
      <c r="AN90" s="47"/>
      <c r="AO90" s="47"/>
      <c r="AP90" s="47"/>
      <c r="AQ90" s="47"/>
      <c r="AR90" s="47"/>
      <c r="AS90" s="47"/>
      <c r="AT90" s="47"/>
      <c r="AU90" s="47"/>
      <c r="AV90" s="47"/>
      <c r="AW90" s="47"/>
      <c r="AX90" s="47"/>
      <c r="AY90" s="47"/>
      <c r="AZ90" s="47"/>
      <c r="BA90" s="47"/>
      <c r="BB90" s="47"/>
      <c r="BC90" s="47"/>
      <c r="BD90" s="47"/>
      <c r="BE90" s="47"/>
      <c r="BF90" s="47"/>
    </row>
    <row r="91" spans="1:58" ht="12.6" customHeight="1" x14ac:dyDescent="0.25">
      <c r="A91" s="466"/>
      <c r="B91" s="392"/>
      <c r="C91" s="395"/>
      <c r="D91" s="398"/>
      <c r="E91" s="395"/>
      <c r="F91" s="395"/>
      <c r="G91" s="395"/>
      <c r="H91" s="49" t="s">
        <v>19</v>
      </c>
      <c r="I91" s="247">
        <v>170565</v>
      </c>
      <c r="J91" s="248">
        <f>(21678*25)/100</f>
        <v>5419.5</v>
      </c>
      <c r="K91" s="246">
        <v>50578</v>
      </c>
      <c r="L91" s="250">
        <v>750000</v>
      </c>
      <c r="M91" s="240">
        <v>63876</v>
      </c>
      <c r="N91" s="250">
        <v>750000</v>
      </c>
      <c r="O91" s="240" t="s">
        <v>139</v>
      </c>
      <c r="P91" s="240" t="s">
        <v>139</v>
      </c>
      <c r="Q91" s="240" t="s">
        <v>139</v>
      </c>
      <c r="R91" s="240" t="s">
        <v>139</v>
      </c>
      <c r="S91" s="239">
        <f>PIN!D4</f>
        <v>1062681.4000000001</v>
      </c>
      <c r="T91" s="240" t="s">
        <v>139</v>
      </c>
      <c r="U91" s="240" t="s">
        <v>139</v>
      </c>
      <c r="V91" s="296" t="s">
        <v>139</v>
      </c>
      <c r="W91" s="239">
        <f>PIN!D4</f>
        <v>1062681.4000000001</v>
      </c>
      <c r="X91" s="55"/>
      <c r="Y91" s="55">
        <v>83444</v>
      </c>
      <c r="Z91" s="55"/>
      <c r="AA91" s="55"/>
      <c r="AB91" s="239">
        <f>PIN!D4</f>
        <v>1062681.4000000001</v>
      </c>
      <c r="AC91" s="55"/>
      <c r="AD91" s="55"/>
      <c r="AE91" s="55"/>
      <c r="AF91" s="55"/>
      <c r="AG91" s="46"/>
      <c r="AH91" s="46"/>
      <c r="AI91" s="46"/>
      <c r="AJ91" s="46"/>
      <c r="AK91" s="46"/>
      <c r="AL91" s="46"/>
      <c r="AM91" s="46"/>
      <c r="AN91" s="47"/>
      <c r="AO91" s="47"/>
      <c r="AP91" s="47"/>
      <c r="AQ91" s="47"/>
      <c r="AR91" s="47"/>
      <c r="AS91" s="47"/>
      <c r="AT91" s="47"/>
      <c r="AU91" s="47"/>
      <c r="AV91" s="47"/>
      <c r="AW91" s="47"/>
      <c r="AX91" s="47"/>
      <c r="AY91" s="47"/>
      <c r="AZ91" s="47"/>
      <c r="BA91" s="47"/>
      <c r="BB91" s="47"/>
      <c r="BC91" s="47"/>
      <c r="BD91" s="47"/>
      <c r="BE91" s="47"/>
      <c r="BF91" s="47"/>
    </row>
    <row r="92" spans="1:58" ht="12.6" customHeight="1" x14ac:dyDescent="0.25">
      <c r="A92" s="466"/>
      <c r="B92" s="393"/>
      <c r="C92" s="396"/>
      <c r="D92" s="399"/>
      <c r="E92" s="396"/>
      <c r="F92" s="396"/>
      <c r="G92" s="396"/>
      <c r="H92" s="49" t="s">
        <v>274</v>
      </c>
      <c r="I92" s="240" t="s">
        <v>139</v>
      </c>
      <c r="J92" s="239" t="s">
        <v>139</v>
      </c>
      <c r="K92" s="240" t="s">
        <v>139</v>
      </c>
      <c r="L92" s="239" t="s">
        <v>139</v>
      </c>
      <c r="M92" s="240" t="s">
        <v>139</v>
      </c>
      <c r="N92" s="239" t="s">
        <v>139</v>
      </c>
      <c r="O92" s="240" t="s">
        <v>139</v>
      </c>
      <c r="P92" s="240" t="s">
        <v>139</v>
      </c>
      <c r="Q92" s="240" t="s">
        <v>139</v>
      </c>
      <c r="R92" s="240" t="s">
        <v>139</v>
      </c>
      <c r="S92" s="239" t="s">
        <v>139</v>
      </c>
      <c r="T92" s="240" t="s">
        <v>139</v>
      </c>
      <c r="U92" s="240" t="s">
        <v>139</v>
      </c>
      <c r="V92" s="297" t="s">
        <v>139</v>
      </c>
      <c r="W92" s="239" t="s">
        <v>139</v>
      </c>
      <c r="X92" s="55"/>
      <c r="Y92" s="55">
        <v>1239</v>
      </c>
      <c r="Z92" s="55"/>
      <c r="AA92" s="55"/>
      <c r="AB92" s="239" t="s">
        <v>139</v>
      </c>
      <c r="AC92" s="55"/>
      <c r="AD92" s="55"/>
      <c r="AE92" s="55"/>
      <c r="AF92" s="55"/>
      <c r="AG92" s="46"/>
      <c r="AH92" s="46"/>
      <c r="AI92" s="46"/>
      <c r="AJ92" s="46"/>
      <c r="AK92" s="46"/>
      <c r="AL92" s="46"/>
      <c r="AM92" s="46"/>
      <c r="AN92" s="47"/>
      <c r="AO92" s="47"/>
      <c r="AP92" s="47"/>
      <c r="AQ92" s="47"/>
      <c r="AR92" s="47"/>
      <c r="AS92" s="47"/>
      <c r="AT92" s="47"/>
      <c r="AU92" s="47"/>
      <c r="AV92" s="47"/>
      <c r="AW92" s="47"/>
      <c r="AX92" s="47"/>
      <c r="AY92" s="47"/>
      <c r="AZ92" s="47"/>
      <c r="BA92" s="47"/>
      <c r="BB92" s="47"/>
      <c r="BC92" s="47"/>
      <c r="BD92" s="47"/>
      <c r="BE92" s="47"/>
      <c r="BF92" s="47"/>
    </row>
    <row r="93" spans="1:58" ht="12.6" customHeight="1" x14ac:dyDescent="0.25">
      <c r="A93" s="466"/>
      <c r="B93" s="446" t="s">
        <v>7</v>
      </c>
      <c r="C93" s="413" t="s">
        <v>296</v>
      </c>
      <c r="D93" s="414" t="s">
        <v>47</v>
      </c>
      <c r="E93" s="413" t="s">
        <v>241</v>
      </c>
      <c r="F93" s="413" t="s">
        <v>67</v>
      </c>
      <c r="G93" s="413" t="s">
        <v>15</v>
      </c>
      <c r="H93" s="288" t="s">
        <v>20</v>
      </c>
      <c r="I93" s="247">
        <v>218</v>
      </c>
      <c r="J93" s="251"/>
      <c r="K93" s="247">
        <v>46</v>
      </c>
      <c r="L93" s="251"/>
      <c r="M93" s="240">
        <v>47</v>
      </c>
      <c r="N93" s="254">
        <v>226</v>
      </c>
      <c r="O93" s="252">
        <v>83</v>
      </c>
      <c r="P93" s="252">
        <v>43</v>
      </c>
      <c r="Q93" s="252">
        <v>227</v>
      </c>
      <c r="R93" s="252">
        <v>238</v>
      </c>
      <c r="S93" s="255">
        <v>250</v>
      </c>
      <c r="T93" s="252">
        <v>319</v>
      </c>
      <c r="U93" s="235">
        <f>U94+U95</f>
        <v>320</v>
      </c>
      <c r="V93" s="252">
        <f>SUM(V94:V96)</f>
        <v>325</v>
      </c>
      <c r="W93" s="236">
        <f>SUM(W94:W96)</f>
        <v>250</v>
      </c>
      <c r="X93" s="66">
        <f>SUM(X94:X96)</f>
        <v>326</v>
      </c>
      <c r="Y93" s="66">
        <f>SUM(Y94:Y96)</f>
        <v>326</v>
      </c>
      <c r="Z93" s="83">
        <f>SUM(Z94:Z95)</f>
        <v>328</v>
      </c>
      <c r="AA93" s="55"/>
      <c r="AB93" s="236">
        <f>SUM(AB94:AB96)</f>
        <v>250</v>
      </c>
      <c r="AC93" s="66"/>
      <c r="AD93" s="66"/>
      <c r="AE93" s="83"/>
      <c r="AF93" s="55"/>
      <c r="AG93" s="46"/>
      <c r="AH93" s="46"/>
      <c r="AI93" s="46"/>
      <c r="AJ93" s="46"/>
      <c r="AK93" s="46"/>
      <c r="AL93" s="46"/>
      <c r="AM93" s="46"/>
      <c r="AN93" s="47"/>
      <c r="AO93" s="47"/>
      <c r="AP93" s="47"/>
      <c r="AQ93" s="47"/>
      <c r="AR93" s="47"/>
      <c r="AS93" s="47"/>
      <c r="AT93" s="47"/>
      <c r="AU93" s="47"/>
      <c r="AV93" s="47"/>
      <c r="AW93" s="47"/>
      <c r="AX93" s="47"/>
      <c r="AY93" s="47"/>
      <c r="AZ93" s="47"/>
      <c r="BA93" s="47"/>
      <c r="BB93" s="47"/>
      <c r="BC93" s="47"/>
      <c r="BD93" s="47"/>
      <c r="BE93" s="47"/>
      <c r="BF93" s="47"/>
    </row>
    <row r="94" spans="1:58" ht="12.6" customHeight="1" x14ac:dyDescent="0.25">
      <c r="A94" s="466"/>
      <c r="B94" s="446"/>
      <c r="C94" s="413"/>
      <c r="D94" s="414"/>
      <c r="E94" s="413"/>
      <c r="F94" s="413"/>
      <c r="G94" s="413"/>
      <c r="H94" s="288" t="s">
        <v>260</v>
      </c>
      <c r="I94" s="247"/>
      <c r="J94" s="248"/>
      <c r="K94" s="249">
        <v>0</v>
      </c>
      <c r="L94" s="250"/>
      <c r="M94" s="240"/>
      <c r="N94" s="250"/>
      <c r="O94" s="240">
        <v>0</v>
      </c>
      <c r="P94" s="240">
        <v>0</v>
      </c>
      <c r="Q94" s="240">
        <v>0</v>
      </c>
      <c r="R94" s="240">
        <v>0</v>
      </c>
      <c r="S94" s="250">
        <v>0</v>
      </c>
      <c r="T94" s="240">
        <v>237</v>
      </c>
      <c r="U94" s="253">
        <v>242</v>
      </c>
      <c r="V94" s="240">
        <v>243</v>
      </c>
      <c r="W94" s="250">
        <v>250</v>
      </c>
      <c r="X94" s="55">
        <v>244</v>
      </c>
      <c r="Y94" s="55">
        <v>244</v>
      </c>
      <c r="Z94" s="55">
        <v>246</v>
      </c>
      <c r="AA94" s="55"/>
      <c r="AB94" s="250">
        <v>250</v>
      </c>
      <c r="AC94" s="55"/>
      <c r="AD94" s="55"/>
      <c r="AE94" s="55"/>
      <c r="AF94" s="55"/>
      <c r="AG94" s="46"/>
      <c r="AH94" s="46"/>
      <c r="AI94" s="46"/>
      <c r="AJ94" s="46"/>
      <c r="AK94" s="46"/>
      <c r="AL94" s="46"/>
      <c r="AM94" s="46"/>
      <c r="AN94" s="47"/>
      <c r="AO94" s="47"/>
      <c r="AP94" s="47"/>
      <c r="AQ94" s="47"/>
      <c r="AR94" s="47"/>
      <c r="AS94" s="47"/>
      <c r="AT94" s="47"/>
      <c r="AU94" s="47"/>
      <c r="AV94" s="47"/>
      <c r="AW94" s="47"/>
      <c r="AX94" s="47"/>
      <c r="AY94" s="47"/>
      <c r="AZ94" s="47"/>
      <c r="BA94" s="47"/>
      <c r="BB94" s="47"/>
      <c r="BC94" s="47"/>
      <c r="BD94" s="47"/>
      <c r="BE94" s="47"/>
      <c r="BF94" s="47"/>
    </row>
    <row r="95" spans="1:58" ht="12.6" customHeight="1" x14ac:dyDescent="0.25">
      <c r="A95" s="466"/>
      <c r="B95" s="446"/>
      <c r="C95" s="413"/>
      <c r="D95" s="414"/>
      <c r="E95" s="413"/>
      <c r="F95" s="413"/>
      <c r="G95" s="413"/>
      <c r="H95" s="288" t="s">
        <v>261</v>
      </c>
      <c r="I95" s="247"/>
      <c r="J95" s="248"/>
      <c r="K95" s="249">
        <v>0</v>
      </c>
      <c r="L95" s="250"/>
      <c r="M95" s="240"/>
      <c r="N95" s="250"/>
      <c r="O95" s="240" t="s">
        <v>172</v>
      </c>
      <c r="P95" s="240">
        <v>0</v>
      </c>
      <c r="Q95" s="240">
        <v>0</v>
      </c>
      <c r="R95" s="240">
        <v>0</v>
      </c>
      <c r="S95" s="250">
        <v>0</v>
      </c>
      <c r="T95" s="240">
        <v>82</v>
      </c>
      <c r="U95" s="253">
        <v>78</v>
      </c>
      <c r="V95" s="240">
        <v>82</v>
      </c>
      <c r="W95" s="250"/>
      <c r="X95" s="55">
        <v>82</v>
      </c>
      <c r="Y95" s="55">
        <v>82</v>
      </c>
      <c r="Z95" s="55">
        <v>82</v>
      </c>
      <c r="AA95" s="55"/>
      <c r="AB95" s="250"/>
      <c r="AC95" s="55"/>
      <c r="AD95" s="55"/>
      <c r="AE95" s="55"/>
      <c r="AF95" s="55"/>
      <c r="AG95" s="46"/>
      <c r="AH95" s="46"/>
      <c r="AI95" s="46"/>
      <c r="AJ95" s="46"/>
      <c r="AK95" s="46"/>
      <c r="AL95" s="46"/>
      <c r="AM95" s="46"/>
      <c r="AN95" s="47"/>
      <c r="AO95" s="47"/>
      <c r="AP95" s="47"/>
      <c r="AQ95" s="47"/>
      <c r="AR95" s="47"/>
      <c r="AS95" s="47"/>
      <c r="AT95" s="47"/>
      <c r="AU95" s="47"/>
      <c r="AV95" s="47"/>
      <c r="AW95" s="47"/>
      <c r="AX95" s="47"/>
      <c r="AY95" s="47"/>
      <c r="AZ95" s="47"/>
      <c r="BA95" s="47"/>
      <c r="BB95" s="47"/>
      <c r="BC95" s="47"/>
      <c r="BD95" s="47"/>
      <c r="BE95" s="47"/>
      <c r="BF95" s="47"/>
    </row>
    <row r="96" spans="1:58" ht="12.6" customHeight="1" x14ac:dyDescent="0.25">
      <c r="A96" s="466"/>
      <c r="B96" s="446"/>
      <c r="C96" s="413"/>
      <c r="D96" s="414"/>
      <c r="E96" s="413"/>
      <c r="F96" s="413"/>
      <c r="G96" s="413"/>
      <c r="H96" s="288"/>
      <c r="I96" s="247">
        <v>0</v>
      </c>
      <c r="J96" s="248"/>
      <c r="K96" s="249">
        <v>0</v>
      </c>
      <c r="L96" s="250"/>
      <c r="M96" s="240"/>
      <c r="N96" s="250"/>
      <c r="O96" s="240" t="s">
        <v>172</v>
      </c>
      <c r="P96" s="240">
        <v>0</v>
      </c>
      <c r="Q96" s="240">
        <v>0</v>
      </c>
      <c r="R96" s="240">
        <v>0</v>
      </c>
      <c r="S96" s="250">
        <v>0</v>
      </c>
      <c r="T96" s="240"/>
      <c r="U96" s="253"/>
      <c r="V96" s="253" t="s">
        <v>139</v>
      </c>
      <c r="W96" s="250"/>
      <c r="X96" s="55"/>
      <c r="Y96" s="55"/>
      <c r="Z96" s="55"/>
      <c r="AA96" s="55"/>
      <c r="AB96" s="250"/>
      <c r="AC96" s="55"/>
      <c r="AD96" s="55"/>
      <c r="AE96" s="55"/>
      <c r="AF96" s="55"/>
      <c r="AG96" s="46"/>
      <c r="AH96" s="46"/>
      <c r="AI96" s="46"/>
      <c r="AJ96" s="46"/>
      <c r="AK96" s="46"/>
      <c r="AL96" s="46"/>
      <c r="AM96" s="46"/>
      <c r="AN96" s="47"/>
      <c r="AO96" s="47"/>
      <c r="AP96" s="47"/>
      <c r="AQ96" s="47"/>
      <c r="AR96" s="47"/>
      <c r="AS96" s="47"/>
      <c r="AT96" s="47"/>
      <c r="AU96" s="47"/>
      <c r="AV96" s="47"/>
      <c r="AW96" s="47"/>
      <c r="AX96" s="47"/>
      <c r="AY96" s="47"/>
      <c r="AZ96" s="47"/>
      <c r="BA96" s="47"/>
      <c r="BB96" s="47"/>
      <c r="BC96" s="47"/>
      <c r="BD96" s="47"/>
      <c r="BE96" s="47"/>
      <c r="BF96" s="47"/>
    </row>
    <row r="97" spans="1:58" ht="12.6" customHeight="1" x14ac:dyDescent="0.25">
      <c r="A97" s="466"/>
      <c r="B97" s="446" t="s">
        <v>8</v>
      </c>
      <c r="C97" s="413" t="s">
        <v>297</v>
      </c>
      <c r="D97" s="414" t="s">
        <v>47</v>
      </c>
      <c r="E97" s="413" t="s">
        <v>298</v>
      </c>
      <c r="F97" s="413" t="s">
        <v>67</v>
      </c>
      <c r="G97" s="413" t="s">
        <v>15</v>
      </c>
      <c r="H97" s="49" t="s">
        <v>20</v>
      </c>
      <c r="I97" s="247" t="s">
        <v>139</v>
      </c>
      <c r="J97" s="251" t="s">
        <v>139</v>
      </c>
      <c r="K97" s="247" t="s">
        <v>139</v>
      </c>
      <c r="L97" s="251" t="s">
        <v>139</v>
      </c>
      <c r="M97" s="240" t="s">
        <v>139</v>
      </c>
      <c r="N97" s="254" t="s">
        <v>139</v>
      </c>
      <c r="O97" s="252" t="s">
        <v>139</v>
      </c>
      <c r="P97" s="252" t="s">
        <v>139</v>
      </c>
      <c r="Q97" s="252" t="s">
        <v>139</v>
      </c>
      <c r="R97" s="252" t="s">
        <v>139</v>
      </c>
      <c r="S97" s="255" t="s">
        <v>139</v>
      </c>
      <c r="T97" s="252" t="s">
        <v>139</v>
      </c>
      <c r="U97" s="235" t="s">
        <v>139</v>
      </c>
      <c r="V97" s="256" t="s">
        <v>139</v>
      </c>
      <c r="W97" s="236">
        <f>SUM(W98:W100)</f>
        <v>19</v>
      </c>
      <c r="X97" s="55">
        <v>19</v>
      </c>
      <c r="Y97" s="55">
        <v>19</v>
      </c>
      <c r="Z97" s="55">
        <v>19</v>
      </c>
      <c r="AA97" s="55"/>
      <c r="AB97" s="236">
        <f>SUM(AB98:AB100)</f>
        <v>19</v>
      </c>
      <c r="AC97" s="55"/>
      <c r="AD97" s="55"/>
      <c r="AE97" s="55"/>
      <c r="AF97" s="55"/>
      <c r="AG97" s="46"/>
      <c r="AH97" s="46"/>
      <c r="AI97" s="76"/>
      <c r="AJ97" s="76"/>
      <c r="AK97" s="46"/>
      <c r="AL97" s="121"/>
      <c r="AM97" s="46"/>
      <c r="AN97" s="47"/>
      <c r="AO97" s="47"/>
      <c r="AP97" s="47"/>
      <c r="AQ97" s="47"/>
      <c r="AR97" s="47"/>
      <c r="AS97" s="47"/>
      <c r="AT97" s="47"/>
      <c r="AU97" s="47"/>
      <c r="AV97" s="47"/>
      <c r="AW97" s="47"/>
      <c r="AX97" s="47"/>
      <c r="AY97" s="47"/>
      <c r="AZ97" s="47"/>
      <c r="BA97" s="47"/>
      <c r="BB97" s="47"/>
      <c r="BC97" s="47"/>
      <c r="BD97" s="47"/>
      <c r="BE97" s="47"/>
      <c r="BF97" s="47"/>
    </row>
    <row r="98" spans="1:58" ht="12.6" customHeight="1" x14ac:dyDescent="0.25">
      <c r="A98" s="466"/>
      <c r="B98" s="446"/>
      <c r="C98" s="413"/>
      <c r="D98" s="414"/>
      <c r="E98" s="413"/>
      <c r="F98" s="413"/>
      <c r="G98" s="413"/>
      <c r="H98" s="49" t="s">
        <v>260</v>
      </c>
      <c r="I98" s="247" t="s">
        <v>139</v>
      </c>
      <c r="J98" s="248" t="s">
        <v>139</v>
      </c>
      <c r="K98" s="249" t="s">
        <v>139</v>
      </c>
      <c r="L98" s="250" t="s">
        <v>139</v>
      </c>
      <c r="M98" s="240" t="s">
        <v>139</v>
      </c>
      <c r="N98" s="250" t="s">
        <v>139</v>
      </c>
      <c r="O98" s="240" t="s">
        <v>139</v>
      </c>
      <c r="P98" s="240" t="s">
        <v>139</v>
      </c>
      <c r="Q98" s="240" t="s">
        <v>139</v>
      </c>
      <c r="R98" s="240" t="s">
        <v>139</v>
      </c>
      <c r="S98" s="250" t="s">
        <v>139</v>
      </c>
      <c r="T98" s="240" t="s">
        <v>139</v>
      </c>
      <c r="U98" s="253" t="s">
        <v>139</v>
      </c>
      <c r="V98" s="257" t="s">
        <v>139</v>
      </c>
      <c r="W98" s="250">
        <v>14</v>
      </c>
      <c r="X98" s="55"/>
      <c r="Y98" s="55"/>
      <c r="Z98" s="55"/>
      <c r="AA98" s="55"/>
      <c r="AB98" s="250">
        <v>14</v>
      </c>
      <c r="AC98" s="55"/>
      <c r="AD98" s="55"/>
      <c r="AE98" s="55"/>
      <c r="AF98" s="55"/>
      <c r="AG98" s="46"/>
      <c r="AH98" s="46"/>
      <c r="AI98" s="77"/>
      <c r="AJ98" s="46"/>
      <c r="AK98" s="46"/>
      <c r="AL98" s="46"/>
      <c r="AM98" s="46"/>
      <c r="AN98" s="47"/>
      <c r="AO98" s="47"/>
      <c r="AP98" s="47"/>
      <c r="AQ98" s="47"/>
      <c r="AR98" s="47"/>
      <c r="AS98" s="47"/>
      <c r="AT98" s="47"/>
      <c r="AU98" s="47"/>
      <c r="AV98" s="47"/>
      <c r="AW98" s="47"/>
      <c r="AX98" s="47"/>
      <c r="AY98" s="47"/>
      <c r="AZ98" s="47"/>
      <c r="BA98" s="47"/>
      <c r="BB98" s="47"/>
      <c r="BC98" s="47"/>
      <c r="BD98" s="47"/>
      <c r="BE98" s="47"/>
      <c r="BF98" s="47"/>
    </row>
    <row r="99" spans="1:58" ht="12.6" customHeight="1" x14ac:dyDescent="0.25">
      <c r="A99" s="466"/>
      <c r="B99" s="446"/>
      <c r="C99" s="413"/>
      <c r="D99" s="414"/>
      <c r="E99" s="413"/>
      <c r="F99" s="413"/>
      <c r="G99" s="413"/>
      <c r="H99" s="49" t="s">
        <v>282</v>
      </c>
      <c r="I99" s="247" t="s">
        <v>139</v>
      </c>
      <c r="J99" s="248" t="s">
        <v>139</v>
      </c>
      <c r="K99" s="249" t="s">
        <v>139</v>
      </c>
      <c r="L99" s="250" t="s">
        <v>139</v>
      </c>
      <c r="M99" s="240" t="s">
        <v>139</v>
      </c>
      <c r="N99" s="250" t="s">
        <v>139</v>
      </c>
      <c r="O99" s="240" t="s">
        <v>139</v>
      </c>
      <c r="P99" s="240" t="s">
        <v>139</v>
      </c>
      <c r="Q99" s="240" t="s">
        <v>139</v>
      </c>
      <c r="R99" s="240" t="s">
        <v>139</v>
      </c>
      <c r="S99" s="250" t="s">
        <v>139</v>
      </c>
      <c r="T99" s="240" t="s">
        <v>139</v>
      </c>
      <c r="U99" s="253" t="s">
        <v>139</v>
      </c>
      <c r="V99" s="257" t="s">
        <v>139</v>
      </c>
      <c r="W99" s="250">
        <v>5</v>
      </c>
      <c r="X99" s="55"/>
      <c r="Y99" s="55"/>
      <c r="Z99" s="55"/>
      <c r="AA99" s="55"/>
      <c r="AB99" s="250">
        <v>5</v>
      </c>
      <c r="AC99" s="55"/>
      <c r="AD99" s="55"/>
      <c r="AE99" s="55"/>
      <c r="AF99" s="55"/>
      <c r="AG99" s="46"/>
      <c r="AH99" s="46"/>
      <c r="AI99" s="74"/>
      <c r="AJ99" s="74"/>
      <c r="AK99" s="46"/>
      <c r="AL99" s="46"/>
      <c r="AM99" s="46"/>
      <c r="AN99" s="47"/>
      <c r="AO99" s="47"/>
      <c r="AP99" s="47"/>
      <c r="AQ99" s="47"/>
      <c r="AR99" s="47"/>
      <c r="AS99" s="47"/>
      <c r="AT99" s="47"/>
      <c r="AU99" s="47"/>
      <c r="AV99" s="47"/>
      <c r="AW99" s="47"/>
      <c r="AX99" s="47"/>
      <c r="AY99" s="47"/>
      <c r="AZ99" s="47"/>
      <c r="BA99" s="47"/>
      <c r="BB99" s="47"/>
      <c r="BC99" s="47"/>
      <c r="BD99" s="47"/>
      <c r="BE99" s="47"/>
      <c r="BF99" s="47"/>
    </row>
    <row r="100" spans="1:58" ht="12.6" customHeight="1" x14ac:dyDescent="0.25">
      <c r="A100" s="467"/>
      <c r="B100" s="446"/>
      <c r="C100" s="413"/>
      <c r="D100" s="414"/>
      <c r="E100" s="413"/>
      <c r="F100" s="413"/>
      <c r="G100" s="413"/>
      <c r="H100" s="49"/>
      <c r="I100" s="247">
        <v>0</v>
      </c>
      <c r="J100" s="248"/>
      <c r="K100" s="249">
        <v>0</v>
      </c>
      <c r="L100" s="250"/>
      <c r="M100" s="240"/>
      <c r="N100" s="250"/>
      <c r="O100" s="240" t="s">
        <v>172</v>
      </c>
      <c r="P100" s="240">
        <v>0</v>
      </c>
      <c r="Q100" s="240">
        <v>0</v>
      </c>
      <c r="R100" s="240">
        <v>0</v>
      </c>
      <c r="S100" s="250">
        <v>0</v>
      </c>
      <c r="T100" s="240"/>
      <c r="U100" s="253"/>
      <c r="V100" s="257">
        <v>0</v>
      </c>
      <c r="W100" s="250"/>
      <c r="X100" s="55"/>
      <c r="Y100" s="55"/>
      <c r="Z100" s="55"/>
      <c r="AA100" s="55"/>
      <c r="AB100" s="250"/>
      <c r="AC100" s="55"/>
      <c r="AD100" s="55"/>
      <c r="AE100" s="55"/>
      <c r="AF100" s="55"/>
      <c r="AG100" s="46"/>
      <c r="AH100" s="46"/>
      <c r="AI100" s="46"/>
      <c r="AJ100" s="46"/>
      <c r="AK100" s="46"/>
      <c r="AL100" s="46"/>
      <c r="AM100" s="46"/>
      <c r="AN100" s="47"/>
      <c r="AO100" s="47"/>
      <c r="AP100" s="47"/>
      <c r="AQ100" s="47"/>
      <c r="AR100" s="47"/>
      <c r="AS100" s="47"/>
      <c r="AT100" s="47"/>
      <c r="AU100" s="47"/>
      <c r="AV100" s="47"/>
      <c r="AW100" s="47"/>
      <c r="AX100" s="47"/>
      <c r="AY100" s="47"/>
      <c r="AZ100" s="47"/>
      <c r="BA100" s="47"/>
      <c r="BB100" s="47"/>
      <c r="BC100" s="47"/>
      <c r="BD100" s="47"/>
      <c r="BE100" s="47"/>
      <c r="BF100" s="47"/>
    </row>
    <row r="101" spans="1:58" ht="12.6" customHeight="1" x14ac:dyDescent="0.25">
      <c r="A101" s="98"/>
      <c r="B101" s="205"/>
      <c r="C101" s="87"/>
      <c r="D101" s="337"/>
      <c r="E101" s="87"/>
      <c r="F101" s="87"/>
      <c r="G101" s="87"/>
      <c r="H101" s="87"/>
      <c r="I101" s="99"/>
      <c r="J101" s="100"/>
      <c r="K101" s="100"/>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46"/>
      <c r="AH101" s="46"/>
      <c r="AI101" s="46"/>
      <c r="AJ101" s="46"/>
      <c r="AK101" s="46"/>
      <c r="AL101" s="46"/>
      <c r="AM101" s="46"/>
      <c r="AN101" s="47"/>
      <c r="AO101" s="47"/>
      <c r="AP101" s="47"/>
      <c r="AQ101" s="47"/>
      <c r="AR101" s="47"/>
      <c r="AS101" s="47"/>
      <c r="AT101" s="47"/>
      <c r="AU101" s="47"/>
      <c r="AV101" s="47"/>
      <c r="AW101" s="47"/>
      <c r="AX101" s="47"/>
      <c r="AY101" s="47"/>
      <c r="AZ101" s="47"/>
      <c r="BA101" s="47"/>
      <c r="BB101" s="47"/>
      <c r="BC101" s="47"/>
      <c r="BD101" s="47"/>
      <c r="BE101" s="47"/>
      <c r="BF101" s="47"/>
    </row>
    <row r="102" spans="1:58" s="47" customFormat="1" ht="12.6" customHeight="1" x14ac:dyDescent="0.25">
      <c r="A102" s="91" t="s">
        <v>45</v>
      </c>
      <c r="B102" s="205"/>
      <c r="C102" s="87"/>
      <c r="D102" s="337"/>
      <c r="E102" s="87"/>
      <c r="F102" s="87"/>
      <c r="G102" s="88"/>
      <c r="H102" s="89"/>
      <c r="I102" s="89"/>
      <c r="J102" s="90"/>
      <c r="K102" s="90"/>
      <c r="L102" s="90"/>
      <c r="M102" s="90"/>
      <c r="N102" s="90"/>
      <c r="O102" s="90"/>
      <c r="P102" s="101"/>
      <c r="Q102" s="90"/>
      <c r="R102" s="90"/>
      <c r="S102" s="92"/>
      <c r="T102" s="101"/>
      <c r="U102" s="92"/>
      <c r="V102" s="92"/>
      <c r="W102" s="92"/>
      <c r="X102" s="92"/>
      <c r="Y102" s="92"/>
      <c r="Z102" s="92"/>
      <c r="AA102" s="92"/>
      <c r="AB102" s="92"/>
      <c r="AC102" s="92"/>
      <c r="AD102" s="92"/>
      <c r="AE102" s="92"/>
      <c r="AF102" s="92"/>
      <c r="AG102" s="46"/>
      <c r="AH102" s="46"/>
      <c r="AI102" s="46"/>
      <c r="AJ102" s="46"/>
      <c r="AK102" s="46"/>
      <c r="AL102" s="46"/>
      <c r="AM102" s="46"/>
    </row>
    <row r="103" spans="1:58" s="47" customFormat="1" ht="12.6" customHeight="1" x14ac:dyDescent="0.25">
      <c r="A103" s="93" t="s">
        <v>86</v>
      </c>
      <c r="B103" s="205"/>
      <c r="C103" s="87"/>
      <c r="D103" s="337"/>
      <c r="E103" s="87"/>
      <c r="F103" s="87"/>
      <c r="G103" s="88"/>
      <c r="H103" s="89"/>
      <c r="I103" s="89"/>
      <c r="J103" s="90"/>
      <c r="K103" s="90"/>
      <c r="L103" s="90"/>
      <c r="M103" s="90"/>
      <c r="N103" s="90"/>
      <c r="O103" s="90"/>
      <c r="P103" s="101"/>
      <c r="Q103" s="90"/>
      <c r="R103" s="90"/>
      <c r="S103" s="92"/>
      <c r="T103" s="101"/>
      <c r="U103" s="92"/>
      <c r="V103" s="92"/>
      <c r="W103" s="92"/>
      <c r="X103" s="92"/>
      <c r="Y103" s="92"/>
      <c r="Z103" s="92"/>
      <c r="AA103" s="92"/>
      <c r="AB103" s="92"/>
      <c r="AC103" s="92"/>
      <c r="AD103" s="92"/>
      <c r="AE103" s="92"/>
      <c r="AF103" s="92"/>
      <c r="AG103" s="46"/>
      <c r="AH103" s="46"/>
      <c r="AI103" s="46"/>
      <c r="AJ103" s="46"/>
      <c r="AK103" s="46"/>
      <c r="AL103" s="46"/>
      <c r="AM103" s="46"/>
    </row>
    <row r="104" spans="1:58" s="47" customFormat="1" ht="12.6" customHeight="1" x14ac:dyDescent="0.25">
      <c r="A104" s="93" t="s">
        <v>87</v>
      </c>
      <c r="B104" s="205"/>
      <c r="C104" s="87"/>
      <c r="D104" s="337"/>
      <c r="E104" s="87"/>
      <c r="F104" s="87"/>
      <c r="G104" s="88"/>
      <c r="H104" s="89"/>
      <c r="I104" s="89"/>
      <c r="J104" s="90"/>
      <c r="K104" s="90"/>
      <c r="L104" s="90"/>
      <c r="M104" s="90"/>
      <c r="N104" s="90"/>
      <c r="O104" s="90"/>
      <c r="P104" s="101"/>
      <c r="Q104" s="90"/>
      <c r="R104" s="90"/>
      <c r="S104" s="92"/>
      <c r="T104" s="101"/>
      <c r="U104" s="92"/>
      <c r="V104" s="92"/>
      <c r="W104" s="92"/>
      <c r="X104" s="92"/>
      <c r="Y104" s="92"/>
      <c r="Z104" s="92"/>
      <c r="AA104" s="92"/>
      <c r="AB104" s="92"/>
      <c r="AC104" s="92"/>
      <c r="AD104" s="92"/>
      <c r="AE104" s="92"/>
      <c r="AF104" s="92"/>
      <c r="AG104" s="46"/>
      <c r="AH104" s="46"/>
      <c r="AI104" s="46"/>
      <c r="AJ104" s="46"/>
      <c r="AK104" s="46"/>
      <c r="AL104" s="46"/>
      <c r="AM104" s="46"/>
    </row>
    <row r="105" spans="1:58" s="47" customFormat="1" ht="12.6" customHeight="1" x14ac:dyDescent="0.25">
      <c r="A105" s="93" t="s">
        <v>88</v>
      </c>
      <c r="B105" s="205"/>
      <c r="C105" s="87"/>
      <c r="D105" s="337"/>
      <c r="E105" s="87"/>
      <c r="F105" s="87"/>
      <c r="G105" s="88"/>
      <c r="H105" s="89"/>
      <c r="I105" s="89"/>
      <c r="J105" s="90"/>
      <c r="K105" s="90"/>
      <c r="L105" s="90"/>
      <c r="M105" s="90"/>
      <c r="N105" s="90"/>
      <c r="O105" s="90"/>
      <c r="P105" s="101"/>
      <c r="Q105" s="90"/>
      <c r="R105" s="90"/>
      <c r="S105" s="92"/>
      <c r="T105" s="101"/>
      <c r="U105" s="92"/>
      <c r="V105" s="92"/>
      <c r="W105" s="92"/>
      <c r="X105" s="92"/>
      <c r="Y105" s="92"/>
      <c r="Z105" s="92"/>
      <c r="AA105" s="92"/>
      <c r="AB105" s="92"/>
      <c r="AC105" s="92"/>
      <c r="AD105" s="92"/>
      <c r="AE105" s="92"/>
      <c r="AF105" s="92"/>
      <c r="AG105" s="46"/>
      <c r="AH105" s="46"/>
      <c r="AI105" s="46"/>
      <c r="AJ105" s="46"/>
      <c r="AK105" s="46"/>
      <c r="AL105" s="46"/>
      <c r="AM105" s="46"/>
    </row>
    <row r="106" spans="1:58" s="47" customFormat="1" ht="12.6" customHeight="1" x14ac:dyDescent="0.25">
      <c r="A106" s="93" t="s">
        <v>89</v>
      </c>
      <c r="B106" s="205"/>
      <c r="C106" s="87"/>
      <c r="D106" s="337"/>
      <c r="E106" s="87"/>
      <c r="F106" s="87"/>
      <c r="G106" s="88"/>
      <c r="H106" s="89"/>
      <c r="I106" s="89"/>
      <c r="J106" s="90"/>
      <c r="K106" s="90"/>
      <c r="L106" s="90"/>
      <c r="M106" s="90"/>
      <c r="N106" s="90"/>
      <c r="O106" s="90"/>
      <c r="P106" s="101"/>
      <c r="Q106" s="90"/>
      <c r="R106" s="90"/>
      <c r="S106" s="92"/>
      <c r="T106" s="101"/>
      <c r="U106" s="92"/>
      <c r="V106" s="92"/>
      <c r="W106" s="92"/>
      <c r="X106" s="92"/>
      <c r="Y106" s="92"/>
      <c r="Z106" s="92"/>
      <c r="AA106" s="92"/>
      <c r="AB106" s="92"/>
      <c r="AC106" s="92"/>
      <c r="AD106" s="92"/>
      <c r="AE106" s="92"/>
      <c r="AF106" s="92"/>
      <c r="AG106" s="46"/>
      <c r="AH106" s="46"/>
      <c r="AI106" s="46"/>
      <c r="AJ106" s="46"/>
      <c r="AK106" s="46"/>
      <c r="AL106" s="46"/>
      <c r="AM106" s="46"/>
    </row>
    <row r="107" spans="1:58" s="185" customFormat="1" ht="12.6" customHeight="1" x14ac:dyDescent="0.25">
      <c r="A107" s="221"/>
      <c r="B107" s="205"/>
      <c r="C107" s="222"/>
      <c r="D107" s="337"/>
      <c r="E107" s="222"/>
      <c r="F107" s="222"/>
      <c r="G107" s="222"/>
      <c r="H107" s="222"/>
      <c r="I107" s="223"/>
      <c r="J107" s="403">
        <v>2017</v>
      </c>
      <c r="K107" s="403"/>
      <c r="L107" s="403">
        <v>2018</v>
      </c>
      <c r="M107" s="423"/>
      <c r="N107" s="403">
        <v>2019</v>
      </c>
      <c r="O107" s="403"/>
      <c r="P107" s="403"/>
      <c r="Q107" s="403"/>
      <c r="R107" s="403"/>
      <c r="S107" s="424">
        <v>2020</v>
      </c>
      <c r="T107" s="424"/>
      <c r="U107" s="424"/>
      <c r="V107" s="403"/>
      <c r="W107" s="403">
        <v>2021</v>
      </c>
      <c r="X107" s="403"/>
      <c r="Y107" s="403"/>
      <c r="Z107" s="403"/>
      <c r="AA107" s="403"/>
      <c r="AB107" s="403">
        <v>2022</v>
      </c>
      <c r="AC107" s="403"/>
      <c r="AD107" s="403"/>
      <c r="AE107" s="403"/>
      <c r="AF107" s="403"/>
      <c r="AG107" s="183"/>
      <c r="AH107" s="183"/>
      <c r="AI107" s="183"/>
      <c r="AJ107" s="183"/>
      <c r="AK107" s="183"/>
      <c r="AL107" s="183"/>
      <c r="AM107" s="183"/>
      <c r="AN107" s="184"/>
      <c r="AO107" s="184"/>
      <c r="AP107" s="184"/>
      <c r="AQ107" s="184"/>
      <c r="AR107" s="184"/>
      <c r="AS107" s="184"/>
      <c r="AT107" s="184"/>
      <c r="AU107" s="184"/>
      <c r="AV107" s="184"/>
      <c r="AW107" s="184"/>
      <c r="AX107" s="184"/>
      <c r="AY107" s="184"/>
      <c r="AZ107" s="184"/>
      <c r="BA107" s="184"/>
      <c r="BB107" s="184"/>
      <c r="BC107" s="184"/>
      <c r="BD107" s="184"/>
      <c r="BE107" s="184"/>
      <c r="BF107" s="184"/>
    </row>
    <row r="108" spans="1:58" s="203" customFormat="1" ht="38.25" x14ac:dyDescent="0.25">
      <c r="A108" s="195" t="s">
        <v>2</v>
      </c>
      <c r="B108" s="196" t="s">
        <v>3</v>
      </c>
      <c r="C108" s="197" t="s">
        <v>4</v>
      </c>
      <c r="D108" s="336" t="s">
        <v>12</v>
      </c>
      <c r="E108" s="197" t="s">
        <v>10</v>
      </c>
      <c r="F108" s="197" t="s">
        <v>11</v>
      </c>
      <c r="G108" s="197" t="s">
        <v>13</v>
      </c>
      <c r="H108" s="188" t="s">
        <v>21</v>
      </c>
      <c r="I108" s="224" t="s">
        <v>5</v>
      </c>
      <c r="J108" s="190" t="s">
        <v>22</v>
      </c>
      <c r="K108" s="191" t="s">
        <v>29</v>
      </c>
      <c r="L108" s="190" t="s">
        <v>22</v>
      </c>
      <c r="M108" s="191" t="s">
        <v>29</v>
      </c>
      <c r="N108" s="190" t="s">
        <v>22</v>
      </c>
      <c r="O108" s="192" t="s">
        <v>262</v>
      </c>
      <c r="P108" s="192" t="s">
        <v>263</v>
      </c>
      <c r="Q108" s="192" t="s">
        <v>264</v>
      </c>
      <c r="R108" s="192" t="s">
        <v>265</v>
      </c>
      <c r="S108" s="190" t="s">
        <v>22</v>
      </c>
      <c r="T108" s="191" t="s">
        <v>269</v>
      </c>
      <c r="U108" s="192" t="s">
        <v>264</v>
      </c>
      <c r="V108" s="192" t="s">
        <v>265</v>
      </c>
      <c r="W108" s="201" t="s">
        <v>22</v>
      </c>
      <c r="X108" s="220" t="s">
        <v>262</v>
      </c>
      <c r="Y108" s="220" t="s">
        <v>263</v>
      </c>
      <c r="Z108" s="220" t="s">
        <v>264</v>
      </c>
      <c r="AA108" s="220" t="s">
        <v>265</v>
      </c>
      <c r="AB108" s="287" t="s">
        <v>22</v>
      </c>
      <c r="AC108" s="220" t="s">
        <v>262</v>
      </c>
      <c r="AD108" s="220" t="s">
        <v>263</v>
      </c>
      <c r="AE108" s="220" t="s">
        <v>264</v>
      </c>
      <c r="AF108" s="220" t="s">
        <v>265</v>
      </c>
      <c r="AG108" s="183"/>
      <c r="AH108" s="202" t="s">
        <v>30</v>
      </c>
      <c r="AI108" s="202">
        <v>2018</v>
      </c>
      <c r="AJ108" s="202">
        <v>2019</v>
      </c>
      <c r="AK108" s="202">
        <v>2020</v>
      </c>
      <c r="AL108" s="202">
        <v>2021</v>
      </c>
      <c r="AM108" s="202">
        <v>2022</v>
      </c>
      <c r="AN108" s="184"/>
      <c r="AO108" s="184"/>
      <c r="AP108" s="184"/>
      <c r="AQ108" s="184"/>
      <c r="AR108" s="184"/>
      <c r="AS108" s="184"/>
      <c r="AT108" s="184"/>
      <c r="AU108" s="184"/>
      <c r="AV108" s="184"/>
      <c r="AW108" s="184"/>
      <c r="AX108" s="184"/>
      <c r="AY108" s="184"/>
      <c r="AZ108" s="184"/>
      <c r="BA108" s="184"/>
      <c r="BB108" s="184"/>
      <c r="BC108" s="184"/>
      <c r="BD108" s="184"/>
      <c r="BE108" s="184"/>
      <c r="BF108" s="184"/>
    </row>
    <row r="109" spans="1:58" ht="12.6" customHeight="1" x14ac:dyDescent="0.25">
      <c r="A109" s="465" t="s">
        <v>90</v>
      </c>
      <c r="B109" s="391" t="s">
        <v>6</v>
      </c>
      <c r="C109" s="394" t="s">
        <v>91</v>
      </c>
      <c r="D109" s="397" t="s">
        <v>93</v>
      </c>
      <c r="E109" s="394" t="s">
        <v>242</v>
      </c>
      <c r="F109" s="394" t="s">
        <v>92</v>
      </c>
      <c r="G109" s="394" t="s">
        <v>15</v>
      </c>
      <c r="H109" s="65" t="s">
        <v>28</v>
      </c>
      <c r="I109" s="235">
        <f>SUM(I110:I114)</f>
        <v>0</v>
      </c>
      <c r="J109" s="236">
        <f t="shared" ref="J109:L109" si="27">SUM(J110:J114)</f>
        <v>0</v>
      </c>
      <c r="K109" s="235">
        <f t="shared" si="27"/>
        <v>0</v>
      </c>
      <c r="L109" s="236">
        <f t="shared" si="27"/>
        <v>0</v>
      </c>
      <c r="M109" s="252" t="s">
        <v>173</v>
      </c>
      <c r="N109" s="236">
        <f>SUM(N110:N114)</f>
        <v>493201.68</v>
      </c>
      <c r="O109" s="252">
        <f t="shared" ref="O109:U109" si="28">SUM(O110:O114)</f>
        <v>0</v>
      </c>
      <c r="P109" s="252">
        <f t="shared" si="28"/>
        <v>0</v>
      </c>
      <c r="Q109" s="252">
        <f t="shared" si="28"/>
        <v>0</v>
      </c>
      <c r="R109" s="252">
        <f t="shared" si="28"/>
        <v>0</v>
      </c>
      <c r="S109" s="236">
        <f t="shared" si="28"/>
        <v>550000</v>
      </c>
      <c r="T109" s="252">
        <f t="shared" si="28"/>
        <v>196279</v>
      </c>
      <c r="U109" s="252">
        <f t="shared" si="28"/>
        <v>564162</v>
      </c>
      <c r="V109" s="252">
        <f>SUM(V110:V113)</f>
        <v>597103</v>
      </c>
      <c r="W109" s="237">
        <f>SUM(W110:W114)</f>
        <v>482009.48259008402</v>
      </c>
      <c r="X109" s="83">
        <v>36109</v>
      </c>
      <c r="Y109" s="83">
        <f t="shared" ref="Y109" si="29">SUM(Y110:Y114)</f>
        <v>61969</v>
      </c>
      <c r="Z109" s="83">
        <v>45218</v>
      </c>
      <c r="AA109" s="83">
        <f t="shared" ref="AA109" si="30">SUM(AA110:AA114)</f>
        <v>0</v>
      </c>
      <c r="AB109" s="237">
        <f>SUM(AB110:AB114)</f>
        <v>445809.28009717993</v>
      </c>
      <c r="AC109" s="83"/>
      <c r="AD109" s="83"/>
      <c r="AE109" s="83"/>
      <c r="AF109" s="83"/>
      <c r="AG109" s="46"/>
      <c r="AH109" s="67" t="s">
        <v>31</v>
      </c>
      <c r="AI109" s="68">
        <v>17500000</v>
      </c>
      <c r="AJ109" s="68">
        <v>17500000</v>
      </c>
      <c r="AK109" s="68">
        <v>17500000</v>
      </c>
      <c r="AL109" s="121">
        <v>20000000</v>
      </c>
      <c r="AM109" s="121">
        <v>20000000</v>
      </c>
      <c r="AN109" s="47"/>
      <c r="AO109" s="47"/>
      <c r="AP109" s="47"/>
      <c r="AQ109" s="47"/>
      <c r="AR109" s="47"/>
      <c r="AS109" s="47"/>
      <c r="AT109" s="47"/>
      <c r="AU109" s="47"/>
      <c r="AV109" s="47"/>
      <c r="AW109" s="47"/>
      <c r="AX109" s="47"/>
      <c r="AY109" s="47"/>
      <c r="AZ109" s="47"/>
      <c r="BA109" s="47"/>
      <c r="BB109" s="47"/>
      <c r="BC109" s="47"/>
      <c r="BD109" s="47"/>
      <c r="BE109" s="47"/>
      <c r="BF109" s="47"/>
    </row>
    <row r="110" spans="1:58" ht="12.6" customHeight="1" x14ac:dyDescent="0.25">
      <c r="A110" s="466"/>
      <c r="B110" s="392"/>
      <c r="C110" s="395"/>
      <c r="D110" s="398"/>
      <c r="E110" s="395"/>
      <c r="F110" s="395"/>
      <c r="G110" s="395"/>
      <c r="H110" s="69" t="s">
        <v>18</v>
      </c>
      <c r="I110" s="238" t="s">
        <v>139</v>
      </c>
      <c r="J110" s="239"/>
      <c r="K110" s="238"/>
      <c r="L110" s="239"/>
      <c r="M110" s="240" t="s">
        <v>173</v>
      </c>
      <c r="N110" s="239">
        <v>255000</v>
      </c>
      <c r="O110" s="240" t="s">
        <v>139</v>
      </c>
      <c r="P110" s="240" t="s">
        <v>139</v>
      </c>
      <c r="Q110" s="240" t="s">
        <v>139</v>
      </c>
      <c r="R110" s="240" t="s">
        <v>139</v>
      </c>
      <c r="S110" s="239">
        <v>255000</v>
      </c>
      <c r="T110" s="240">
        <v>132871</v>
      </c>
      <c r="U110" s="240">
        <v>226959</v>
      </c>
      <c r="V110" s="240">
        <v>382266</v>
      </c>
      <c r="W110" s="239">
        <v>249798.33614999868</v>
      </c>
      <c r="X110" s="55"/>
      <c r="Y110" s="55">
        <v>34956</v>
      </c>
      <c r="Z110" s="55" t="s">
        <v>139</v>
      </c>
      <c r="AA110" s="55"/>
      <c r="AB110" s="239">
        <f>14.2%*PIN!B5</f>
        <v>212999.99999999997</v>
      </c>
      <c r="AC110" s="55"/>
      <c r="AD110" s="55"/>
      <c r="AE110" s="55"/>
      <c r="AF110" s="55"/>
      <c r="AG110" s="46"/>
      <c r="AH110" s="67" t="s">
        <v>32</v>
      </c>
      <c r="AI110" s="103">
        <v>0.5</v>
      </c>
      <c r="AJ110" s="103">
        <v>0.5</v>
      </c>
      <c r="AK110" s="103">
        <v>0.5</v>
      </c>
      <c r="AL110" s="103">
        <v>0.5</v>
      </c>
      <c r="AM110" s="103">
        <v>0.5</v>
      </c>
      <c r="AN110" s="47"/>
      <c r="AO110" s="47"/>
      <c r="AP110" s="47"/>
      <c r="AQ110" s="47"/>
      <c r="AR110" s="47"/>
      <c r="AS110" s="47"/>
      <c r="AT110" s="47"/>
      <c r="AU110" s="47"/>
      <c r="AV110" s="47"/>
      <c r="AW110" s="47"/>
      <c r="AX110" s="47"/>
      <c r="AY110" s="47"/>
      <c r="AZ110" s="47"/>
      <c r="BA110" s="47"/>
      <c r="BB110" s="47"/>
      <c r="BC110" s="47"/>
      <c r="BD110" s="47"/>
      <c r="BE110" s="47"/>
      <c r="BF110" s="47"/>
    </row>
    <row r="111" spans="1:58" ht="12.6" customHeight="1" x14ac:dyDescent="0.25">
      <c r="A111" s="466"/>
      <c r="B111" s="392"/>
      <c r="C111" s="395"/>
      <c r="D111" s="398"/>
      <c r="E111" s="395"/>
      <c r="F111" s="395"/>
      <c r="G111" s="395"/>
      <c r="H111" s="69" t="s">
        <v>0</v>
      </c>
      <c r="I111" s="238"/>
      <c r="J111" s="239"/>
      <c r="K111" s="238"/>
      <c r="L111" s="239"/>
      <c r="M111" s="240" t="s">
        <v>173</v>
      </c>
      <c r="N111" s="239">
        <v>2407.6799999999998</v>
      </c>
      <c r="O111" s="240" t="s">
        <v>139</v>
      </c>
      <c r="P111" s="240" t="s">
        <v>139</v>
      </c>
      <c r="Q111" s="240" t="s">
        <v>139</v>
      </c>
      <c r="R111" s="240" t="s">
        <v>139</v>
      </c>
      <c r="S111" s="239">
        <v>3000</v>
      </c>
      <c r="T111" s="240" t="s">
        <v>139</v>
      </c>
      <c r="U111" s="240" t="s">
        <v>139</v>
      </c>
      <c r="V111" s="240" t="s">
        <v>139</v>
      </c>
      <c r="W111" s="239">
        <v>2675.483378093003</v>
      </c>
      <c r="X111" s="55"/>
      <c r="Y111" s="55"/>
      <c r="Z111" s="55" t="s">
        <v>139</v>
      </c>
      <c r="AA111" s="55"/>
      <c r="AB111" s="239">
        <f>9.7%*PIN!B6</f>
        <v>2812.9999999999995</v>
      </c>
      <c r="AC111" s="55"/>
      <c r="AD111" s="55"/>
      <c r="AE111" s="55"/>
      <c r="AF111" s="55"/>
      <c r="AG111" s="46"/>
      <c r="AH111" s="67" t="s">
        <v>33</v>
      </c>
      <c r="AI111" s="103">
        <v>0.5</v>
      </c>
      <c r="AJ111" s="103">
        <v>0.5</v>
      </c>
      <c r="AK111" s="103">
        <v>0.5</v>
      </c>
      <c r="AL111" s="103">
        <v>0.5</v>
      </c>
      <c r="AM111" s="103">
        <v>0.5</v>
      </c>
      <c r="AN111" s="47"/>
      <c r="AO111" s="47"/>
      <c r="AP111" s="47"/>
      <c r="AQ111" s="47"/>
      <c r="AR111" s="47"/>
      <c r="AS111" s="47"/>
      <c r="AT111" s="47"/>
      <c r="AU111" s="47"/>
      <c r="AV111" s="47"/>
      <c r="AW111" s="47"/>
      <c r="AX111" s="47"/>
      <c r="AY111" s="47"/>
      <c r="AZ111" s="47"/>
      <c r="BA111" s="47"/>
      <c r="BB111" s="47"/>
      <c r="BC111" s="47"/>
      <c r="BD111" s="47"/>
      <c r="BE111" s="47"/>
      <c r="BF111" s="47"/>
    </row>
    <row r="112" spans="1:58" ht="12.6" customHeight="1" x14ac:dyDescent="0.25">
      <c r="A112" s="466"/>
      <c r="B112" s="392"/>
      <c r="C112" s="395"/>
      <c r="D112" s="398"/>
      <c r="E112" s="395"/>
      <c r="F112" s="395"/>
      <c r="G112" s="395"/>
      <c r="H112" s="69" t="s">
        <v>1</v>
      </c>
      <c r="I112" s="238"/>
      <c r="J112" s="239"/>
      <c r="K112" s="238"/>
      <c r="L112" s="239"/>
      <c r="M112" s="240" t="s">
        <v>173</v>
      </c>
      <c r="N112" s="239">
        <v>16794</v>
      </c>
      <c r="O112" s="240" t="s">
        <v>139</v>
      </c>
      <c r="P112" s="240" t="s">
        <v>139</v>
      </c>
      <c r="Q112" s="240" t="s">
        <v>139</v>
      </c>
      <c r="R112" s="240" t="s">
        <v>139</v>
      </c>
      <c r="S112" s="239">
        <v>17000</v>
      </c>
      <c r="T112" s="240" t="s">
        <v>139</v>
      </c>
      <c r="U112" s="240" t="s">
        <v>139</v>
      </c>
      <c r="V112" s="240" t="s">
        <v>139</v>
      </c>
      <c r="W112" s="239">
        <v>17385.812661992339</v>
      </c>
      <c r="X112" s="55"/>
      <c r="Y112" s="55">
        <v>66</v>
      </c>
      <c r="Z112" s="55" t="s">
        <v>139</v>
      </c>
      <c r="AA112" s="55"/>
      <c r="AB112" s="239">
        <f>9.7%*PIN!B7</f>
        <v>17460.000097179964</v>
      </c>
      <c r="AC112" s="55"/>
      <c r="AD112" s="55"/>
      <c r="AE112" s="55"/>
      <c r="AF112" s="55"/>
      <c r="AG112" s="46"/>
      <c r="AI112" s="74"/>
      <c r="AJ112" s="74"/>
      <c r="AK112" s="46"/>
      <c r="AL112" s="46"/>
      <c r="AM112" s="46"/>
      <c r="AN112" s="47"/>
      <c r="AO112" s="47"/>
      <c r="AP112" s="47"/>
      <c r="AQ112" s="47"/>
      <c r="AR112" s="47"/>
      <c r="AS112" s="47"/>
      <c r="AT112" s="47"/>
      <c r="AU112" s="47"/>
      <c r="AV112" s="47"/>
      <c r="AW112" s="47"/>
      <c r="AX112" s="47"/>
      <c r="AY112" s="47"/>
      <c r="AZ112" s="47"/>
      <c r="BA112" s="47"/>
      <c r="BB112" s="47"/>
      <c r="BC112" s="47"/>
      <c r="BD112" s="47"/>
      <c r="BE112" s="47"/>
      <c r="BF112" s="47"/>
    </row>
    <row r="113" spans="1:58" ht="12.6" customHeight="1" x14ac:dyDescent="0.25">
      <c r="A113" s="466"/>
      <c r="B113" s="392"/>
      <c r="C113" s="395"/>
      <c r="D113" s="398"/>
      <c r="E113" s="395"/>
      <c r="F113" s="395"/>
      <c r="G113" s="395"/>
      <c r="H113" s="49" t="s">
        <v>19</v>
      </c>
      <c r="I113" s="247">
        <v>0</v>
      </c>
      <c r="J113" s="248"/>
      <c r="K113" s="238"/>
      <c r="L113" s="250"/>
      <c r="M113" s="240" t="s">
        <v>173</v>
      </c>
      <c r="N113" s="250">
        <v>219000</v>
      </c>
      <c r="O113" s="240" t="s">
        <v>139</v>
      </c>
      <c r="P113" s="240" t="s">
        <v>139</v>
      </c>
      <c r="Q113" s="240" t="s">
        <v>139</v>
      </c>
      <c r="R113" s="240" t="s">
        <v>139</v>
      </c>
      <c r="S113" s="239">
        <v>275000</v>
      </c>
      <c r="T113" s="240">
        <v>63408</v>
      </c>
      <c r="U113" s="240">
        <f>S113+62203</f>
        <v>337203</v>
      </c>
      <c r="V113" s="240">
        <v>214837</v>
      </c>
      <c r="W113" s="239">
        <v>212149.8504</v>
      </c>
      <c r="X113" s="55"/>
      <c r="Y113" s="55">
        <v>26395</v>
      </c>
      <c r="Z113" s="55" t="s">
        <v>139</v>
      </c>
      <c r="AA113" s="55"/>
      <c r="AB113" s="239">
        <f>5.5%*PIN!B4</f>
        <v>212536.28</v>
      </c>
      <c r="AC113" s="55"/>
      <c r="AD113" s="55"/>
      <c r="AE113" s="55"/>
      <c r="AF113" s="55"/>
      <c r="AG113" s="46"/>
      <c r="AH113" s="46"/>
      <c r="AI113" s="46"/>
      <c r="AJ113" s="46"/>
      <c r="AK113" s="46"/>
      <c r="AL113" s="46"/>
      <c r="AM113" s="46"/>
      <c r="AN113" s="47"/>
      <c r="AO113" s="47"/>
      <c r="AP113" s="47"/>
      <c r="AQ113" s="47"/>
      <c r="AR113" s="47"/>
      <c r="AS113" s="47"/>
      <c r="AT113" s="47"/>
      <c r="AU113" s="47"/>
      <c r="AV113" s="47"/>
      <c r="AW113" s="47"/>
      <c r="AX113" s="47"/>
      <c r="AY113" s="47"/>
      <c r="AZ113" s="47"/>
      <c r="BA113" s="47"/>
      <c r="BB113" s="47"/>
      <c r="BC113" s="47"/>
      <c r="BD113" s="47"/>
      <c r="BE113" s="47"/>
      <c r="BF113" s="47"/>
    </row>
    <row r="114" spans="1:58" ht="12.6" customHeight="1" x14ac:dyDescent="0.25">
      <c r="A114" s="467"/>
      <c r="B114" s="393"/>
      <c r="C114" s="396"/>
      <c r="D114" s="399"/>
      <c r="E114" s="396"/>
      <c r="F114" s="396"/>
      <c r="G114" s="396"/>
      <c r="H114" s="49" t="s">
        <v>274</v>
      </c>
      <c r="I114" s="240" t="s">
        <v>139</v>
      </c>
      <c r="J114" s="239" t="s">
        <v>139</v>
      </c>
      <c r="K114" s="240" t="s">
        <v>139</v>
      </c>
      <c r="L114" s="239" t="s">
        <v>139</v>
      </c>
      <c r="M114" s="240" t="s">
        <v>139</v>
      </c>
      <c r="N114" s="239" t="s">
        <v>139</v>
      </c>
      <c r="O114" s="240" t="s">
        <v>139</v>
      </c>
      <c r="P114" s="240" t="s">
        <v>139</v>
      </c>
      <c r="Q114" s="240" t="s">
        <v>139</v>
      </c>
      <c r="R114" s="240" t="s">
        <v>139</v>
      </c>
      <c r="S114" s="239" t="s">
        <v>139</v>
      </c>
      <c r="T114" s="240" t="s">
        <v>139</v>
      </c>
      <c r="U114" s="240" t="s">
        <v>139</v>
      </c>
      <c r="V114" s="240" t="s">
        <v>139</v>
      </c>
      <c r="W114" s="239" t="s">
        <v>139</v>
      </c>
      <c r="X114" s="55"/>
      <c r="Y114" s="55">
        <v>552</v>
      </c>
      <c r="Z114" s="55" t="s">
        <v>139</v>
      </c>
      <c r="AA114" s="55"/>
      <c r="AB114" s="239" t="s">
        <v>139</v>
      </c>
      <c r="AC114" s="55"/>
      <c r="AD114" s="55"/>
      <c r="AE114" s="55"/>
      <c r="AF114" s="55"/>
      <c r="AG114" s="46"/>
      <c r="AH114" s="46"/>
      <c r="AI114" s="46"/>
      <c r="AJ114" s="46"/>
      <c r="AK114" s="46"/>
      <c r="AL114" s="46"/>
      <c r="AM114" s="46"/>
      <c r="AN114" s="47"/>
      <c r="AO114" s="47"/>
      <c r="AP114" s="47"/>
      <c r="AQ114" s="47"/>
      <c r="AR114" s="47"/>
      <c r="AS114" s="47"/>
      <c r="AT114" s="47"/>
      <c r="AU114" s="47"/>
      <c r="AV114" s="47"/>
      <c r="AW114" s="47"/>
      <c r="AX114" s="47"/>
      <c r="AY114" s="47"/>
      <c r="AZ114" s="47"/>
      <c r="BA114" s="47"/>
      <c r="BB114" s="47"/>
      <c r="BC114" s="47"/>
      <c r="BD114" s="47"/>
      <c r="BE114" s="47"/>
      <c r="BF114" s="47"/>
    </row>
    <row r="115" spans="1:58" s="87" customFormat="1" ht="12.6" customHeight="1" x14ac:dyDescent="0.25">
      <c r="D115" s="337"/>
    </row>
    <row r="116" spans="1:58" s="47" customFormat="1" ht="12.75" x14ac:dyDescent="0.25">
      <c r="A116" s="91" t="s">
        <v>46</v>
      </c>
      <c r="B116" s="205"/>
      <c r="C116" s="87"/>
      <c r="D116" s="337"/>
      <c r="E116" s="87"/>
      <c r="F116" s="87"/>
      <c r="G116" s="88"/>
      <c r="H116" s="89"/>
      <c r="I116" s="89"/>
      <c r="J116" s="90"/>
      <c r="K116" s="90"/>
      <c r="L116" s="90"/>
      <c r="M116" s="90"/>
      <c r="N116" s="90"/>
      <c r="O116" s="90"/>
      <c r="P116" s="46"/>
      <c r="Q116" s="90"/>
      <c r="R116" s="90"/>
      <c r="S116" s="92"/>
      <c r="T116" s="46"/>
      <c r="U116" s="92"/>
      <c r="V116" s="92"/>
      <c r="W116" s="92"/>
      <c r="X116" s="92"/>
      <c r="Y116" s="92"/>
      <c r="Z116" s="92"/>
      <c r="AA116" s="92"/>
      <c r="AB116" s="92"/>
      <c r="AC116" s="92"/>
      <c r="AD116" s="92"/>
      <c r="AE116" s="92"/>
      <c r="AF116" s="92"/>
      <c r="AG116" s="46"/>
      <c r="AH116" s="46"/>
      <c r="AI116" s="46"/>
      <c r="AJ116" s="46"/>
      <c r="AK116" s="46"/>
      <c r="AL116" s="46"/>
      <c r="AM116" s="46"/>
    </row>
    <row r="117" spans="1:58" s="47" customFormat="1" ht="12.6" customHeight="1" x14ac:dyDescent="0.25">
      <c r="A117" s="93" t="s">
        <v>94</v>
      </c>
      <c r="B117" s="205"/>
      <c r="C117" s="87"/>
      <c r="D117" s="337"/>
      <c r="E117" s="87"/>
      <c r="F117" s="87"/>
      <c r="G117" s="88"/>
      <c r="H117" s="89"/>
      <c r="I117" s="89"/>
      <c r="J117" s="90"/>
      <c r="K117" s="90"/>
      <c r="L117" s="90"/>
      <c r="M117" s="90"/>
      <c r="N117" s="90"/>
      <c r="O117" s="90"/>
      <c r="P117" s="46"/>
      <c r="Q117" s="90"/>
      <c r="R117" s="90"/>
      <c r="S117" s="92"/>
      <c r="T117" s="46"/>
      <c r="U117" s="92"/>
      <c r="V117" s="92"/>
      <c r="W117" s="92"/>
      <c r="X117" s="92"/>
      <c r="Y117" s="92"/>
      <c r="Z117" s="92"/>
      <c r="AA117" s="92"/>
      <c r="AB117" s="92"/>
      <c r="AC117" s="92"/>
      <c r="AD117" s="92"/>
      <c r="AE117" s="92"/>
      <c r="AF117" s="92"/>
      <c r="AG117" s="46"/>
      <c r="AH117" s="46"/>
      <c r="AI117" s="46"/>
      <c r="AJ117" s="46"/>
      <c r="AK117" s="46"/>
      <c r="AL117" s="46"/>
      <c r="AM117" s="46"/>
    </row>
    <row r="118" spans="1:58" s="47" customFormat="1" ht="12.6" customHeight="1" x14ac:dyDescent="0.25">
      <c r="A118" s="93" t="s">
        <v>95</v>
      </c>
      <c r="B118" s="205"/>
      <c r="C118" s="87"/>
      <c r="D118" s="337"/>
      <c r="E118" s="87"/>
      <c r="F118" s="87"/>
      <c r="G118" s="88"/>
      <c r="H118" s="89"/>
      <c r="I118" s="89"/>
      <c r="J118" s="90"/>
      <c r="K118" s="90"/>
      <c r="L118" s="90"/>
      <c r="M118" s="90"/>
      <c r="N118" s="90"/>
      <c r="O118" s="90"/>
      <c r="P118" s="46"/>
      <c r="Q118" s="90"/>
      <c r="R118" s="90"/>
      <c r="S118" s="92"/>
      <c r="T118" s="46"/>
      <c r="U118" s="92"/>
      <c r="V118" s="92"/>
      <c r="W118" s="92"/>
      <c r="X118" s="92"/>
      <c r="Y118" s="92"/>
      <c r="Z118" s="92"/>
      <c r="AA118" s="92"/>
      <c r="AB118" s="92"/>
      <c r="AC118" s="92"/>
      <c r="AD118" s="92"/>
      <c r="AE118" s="92"/>
      <c r="AF118" s="92"/>
      <c r="AG118" s="46"/>
      <c r="AH118" s="46"/>
      <c r="AI118" s="46"/>
      <c r="AJ118" s="46"/>
      <c r="AK118" s="46"/>
      <c r="AL118" s="46"/>
      <c r="AM118" s="46"/>
    </row>
    <row r="119" spans="1:58" s="47" customFormat="1" ht="12.6" customHeight="1" x14ac:dyDescent="0.25">
      <c r="A119" s="93"/>
      <c r="B119" s="205"/>
      <c r="C119" s="87"/>
      <c r="D119" s="337"/>
      <c r="E119" s="87"/>
      <c r="F119" s="87"/>
      <c r="G119" s="88"/>
      <c r="H119" s="89"/>
      <c r="I119" s="89"/>
      <c r="J119" s="90"/>
      <c r="K119" s="90"/>
      <c r="L119" s="90"/>
      <c r="M119" s="90"/>
      <c r="N119" s="90"/>
      <c r="O119" s="90"/>
      <c r="P119" s="46"/>
      <c r="Q119" s="90"/>
      <c r="R119" s="90"/>
      <c r="S119" s="92"/>
      <c r="T119" s="46"/>
      <c r="U119" s="92"/>
      <c r="V119" s="92"/>
      <c r="W119" s="92"/>
      <c r="X119" s="92"/>
      <c r="Y119" s="92"/>
      <c r="Z119" s="92"/>
      <c r="AA119" s="92"/>
      <c r="AB119" s="92"/>
      <c r="AC119" s="92"/>
      <c r="AD119" s="92"/>
      <c r="AE119" s="92"/>
      <c r="AF119" s="92"/>
      <c r="AG119" s="46"/>
      <c r="AH119" s="46"/>
      <c r="AI119" s="46"/>
      <c r="AJ119" s="46"/>
      <c r="AK119" s="46"/>
      <c r="AL119" s="46"/>
      <c r="AM119" s="46"/>
    </row>
    <row r="120" spans="1:58" s="185" customFormat="1" ht="12.6" customHeight="1" x14ac:dyDescent="0.25">
      <c r="A120" s="221"/>
      <c r="B120" s="205"/>
      <c r="C120" s="222"/>
      <c r="D120" s="337"/>
      <c r="E120" s="222"/>
      <c r="F120" s="222"/>
      <c r="G120" s="222"/>
      <c r="H120" s="222"/>
      <c r="I120" s="223"/>
      <c r="J120" s="420">
        <v>2017</v>
      </c>
      <c r="K120" s="422"/>
      <c r="L120" s="420">
        <v>2018</v>
      </c>
      <c r="M120" s="422"/>
      <c r="N120" s="403">
        <v>2019</v>
      </c>
      <c r="O120" s="403"/>
      <c r="P120" s="403"/>
      <c r="Q120" s="403"/>
      <c r="R120" s="403"/>
      <c r="S120" s="424">
        <v>2020</v>
      </c>
      <c r="T120" s="424"/>
      <c r="U120" s="424"/>
      <c r="V120" s="403"/>
      <c r="W120" s="403">
        <v>2021</v>
      </c>
      <c r="X120" s="403"/>
      <c r="Y120" s="403"/>
      <c r="Z120" s="403"/>
      <c r="AA120" s="403"/>
      <c r="AB120" s="403">
        <v>2022</v>
      </c>
      <c r="AC120" s="403"/>
      <c r="AD120" s="403"/>
      <c r="AE120" s="403"/>
      <c r="AF120" s="403"/>
      <c r="AG120" s="183"/>
      <c r="AH120" s="183"/>
      <c r="AI120" s="183"/>
      <c r="AJ120" s="183"/>
      <c r="AK120" s="183"/>
      <c r="AL120" s="183"/>
      <c r="AM120" s="183"/>
      <c r="AN120" s="184"/>
      <c r="AO120" s="184"/>
      <c r="AP120" s="184"/>
      <c r="AQ120" s="184"/>
      <c r="AR120" s="184"/>
      <c r="AS120" s="184"/>
      <c r="AT120" s="184"/>
      <c r="AU120" s="184"/>
      <c r="AV120" s="184"/>
      <c r="AW120" s="184"/>
      <c r="AX120" s="184"/>
      <c r="AY120" s="184"/>
      <c r="AZ120" s="184"/>
      <c r="BA120" s="184"/>
      <c r="BB120" s="184"/>
      <c r="BC120" s="184"/>
      <c r="BD120" s="184"/>
      <c r="BE120" s="184"/>
      <c r="BF120" s="184"/>
    </row>
    <row r="121" spans="1:58" s="203" customFormat="1" ht="38.25" x14ac:dyDescent="0.25">
      <c r="A121" s="195" t="s">
        <v>2</v>
      </c>
      <c r="B121" s="207" t="s">
        <v>3</v>
      </c>
      <c r="C121" s="199" t="s">
        <v>4</v>
      </c>
      <c r="D121" s="339" t="s">
        <v>12</v>
      </c>
      <c r="E121" s="199" t="s">
        <v>10</v>
      </c>
      <c r="F121" s="199" t="s">
        <v>11</v>
      </c>
      <c r="G121" s="199" t="s">
        <v>13</v>
      </c>
      <c r="H121" s="199" t="s">
        <v>21</v>
      </c>
      <c r="I121" s="200" t="s">
        <v>5</v>
      </c>
      <c r="J121" s="190" t="s">
        <v>22</v>
      </c>
      <c r="K121" s="191" t="s">
        <v>29</v>
      </c>
      <c r="L121" s="190" t="s">
        <v>22</v>
      </c>
      <c r="M121" s="191" t="s">
        <v>29</v>
      </c>
      <c r="N121" s="190" t="s">
        <v>22</v>
      </c>
      <c r="O121" s="192" t="s">
        <v>262</v>
      </c>
      <c r="P121" s="192" t="s">
        <v>263</v>
      </c>
      <c r="Q121" s="192" t="s">
        <v>264</v>
      </c>
      <c r="R121" s="192" t="s">
        <v>265</v>
      </c>
      <c r="S121" s="190" t="s">
        <v>22</v>
      </c>
      <c r="T121" s="191" t="s">
        <v>269</v>
      </c>
      <c r="U121" s="192" t="s">
        <v>264</v>
      </c>
      <c r="V121" s="192" t="s">
        <v>265</v>
      </c>
      <c r="W121" s="201" t="s">
        <v>22</v>
      </c>
      <c r="X121" s="220" t="s">
        <v>262</v>
      </c>
      <c r="Y121" s="220" t="s">
        <v>263</v>
      </c>
      <c r="Z121" s="220" t="s">
        <v>264</v>
      </c>
      <c r="AA121" s="220" t="s">
        <v>265</v>
      </c>
      <c r="AB121" s="287" t="s">
        <v>22</v>
      </c>
      <c r="AC121" s="220" t="s">
        <v>262</v>
      </c>
      <c r="AD121" s="220" t="s">
        <v>263</v>
      </c>
      <c r="AE121" s="220" t="s">
        <v>264</v>
      </c>
      <c r="AF121" s="220" t="s">
        <v>265</v>
      </c>
      <c r="AG121" s="183"/>
      <c r="AH121" s="202" t="s">
        <v>30</v>
      </c>
      <c r="AI121" s="202">
        <v>2018</v>
      </c>
      <c r="AJ121" s="202">
        <v>2019</v>
      </c>
      <c r="AK121" s="202">
        <v>2020</v>
      </c>
      <c r="AL121" s="202">
        <v>2021</v>
      </c>
      <c r="AM121" s="202">
        <v>2022</v>
      </c>
      <c r="AN121" s="184"/>
      <c r="AO121" s="184"/>
      <c r="AP121" s="184"/>
      <c r="AQ121" s="184"/>
      <c r="AR121" s="184"/>
      <c r="AS121" s="184"/>
      <c r="AT121" s="184"/>
      <c r="AU121" s="184"/>
      <c r="AV121" s="184"/>
      <c r="AW121" s="184"/>
      <c r="AX121" s="184"/>
      <c r="AY121" s="184"/>
      <c r="AZ121" s="184"/>
      <c r="BA121" s="184"/>
      <c r="BB121" s="184"/>
      <c r="BC121" s="184"/>
      <c r="BD121" s="184"/>
      <c r="BE121" s="184"/>
      <c r="BF121" s="184"/>
    </row>
    <row r="122" spans="1:58" ht="12.6" customHeight="1" x14ac:dyDescent="0.25">
      <c r="A122" s="463" t="s">
        <v>303</v>
      </c>
      <c r="B122" s="446" t="s">
        <v>6</v>
      </c>
      <c r="C122" s="413" t="s">
        <v>96</v>
      </c>
      <c r="D122" s="414" t="s">
        <v>102</v>
      </c>
      <c r="E122" s="413" t="s">
        <v>243</v>
      </c>
      <c r="F122" s="413" t="s">
        <v>67</v>
      </c>
      <c r="G122" s="413" t="s">
        <v>15</v>
      </c>
      <c r="H122" s="49" t="s">
        <v>20</v>
      </c>
      <c r="I122" s="235">
        <v>208</v>
      </c>
      <c r="J122" s="251"/>
      <c r="K122" s="238">
        <v>10</v>
      </c>
      <c r="L122" s="251"/>
      <c r="M122" s="240">
        <v>0</v>
      </c>
      <c r="N122" s="236">
        <f>230-218</f>
        <v>12</v>
      </c>
      <c r="O122" s="240">
        <v>7</v>
      </c>
      <c r="P122" s="240">
        <v>2</v>
      </c>
      <c r="Q122" s="240">
        <v>7</v>
      </c>
      <c r="R122" s="240">
        <v>14</v>
      </c>
      <c r="S122" s="255">
        <v>16</v>
      </c>
      <c r="T122" s="240">
        <v>1</v>
      </c>
      <c r="U122" s="247">
        <v>5</v>
      </c>
      <c r="V122" s="240">
        <v>5</v>
      </c>
      <c r="W122" s="236">
        <v>8</v>
      </c>
      <c r="X122" s="55">
        <v>9</v>
      </c>
      <c r="Y122" s="55">
        <v>9</v>
      </c>
      <c r="Z122" s="55">
        <v>10</v>
      </c>
      <c r="AA122" s="55"/>
      <c r="AB122" s="236">
        <v>4</v>
      </c>
      <c r="AC122" s="55"/>
      <c r="AD122" s="55"/>
      <c r="AE122" s="55"/>
      <c r="AF122" s="55"/>
      <c r="AG122" s="46"/>
      <c r="AH122" s="67" t="s">
        <v>31</v>
      </c>
      <c r="AI122" s="68">
        <v>16114326</v>
      </c>
      <c r="AJ122" s="68">
        <v>12000000</v>
      </c>
      <c r="AK122" s="68">
        <v>12000000</v>
      </c>
      <c r="AL122" s="121">
        <v>12000000</v>
      </c>
      <c r="AM122" s="121">
        <v>12000000</v>
      </c>
      <c r="AN122" s="47"/>
      <c r="AO122" s="47"/>
      <c r="AP122" s="47"/>
      <c r="AQ122" s="47"/>
      <c r="AR122" s="47"/>
      <c r="AS122" s="47"/>
      <c r="AT122" s="47"/>
      <c r="AU122" s="47"/>
      <c r="AV122" s="47"/>
      <c r="AW122" s="47"/>
      <c r="AX122" s="47"/>
      <c r="AY122" s="47"/>
      <c r="AZ122" s="47"/>
      <c r="BA122" s="47"/>
      <c r="BB122" s="47"/>
      <c r="BC122" s="47"/>
      <c r="BD122" s="47"/>
      <c r="BE122" s="47"/>
      <c r="BF122" s="47"/>
    </row>
    <row r="123" spans="1:58" ht="12.6" customHeight="1" x14ac:dyDescent="0.25">
      <c r="A123" s="463"/>
      <c r="B123" s="446"/>
      <c r="C123" s="413"/>
      <c r="D123" s="414"/>
      <c r="E123" s="413"/>
      <c r="F123" s="413"/>
      <c r="G123" s="413"/>
      <c r="H123" s="49"/>
      <c r="I123" s="247"/>
      <c r="J123" s="248"/>
      <c r="K123" s="249"/>
      <c r="L123" s="250"/>
      <c r="M123" s="240"/>
      <c r="N123" s="250"/>
      <c r="O123" s="240"/>
      <c r="P123" s="240"/>
      <c r="Q123" s="240"/>
      <c r="R123" s="240"/>
      <c r="S123" s="250"/>
      <c r="T123" s="240"/>
      <c r="U123" s="253"/>
      <c r="V123" s="240"/>
      <c r="W123" s="250"/>
      <c r="X123" s="55"/>
      <c r="Y123" s="55"/>
      <c r="Z123" s="55"/>
      <c r="AA123" s="55"/>
      <c r="AB123" s="250"/>
      <c r="AC123" s="55"/>
      <c r="AD123" s="55"/>
      <c r="AE123" s="55"/>
      <c r="AF123" s="55"/>
      <c r="AG123" s="46"/>
      <c r="AH123" s="67" t="s">
        <v>32</v>
      </c>
      <c r="AI123" s="103">
        <v>0.5</v>
      </c>
      <c r="AJ123" s="103">
        <v>0.5</v>
      </c>
      <c r="AK123" s="103">
        <v>0.5</v>
      </c>
      <c r="AL123" s="103">
        <v>0.5</v>
      </c>
      <c r="AM123" s="103">
        <v>0.5</v>
      </c>
      <c r="AN123" s="47"/>
      <c r="AO123" s="47"/>
      <c r="AP123" s="47"/>
      <c r="AQ123" s="47"/>
      <c r="AR123" s="47"/>
      <c r="AS123" s="47"/>
      <c r="AT123" s="47"/>
      <c r="AU123" s="47"/>
      <c r="AV123" s="47"/>
      <c r="AW123" s="47"/>
      <c r="AX123" s="47"/>
      <c r="AY123" s="47"/>
      <c r="AZ123" s="47"/>
      <c r="BA123" s="47"/>
      <c r="BB123" s="47"/>
      <c r="BC123" s="47"/>
      <c r="BD123" s="47"/>
      <c r="BE123" s="47"/>
      <c r="BF123" s="47"/>
    </row>
    <row r="124" spans="1:58" ht="12.6" customHeight="1" x14ac:dyDescent="0.25">
      <c r="A124" s="463"/>
      <c r="B124" s="446"/>
      <c r="C124" s="413"/>
      <c r="D124" s="414"/>
      <c r="E124" s="413"/>
      <c r="F124" s="413"/>
      <c r="G124" s="413"/>
      <c r="H124" s="49"/>
      <c r="I124" s="247"/>
      <c r="J124" s="248"/>
      <c r="K124" s="249"/>
      <c r="L124" s="250"/>
      <c r="M124" s="240"/>
      <c r="N124" s="250"/>
      <c r="O124" s="240"/>
      <c r="P124" s="240"/>
      <c r="Q124" s="240"/>
      <c r="R124" s="240"/>
      <c r="S124" s="250"/>
      <c r="T124" s="240"/>
      <c r="U124" s="253"/>
      <c r="V124" s="240"/>
      <c r="W124" s="250"/>
      <c r="X124" s="55"/>
      <c r="Y124" s="55"/>
      <c r="Z124" s="55"/>
      <c r="AA124" s="55"/>
      <c r="AB124" s="250"/>
      <c r="AC124" s="55"/>
      <c r="AD124" s="55"/>
      <c r="AE124" s="55"/>
      <c r="AF124" s="55"/>
      <c r="AG124" s="46"/>
      <c r="AH124" s="73" t="s">
        <v>33</v>
      </c>
      <c r="AI124" s="103">
        <v>0.5</v>
      </c>
      <c r="AJ124" s="103">
        <v>0.5</v>
      </c>
      <c r="AK124" s="103">
        <v>0.5</v>
      </c>
      <c r="AL124" s="103">
        <v>0.5</v>
      </c>
      <c r="AM124" s="103">
        <v>0.5</v>
      </c>
      <c r="AN124" s="47"/>
      <c r="AO124" s="47"/>
      <c r="AP124" s="47"/>
      <c r="AQ124" s="47"/>
      <c r="AR124" s="47"/>
      <c r="AS124" s="47"/>
      <c r="AT124" s="47"/>
      <c r="AU124" s="47"/>
      <c r="AV124" s="47"/>
      <c r="AW124" s="47"/>
      <c r="AX124" s="47"/>
      <c r="AY124" s="47"/>
      <c r="AZ124" s="47"/>
      <c r="BA124" s="47"/>
      <c r="BB124" s="47"/>
      <c r="BC124" s="47"/>
      <c r="BD124" s="47"/>
      <c r="BE124" s="47"/>
      <c r="BF124" s="47"/>
    </row>
    <row r="125" spans="1:58" ht="12.4" customHeight="1" x14ac:dyDescent="0.25">
      <c r="A125" s="463"/>
      <c r="B125" s="446"/>
      <c r="C125" s="413"/>
      <c r="D125" s="414"/>
      <c r="E125" s="413"/>
      <c r="F125" s="413"/>
      <c r="G125" s="413"/>
      <c r="H125" s="49"/>
      <c r="I125" s="247"/>
      <c r="J125" s="248"/>
      <c r="K125" s="249"/>
      <c r="L125" s="250"/>
      <c r="M125" s="240"/>
      <c r="N125" s="250"/>
      <c r="O125" s="240"/>
      <c r="P125" s="240"/>
      <c r="Q125" s="240"/>
      <c r="R125" s="240"/>
      <c r="S125" s="250"/>
      <c r="T125" s="240"/>
      <c r="U125" s="253"/>
      <c r="V125" s="240"/>
      <c r="W125" s="250"/>
      <c r="X125" s="55"/>
      <c r="Y125" s="55"/>
      <c r="Z125" s="55"/>
      <c r="AA125" s="55"/>
      <c r="AB125" s="250"/>
      <c r="AC125" s="55"/>
      <c r="AD125" s="55"/>
      <c r="AE125" s="55"/>
      <c r="AF125" s="55"/>
      <c r="AG125" s="46"/>
      <c r="AH125" s="46"/>
      <c r="AI125" s="46"/>
      <c r="AJ125" s="46"/>
      <c r="AK125" s="46"/>
      <c r="AL125" s="46"/>
      <c r="AM125" s="46"/>
      <c r="AN125" s="47"/>
      <c r="AO125" s="47"/>
      <c r="AP125" s="47"/>
      <c r="AQ125" s="47"/>
      <c r="AR125" s="47"/>
      <c r="AS125" s="47"/>
      <c r="AT125" s="47"/>
      <c r="AU125" s="47"/>
      <c r="AV125" s="47"/>
      <c r="AW125" s="47"/>
      <c r="AX125" s="47"/>
      <c r="AY125" s="47"/>
      <c r="AZ125" s="47"/>
      <c r="BA125" s="47"/>
      <c r="BB125" s="47"/>
      <c r="BC125" s="47"/>
      <c r="BD125" s="47"/>
      <c r="BE125" s="47"/>
      <c r="BF125" s="47"/>
    </row>
    <row r="126" spans="1:58" ht="12.4" customHeight="1" x14ac:dyDescent="0.25">
      <c r="A126" s="463"/>
      <c r="B126" s="440" t="s">
        <v>7</v>
      </c>
      <c r="C126" s="441" t="s">
        <v>278</v>
      </c>
      <c r="D126" s="442" t="s">
        <v>102</v>
      </c>
      <c r="E126" s="441"/>
      <c r="F126" s="441" t="s">
        <v>67</v>
      </c>
      <c r="G126" s="441" t="s">
        <v>15</v>
      </c>
      <c r="H126" s="56" t="s">
        <v>20</v>
      </c>
      <c r="I126" s="252" t="s">
        <v>273</v>
      </c>
      <c r="J126" s="239" t="s">
        <v>139</v>
      </c>
      <c r="K126" s="240" t="s">
        <v>139</v>
      </c>
      <c r="L126" s="239" t="s">
        <v>139</v>
      </c>
      <c r="M126" s="240" t="s">
        <v>139</v>
      </c>
      <c r="N126" s="239" t="s">
        <v>139</v>
      </c>
      <c r="O126" s="240" t="s">
        <v>139</v>
      </c>
      <c r="P126" s="240" t="s">
        <v>139</v>
      </c>
      <c r="Q126" s="240" t="s">
        <v>139</v>
      </c>
      <c r="R126" s="240" t="s">
        <v>139</v>
      </c>
      <c r="S126" s="239" t="s">
        <v>139</v>
      </c>
      <c r="T126" s="240" t="s">
        <v>139</v>
      </c>
      <c r="U126" s="240" t="s">
        <v>139</v>
      </c>
      <c r="V126" s="240" t="s">
        <v>139</v>
      </c>
      <c r="W126" s="255">
        <v>250</v>
      </c>
      <c r="X126" s="55">
        <v>17</v>
      </c>
      <c r="Y126" s="55">
        <v>17</v>
      </c>
      <c r="Z126" s="55">
        <v>17</v>
      </c>
      <c r="AA126" s="55"/>
      <c r="AB126" s="255">
        <v>250</v>
      </c>
      <c r="AC126" s="55"/>
      <c r="AD126" s="55"/>
      <c r="AE126" s="55"/>
      <c r="AF126" s="55"/>
      <c r="AG126" s="46"/>
      <c r="AH126" s="46"/>
      <c r="AI126" s="46"/>
      <c r="AJ126" s="46"/>
      <c r="AK126" s="46"/>
      <c r="AL126" s="46"/>
      <c r="AM126" s="46"/>
      <c r="AN126" s="47"/>
      <c r="AO126" s="47"/>
      <c r="AP126" s="47"/>
      <c r="AQ126" s="47"/>
      <c r="AR126" s="47"/>
      <c r="AS126" s="47"/>
      <c r="AT126" s="47"/>
      <c r="AU126" s="47"/>
      <c r="AV126" s="47"/>
      <c r="AW126" s="47"/>
      <c r="AX126" s="47"/>
      <c r="AY126" s="47"/>
      <c r="AZ126" s="47"/>
      <c r="BA126" s="47"/>
      <c r="BB126" s="47"/>
      <c r="BC126" s="47"/>
      <c r="BD126" s="47"/>
      <c r="BE126" s="47"/>
      <c r="BF126" s="47"/>
    </row>
    <row r="127" spans="1:58" ht="12.4" customHeight="1" x14ac:dyDescent="0.25">
      <c r="A127" s="463"/>
      <c r="B127" s="440"/>
      <c r="C127" s="441"/>
      <c r="D127" s="442"/>
      <c r="E127" s="441"/>
      <c r="F127" s="441"/>
      <c r="G127" s="441"/>
      <c r="H127" s="56"/>
      <c r="I127" s="240"/>
      <c r="J127" s="239" t="s">
        <v>139</v>
      </c>
      <c r="K127" s="240" t="s">
        <v>139</v>
      </c>
      <c r="L127" s="239" t="s">
        <v>139</v>
      </c>
      <c r="M127" s="240" t="s">
        <v>139</v>
      </c>
      <c r="N127" s="239" t="s">
        <v>139</v>
      </c>
      <c r="O127" s="240" t="s">
        <v>139</v>
      </c>
      <c r="P127" s="240" t="s">
        <v>139</v>
      </c>
      <c r="Q127" s="240" t="s">
        <v>139</v>
      </c>
      <c r="R127" s="240" t="s">
        <v>139</v>
      </c>
      <c r="S127" s="239" t="s">
        <v>139</v>
      </c>
      <c r="T127" s="240" t="s">
        <v>139</v>
      </c>
      <c r="U127" s="240" t="s">
        <v>139</v>
      </c>
      <c r="V127" s="240" t="s">
        <v>139</v>
      </c>
      <c r="W127" s="250"/>
      <c r="X127" s="55"/>
      <c r="Y127" s="55"/>
      <c r="Z127" s="55"/>
      <c r="AA127" s="55"/>
      <c r="AB127" s="250"/>
      <c r="AC127" s="55"/>
      <c r="AD127" s="55"/>
      <c r="AE127" s="55"/>
      <c r="AF127" s="55"/>
      <c r="AG127" s="46"/>
      <c r="AH127" s="46"/>
      <c r="AI127" s="46"/>
      <c r="AJ127" s="46"/>
      <c r="AK127" s="46"/>
      <c r="AL127" s="46"/>
      <c r="AM127" s="46"/>
      <c r="AN127" s="47"/>
      <c r="AO127" s="47"/>
      <c r="AP127" s="47"/>
      <c r="AQ127" s="47"/>
      <c r="AR127" s="47"/>
      <c r="AS127" s="47"/>
      <c r="AT127" s="47"/>
      <c r="AU127" s="47"/>
      <c r="AV127" s="47"/>
      <c r="AW127" s="47"/>
      <c r="AX127" s="47"/>
      <c r="AY127" s="47"/>
      <c r="AZ127" s="47"/>
      <c r="BA127" s="47"/>
      <c r="BB127" s="47"/>
      <c r="BC127" s="47"/>
      <c r="BD127" s="47"/>
      <c r="BE127" s="47"/>
      <c r="BF127" s="47"/>
    </row>
    <row r="128" spans="1:58" ht="12.4" customHeight="1" x14ac:dyDescent="0.25">
      <c r="A128" s="463"/>
      <c r="B128" s="440"/>
      <c r="C128" s="441"/>
      <c r="D128" s="442"/>
      <c r="E128" s="441"/>
      <c r="F128" s="441"/>
      <c r="G128" s="441"/>
      <c r="H128" s="56"/>
      <c r="I128" s="240"/>
      <c r="J128" s="239" t="s">
        <v>139</v>
      </c>
      <c r="K128" s="240" t="s">
        <v>139</v>
      </c>
      <c r="L128" s="239" t="s">
        <v>139</v>
      </c>
      <c r="M128" s="240" t="s">
        <v>139</v>
      </c>
      <c r="N128" s="239" t="s">
        <v>139</v>
      </c>
      <c r="O128" s="240" t="s">
        <v>139</v>
      </c>
      <c r="P128" s="240" t="s">
        <v>139</v>
      </c>
      <c r="Q128" s="240" t="s">
        <v>139</v>
      </c>
      <c r="R128" s="240" t="s">
        <v>139</v>
      </c>
      <c r="S128" s="239" t="s">
        <v>139</v>
      </c>
      <c r="T128" s="240" t="s">
        <v>139</v>
      </c>
      <c r="U128" s="240" t="s">
        <v>139</v>
      </c>
      <c r="V128" s="240" t="s">
        <v>139</v>
      </c>
      <c r="W128" s="250"/>
      <c r="X128" s="55"/>
      <c r="Y128" s="55"/>
      <c r="Z128" s="55"/>
      <c r="AA128" s="55"/>
      <c r="AB128" s="250"/>
      <c r="AC128" s="55"/>
      <c r="AD128" s="55"/>
      <c r="AE128" s="55"/>
      <c r="AF128" s="55"/>
      <c r="AG128" s="46"/>
      <c r="AH128" s="46"/>
      <c r="AI128" s="46"/>
      <c r="AJ128" s="46"/>
      <c r="AK128" s="46"/>
      <c r="AL128" s="46"/>
      <c r="AM128" s="46"/>
      <c r="AN128" s="47"/>
      <c r="AO128" s="47"/>
      <c r="AP128" s="47"/>
      <c r="AQ128" s="47"/>
      <c r="AR128" s="47"/>
      <c r="AS128" s="47"/>
      <c r="AT128" s="47"/>
      <c r="AU128" s="47"/>
      <c r="AV128" s="47"/>
      <c r="AW128" s="47"/>
      <c r="AX128" s="47"/>
      <c r="AY128" s="47"/>
      <c r="AZ128" s="47"/>
      <c r="BA128" s="47"/>
      <c r="BB128" s="47"/>
      <c r="BC128" s="47"/>
      <c r="BD128" s="47"/>
      <c r="BE128" s="47"/>
      <c r="BF128" s="47"/>
    </row>
    <row r="129" spans="1:58" ht="12.4" customHeight="1" x14ac:dyDescent="0.25">
      <c r="A129" s="463"/>
      <c r="B129" s="440"/>
      <c r="C129" s="441"/>
      <c r="D129" s="442"/>
      <c r="E129" s="441"/>
      <c r="F129" s="441"/>
      <c r="G129" s="441"/>
      <c r="H129" s="56"/>
      <c r="I129" s="240"/>
      <c r="J129" s="239" t="s">
        <v>139</v>
      </c>
      <c r="K129" s="240" t="s">
        <v>139</v>
      </c>
      <c r="L129" s="239" t="s">
        <v>139</v>
      </c>
      <c r="M129" s="240" t="s">
        <v>139</v>
      </c>
      <c r="N129" s="239" t="s">
        <v>139</v>
      </c>
      <c r="O129" s="240" t="s">
        <v>139</v>
      </c>
      <c r="P129" s="240" t="s">
        <v>139</v>
      </c>
      <c r="Q129" s="240" t="s">
        <v>139</v>
      </c>
      <c r="R129" s="240" t="s">
        <v>139</v>
      </c>
      <c r="S129" s="239" t="s">
        <v>139</v>
      </c>
      <c r="T129" s="240" t="s">
        <v>139</v>
      </c>
      <c r="U129" s="240" t="s">
        <v>139</v>
      </c>
      <c r="V129" s="240" t="s">
        <v>139</v>
      </c>
      <c r="W129" s="250"/>
      <c r="X129" s="55"/>
      <c r="Y129" s="55"/>
      <c r="Z129" s="55"/>
      <c r="AA129" s="55"/>
      <c r="AB129" s="250"/>
      <c r="AC129" s="55"/>
      <c r="AD129" s="55"/>
      <c r="AE129" s="55"/>
      <c r="AF129" s="55"/>
      <c r="AG129" s="46"/>
      <c r="AH129" s="46"/>
      <c r="AI129" s="46"/>
      <c r="AJ129" s="46"/>
      <c r="AK129" s="46"/>
      <c r="AL129" s="46"/>
      <c r="AM129" s="46"/>
      <c r="AN129" s="47"/>
      <c r="AO129" s="47"/>
      <c r="AP129" s="47"/>
      <c r="AQ129" s="47"/>
      <c r="AR129" s="47"/>
      <c r="AS129" s="47"/>
      <c r="AT129" s="47"/>
      <c r="AU129" s="47"/>
      <c r="AV129" s="47"/>
      <c r="AW129" s="47"/>
      <c r="AX129" s="47"/>
      <c r="AY129" s="47"/>
      <c r="AZ129" s="47"/>
      <c r="BA129" s="47"/>
      <c r="BB129" s="47"/>
      <c r="BC129" s="47"/>
      <c r="BD129" s="47"/>
      <c r="BE129" s="47"/>
      <c r="BF129" s="47"/>
    </row>
    <row r="130" spans="1:58" ht="12.6" customHeight="1" x14ac:dyDescent="0.25">
      <c r="A130" s="463"/>
      <c r="B130" s="446" t="s">
        <v>8</v>
      </c>
      <c r="C130" s="413" t="s">
        <v>97</v>
      </c>
      <c r="D130" s="414" t="s">
        <v>101</v>
      </c>
      <c r="E130" s="413" t="s">
        <v>244</v>
      </c>
      <c r="F130" s="413" t="s">
        <v>67</v>
      </c>
      <c r="G130" s="413" t="s">
        <v>15</v>
      </c>
      <c r="H130" s="49" t="s">
        <v>20</v>
      </c>
      <c r="I130" s="235">
        <v>208</v>
      </c>
      <c r="J130" s="251"/>
      <c r="K130" s="238">
        <v>218</v>
      </c>
      <c r="L130" s="251"/>
      <c r="M130" s="240">
        <v>177</v>
      </c>
      <c r="N130" s="251">
        <v>12</v>
      </c>
      <c r="O130" s="252">
        <v>13</v>
      </c>
      <c r="P130" s="252">
        <v>0</v>
      </c>
      <c r="Q130" s="240">
        <v>0</v>
      </c>
      <c r="R130" s="240">
        <v>0</v>
      </c>
      <c r="S130" s="255">
        <v>10</v>
      </c>
      <c r="T130" s="240">
        <v>0</v>
      </c>
      <c r="U130" s="247">
        <v>0</v>
      </c>
      <c r="V130" s="298"/>
      <c r="W130" s="236">
        <v>12</v>
      </c>
      <c r="X130" s="55">
        <v>54</v>
      </c>
      <c r="Y130" s="55">
        <v>54</v>
      </c>
      <c r="Z130" s="55">
        <v>54</v>
      </c>
      <c r="AA130" s="55"/>
      <c r="AB130" s="236">
        <v>12</v>
      </c>
      <c r="AC130" s="55"/>
      <c r="AD130" s="55"/>
      <c r="AE130" s="55"/>
      <c r="AF130" s="55"/>
      <c r="AG130" s="46"/>
      <c r="AH130" s="46"/>
      <c r="AI130" s="76"/>
      <c r="AJ130" s="76"/>
      <c r="AK130" s="46"/>
      <c r="AL130" s="46"/>
      <c r="AM130" s="46"/>
      <c r="AN130" s="47"/>
      <c r="AO130" s="47"/>
      <c r="AP130" s="47"/>
      <c r="AQ130" s="47"/>
      <c r="AR130" s="47"/>
      <c r="AS130" s="47"/>
      <c r="AT130" s="47"/>
      <c r="AU130" s="47"/>
      <c r="AV130" s="47"/>
      <c r="AW130" s="47"/>
      <c r="AX130" s="47"/>
      <c r="AY130" s="47"/>
      <c r="AZ130" s="47"/>
      <c r="BA130" s="47"/>
      <c r="BB130" s="47"/>
      <c r="BC130" s="47"/>
      <c r="BD130" s="47"/>
      <c r="BE130" s="47"/>
      <c r="BF130" s="47"/>
    </row>
    <row r="131" spans="1:58" ht="12.6" customHeight="1" x14ac:dyDescent="0.25">
      <c r="A131" s="463"/>
      <c r="B131" s="446"/>
      <c r="C131" s="413"/>
      <c r="D131" s="414"/>
      <c r="E131" s="413"/>
      <c r="F131" s="413"/>
      <c r="G131" s="413"/>
      <c r="H131" s="49"/>
      <c r="I131" s="247"/>
      <c r="J131" s="248"/>
      <c r="K131" s="249"/>
      <c r="L131" s="250"/>
      <c r="M131" s="258"/>
      <c r="N131" s="250"/>
      <c r="O131" s="240"/>
      <c r="P131" s="240"/>
      <c r="Q131" s="240"/>
      <c r="R131" s="240"/>
      <c r="S131" s="250"/>
      <c r="T131" s="240"/>
      <c r="U131" s="253"/>
      <c r="V131" s="298"/>
      <c r="W131" s="250"/>
      <c r="X131" s="55"/>
      <c r="Y131" s="55"/>
      <c r="Z131" s="55"/>
      <c r="AA131" s="55"/>
      <c r="AB131" s="250"/>
      <c r="AC131" s="55"/>
      <c r="AD131" s="55"/>
      <c r="AE131" s="55"/>
      <c r="AF131" s="55"/>
      <c r="AG131" s="46"/>
      <c r="AH131" s="46"/>
      <c r="AI131" s="46"/>
      <c r="AJ131" s="46"/>
      <c r="AK131" s="46"/>
      <c r="AL131" s="46"/>
      <c r="AM131" s="46"/>
      <c r="AN131" s="47"/>
      <c r="AO131" s="47"/>
      <c r="AP131" s="47"/>
      <c r="AQ131" s="47"/>
      <c r="AR131" s="47"/>
      <c r="AS131" s="47"/>
      <c r="AT131" s="47"/>
      <c r="AU131" s="47"/>
      <c r="AV131" s="47"/>
      <c r="AW131" s="47"/>
      <c r="AX131" s="47"/>
      <c r="AY131" s="47"/>
      <c r="AZ131" s="47"/>
      <c r="BA131" s="47"/>
      <c r="BB131" s="47"/>
      <c r="BC131" s="47"/>
      <c r="BD131" s="47"/>
      <c r="BE131" s="47"/>
      <c r="BF131" s="47"/>
    </row>
    <row r="132" spans="1:58" ht="12.6" customHeight="1" x14ac:dyDescent="0.25">
      <c r="A132" s="463"/>
      <c r="B132" s="446"/>
      <c r="C132" s="413"/>
      <c r="D132" s="414"/>
      <c r="E132" s="413"/>
      <c r="F132" s="413"/>
      <c r="G132" s="413"/>
      <c r="H132" s="49"/>
      <c r="I132" s="247"/>
      <c r="J132" s="248"/>
      <c r="K132" s="249"/>
      <c r="L132" s="250"/>
      <c r="M132" s="240"/>
      <c r="N132" s="250"/>
      <c r="O132" s="240"/>
      <c r="P132" s="240"/>
      <c r="Q132" s="240"/>
      <c r="R132" s="240"/>
      <c r="S132" s="250"/>
      <c r="T132" s="240"/>
      <c r="U132" s="253"/>
      <c r="V132" s="298"/>
      <c r="W132" s="250"/>
      <c r="X132" s="55"/>
      <c r="Y132" s="55"/>
      <c r="Z132" s="55"/>
      <c r="AA132" s="55"/>
      <c r="AB132" s="250"/>
      <c r="AC132" s="55"/>
      <c r="AD132" s="55"/>
      <c r="AE132" s="55"/>
      <c r="AF132" s="55"/>
      <c r="AG132" s="46"/>
      <c r="AH132" s="46"/>
      <c r="AI132" s="77"/>
      <c r="AJ132" s="46"/>
      <c r="AK132" s="46"/>
      <c r="AL132" s="46"/>
      <c r="AM132" s="46"/>
      <c r="AN132" s="47"/>
      <c r="AO132" s="47"/>
      <c r="AP132" s="47"/>
      <c r="AQ132" s="47"/>
      <c r="AR132" s="47"/>
      <c r="AS132" s="47"/>
      <c r="AT132" s="47"/>
      <c r="AU132" s="47"/>
      <c r="AV132" s="47"/>
      <c r="AW132" s="47"/>
      <c r="AX132" s="47"/>
      <c r="AY132" s="47"/>
      <c r="AZ132" s="47"/>
      <c r="BA132" s="47"/>
      <c r="BB132" s="47"/>
      <c r="BC132" s="47"/>
      <c r="BD132" s="47"/>
      <c r="BE132" s="47"/>
      <c r="BF132" s="47"/>
    </row>
    <row r="133" spans="1:58" ht="12.6" customHeight="1" x14ac:dyDescent="0.25">
      <c r="A133" s="463"/>
      <c r="B133" s="446"/>
      <c r="C133" s="413"/>
      <c r="D133" s="414"/>
      <c r="E133" s="413"/>
      <c r="F133" s="413"/>
      <c r="G133" s="413"/>
      <c r="H133" s="49"/>
      <c r="I133" s="247"/>
      <c r="J133" s="248"/>
      <c r="K133" s="249"/>
      <c r="L133" s="250"/>
      <c r="M133" s="240"/>
      <c r="N133" s="250"/>
      <c r="O133" s="240"/>
      <c r="P133" s="240"/>
      <c r="Q133" s="240"/>
      <c r="R133" s="240"/>
      <c r="S133" s="250"/>
      <c r="T133" s="240"/>
      <c r="U133" s="253"/>
      <c r="V133" s="298"/>
      <c r="W133" s="250"/>
      <c r="X133" s="55"/>
      <c r="Y133" s="55"/>
      <c r="Z133" s="55"/>
      <c r="AA133" s="55"/>
      <c r="AB133" s="250"/>
      <c r="AC133" s="55"/>
      <c r="AD133" s="55"/>
      <c r="AE133" s="55"/>
      <c r="AF133" s="55"/>
      <c r="AG133" s="46"/>
      <c r="AH133" s="46"/>
      <c r="AI133" s="46"/>
      <c r="AJ133" s="46"/>
      <c r="AK133" s="46"/>
      <c r="AL133" s="46"/>
      <c r="AM133" s="46"/>
      <c r="AN133" s="47"/>
      <c r="AO133" s="47"/>
      <c r="AP133" s="47"/>
      <c r="AQ133" s="47"/>
      <c r="AR133" s="47"/>
      <c r="AS133" s="47"/>
      <c r="AT133" s="47"/>
      <c r="AU133" s="47"/>
      <c r="AV133" s="47"/>
      <c r="AW133" s="47"/>
      <c r="AX133" s="47"/>
      <c r="AY133" s="47"/>
      <c r="AZ133" s="47"/>
      <c r="BA133" s="47"/>
      <c r="BB133" s="47"/>
      <c r="BC133" s="47"/>
      <c r="BD133" s="47"/>
      <c r="BE133" s="47"/>
      <c r="BF133" s="47"/>
    </row>
    <row r="134" spans="1:58" ht="12.6" customHeight="1" x14ac:dyDescent="0.25">
      <c r="A134" s="463"/>
      <c r="B134" s="440" t="s">
        <v>9</v>
      </c>
      <c r="C134" s="441" t="s">
        <v>279</v>
      </c>
      <c r="D134" s="442" t="s">
        <v>102</v>
      </c>
      <c r="E134" s="441"/>
      <c r="F134" s="441" t="s">
        <v>67</v>
      </c>
      <c r="G134" s="441" t="s">
        <v>15</v>
      </c>
      <c r="H134" s="56" t="s">
        <v>280</v>
      </c>
      <c r="I134" s="240" t="s">
        <v>139</v>
      </c>
      <c r="J134" s="239" t="s">
        <v>139</v>
      </c>
      <c r="K134" s="240" t="s">
        <v>139</v>
      </c>
      <c r="L134" s="239" t="s">
        <v>139</v>
      </c>
      <c r="M134" s="240" t="s">
        <v>139</v>
      </c>
      <c r="N134" s="239" t="s">
        <v>139</v>
      </c>
      <c r="O134" s="240" t="s">
        <v>139</v>
      </c>
      <c r="P134" s="240" t="s">
        <v>139</v>
      </c>
      <c r="Q134" s="240" t="s">
        <v>139</v>
      </c>
      <c r="R134" s="240" t="s">
        <v>139</v>
      </c>
      <c r="S134" s="239" t="s">
        <v>139</v>
      </c>
      <c r="T134" s="240" t="s">
        <v>139</v>
      </c>
      <c r="U134" s="240" t="s">
        <v>139</v>
      </c>
      <c r="V134" s="240" t="s">
        <v>139</v>
      </c>
      <c r="W134" s="255">
        <v>250</v>
      </c>
      <c r="X134" s="55">
        <v>0</v>
      </c>
      <c r="Y134" s="55">
        <v>0</v>
      </c>
      <c r="Z134" s="55">
        <v>0</v>
      </c>
      <c r="AA134" s="55"/>
      <c r="AB134" s="255">
        <v>250</v>
      </c>
      <c r="AC134" s="55"/>
      <c r="AD134" s="55"/>
      <c r="AE134" s="55"/>
      <c r="AF134" s="55"/>
      <c r="AG134" s="46"/>
      <c r="AH134" s="46"/>
      <c r="AI134" s="46"/>
      <c r="AJ134" s="46"/>
      <c r="AK134" s="46"/>
      <c r="AL134" s="46"/>
      <c r="AM134" s="46"/>
      <c r="AN134" s="47"/>
      <c r="AO134" s="47"/>
      <c r="AP134" s="47"/>
      <c r="AQ134" s="47"/>
      <c r="AR134" s="47"/>
      <c r="AS134" s="47"/>
      <c r="AT134" s="47"/>
      <c r="AU134" s="47"/>
      <c r="AV134" s="47"/>
      <c r="AW134" s="47"/>
      <c r="AX134" s="47"/>
      <c r="AY134" s="47"/>
      <c r="AZ134" s="47"/>
      <c r="BA134" s="47"/>
      <c r="BB134" s="47"/>
      <c r="BC134" s="47"/>
      <c r="BD134" s="47"/>
      <c r="BE134" s="47"/>
      <c r="BF134" s="47"/>
    </row>
    <row r="135" spans="1:58" ht="12.6" customHeight="1" x14ac:dyDescent="0.25">
      <c r="A135" s="463"/>
      <c r="B135" s="440"/>
      <c r="C135" s="441"/>
      <c r="D135" s="442"/>
      <c r="E135" s="441"/>
      <c r="F135" s="441"/>
      <c r="G135" s="441"/>
      <c r="H135" s="56" t="s">
        <v>281</v>
      </c>
      <c r="I135" s="240" t="s">
        <v>139</v>
      </c>
      <c r="J135" s="239" t="s">
        <v>139</v>
      </c>
      <c r="K135" s="240" t="s">
        <v>139</v>
      </c>
      <c r="L135" s="239" t="s">
        <v>139</v>
      </c>
      <c r="M135" s="240" t="s">
        <v>139</v>
      </c>
      <c r="N135" s="239" t="s">
        <v>139</v>
      </c>
      <c r="O135" s="240" t="s">
        <v>139</v>
      </c>
      <c r="P135" s="240" t="s">
        <v>139</v>
      </c>
      <c r="Q135" s="240" t="s">
        <v>139</v>
      </c>
      <c r="R135" s="240" t="s">
        <v>139</v>
      </c>
      <c r="S135" s="239" t="s">
        <v>139</v>
      </c>
      <c r="T135" s="240" t="s">
        <v>139</v>
      </c>
      <c r="U135" s="240" t="s">
        <v>139</v>
      </c>
      <c r="V135" s="240" t="s">
        <v>139</v>
      </c>
      <c r="W135" s="255">
        <v>250</v>
      </c>
      <c r="X135" s="55"/>
      <c r="Y135" s="55"/>
      <c r="Z135" s="55"/>
      <c r="AA135" s="55"/>
      <c r="AB135" s="255">
        <v>250</v>
      </c>
      <c r="AC135" s="55"/>
      <c r="AD135" s="55"/>
      <c r="AE135" s="55"/>
      <c r="AF135" s="55"/>
      <c r="AG135" s="46"/>
      <c r="AH135" s="46"/>
      <c r="AI135" s="46"/>
      <c r="AJ135" s="46"/>
      <c r="AK135" s="46"/>
      <c r="AL135" s="46"/>
      <c r="AM135" s="46"/>
      <c r="AN135" s="47"/>
      <c r="AO135" s="47"/>
      <c r="AP135" s="47"/>
      <c r="AQ135" s="47"/>
      <c r="AR135" s="47"/>
      <c r="AS135" s="47"/>
      <c r="AT135" s="47"/>
      <c r="AU135" s="47"/>
      <c r="AV135" s="47"/>
      <c r="AW135" s="47"/>
      <c r="AX135" s="47"/>
      <c r="AY135" s="47"/>
      <c r="AZ135" s="47"/>
      <c r="BA135" s="47"/>
      <c r="BB135" s="47"/>
      <c r="BC135" s="47"/>
      <c r="BD135" s="47"/>
      <c r="BE135" s="47"/>
      <c r="BF135" s="47"/>
    </row>
    <row r="136" spans="1:58" ht="12.6" customHeight="1" x14ac:dyDescent="0.25">
      <c r="A136" s="463"/>
      <c r="B136" s="440"/>
      <c r="C136" s="441"/>
      <c r="D136" s="442"/>
      <c r="E136" s="441"/>
      <c r="F136" s="441"/>
      <c r="G136" s="441"/>
      <c r="I136" s="240" t="s">
        <v>139</v>
      </c>
      <c r="J136" s="239" t="s">
        <v>139</v>
      </c>
      <c r="K136" s="240" t="s">
        <v>139</v>
      </c>
      <c r="L136" s="239" t="s">
        <v>139</v>
      </c>
      <c r="M136" s="240" t="s">
        <v>139</v>
      </c>
      <c r="N136" s="239" t="s">
        <v>139</v>
      </c>
      <c r="O136" s="240" t="s">
        <v>139</v>
      </c>
      <c r="P136" s="240" t="s">
        <v>139</v>
      </c>
      <c r="Q136" s="240" t="s">
        <v>139</v>
      </c>
      <c r="R136" s="240" t="s">
        <v>139</v>
      </c>
      <c r="S136" s="239" t="s">
        <v>139</v>
      </c>
      <c r="T136" s="240" t="s">
        <v>139</v>
      </c>
      <c r="U136" s="240" t="s">
        <v>139</v>
      </c>
      <c r="V136" s="240" t="s">
        <v>139</v>
      </c>
      <c r="W136" s="250"/>
      <c r="X136" s="55"/>
      <c r="Y136" s="55"/>
      <c r="Z136" s="55"/>
      <c r="AA136" s="55"/>
      <c r="AB136" s="250"/>
      <c r="AC136" s="55"/>
      <c r="AD136" s="55"/>
      <c r="AE136" s="55"/>
      <c r="AF136" s="55"/>
      <c r="AG136" s="46"/>
      <c r="AH136" s="46"/>
      <c r="AI136" s="46"/>
      <c r="AJ136" s="46"/>
      <c r="AK136" s="46"/>
      <c r="AL136" s="46"/>
      <c r="AM136" s="46"/>
      <c r="AN136" s="47"/>
      <c r="AO136" s="47"/>
      <c r="AP136" s="47"/>
      <c r="AQ136" s="47"/>
      <c r="AR136" s="47"/>
      <c r="AS136" s="47"/>
      <c r="AT136" s="47"/>
      <c r="AU136" s="47"/>
      <c r="AV136" s="47"/>
      <c r="AW136" s="47"/>
      <c r="AX136" s="47"/>
      <c r="AY136" s="47"/>
      <c r="AZ136" s="47"/>
      <c r="BA136" s="47"/>
      <c r="BB136" s="47"/>
      <c r="BC136" s="47"/>
      <c r="BD136" s="47"/>
      <c r="BE136" s="47"/>
      <c r="BF136" s="47"/>
    </row>
    <row r="137" spans="1:58" ht="12.6" customHeight="1" x14ac:dyDescent="0.25">
      <c r="A137" s="463"/>
      <c r="B137" s="440"/>
      <c r="C137" s="441"/>
      <c r="D137" s="442"/>
      <c r="E137" s="441"/>
      <c r="F137" s="441"/>
      <c r="G137" s="441"/>
      <c r="H137" s="56"/>
      <c r="I137" s="240" t="s">
        <v>139</v>
      </c>
      <c r="J137" s="239" t="s">
        <v>139</v>
      </c>
      <c r="K137" s="240" t="s">
        <v>139</v>
      </c>
      <c r="L137" s="239" t="s">
        <v>139</v>
      </c>
      <c r="M137" s="240" t="s">
        <v>139</v>
      </c>
      <c r="N137" s="239" t="s">
        <v>139</v>
      </c>
      <c r="O137" s="240" t="s">
        <v>139</v>
      </c>
      <c r="P137" s="240" t="s">
        <v>139</v>
      </c>
      <c r="Q137" s="240" t="s">
        <v>139</v>
      </c>
      <c r="R137" s="240" t="s">
        <v>139</v>
      </c>
      <c r="S137" s="239" t="s">
        <v>139</v>
      </c>
      <c r="T137" s="240" t="s">
        <v>139</v>
      </c>
      <c r="U137" s="240" t="s">
        <v>139</v>
      </c>
      <c r="V137" s="240" t="s">
        <v>139</v>
      </c>
      <c r="W137" s="250"/>
      <c r="X137" s="55"/>
      <c r="Y137" s="55"/>
      <c r="Z137" s="55"/>
      <c r="AA137" s="55"/>
      <c r="AB137" s="250"/>
      <c r="AC137" s="55"/>
      <c r="AD137" s="55"/>
      <c r="AE137" s="55"/>
      <c r="AF137" s="55"/>
      <c r="AG137" s="46"/>
      <c r="AH137" s="46"/>
      <c r="AI137" s="46"/>
      <c r="AJ137" s="46"/>
      <c r="AK137" s="46"/>
      <c r="AL137" s="46"/>
      <c r="AM137" s="46"/>
      <c r="AN137" s="47"/>
      <c r="AO137" s="47"/>
      <c r="AP137" s="47"/>
      <c r="AQ137" s="47"/>
      <c r="AR137" s="47"/>
      <c r="AS137" s="47"/>
      <c r="AT137" s="47"/>
      <c r="AU137" s="47"/>
      <c r="AV137" s="47"/>
      <c r="AW137" s="47"/>
      <c r="AX137" s="47"/>
      <c r="AY137" s="47"/>
      <c r="AZ137" s="47"/>
      <c r="BA137" s="47"/>
      <c r="BB137" s="47"/>
      <c r="BC137" s="47"/>
      <c r="BD137" s="47"/>
      <c r="BE137" s="47"/>
      <c r="BF137" s="47"/>
    </row>
    <row r="138" spans="1:58" ht="12.6" customHeight="1" x14ac:dyDescent="0.25">
      <c r="A138" s="463"/>
      <c r="B138" s="446" t="s">
        <v>55</v>
      </c>
      <c r="C138" s="413" t="s">
        <v>98</v>
      </c>
      <c r="D138" s="414" t="s">
        <v>47</v>
      </c>
      <c r="E138" s="413" t="s">
        <v>100</v>
      </c>
      <c r="F138" s="413" t="s">
        <v>67</v>
      </c>
      <c r="G138" s="413" t="s">
        <v>15</v>
      </c>
      <c r="H138" s="65" t="s">
        <v>28</v>
      </c>
      <c r="I138" s="235">
        <f>SUM(I139:I142)</f>
        <v>240</v>
      </c>
      <c r="J138" s="236">
        <f t="shared" ref="J138:M138" si="31">SUM(J139:J142)</f>
        <v>0</v>
      </c>
      <c r="K138" s="245">
        <f t="shared" si="31"/>
        <v>240</v>
      </c>
      <c r="L138" s="236">
        <f t="shared" si="31"/>
        <v>0</v>
      </c>
      <c r="M138" s="252">
        <f t="shared" si="31"/>
        <v>764</v>
      </c>
      <c r="N138" s="236">
        <v>250</v>
      </c>
      <c r="O138" s="252">
        <f>SUM(O139:O141)</f>
        <v>141</v>
      </c>
      <c r="P138" s="252">
        <v>147</v>
      </c>
      <c r="Q138" s="252">
        <v>13</v>
      </c>
      <c r="R138" s="252">
        <v>20</v>
      </c>
      <c r="S138" s="255">
        <v>30</v>
      </c>
      <c r="T138" s="252">
        <v>18</v>
      </c>
      <c r="U138" s="235">
        <f>2+8+10+3+3</f>
        <v>26</v>
      </c>
      <c r="V138" s="252">
        <v>28</v>
      </c>
      <c r="W138" s="236">
        <v>30</v>
      </c>
      <c r="X138" s="83">
        <v>43</v>
      </c>
      <c r="Y138" s="83">
        <v>31</v>
      </c>
      <c r="Z138" s="83">
        <f>21+7</f>
        <v>28</v>
      </c>
      <c r="AA138" s="83"/>
      <c r="AB138" s="236">
        <v>30</v>
      </c>
      <c r="AC138" s="83"/>
      <c r="AD138" s="83"/>
      <c r="AE138" s="83"/>
      <c r="AF138" s="83"/>
      <c r="AG138" s="46"/>
      <c r="AH138" s="46"/>
      <c r="AI138" s="76"/>
      <c r="AJ138" s="76"/>
      <c r="AK138" s="46"/>
      <c r="AL138" s="46"/>
      <c r="AM138" s="46"/>
      <c r="AN138" s="47"/>
      <c r="AO138" s="47"/>
      <c r="AP138" s="47"/>
      <c r="AQ138" s="47"/>
      <c r="AR138" s="47"/>
      <c r="AS138" s="47"/>
      <c r="AT138" s="47"/>
      <c r="AU138" s="47"/>
      <c r="AV138" s="47"/>
      <c r="AW138" s="47"/>
      <c r="AX138" s="47"/>
      <c r="AY138" s="47"/>
      <c r="AZ138" s="47"/>
      <c r="BA138" s="47"/>
      <c r="BB138" s="47"/>
      <c r="BC138" s="47"/>
      <c r="BD138" s="47"/>
      <c r="BE138" s="47"/>
      <c r="BF138" s="47"/>
    </row>
    <row r="139" spans="1:58" ht="12.6" customHeight="1" x14ac:dyDescent="0.25">
      <c r="A139" s="463"/>
      <c r="B139" s="446"/>
      <c r="C139" s="413"/>
      <c r="D139" s="414"/>
      <c r="E139" s="413"/>
      <c r="F139" s="413"/>
      <c r="G139" s="413"/>
      <c r="H139" s="69" t="s">
        <v>170</v>
      </c>
      <c r="I139" s="238">
        <v>0</v>
      </c>
      <c r="J139" s="239"/>
      <c r="K139" s="238">
        <v>0</v>
      </c>
      <c r="L139" s="239"/>
      <c r="M139" s="240">
        <v>273</v>
      </c>
      <c r="N139" s="239"/>
      <c r="O139" s="240">
        <v>101</v>
      </c>
      <c r="P139" s="240"/>
      <c r="Q139" s="240"/>
      <c r="R139" s="240"/>
      <c r="S139" s="239"/>
      <c r="T139" s="240"/>
      <c r="U139" s="238"/>
      <c r="V139" s="240"/>
      <c r="W139" s="239"/>
      <c r="X139" s="55"/>
      <c r="Y139" s="55"/>
      <c r="Z139" s="55"/>
      <c r="AA139" s="55"/>
      <c r="AB139" s="239"/>
      <c r="AC139" s="55"/>
      <c r="AD139" s="55"/>
      <c r="AE139" s="55"/>
      <c r="AF139" s="55"/>
      <c r="AG139" s="46"/>
      <c r="AH139" s="46"/>
      <c r="AI139" s="46"/>
      <c r="AJ139" s="46"/>
      <c r="AK139" s="46"/>
      <c r="AL139" s="46"/>
      <c r="AM139" s="46"/>
      <c r="AN139" s="47"/>
      <c r="AO139" s="47"/>
      <c r="AP139" s="47"/>
      <c r="AQ139" s="47"/>
      <c r="AR139" s="47"/>
      <c r="AS139" s="47"/>
      <c r="AT139" s="47"/>
      <c r="AU139" s="47"/>
      <c r="AV139" s="47"/>
      <c r="AW139" s="47"/>
      <c r="AX139" s="47"/>
      <c r="AY139" s="47"/>
      <c r="AZ139" s="47"/>
      <c r="BA139" s="47"/>
      <c r="BB139" s="47"/>
      <c r="BC139" s="47"/>
      <c r="BD139" s="47"/>
      <c r="BE139" s="47"/>
      <c r="BF139" s="47"/>
    </row>
    <row r="140" spans="1:58" ht="12.6" customHeight="1" x14ac:dyDescent="0.25">
      <c r="A140" s="463"/>
      <c r="B140" s="446"/>
      <c r="C140" s="413"/>
      <c r="D140" s="414"/>
      <c r="E140" s="413"/>
      <c r="F140" s="413"/>
      <c r="G140" s="413"/>
      <c r="H140" s="69" t="s">
        <v>171</v>
      </c>
      <c r="I140" s="238">
        <v>0</v>
      </c>
      <c r="J140" s="239"/>
      <c r="K140" s="238">
        <v>0</v>
      </c>
      <c r="L140" s="239"/>
      <c r="M140" s="240">
        <v>491</v>
      </c>
      <c r="N140" s="239"/>
      <c r="O140" s="240">
        <v>40</v>
      </c>
      <c r="P140" s="240"/>
      <c r="Q140" s="240"/>
      <c r="R140" s="240"/>
      <c r="S140" s="239"/>
      <c r="T140" s="240"/>
      <c r="U140" s="238"/>
      <c r="V140" s="298"/>
      <c r="W140" s="239"/>
      <c r="X140" s="55"/>
      <c r="Y140" s="55"/>
      <c r="Z140" s="55"/>
      <c r="AA140" s="55"/>
      <c r="AB140" s="239"/>
      <c r="AC140" s="55"/>
      <c r="AD140" s="55"/>
      <c r="AE140" s="55"/>
      <c r="AF140" s="55"/>
      <c r="AG140" s="46"/>
      <c r="AH140" s="46"/>
      <c r="AI140" s="77"/>
      <c r="AJ140" s="46"/>
      <c r="AK140" s="46"/>
      <c r="AL140" s="46"/>
      <c r="AM140" s="46"/>
      <c r="AN140" s="47"/>
      <c r="AO140" s="47"/>
      <c r="AP140" s="47"/>
      <c r="AQ140" s="47"/>
      <c r="AR140" s="47"/>
      <c r="AS140" s="47"/>
      <c r="AT140" s="47"/>
      <c r="AU140" s="47"/>
      <c r="AV140" s="47"/>
      <c r="AW140" s="47"/>
      <c r="AX140" s="47"/>
      <c r="AY140" s="47"/>
      <c r="AZ140" s="47"/>
      <c r="BA140" s="47"/>
      <c r="BB140" s="47"/>
      <c r="BC140" s="47"/>
      <c r="BD140" s="47"/>
      <c r="BE140" s="47"/>
      <c r="BF140" s="47"/>
    </row>
    <row r="141" spans="1:58" ht="12.6" customHeight="1" x14ac:dyDescent="0.25">
      <c r="A141" s="463"/>
      <c r="B141" s="446"/>
      <c r="C141" s="413"/>
      <c r="D141" s="414"/>
      <c r="E141" s="413"/>
      <c r="F141" s="413"/>
      <c r="G141" s="413"/>
      <c r="H141" s="69"/>
      <c r="I141" s="238">
        <v>0</v>
      </c>
      <c r="J141" s="239"/>
      <c r="K141" s="238">
        <v>0</v>
      </c>
      <c r="L141" s="239"/>
      <c r="M141" s="240"/>
      <c r="N141" s="239"/>
      <c r="O141" s="240"/>
      <c r="P141" s="240"/>
      <c r="Q141" s="240"/>
      <c r="R141" s="240"/>
      <c r="S141" s="239"/>
      <c r="T141" s="240"/>
      <c r="U141" s="238"/>
      <c r="V141" s="240"/>
      <c r="W141" s="239"/>
      <c r="X141" s="55"/>
      <c r="Y141" s="55"/>
      <c r="Z141" s="55"/>
      <c r="AA141" s="55"/>
      <c r="AB141" s="239"/>
      <c r="AC141" s="55"/>
      <c r="AD141" s="55"/>
      <c r="AE141" s="55"/>
      <c r="AF141" s="55"/>
      <c r="AG141" s="46"/>
      <c r="AH141" s="46"/>
      <c r="AI141" s="46"/>
      <c r="AJ141" s="46"/>
      <c r="AK141" s="46"/>
      <c r="AL141" s="46"/>
      <c r="AM141" s="46"/>
      <c r="AN141" s="47"/>
      <c r="AO141" s="47"/>
      <c r="AP141" s="47"/>
      <c r="AQ141" s="47"/>
      <c r="AR141" s="47"/>
      <c r="AS141" s="47"/>
      <c r="AT141" s="47"/>
      <c r="AU141" s="47"/>
      <c r="AV141" s="47"/>
      <c r="AW141" s="47"/>
      <c r="AX141" s="47"/>
      <c r="AY141" s="47"/>
      <c r="AZ141" s="47"/>
      <c r="BA141" s="47"/>
      <c r="BB141" s="47"/>
      <c r="BC141" s="47"/>
      <c r="BD141" s="47"/>
      <c r="BE141" s="47"/>
      <c r="BF141" s="47"/>
    </row>
    <row r="142" spans="1:58" ht="12.6" customHeight="1" x14ac:dyDescent="0.25">
      <c r="A142" s="463"/>
      <c r="B142" s="446"/>
      <c r="C142" s="413"/>
      <c r="D142" s="414"/>
      <c r="E142" s="413"/>
      <c r="F142" s="413"/>
      <c r="G142" s="413"/>
      <c r="H142" s="49"/>
      <c r="I142" s="247">
        <v>240</v>
      </c>
      <c r="J142" s="248"/>
      <c r="K142" s="249">
        <v>240</v>
      </c>
      <c r="L142" s="250"/>
      <c r="M142" s="240"/>
      <c r="N142" s="250"/>
      <c r="O142" s="240"/>
      <c r="P142" s="240"/>
      <c r="Q142" s="240"/>
      <c r="R142" s="240"/>
      <c r="S142" s="250"/>
      <c r="T142" s="240"/>
      <c r="U142" s="253"/>
      <c r="V142" s="238"/>
      <c r="W142" s="250"/>
      <c r="X142" s="55"/>
      <c r="Y142" s="55"/>
      <c r="Z142" s="55"/>
      <c r="AA142" s="55"/>
      <c r="AB142" s="250"/>
      <c r="AC142" s="55"/>
      <c r="AD142" s="55"/>
      <c r="AE142" s="55"/>
      <c r="AF142" s="55"/>
      <c r="AG142" s="46"/>
      <c r="AH142" s="46"/>
      <c r="AI142" s="46"/>
      <c r="AJ142" s="46"/>
      <c r="AK142" s="46"/>
      <c r="AL142" s="46"/>
      <c r="AM142" s="46"/>
      <c r="AN142" s="47"/>
      <c r="AO142" s="47"/>
      <c r="AP142" s="47"/>
      <c r="AQ142" s="47"/>
      <c r="AR142" s="47"/>
      <c r="AS142" s="47"/>
      <c r="AT142" s="47"/>
      <c r="AU142" s="47"/>
      <c r="AV142" s="47"/>
      <c r="AW142" s="47"/>
      <c r="AX142" s="47"/>
      <c r="AY142" s="47"/>
      <c r="AZ142" s="47"/>
      <c r="BA142" s="47"/>
      <c r="BB142" s="47"/>
      <c r="BC142" s="47"/>
      <c r="BD142" s="47"/>
      <c r="BE142" s="47"/>
      <c r="BF142" s="47"/>
    </row>
    <row r="143" spans="1:58" ht="12.6" customHeight="1" x14ac:dyDescent="0.25">
      <c r="A143" s="463"/>
      <c r="B143" s="446" t="s">
        <v>56</v>
      </c>
      <c r="C143" s="413" t="s">
        <v>99</v>
      </c>
      <c r="D143" s="414" t="s">
        <v>47</v>
      </c>
      <c r="E143" s="413" t="s">
        <v>245</v>
      </c>
      <c r="F143" s="413" t="s">
        <v>67</v>
      </c>
      <c r="G143" s="413" t="s">
        <v>15</v>
      </c>
      <c r="H143" s="65" t="s">
        <v>28</v>
      </c>
      <c r="I143" s="235">
        <f>SUM(I144:I147)</f>
        <v>240</v>
      </c>
      <c r="J143" s="236">
        <f t="shared" ref="J143:M143" si="32">SUM(J144:J147)</f>
        <v>0</v>
      </c>
      <c r="K143" s="245">
        <f t="shared" si="32"/>
        <v>240</v>
      </c>
      <c r="L143" s="236">
        <f t="shared" si="32"/>
        <v>0</v>
      </c>
      <c r="M143" s="252">
        <f t="shared" si="32"/>
        <v>1026</v>
      </c>
      <c r="N143" s="236">
        <v>250</v>
      </c>
      <c r="O143" s="252">
        <v>250</v>
      </c>
      <c r="P143" s="252">
        <v>120</v>
      </c>
      <c r="Q143" s="252">
        <f>167+180+240+1600</f>
        <v>2187</v>
      </c>
      <c r="R143" s="252">
        <v>774</v>
      </c>
      <c r="S143" s="255">
        <v>1000</v>
      </c>
      <c r="T143" s="252">
        <v>658</v>
      </c>
      <c r="U143" s="252">
        <v>658</v>
      </c>
      <c r="V143" s="252">
        <v>692</v>
      </c>
      <c r="W143" s="237">
        <v>1000</v>
      </c>
      <c r="X143" s="83">
        <v>906</v>
      </c>
      <c r="Y143" s="83">
        <v>906</v>
      </c>
      <c r="Z143" s="83">
        <v>1106</v>
      </c>
      <c r="AA143" s="83"/>
      <c r="AB143" s="237">
        <v>1000</v>
      </c>
      <c r="AC143" s="83"/>
      <c r="AD143" s="83"/>
      <c r="AE143" s="83"/>
      <c r="AF143" s="83"/>
      <c r="AG143" s="46"/>
      <c r="AH143" s="46"/>
      <c r="AI143" s="76"/>
      <c r="AJ143" s="76"/>
      <c r="AK143" s="46"/>
      <c r="AL143" s="46"/>
      <c r="AM143" s="46"/>
      <c r="AN143" s="47"/>
      <c r="AO143" s="47"/>
      <c r="AP143" s="47"/>
      <c r="AQ143" s="47"/>
      <c r="AR143" s="47"/>
      <c r="AS143" s="47"/>
      <c r="AT143" s="47"/>
      <c r="AU143" s="47"/>
      <c r="AV143" s="47"/>
      <c r="AW143" s="47"/>
      <c r="AX143" s="47"/>
      <c r="AY143" s="47"/>
      <c r="AZ143" s="47"/>
      <c r="BA143" s="47"/>
      <c r="BB143" s="47"/>
      <c r="BC143" s="47"/>
      <c r="BD143" s="47"/>
      <c r="BE143" s="47"/>
      <c r="BF143" s="47"/>
    </row>
    <row r="144" spans="1:58" ht="12.6" customHeight="1" x14ac:dyDescent="0.25">
      <c r="A144" s="463"/>
      <c r="B144" s="446"/>
      <c r="C144" s="413"/>
      <c r="D144" s="414"/>
      <c r="E144" s="413"/>
      <c r="F144" s="413"/>
      <c r="G144" s="413"/>
      <c r="H144" s="69" t="s">
        <v>170</v>
      </c>
      <c r="I144" s="247"/>
      <c r="J144" s="248"/>
      <c r="K144" s="238"/>
      <c r="L144" s="250"/>
      <c r="M144" s="240">
        <v>312</v>
      </c>
      <c r="N144" s="250"/>
      <c r="O144" s="240" t="s">
        <v>139</v>
      </c>
      <c r="P144" s="240"/>
      <c r="Q144" s="240" t="s">
        <v>139</v>
      </c>
      <c r="R144" s="240" t="s">
        <v>139</v>
      </c>
      <c r="S144" s="250"/>
      <c r="T144" s="240"/>
      <c r="U144" s="253"/>
      <c r="V144" s="253"/>
      <c r="W144" s="250"/>
      <c r="X144" s="55"/>
      <c r="Y144" s="55"/>
      <c r="Z144" s="55"/>
      <c r="AA144" s="55"/>
      <c r="AB144" s="250"/>
      <c r="AC144" s="55"/>
      <c r="AD144" s="55"/>
      <c r="AE144" s="55"/>
      <c r="AF144" s="55"/>
      <c r="AG144" s="46"/>
      <c r="AH144" s="46"/>
      <c r="AI144" s="46"/>
      <c r="AJ144" s="46"/>
      <c r="AK144" s="46"/>
      <c r="AL144" s="46"/>
      <c r="AM144" s="46"/>
      <c r="AN144" s="47"/>
      <c r="AO144" s="47"/>
      <c r="AP144" s="47"/>
      <c r="AQ144" s="47"/>
      <c r="AR144" s="47"/>
      <c r="AS144" s="47"/>
      <c r="AT144" s="47"/>
      <c r="AU144" s="47"/>
      <c r="AV144" s="47"/>
      <c r="AW144" s="47"/>
      <c r="AX144" s="47"/>
      <c r="AY144" s="47"/>
      <c r="AZ144" s="47"/>
      <c r="BA144" s="47"/>
      <c r="BB144" s="47"/>
      <c r="BC144" s="47"/>
      <c r="BD144" s="47"/>
      <c r="BE144" s="47"/>
      <c r="BF144" s="47"/>
    </row>
    <row r="145" spans="1:58" ht="12.6" customHeight="1" x14ac:dyDescent="0.25">
      <c r="A145" s="463"/>
      <c r="B145" s="446"/>
      <c r="C145" s="413"/>
      <c r="D145" s="414"/>
      <c r="E145" s="413"/>
      <c r="F145" s="413"/>
      <c r="G145" s="413"/>
      <c r="H145" s="69" t="s">
        <v>171</v>
      </c>
      <c r="I145" s="238"/>
      <c r="J145" s="239"/>
      <c r="K145" s="238"/>
      <c r="L145" s="239"/>
      <c r="M145" s="240">
        <v>714</v>
      </c>
      <c r="N145" s="239"/>
      <c r="O145" s="240" t="s">
        <v>139</v>
      </c>
      <c r="P145" s="240"/>
      <c r="Q145" s="240" t="s">
        <v>139</v>
      </c>
      <c r="R145" s="240" t="s">
        <v>139</v>
      </c>
      <c r="S145" s="239"/>
      <c r="T145" s="240"/>
      <c r="U145" s="238"/>
      <c r="V145" s="238"/>
      <c r="W145" s="239"/>
      <c r="X145" s="55"/>
      <c r="Y145" s="55"/>
      <c r="Z145" s="55"/>
      <c r="AA145" s="55"/>
      <c r="AB145" s="239"/>
      <c r="AC145" s="55"/>
      <c r="AD145" s="55"/>
      <c r="AE145" s="55"/>
      <c r="AF145" s="55"/>
      <c r="AG145" s="46"/>
      <c r="AH145" s="46"/>
      <c r="AI145" s="77"/>
      <c r="AJ145" s="46"/>
      <c r="AK145" s="46"/>
      <c r="AL145" s="46"/>
      <c r="AM145" s="46"/>
      <c r="AN145" s="47"/>
      <c r="AO145" s="47"/>
      <c r="AP145" s="47"/>
      <c r="AQ145" s="47"/>
      <c r="AR145" s="47"/>
      <c r="AS145" s="47"/>
      <c r="AT145" s="47"/>
      <c r="AU145" s="47"/>
      <c r="AV145" s="47"/>
      <c r="AW145" s="47"/>
      <c r="AX145" s="47"/>
      <c r="AY145" s="47"/>
      <c r="AZ145" s="47"/>
      <c r="BA145" s="47"/>
      <c r="BB145" s="47"/>
      <c r="BC145" s="47"/>
      <c r="BD145" s="47"/>
      <c r="BE145" s="47"/>
      <c r="BF145" s="47"/>
    </row>
    <row r="146" spans="1:58" ht="12.6" customHeight="1" x14ac:dyDescent="0.25">
      <c r="A146" s="463"/>
      <c r="B146" s="446"/>
      <c r="C146" s="413"/>
      <c r="D146" s="414"/>
      <c r="E146" s="413"/>
      <c r="F146" s="413"/>
      <c r="G146" s="413"/>
      <c r="H146" s="69"/>
      <c r="I146" s="238"/>
      <c r="J146" s="239"/>
      <c r="K146" s="238"/>
      <c r="L146" s="239"/>
      <c r="M146" s="240"/>
      <c r="N146" s="239"/>
      <c r="O146" s="240"/>
      <c r="P146" s="240"/>
      <c r="Q146" s="240"/>
      <c r="R146" s="240"/>
      <c r="S146" s="239"/>
      <c r="T146" s="240"/>
      <c r="U146" s="238"/>
      <c r="V146" s="238"/>
      <c r="W146" s="239"/>
      <c r="X146" s="55"/>
      <c r="Y146" s="55"/>
      <c r="Z146" s="55"/>
      <c r="AA146" s="55"/>
      <c r="AB146" s="239"/>
      <c r="AC146" s="55"/>
      <c r="AD146" s="55"/>
      <c r="AE146" s="55"/>
      <c r="AF146" s="55"/>
      <c r="AG146" s="46"/>
      <c r="AH146" s="74"/>
      <c r="AI146" s="74"/>
      <c r="AJ146" s="74"/>
      <c r="AK146" s="46"/>
      <c r="AL146" s="46"/>
      <c r="AM146" s="46"/>
      <c r="AN146" s="47"/>
      <c r="AO146" s="47"/>
      <c r="AP146" s="47"/>
      <c r="AQ146" s="47"/>
      <c r="AR146" s="47"/>
      <c r="AS146" s="47"/>
      <c r="AT146" s="47"/>
      <c r="AU146" s="47"/>
      <c r="AV146" s="47"/>
      <c r="AW146" s="47"/>
      <c r="AX146" s="47"/>
      <c r="AY146" s="47"/>
      <c r="AZ146" s="47"/>
      <c r="BA146" s="47"/>
      <c r="BB146" s="47"/>
      <c r="BC146" s="47"/>
      <c r="BD146" s="47"/>
      <c r="BE146" s="47"/>
      <c r="BF146" s="47"/>
    </row>
    <row r="147" spans="1:58" ht="12.6" customHeight="1" x14ac:dyDescent="0.25">
      <c r="A147" s="463"/>
      <c r="B147" s="446"/>
      <c r="C147" s="413"/>
      <c r="D147" s="414"/>
      <c r="E147" s="413"/>
      <c r="F147" s="413"/>
      <c r="G147" s="413"/>
      <c r="H147" s="364"/>
      <c r="I147" s="247">
        <v>240</v>
      </c>
      <c r="J147" s="248"/>
      <c r="K147" s="249">
        <v>240</v>
      </c>
      <c r="L147" s="250" t="s">
        <v>343</v>
      </c>
      <c r="M147" s="240"/>
      <c r="N147" s="250"/>
      <c r="O147" s="240"/>
      <c r="P147" s="240"/>
      <c r="Q147" s="240"/>
      <c r="R147" s="240"/>
      <c r="S147" s="250"/>
      <c r="T147" s="240"/>
      <c r="U147" s="253"/>
      <c r="V147" s="253"/>
      <c r="W147" s="250"/>
      <c r="X147" s="55"/>
      <c r="Y147" s="55"/>
      <c r="Z147" s="55"/>
      <c r="AA147" s="55"/>
      <c r="AB147" s="250"/>
      <c r="AC147" s="55"/>
      <c r="AD147" s="55"/>
      <c r="AE147" s="55"/>
      <c r="AF147" s="55"/>
      <c r="AG147" s="46"/>
      <c r="AH147" s="46"/>
      <c r="AI147" s="46"/>
      <c r="AJ147" s="46"/>
      <c r="AK147" s="46"/>
      <c r="AL147" s="46"/>
      <c r="AM147" s="46"/>
      <c r="AN147" s="47"/>
      <c r="AO147" s="47"/>
      <c r="AP147" s="47"/>
      <c r="AQ147" s="47"/>
      <c r="AR147" s="47"/>
      <c r="AS147" s="47"/>
      <c r="AT147" s="47"/>
      <c r="AU147" s="47"/>
      <c r="AV147" s="47"/>
      <c r="AW147" s="47"/>
      <c r="AX147" s="47"/>
      <c r="AY147" s="47"/>
      <c r="AZ147" s="47"/>
      <c r="BA147" s="47"/>
      <c r="BB147" s="47"/>
      <c r="BC147" s="47"/>
      <c r="BD147" s="47"/>
      <c r="BE147" s="47"/>
      <c r="BF147" s="47"/>
    </row>
    <row r="148" spans="1:58" ht="38.25" x14ac:dyDescent="0.25">
      <c r="A148" s="463"/>
      <c r="B148" s="366" t="s">
        <v>319</v>
      </c>
      <c r="C148" s="370" t="s">
        <v>342</v>
      </c>
      <c r="D148" s="365" t="s">
        <v>341</v>
      </c>
      <c r="E148" s="364" t="s">
        <v>346</v>
      </c>
      <c r="F148" s="364" t="s">
        <v>67</v>
      </c>
      <c r="G148" s="364" t="s">
        <v>15</v>
      </c>
      <c r="H148" s="65" t="s">
        <v>28</v>
      </c>
      <c r="I148" s="352"/>
      <c r="J148" s="352"/>
      <c r="K148" s="352"/>
      <c r="L148" s="352"/>
      <c r="M148" s="352"/>
      <c r="N148" s="352"/>
      <c r="O148" s="352"/>
      <c r="P148" s="352"/>
      <c r="Q148" s="352"/>
      <c r="R148" s="352"/>
      <c r="S148" s="352"/>
      <c r="T148" s="352"/>
      <c r="U148" s="352"/>
      <c r="V148" s="352"/>
      <c r="W148" s="354"/>
      <c r="X148" s="367"/>
      <c r="Y148" s="367"/>
      <c r="Z148" s="367"/>
      <c r="AA148" s="367"/>
      <c r="AB148" s="250"/>
      <c r="AC148" s="83"/>
      <c r="AD148" s="83"/>
      <c r="AE148" s="83"/>
      <c r="AF148" s="83"/>
      <c r="AG148" s="46"/>
      <c r="AH148" s="46"/>
      <c r="AI148" s="76"/>
      <c r="AJ148" s="76"/>
      <c r="AK148" s="46"/>
      <c r="AL148" s="46"/>
      <c r="AM148" s="46"/>
      <c r="AN148" s="47"/>
      <c r="AO148" s="47"/>
      <c r="AP148" s="47"/>
      <c r="AQ148" s="47"/>
      <c r="AR148" s="47"/>
      <c r="AS148" s="47"/>
      <c r="AT148" s="47"/>
      <c r="AU148" s="47"/>
      <c r="AV148" s="47"/>
      <c r="AW148" s="47"/>
      <c r="AX148" s="47"/>
      <c r="AY148" s="47"/>
      <c r="AZ148" s="47"/>
      <c r="BA148" s="47"/>
      <c r="BB148" s="47"/>
      <c r="BC148" s="47"/>
      <c r="BD148" s="47"/>
      <c r="BE148" s="47"/>
      <c r="BF148" s="47"/>
    </row>
    <row r="149" spans="1:58" ht="12.6" customHeight="1" x14ac:dyDescent="0.25">
      <c r="A149" s="98"/>
      <c r="B149" s="205"/>
      <c r="C149" s="87"/>
      <c r="D149" s="337"/>
      <c r="E149" s="87"/>
      <c r="F149" s="87"/>
      <c r="G149" s="87"/>
      <c r="H149" s="87"/>
      <c r="I149" s="99"/>
      <c r="J149" s="100"/>
      <c r="K149" s="100"/>
      <c r="L149" s="101"/>
      <c r="M149" s="107"/>
      <c r="N149" s="107"/>
      <c r="O149" s="107"/>
      <c r="P149" s="46"/>
      <c r="Q149" s="107"/>
      <c r="R149" s="101"/>
      <c r="S149" s="101"/>
      <c r="T149" s="46"/>
      <c r="U149" s="46"/>
      <c r="V149" s="46"/>
      <c r="W149" s="46"/>
      <c r="X149" s="46"/>
      <c r="Y149" s="46"/>
      <c r="Z149" s="46"/>
      <c r="AA149" s="46"/>
      <c r="AB149" s="46"/>
      <c r="AC149" s="46"/>
      <c r="AD149" s="46"/>
      <c r="AE149" s="46"/>
      <c r="AF149" s="46"/>
      <c r="AG149" s="46"/>
      <c r="AH149" s="46"/>
      <c r="AI149" s="46"/>
      <c r="AJ149" s="46"/>
      <c r="AK149" s="46"/>
      <c r="AL149" s="46"/>
      <c r="AM149" s="46"/>
      <c r="AN149" s="47"/>
      <c r="AO149" s="47"/>
      <c r="AP149" s="47"/>
      <c r="AQ149" s="47"/>
      <c r="AR149" s="47"/>
      <c r="AS149" s="47"/>
      <c r="AT149" s="47"/>
      <c r="AU149" s="47"/>
      <c r="AV149" s="47"/>
      <c r="AW149" s="47"/>
      <c r="AX149" s="47"/>
      <c r="AY149" s="47"/>
      <c r="AZ149" s="47"/>
      <c r="BA149" s="47"/>
      <c r="BB149" s="47"/>
      <c r="BC149" s="47"/>
      <c r="BD149" s="47"/>
      <c r="BE149" s="47"/>
      <c r="BF149" s="47"/>
    </row>
    <row r="150" spans="1:58" s="47" customFormat="1" ht="12.6" customHeight="1" x14ac:dyDescent="0.25">
      <c r="A150" s="91" t="s">
        <v>348</v>
      </c>
      <c r="B150" s="205"/>
      <c r="C150" s="87"/>
      <c r="D150" s="337"/>
      <c r="E150" s="87"/>
      <c r="F150" s="87"/>
      <c r="G150" s="88"/>
      <c r="H150" s="89"/>
      <c r="I150" s="89"/>
      <c r="J150" s="90"/>
      <c r="K150" s="90"/>
      <c r="L150" s="90"/>
      <c r="M150" s="90"/>
      <c r="N150" s="90"/>
      <c r="O150" s="90"/>
      <c r="P150" s="46"/>
      <c r="Q150" s="90"/>
      <c r="R150" s="90"/>
      <c r="S150" s="92"/>
      <c r="T150" s="46"/>
      <c r="U150" s="46"/>
      <c r="V150" s="46"/>
      <c r="W150" s="46"/>
      <c r="X150" s="46"/>
      <c r="Y150" s="46"/>
      <c r="Z150" s="46"/>
      <c r="AA150" s="46"/>
      <c r="AB150" s="46"/>
      <c r="AC150" s="46"/>
      <c r="AD150" s="46"/>
      <c r="AE150" s="46"/>
      <c r="AF150" s="46"/>
      <c r="AG150" s="46"/>
      <c r="AH150" s="46"/>
      <c r="AI150" s="46"/>
      <c r="AJ150" s="46"/>
      <c r="AK150" s="46"/>
      <c r="AL150" s="46"/>
      <c r="AM150" s="46"/>
    </row>
    <row r="151" spans="1:58" s="47" customFormat="1" ht="12.6" customHeight="1" x14ac:dyDescent="0.25">
      <c r="A151" s="93" t="s">
        <v>103</v>
      </c>
      <c r="B151" s="205"/>
      <c r="C151" s="87"/>
      <c r="D151" s="337"/>
      <c r="E151" s="87"/>
      <c r="F151" s="87"/>
      <c r="G151" s="88"/>
      <c r="H151" s="89"/>
      <c r="I151" s="89"/>
      <c r="J151" s="90"/>
      <c r="K151" s="90"/>
      <c r="L151" s="90"/>
      <c r="M151" s="90"/>
      <c r="N151" s="90"/>
      <c r="O151" s="90"/>
      <c r="P151" s="46"/>
      <c r="Q151" s="90"/>
      <c r="R151" s="90"/>
      <c r="S151" s="92"/>
      <c r="T151" s="46"/>
      <c r="U151" s="46"/>
      <c r="V151" s="46"/>
      <c r="W151" s="46"/>
      <c r="X151" s="46"/>
      <c r="Y151" s="46"/>
      <c r="Z151" s="46"/>
      <c r="AA151" s="46"/>
      <c r="AB151" s="46"/>
      <c r="AC151" s="46"/>
      <c r="AD151" s="46"/>
      <c r="AE151" s="46"/>
      <c r="AF151" s="46"/>
      <c r="AG151" s="46"/>
      <c r="AH151" s="46"/>
      <c r="AI151" s="46"/>
      <c r="AJ151" s="46"/>
      <c r="AK151" s="46"/>
      <c r="AL151" s="46"/>
      <c r="AM151" s="46"/>
    </row>
    <row r="152" spans="1:58" s="47" customFormat="1" ht="12.6" customHeight="1" x14ac:dyDescent="0.25">
      <c r="A152" s="93" t="s">
        <v>104</v>
      </c>
      <c r="B152" s="205"/>
      <c r="C152" s="87"/>
      <c r="D152" s="337"/>
      <c r="E152" s="87"/>
      <c r="F152" s="87"/>
      <c r="G152" s="88"/>
      <c r="H152" s="89"/>
      <c r="I152" s="89"/>
      <c r="J152" s="90"/>
      <c r="K152" s="90"/>
      <c r="L152" s="90"/>
      <c r="M152" s="90"/>
      <c r="N152" s="90"/>
      <c r="O152" s="90"/>
      <c r="P152" s="46"/>
      <c r="Q152" s="90"/>
      <c r="R152" s="90"/>
      <c r="S152" s="92"/>
      <c r="T152" s="46"/>
      <c r="U152" s="46"/>
      <c r="V152" s="46"/>
      <c r="W152" s="46"/>
      <c r="X152" s="46"/>
      <c r="Y152" s="46"/>
      <c r="Z152" s="46"/>
      <c r="AA152" s="46"/>
      <c r="AB152" s="46"/>
      <c r="AC152" s="46"/>
      <c r="AD152" s="46"/>
      <c r="AE152" s="46"/>
      <c r="AF152" s="46"/>
      <c r="AG152" s="46"/>
      <c r="AH152" s="46"/>
      <c r="AI152" s="46"/>
      <c r="AJ152" s="46"/>
      <c r="AK152" s="46"/>
      <c r="AL152" s="46"/>
      <c r="AM152" s="46"/>
    </row>
    <row r="153" spans="1:58" s="47" customFormat="1" ht="12.6" customHeight="1" x14ac:dyDescent="0.25">
      <c r="A153" s="93" t="s">
        <v>105</v>
      </c>
      <c r="B153" s="205"/>
      <c r="C153" s="87"/>
      <c r="D153" s="337"/>
      <c r="E153" s="87"/>
      <c r="F153" s="87"/>
      <c r="G153" s="88"/>
      <c r="H153" s="89"/>
      <c r="I153" s="89"/>
      <c r="J153" s="90"/>
      <c r="K153" s="90"/>
      <c r="L153" s="90"/>
      <c r="M153" s="90"/>
      <c r="N153" s="90"/>
      <c r="O153" s="90"/>
      <c r="P153" s="46"/>
      <c r="Q153" s="90"/>
      <c r="R153" s="90"/>
      <c r="S153" s="92"/>
      <c r="T153" s="46"/>
      <c r="U153" s="46"/>
      <c r="V153" s="46"/>
      <c r="W153" s="46"/>
      <c r="X153" s="46"/>
      <c r="Y153" s="46"/>
      <c r="Z153" s="46"/>
      <c r="AA153" s="46"/>
      <c r="AB153" s="46"/>
      <c r="AC153" s="46"/>
      <c r="AD153" s="46"/>
      <c r="AE153" s="46"/>
      <c r="AF153" s="46"/>
      <c r="AG153" s="46"/>
      <c r="AH153" s="46"/>
      <c r="AI153" s="46"/>
      <c r="AJ153" s="46"/>
      <c r="AK153" s="46"/>
      <c r="AL153" s="46"/>
      <c r="AM153" s="46"/>
    </row>
    <row r="154" spans="1:58" s="47" customFormat="1" ht="12.6" customHeight="1" x14ac:dyDescent="0.25">
      <c r="A154" s="93"/>
      <c r="B154" s="205"/>
      <c r="C154" s="87"/>
      <c r="D154" s="337"/>
      <c r="E154" s="87"/>
      <c r="F154" s="87"/>
      <c r="G154" s="88"/>
      <c r="H154" s="89"/>
      <c r="I154" s="89"/>
      <c r="J154" s="90"/>
      <c r="K154" s="90"/>
      <c r="L154" s="90"/>
      <c r="M154" s="90"/>
      <c r="N154" s="90"/>
      <c r="O154" s="90"/>
      <c r="P154" s="46"/>
      <c r="Q154" s="90"/>
      <c r="R154" s="90"/>
      <c r="S154" s="92"/>
      <c r="T154" s="46"/>
      <c r="U154" s="46"/>
      <c r="V154" s="46"/>
      <c r="W154" s="46"/>
      <c r="X154" s="46"/>
      <c r="Y154" s="46"/>
      <c r="Z154" s="46"/>
      <c r="AA154" s="46"/>
      <c r="AB154" s="46"/>
      <c r="AC154" s="46"/>
      <c r="AD154" s="46"/>
      <c r="AE154" s="46"/>
      <c r="AF154" s="46"/>
      <c r="AG154" s="46"/>
      <c r="AH154" s="46"/>
      <c r="AI154" s="46"/>
      <c r="AJ154" s="46"/>
      <c r="AK154" s="46"/>
      <c r="AL154" s="46"/>
      <c r="AM154" s="46"/>
    </row>
    <row r="155" spans="1:58" s="47" customFormat="1" ht="12.6" customHeight="1" x14ac:dyDescent="0.25">
      <c r="A155" s="221"/>
      <c r="B155" s="205"/>
      <c r="C155" s="222"/>
      <c r="D155" s="337"/>
      <c r="E155" s="222"/>
      <c r="F155" s="222"/>
      <c r="G155" s="222"/>
      <c r="H155" s="222"/>
      <c r="I155" s="223"/>
      <c r="J155" s="403">
        <v>2017</v>
      </c>
      <c r="K155" s="403"/>
      <c r="L155" s="403">
        <v>2018</v>
      </c>
      <c r="M155" s="423"/>
      <c r="N155" s="403">
        <v>2019</v>
      </c>
      <c r="O155" s="403"/>
      <c r="P155" s="403"/>
      <c r="Q155" s="403"/>
      <c r="R155" s="403"/>
      <c r="S155" s="424">
        <v>2020</v>
      </c>
      <c r="T155" s="424"/>
      <c r="U155" s="424"/>
      <c r="V155" s="403"/>
      <c r="W155" s="403">
        <v>2021</v>
      </c>
      <c r="X155" s="403"/>
      <c r="Y155" s="403"/>
      <c r="Z155" s="403"/>
      <c r="AA155" s="403"/>
      <c r="AB155" s="403">
        <v>2022</v>
      </c>
      <c r="AC155" s="403"/>
      <c r="AD155" s="403"/>
      <c r="AE155" s="403"/>
      <c r="AF155" s="403"/>
      <c r="AG155" s="46"/>
      <c r="AH155" s="46"/>
      <c r="AI155" s="46"/>
      <c r="AJ155" s="46"/>
      <c r="AK155" s="46"/>
      <c r="AL155" s="46"/>
      <c r="AM155" s="46"/>
    </row>
    <row r="156" spans="1:58" s="47" customFormat="1" ht="12.6" customHeight="1" x14ac:dyDescent="0.25">
      <c r="A156" s="195" t="s">
        <v>2</v>
      </c>
      <c r="B156" s="196" t="s">
        <v>3</v>
      </c>
      <c r="C156" s="197" t="s">
        <v>4</v>
      </c>
      <c r="D156" s="336" t="s">
        <v>12</v>
      </c>
      <c r="E156" s="197" t="s">
        <v>10</v>
      </c>
      <c r="F156" s="197" t="s">
        <v>11</v>
      </c>
      <c r="G156" s="197" t="s">
        <v>13</v>
      </c>
      <c r="H156" s="188" t="s">
        <v>21</v>
      </c>
      <c r="I156" s="224" t="s">
        <v>5</v>
      </c>
      <c r="J156" s="190" t="s">
        <v>22</v>
      </c>
      <c r="K156" s="191" t="s">
        <v>29</v>
      </c>
      <c r="L156" s="190" t="s">
        <v>22</v>
      </c>
      <c r="M156" s="191" t="s">
        <v>29</v>
      </c>
      <c r="N156" s="190" t="s">
        <v>22</v>
      </c>
      <c r="O156" s="192" t="s">
        <v>262</v>
      </c>
      <c r="P156" s="192" t="s">
        <v>263</v>
      </c>
      <c r="Q156" s="192" t="s">
        <v>264</v>
      </c>
      <c r="R156" s="192" t="s">
        <v>265</v>
      </c>
      <c r="S156" s="190" t="s">
        <v>22</v>
      </c>
      <c r="T156" s="191" t="s">
        <v>269</v>
      </c>
      <c r="U156" s="192" t="s">
        <v>264</v>
      </c>
      <c r="V156" s="192" t="s">
        <v>265</v>
      </c>
      <c r="W156" s="287" t="s">
        <v>22</v>
      </c>
      <c r="X156" s="220" t="s">
        <v>262</v>
      </c>
      <c r="Y156" s="220" t="s">
        <v>263</v>
      </c>
      <c r="Z156" s="220" t="s">
        <v>264</v>
      </c>
      <c r="AA156" s="220" t="s">
        <v>265</v>
      </c>
      <c r="AB156" s="287" t="s">
        <v>22</v>
      </c>
      <c r="AC156" s="220" t="s">
        <v>262</v>
      </c>
      <c r="AD156" s="220" t="s">
        <v>263</v>
      </c>
      <c r="AE156" s="220" t="s">
        <v>264</v>
      </c>
      <c r="AF156" s="220" t="s">
        <v>265</v>
      </c>
      <c r="AG156" s="46"/>
      <c r="AH156" s="46"/>
      <c r="AI156" s="46"/>
      <c r="AJ156" s="46"/>
      <c r="AK156" s="46"/>
      <c r="AL156" s="46"/>
      <c r="AM156" s="46"/>
    </row>
    <row r="157" spans="1:58" s="47" customFormat="1" ht="12.6" customHeight="1" x14ac:dyDescent="0.25">
      <c r="A157" s="388" t="s">
        <v>349</v>
      </c>
      <c r="B157" s="391" t="s">
        <v>6</v>
      </c>
      <c r="C157" s="394" t="s">
        <v>350</v>
      </c>
      <c r="D157" s="397" t="s">
        <v>93</v>
      </c>
      <c r="E157" s="400" t="s">
        <v>351</v>
      </c>
      <c r="F157" s="394"/>
      <c r="G157" s="394" t="s">
        <v>15</v>
      </c>
      <c r="H157" s="65" t="s">
        <v>28</v>
      </c>
      <c r="I157" s="235">
        <f>SUM(I158:I162)</f>
        <v>0</v>
      </c>
      <c r="J157" s="236">
        <f t="shared" ref="J157:L157" si="33">SUM(J158:J162)</f>
        <v>0</v>
      </c>
      <c r="K157" s="235">
        <f t="shared" si="33"/>
        <v>0</v>
      </c>
      <c r="L157" s="236">
        <f t="shared" si="33"/>
        <v>0</v>
      </c>
      <c r="M157" s="252" t="s">
        <v>173</v>
      </c>
      <c r="N157" s="236">
        <f>SUM(N158:N162)</f>
        <v>493201.68</v>
      </c>
      <c r="O157" s="252">
        <f t="shared" ref="O157:U157" si="34">SUM(O158:O162)</f>
        <v>0</v>
      </c>
      <c r="P157" s="252">
        <f t="shared" si="34"/>
        <v>0</v>
      </c>
      <c r="Q157" s="252">
        <f t="shared" si="34"/>
        <v>0</v>
      </c>
      <c r="R157" s="252">
        <f t="shared" si="34"/>
        <v>0</v>
      </c>
      <c r="S157" s="236">
        <f t="shared" si="34"/>
        <v>550000</v>
      </c>
      <c r="T157" s="252">
        <f t="shared" si="34"/>
        <v>196279</v>
      </c>
      <c r="U157" s="252">
        <f t="shared" si="34"/>
        <v>564162</v>
      </c>
      <c r="V157" s="252">
        <f>SUM(V158:V161)</f>
        <v>597103</v>
      </c>
      <c r="W157" s="237">
        <f>SUM(W158:W162)</f>
        <v>482009.48259008402</v>
      </c>
      <c r="X157" s="83">
        <v>36109</v>
      </c>
      <c r="Y157" s="83">
        <f t="shared" ref="Y157" si="35">SUM(Y158:Y162)</f>
        <v>61969</v>
      </c>
      <c r="Z157" s="83">
        <v>45218</v>
      </c>
      <c r="AA157" s="83">
        <f t="shared" ref="AA157" si="36">SUM(AA158:AA162)</f>
        <v>0</v>
      </c>
      <c r="AB157" s="237">
        <f>SUM(AB158:AB162)</f>
        <v>0</v>
      </c>
      <c r="AC157" s="83"/>
      <c r="AD157" s="83"/>
      <c r="AE157" s="83"/>
      <c r="AF157" s="83"/>
      <c r="AG157" s="46"/>
      <c r="AH157" s="46"/>
      <c r="AI157" s="46"/>
      <c r="AJ157" s="46"/>
      <c r="AK157" s="46"/>
      <c r="AL157" s="46"/>
      <c r="AM157" s="46"/>
    </row>
    <row r="158" spans="1:58" s="47" customFormat="1" ht="12.6" customHeight="1" x14ac:dyDescent="0.25">
      <c r="A158" s="389"/>
      <c r="B158" s="392"/>
      <c r="C158" s="395"/>
      <c r="D158" s="398"/>
      <c r="E158" s="401"/>
      <c r="F158" s="395"/>
      <c r="G158" s="395"/>
      <c r="H158" s="69" t="s">
        <v>18</v>
      </c>
      <c r="I158" s="235">
        <f t="shared" ref="I158:I159" si="37">SUM(I159:I163)</f>
        <v>0</v>
      </c>
      <c r="J158" s="239"/>
      <c r="K158" s="238"/>
      <c r="L158" s="239"/>
      <c r="M158" s="240" t="s">
        <v>173</v>
      </c>
      <c r="N158" s="239">
        <v>255000</v>
      </c>
      <c r="O158" s="240" t="s">
        <v>139</v>
      </c>
      <c r="P158" s="240" t="s">
        <v>139</v>
      </c>
      <c r="Q158" s="240" t="s">
        <v>139</v>
      </c>
      <c r="R158" s="240" t="s">
        <v>139</v>
      </c>
      <c r="S158" s="239">
        <v>255000</v>
      </c>
      <c r="T158" s="240">
        <v>132871</v>
      </c>
      <c r="U158" s="240">
        <v>226959</v>
      </c>
      <c r="V158" s="240">
        <v>382266</v>
      </c>
      <c r="W158" s="239">
        <v>249798.33614999868</v>
      </c>
      <c r="X158" s="55"/>
      <c r="Y158" s="55">
        <v>34956</v>
      </c>
      <c r="Z158" s="55" t="s">
        <v>139</v>
      </c>
      <c r="AA158" s="55"/>
      <c r="AB158" s="239">
        <f>14.2%*PIN!B53</f>
        <v>0</v>
      </c>
      <c r="AC158" s="55"/>
      <c r="AD158" s="55"/>
      <c r="AE158" s="55"/>
      <c r="AF158" s="55"/>
      <c r="AG158" s="46"/>
      <c r="AH158" s="46"/>
      <c r="AI158" s="46"/>
      <c r="AJ158" s="46"/>
      <c r="AK158" s="46"/>
      <c r="AL158" s="46"/>
      <c r="AM158" s="46"/>
    </row>
    <row r="159" spans="1:58" s="47" customFormat="1" ht="12.6" customHeight="1" x14ac:dyDescent="0.25">
      <c r="A159" s="389"/>
      <c r="B159" s="392"/>
      <c r="C159" s="395"/>
      <c r="D159" s="398"/>
      <c r="E159" s="401"/>
      <c r="F159" s="395"/>
      <c r="G159" s="395"/>
      <c r="H159" s="69" t="s">
        <v>0</v>
      </c>
      <c r="I159" s="235">
        <f t="shared" si="37"/>
        <v>0</v>
      </c>
      <c r="J159" s="239"/>
      <c r="K159" s="238"/>
      <c r="L159" s="239"/>
      <c r="M159" s="240" t="s">
        <v>173</v>
      </c>
      <c r="N159" s="239">
        <v>2407.6799999999998</v>
      </c>
      <c r="O159" s="240" t="s">
        <v>139</v>
      </c>
      <c r="P159" s="240" t="s">
        <v>139</v>
      </c>
      <c r="Q159" s="240" t="s">
        <v>139</v>
      </c>
      <c r="R159" s="240" t="s">
        <v>139</v>
      </c>
      <c r="S159" s="239">
        <v>3000</v>
      </c>
      <c r="T159" s="240" t="s">
        <v>139</v>
      </c>
      <c r="U159" s="240" t="s">
        <v>139</v>
      </c>
      <c r="V159" s="240" t="s">
        <v>139</v>
      </c>
      <c r="W159" s="239">
        <v>2675.483378093003</v>
      </c>
      <c r="X159" s="55"/>
      <c r="Y159" s="55"/>
      <c r="Z159" s="55" t="s">
        <v>139</v>
      </c>
      <c r="AA159" s="55"/>
      <c r="AB159" s="239">
        <f>9.7%*PIN!B54</f>
        <v>0</v>
      </c>
      <c r="AC159" s="55"/>
      <c r="AD159" s="55"/>
      <c r="AE159" s="55"/>
      <c r="AF159" s="55"/>
      <c r="AG159" s="46"/>
      <c r="AH159" s="46"/>
      <c r="AI159" s="46"/>
      <c r="AJ159" s="46"/>
      <c r="AK159" s="46"/>
      <c r="AL159" s="46"/>
      <c r="AM159" s="46"/>
    </row>
    <row r="160" spans="1:58" s="47" customFormat="1" ht="12.6" customHeight="1" x14ac:dyDescent="0.25">
      <c r="A160" s="389"/>
      <c r="B160" s="392"/>
      <c r="C160" s="395"/>
      <c r="D160" s="398"/>
      <c r="E160" s="401"/>
      <c r="F160" s="395"/>
      <c r="G160" s="395"/>
      <c r="H160" s="69" t="s">
        <v>1</v>
      </c>
      <c r="I160" s="238"/>
      <c r="J160" s="239"/>
      <c r="K160" s="238"/>
      <c r="L160" s="239"/>
      <c r="M160" s="240" t="s">
        <v>173</v>
      </c>
      <c r="N160" s="239">
        <v>16794</v>
      </c>
      <c r="O160" s="240" t="s">
        <v>139</v>
      </c>
      <c r="P160" s="240" t="s">
        <v>139</v>
      </c>
      <c r="Q160" s="240" t="s">
        <v>139</v>
      </c>
      <c r="R160" s="240" t="s">
        <v>139</v>
      </c>
      <c r="S160" s="239">
        <v>17000</v>
      </c>
      <c r="T160" s="240" t="s">
        <v>139</v>
      </c>
      <c r="U160" s="240" t="s">
        <v>139</v>
      </c>
      <c r="V160" s="240" t="s">
        <v>139</v>
      </c>
      <c r="W160" s="239">
        <v>17385.812661992339</v>
      </c>
      <c r="X160" s="55"/>
      <c r="Y160" s="55">
        <v>66</v>
      </c>
      <c r="Z160" s="55" t="s">
        <v>139</v>
      </c>
      <c r="AA160" s="55"/>
      <c r="AB160" s="239">
        <f>9.7%*PIN!B55</f>
        <v>0</v>
      </c>
      <c r="AC160" s="55"/>
      <c r="AD160" s="55"/>
      <c r="AE160" s="55"/>
      <c r="AF160" s="55"/>
      <c r="AG160" s="46"/>
      <c r="AH160" s="46"/>
      <c r="AI160" s="46"/>
      <c r="AJ160" s="46"/>
      <c r="AK160" s="46"/>
      <c r="AL160" s="46"/>
      <c r="AM160" s="46"/>
    </row>
    <row r="161" spans="1:72" s="47" customFormat="1" ht="12.6" customHeight="1" x14ac:dyDescent="0.25">
      <c r="A161" s="389"/>
      <c r="B161" s="392"/>
      <c r="C161" s="395"/>
      <c r="D161" s="398"/>
      <c r="E161" s="401"/>
      <c r="F161" s="395"/>
      <c r="G161" s="395"/>
      <c r="H161" s="371" t="s">
        <v>19</v>
      </c>
      <c r="I161" s="247">
        <v>0</v>
      </c>
      <c r="J161" s="248"/>
      <c r="K161" s="238"/>
      <c r="L161" s="250"/>
      <c r="M161" s="240" t="s">
        <v>173</v>
      </c>
      <c r="N161" s="250">
        <v>219000</v>
      </c>
      <c r="O161" s="240" t="s">
        <v>139</v>
      </c>
      <c r="P161" s="240" t="s">
        <v>139</v>
      </c>
      <c r="Q161" s="240" t="s">
        <v>139</v>
      </c>
      <c r="R161" s="240" t="s">
        <v>139</v>
      </c>
      <c r="S161" s="239">
        <v>275000</v>
      </c>
      <c r="T161" s="240">
        <v>63408</v>
      </c>
      <c r="U161" s="240">
        <f>S161+62203</f>
        <v>337203</v>
      </c>
      <c r="V161" s="240">
        <v>214837</v>
      </c>
      <c r="W161" s="239">
        <v>212149.8504</v>
      </c>
      <c r="X161" s="55"/>
      <c r="Y161" s="55">
        <v>26395</v>
      </c>
      <c r="Z161" s="55" t="s">
        <v>139</v>
      </c>
      <c r="AA161" s="55"/>
      <c r="AB161" s="239">
        <f>5.5%*PIN!B52</f>
        <v>0</v>
      </c>
      <c r="AC161" s="55"/>
      <c r="AD161" s="55"/>
      <c r="AE161" s="55"/>
      <c r="AF161" s="55"/>
      <c r="AG161" s="46"/>
      <c r="AH161" s="46"/>
      <c r="AI161" s="46"/>
      <c r="AJ161" s="46"/>
      <c r="AK161" s="46"/>
      <c r="AL161" s="46"/>
      <c r="AM161" s="46"/>
    </row>
    <row r="162" spans="1:72" s="47" customFormat="1" ht="98.25" customHeight="1" x14ac:dyDescent="0.25">
      <c r="A162" s="390"/>
      <c r="B162" s="393"/>
      <c r="C162" s="396"/>
      <c r="D162" s="399"/>
      <c r="E162" s="402"/>
      <c r="F162" s="396"/>
      <c r="G162" s="396"/>
      <c r="H162" s="371" t="s">
        <v>274</v>
      </c>
      <c r="I162" s="240" t="s">
        <v>139</v>
      </c>
      <c r="J162" s="239" t="s">
        <v>139</v>
      </c>
      <c r="K162" s="240" t="s">
        <v>139</v>
      </c>
      <c r="L162" s="239" t="s">
        <v>139</v>
      </c>
      <c r="M162" s="240" t="s">
        <v>139</v>
      </c>
      <c r="N162" s="239" t="s">
        <v>139</v>
      </c>
      <c r="O162" s="240" t="s">
        <v>139</v>
      </c>
      <c r="P162" s="240" t="s">
        <v>139</v>
      </c>
      <c r="Q162" s="240" t="s">
        <v>139</v>
      </c>
      <c r="R162" s="240" t="s">
        <v>139</v>
      </c>
      <c r="S162" s="239" t="s">
        <v>139</v>
      </c>
      <c r="T162" s="240" t="s">
        <v>139</v>
      </c>
      <c r="U162" s="240" t="s">
        <v>139</v>
      </c>
      <c r="V162" s="240" t="s">
        <v>139</v>
      </c>
      <c r="W162" s="239" t="s">
        <v>139</v>
      </c>
      <c r="X162" s="55"/>
      <c r="Y162" s="55">
        <v>552</v>
      </c>
      <c r="Z162" s="55" t="s">
        <v>139</v>
      </c>
      <c r="AA162" s="55"/>
      <c r="AB162" s="239" t="s">
        <v>139</v>
      </c>
      <c r="AC162" s="55"/>
      <c r="AD162" s="55"/>
      <c r="AE162" s="55"/>
      <c r="AF162" s="55"/>
      <c r="AG162" s="46"/>
      <c r="AH162" s="46"/>
      <c r="AI162" s="46"/>
      <c r="AJ162" s="46"/>
      <c r="AK162" s="46"/>
      <c r="AL162" s="46"/>
      <c r="AM162" s="46"/>
    </row>
    <row r="163" spans="1:72" s="47" customFormat="1" ht="12.6" customHeight="1" x14ac:dyDescent="0.25">
      <c r="A163" s="93"/>
      <c r="B163" s="205"/>
      <c r="C163" s="87"/>
      <c r="D163" s="337"/>
      <c r="E163" s="87"/>
      <c r="F163" s="87"/>
      <c r="G163" s="88"/>
      <c r="H163" s="89"/>
      <c r="I163" s="89"/>
      <c r="J163" s="90"/>
      <c r="K163" s="90"/>
      <c r="L163" s="90"/>
      <c r="M163" s="90"/>
      <c r="N163" s="90"/>
      <c r="O163" s="90"/>
      <c r="P163" s="46"/>
      <c r="Q163" s="90"/>
      <c r="R163" s="90"/>
      <c r="S163" s="92"/>
      <c r="T163" s="46"/>
      <c r="U163" s="46"/>
      <c r="V163" s="46"/>
      <c r="W163" s="46"/>
      <c r="X163" s="46"/>
      <c r="Y163" s="46"/>
      <c r="Z163" s="46"/>
      <c r="AA163" s="46"/>
      <c r="AB163" s="46"/>
      <c r="AC163" s="46"/>
      <c r="AD163" s="46"/>
      <c r="AE163" s="46"/>
      <c r="AF163" s="46"/>
      <c r="AG163" s="46"/>
      <c r="AH163" s="46"/>
      <c r="AI163" s="46"/>
      <c r="AJ163" s="46"/>
      <c r="AK163" s="46"/>
      <c r="AL163" s="46"/>
      <c r="AM163" s="46"/>
    </row>
    <row r="164" spans="1:72" s="185" customFormat="1" ht="12.6" customHeight="1" x14ac:dyDescent="0.25">
      <c r="A164" s="210"/>
      <c r="B164" s="208"/>
      <c r="C164" s="225"/>
      <c r="D164" s="340"/>
      <c r="E164" s="226"/>
      <c r="F164" s="226"/>
      <c r="G164" s="226"/>
      <c r="H164" s="226"/>
      <c r="I164" s="226"/>
      <c r="J164" s="403">
        <v>2017</v>
      </c>
      <c r="K164" s="403"/>
      <c r="L164" s="403">
        <v>2018</v>
      </c>
      <c r="M164" s="403"/>
      <c r="N164" s="420">
        <v>2019</v>
      </c>
      <c r="O164" s="421"/>
      <c r="P164" s="421"/>
      <c r="Q164" s="421"/>
      <c r="R164" s="422"/>
      <c r="S164" s="424">
        <v>2020</v>
      </c>
      <c r="T164" s="424"/>
      <c r="U164" s="424"/>
      <c r="V164" s="403"/>
      <c r="W164" s="403">
        <v>2021</v>
      </c>
      <c r="X164" s="403"/>
      <c r="Y164" s="403"/>
      <c r="Z164" s="403"/>
      <c r="AA164" s="403"/>
      <c r="AB164" s="403">
        <v>2022</v>
      </c>
      <c r="AC164" s="403"/>
      <c r="AD164" s="403"/>
      <c r="AE164" s="403"/>
      <c r="AF164" s="403"/>
      <c r="AG164" s="183"/>
      <c r="AH164" s="183"/>
      <c r="AI164" s="183"/>
      <c r="AJ164" s="183"/>
      <c r="AK164" s="183"/>
      <c r="AL164" s="183"/>
      <c r="AM164" s="183"/>
      <c r="AN164" s="184"/>
      <c r="AO164" s="184"/>
      <c r="AP164" s="184"/>
      <c r="AQ164" s="184"/>
      <c r="AR164" s="184"/>
      <c r="AS164" s="184"/>
      <c r="AT164" s="184"/>
      <c r="AU164" s="184"/>
      <c r="AV164" s="184"/>
      <c r="AW164" s="184"/>
      <c r="AX164" s="184"/>
      <c r="AY164" s="184"/>
      <c r="AZ164" s="184"/>
      <c r="BA164" s="184"/>
      <c r="BB164" s="184"/>
      <c r="BC164" s="184"/>
      <c r="BD164" s="184"/>
      <c r="BE164" s="184"/>
      <c r="BF164" s="184"/>
      <c r="BG164" s="184"/>
      <c r="BH164" s="184"/>
      <c r="BI164" s="184"/>
      <c r="BJ164" s="184"/>
      <c r="BK164" s="184"/>
      <c r="BL164" s="184"/>
      <c r="BM164" s="184"/>
      <c r="BN164" s="184"/>
      <c r="BO164" s="184"/>
      <c r="BP164" s="184"/>
      <c r="BQ164" s="184"/>
      <c r="BR164" s="184"/>
      <c r="BS164" s="184"/>
      <c r="BT164" s="184"/>
    </row>
    <row r="165" spans="1:72" s="231" customFormat="1" ht="38.25" x14ac:dyDescent="0.25">
      <c r="A165" s="227" t="s">
        <v>2</v>
      </c>
      <c r="B165" s="187" t="s">
        <v>3</v>
      </c>
      <c r="C165" s="189" t="s">
        <v>4</v>
      </c>
      <c r="D165" s="341" t="s">
        <v>12</v>
      </c>
      <c r="E165" s="189" t="s">
        <v>10</v>
      </c>
      <c r="F165" s="189" t="s">
        <v>11</v>
      </c>
      <c r="G165" s="189" t="s">
        <v>13</v>
      </c>
      <c r="H165" s="228" t="s">
        <v>21</v>
      </c>
      <c r="I165" s="200" t="s">
        <v>5</v>
      </c>
      <c r="J165" s="190" t="s">
        <v>22</v>
      </c>
      <c r="K165" s="191" t="s">
        <v>29</v>
      </c>
      <c r="L165" s="190" t="s">
        <v>22</v>
      </c>
      <c r="M165" s="191" t="s">
        <v>29</v>
      </c>
      <c r="N165" s="190" t="s">
        <v>22</v>
      </c>
      <c r="O165" s="192" t="s">
        <v>262</v>
      </c>
      <c r="P165" s="192" t="s">
        <v>263</v>
      </c>
      <c r="Q165" s="192" t="s">
        <v>264</v>
      </c>
      <c r="R165" s="192" t="s">
        <v>265</v>
      </c>
      <c r="S165" s="190" t="s">
        <v>22</v>
      </c>
      <c r="T165" s="191" t="s">
        <v>269</v>
      </c>
      <c r="U165" s="192" t="s">
        <v>264</v>
      </c>
      <c r="V165" s="192" t="s">
        <v>265</v>
      </c>
      <c r="W165" s="201" t="s">
        <v>22</v>
      </c>
      <c r="X165" s="220" t="s">
        <v>262</v>
      </c>
      <c r="Y165" s="220" t="s">
        <v>263</v>
      </c>
      <c r="Z165" s="220" t="s">
        <v>264</v>
      </c>
      <c r="AA165" s="220" t="s">
        <v>265</v>
      </c>
      <c r="AB165" s="287" t="s">
        <v>22</v>
      </c>
      <c r="AC165" s="220" t="s">
        <v>262</v>
      </c>
      <c r="AD165" s="220" t="s">
        <v>263</v>
      </c>
      <c r="AE165" s="220" t="s">
        <v>264</v>
      </c>
      <c r="AF165" s="220" t="s">
        <v>265</v>
      </c>
      <c r="AG165" s="229"/>
      <c r="AH165" s="229"/>
      <c r="AI165" s="229"/>
      <c r="AJ165" s="229"/>
      <c r="AK165" s="229"/>
      <c r="AL165" s="183"/>
      <c r="AM165" s="183"/>
      <c r="AN165" s="230"/>
      <c r="AO165" s="230"/>
      <c r="AP165" s="230"/>
      <c r="AQ165" s="230"/>
      <c r="AR165" s="230"/>
      <c r="AS165" s="230"/>
      <c r="AT165" s="230"/>
      <c r="AU165" s="230"/>
      <c r="AV165" s="230"/>
      <c r="AW165" s="230"/>
      <c r="AX165" s="230"/>
      <c r="AY165" s="230"/>
      <c r="AZ165" s="230"/>
      <c r="BA165" s="230"/>
      <c r="BB165" s="230"/>
      <c r="BC165" s="230"/>
      <c r="BD165" s="230"/>
      <c r="BE165" s="230"/>
      <c r="BF165" s="230"/>
    </row>
    <row r="166" spans="1:72" s="110" customFormat="1" ht="12.6" customHeight="1" x14ac:dyDescent="0.25">
      <c r="A166" s="468" t="s">
        <v>291</v>
      </c>
      <c r="B166" s="391" t="s">
        <v>6</v>
      </c>
      <c r="C166" s="394" t="s">
        <v>106</v>
      </c>
      <c r="D166" s="397" t="s">
        <v>17</v>
      </c>
      <c r="E166" s="394" t="s">
        <v>107</v>
      </c>
      <c r="F166" s="394" t="s">
        <v>286</v>
      </c>
      <c r="G166" s="394" t="s">
        <v>14</v>
      </c>
      <c r="H166" s="49" t="s">
        <v>18</v>
      </c>
      <c r="I166" s="50">
        <v>6.5000000000000002E-2</v>
      </c>
      <c r="J166" s="51"/>
      <c r="K166" s="259">
        <v>5.5E-2</v>
      </c>
      <c r="L166" s="260">
        <v>0.12</v>
      </c>
      <c r="M166" s="261">
        <v>8.5999999999999993E-2</v>
      </c>
      <c r="N166" s="260">
        <v>0.12</v>
      </c>
      <c r="O166" s="261">
        <v>1.7000000000000001E-2</v>
      </c>
      <c r="P166" s="261">
        <v>4.5999999999999999E-2</v>
      </c>
      <c r="Q166" s="261">
        <v>5.0999999999999997E-2</v>
      </c>
      <c r="R166" s="262">
        <f>(R175*100%)/914648</f>
        <v>7.9972842011353004E-2</v>
      </c>
      <c r="S166" s="263">
        <v>0.12</v>
      </c>
      <c r="T166" s="264">
        <v>3.5000000000000003E-2</v>
      </c>
      <c r="U166" s="265">
        <v>5.4399999999999997E-2</v>
      </c>
      <c r="V166" s="265">
        <v>7.3999999999999996E-2</v>
      </c>
      <c r="W166" s="263">
        <v>0.12</v>
      </c>
      <c r="X166" s="112"/>
      <c r="Y166" s="112"/>
      <c r="Z166" s="112"/>
      <c r="AA166" s="112"/>
      <c r="AB166" s="263">
        <v>0.12</v>
      </c>
      <c r="AC166" s="112"/>
      <c r="AD166" s="112"/>
      <c r="AE166" s="112"/>
      <c r="AF166" s="112"/>
      <c r="AG166" s="108"/>
      <c r="AH166" s="108"/>
      <c r="AI166" s="108"/>
      <c r="AJ166" s="108"/>
      <c r="AK166" s="108"/>
      <c r="AL166" s="46"/>
      <c r="AM166" s="46"/>
      <c r="AN166" s="109"/>
      <c r="AO166" s="109"/>
      <c r="AP166" s="109"/>
      <c r="AQ166" s="109"/>
      <c r="AR166" s="109"/>
      <c r="AS166" s="109"/>
      <c r="AT166" s="109"/>
      <c r="AU166" s="109"/>
      <c r="AV166" s="109"/>
      <c r="AW166" s="109"/>
      <c r="AX166" s="109"/>
      <c r="AY166" s="109"/>
      <c r="AZ166" s="109"/>
      <c r="BA166" s="109"/>
      <c r="BB166" s="109"/>
      <c r="BC166" s="109"/>
      <c r="BD166" s="109"/>
      <c r="BE166" s="109"/>
      <c r="BF166" s="109"/>
    </row>
    <row r="167" spans="1:72" s="110" customFormat="1" ht="12.6" customHeight="1" x14ac:dyDescent="0.25">
      <c r="A167" s="469"/>
      <c r="B167" s="392"/>
      <c r="C167" s="395"/>
      <c r="D167" s="398"/>
      <c r="E167" s="395"/>
      <c r="F167" s="395"/>
      <c r="G167" s="395"/>
      <c r="H167" s="49" t="s">
        <v>0</v>
      </c>
      <c r="I167" s="50">
        <v>0.12</v>
      </c>
      <c r="J167" s="51"/>
      <c r="K167" s="266">
        <v>0.13</v>
      </c>
      <c r="L167" s="260">
        <v>0.12</v>
      </c>
      <c r="M167" s="261">
        <v>0.12</v>
      </c>
      <c r="N167" s="260">
        <v>0.12</v>
      </c>
      <c r="O167" s="261">
        <v>3.4000000000000002E-2</v>
      </c>
      <c r="P167" s="261">
        <v>6.5000000000000002E-2</v>
      </c>
      <c r="Q167" s="261">
        <v>9.8000000000000004E-2</v>
      </c>
      <c r="R167" s="262">
        <f>(R176*100%)/180000</f>
        <v>1.0661111111111111E-2</v>
      </c>
      <c r="S167" s="263">
        <v>0.12</v>
      </c>
      <c r="T167" s="264">
        <v>4.3999999999999997E-2</v>
      </c>
      <c r="U167" s="265">
        <v>4.4200000000000003E-2</v>
      </c>
      <c r="V167" s="265">
        <v>5.5E-2</v>
      </c>
      <c r="W167" s="263">
        <v>0.12</v>
      </c>
      <c r="X167" s="112"/>
      <c r="Y167" s="112"/>
      <c r="Z167" s="112"/>
      <c r="AA167" s="112"/>
      <c r="AB167" s="263">
        <v>0.12</v>
      </c>
      <c r="AC167" s="112"/>
      <c r="AD167" s="112"/>
      <c r="AE167" s="112"/>
      <c r="AF167" s="112"/>
      <c r="AG167" s="108"/>
      <c r="AH167" s="108"/>
      <c r="AI167" s="108"/>
      <c r="AJ167" s="108"/>
      <c r="AK167" s="108"/>
      <c r="AL167" s="46"/>
      <c r="AM167" s="46"/>
      <c r="AN167" s="109"/>
      <c r="AO167" s="109"/>
      <c r="AP167" s="109"/>
      <c r="AQ167" s="109"/>
      <c r="AR167" s="109"/>
      <c r="AS167" s="109"/>
      <c r="AT167" s="109"/>
      <c r="AU167" s="109"/>
      <c r="AV167" s="109"/>
      <c r="AW167" s="109"/>
      <c r="AX167" s="109"/>
      <c r="AY167" s="109"/>
      <c r="AZ167" s="109"/>
      <c r="BA167" s="109"/>
      <c r="BB167" s="109"/>
      <c r="BC167" s="109"/>
      <c r="BD167" s="109"/>
      <c r="BE167" s="109"/>
      <c r="BF167" s="109"/>
    </row>
    <row r="168" spans="1:72" s="110" customFormat="1" ht="12.6" customHeight="1" x14ac:dyDescent="0.25">
      <c r="A168" s="469"/>
      <c r="B168" s="392"/>
      <c r="C168" s="395"/>
      <c r="D168" s="398"/>
      <c r="E168" s="395"/>
      <c r="F168" s="395"/>
      <c r="G168" s="395"/>
      <c r="H168" s="49" t="s">
        <v>1</v>
      </c>
      <c r="I168" s="50">
        <v>0.12</v>
      </c>
      <c r="J168" s="51"/>
      <c r="K168" s="266" t="s">
        <v>139</v>
      </c>
      <c r="L168" s="260">
        <v>0.12</v>
      </c>
      <c r="M168" s="261">
        <v>0.01</v>
      </c>
      <c r="N168" s="260">
        <v>0.12</v>
      </c>
      <c r="O168" s="261">
        <v>0</v>
      </c>
      <c r="P168" s="261">
        <v>0</v>
      </c>
      <c r="Q168" s="261">
        <v>0</v>
      </c>
      <c r="R168" s="262">
        <f>(R177*100%)/28800</f>
        <v>1.5625000000000001E-3</v>
      </c>
      <c r="S168" s="263">
        <v>0.12</v>
      </c>
      <c r="T168" s="264">
        <v>5.5E-2</v>
      </c>
      <c r="U168" s="267">
        <v>5.5E-2</v>
      </c>
      <c r="V168" s="267">
        <v>0.1</v>
      </c>
      <c r="W168" s="263">
        <v>0.12</v>
      </c>
      <c r="X168" s="114"/>
      <c r="Y168" s="114"/>
      <c r="Z168" s="114"/>
      <c r="AA168" s="114"/>
      <c r="AB168" s="263">
        <v>0.12</v>
      </c>
      <c r="AC168" s="114"/>
      <c r="AD168" s="114"/>
      <c r="AE168" s="114"/>
      <c r="AF168" s="114"/>
      <c r="AG168" s="108"/>
      <c r="AH168" s="108"/>
      <c r="AI168" s="108"/>
      <c r="AJ168" s="108"/>
      <c r="AK168" s="108"/>
      <c r="AL168" s="46"/>
      <c r="AM168" s="46"/>
      <c r="AN168" s="109"/>
      <c r="AO168" s="109"/>
      <c r="AP168" s="109"/>
      <c r="AQ168" s="109"/>
      <c r="AR168" s="109"/>
      <c r="AS168" s="109"/>
      <c r="AT168" s="109"/>
      <c r="AU168" s="109"/>
      <c r="AV168" s="109"/>
      <c r="AW168" s="109"/>
      <c r="AX168" s="109"/>
      <c r="AY168" s="109"/>
      <c r="AZ168" s="109"/>
      <c r="BA168" s="109"/>
      <c r="BB168" s="109"/>
      <c r="BC168" s="109"/>
      <c r="BD168" s="109"/>
      <c r="BE168" s="109"/>
      <c r="BF168" s="109"/>
    </row>
    <row r="169" spans="1:72" s="110" customFormat="1" ht="12.6" customHeight="1" x14ac:dyDescent="0.25">
      <c r="A169" s="469"/>
      <c r="B169" s="392"/>
      <c r="C169" s="395"/>
      <c r="D169" s="398"/>
      <c r="E169" s="395"/>
      <c r="F169" s="395"/>
      <c r="G169" s="395"/>
      <c r="H169" s="49" t="s">
        <v>19</v>
      </c>
      <c r="I169" s="50">
        <v>0.12</v>
      </c>
      <c r="J169" s="51"/>
      <c r="K169" s="266" t="s">
        <v>139</v>
      </c>
      <c r="L169" s="260" t="s">
        <v>139</v>
      </c>
      <c r="M169" s="268" t="s">
        <v>139</v>
      </c>
      <c r="N169" s="260" t="s">
        <v>139</v>
      </c>
      <c r="O169" s="261" t="s">
        <v>139</v>
      </c>
      <c r="P169" s="261" t="s">
        <v>139</v>
      </c>
      <c r="Q169" s="261" t="s">
        <v>139</v>
      </c>
      <c r="R169" s="268" t="s">
        <v>139</v>
      </c>
      <c r="S169" s="263" t="s">
        <v>139</v>
      </c>
      <c r="T169" s="268" t="s">
        <v>139</v>
      </c>
      <c r="U169" s="269" t="s">
        <v>139</v>
      </c>
      <c r="V169" s="269" t="s">
        <v>139</v>
      </c>
      <c r="W169" s="263">
        <v>0.12</v>
      </c>
      <c r="X169" s="115"/>
      <c r="Y169" s="115"/>
      <c r="Z169" s="115"/>
      <c r="AA169" s="115"/>
      <c r="AB169" s="263">
        <v>0.12</v>
      </c>
      <c r="AC169" s="115"/>
      <c r="AD169" s="115"/>
      <c r="AE169" s="115"/>
      <c r="AF169" s="115"/>
      <c r="AG169" s="108"/>
      <c r="AH169" s="108"/>
      <c r="AI169" s="108"/>
      <c r="AJ169" s="108"/>
      <c r="AK169" s="108"/>
      <c r="AL169" s="46"/>
      <c r="AM169" s="46"/>
      <c r="AN169" s="109"/>
      <c r="AO169" s="109"/>
      <c r="AP169" s="109"/>
      <c r="AQ169" s="109"/>
      <c r="AR169" s="109"/>
      <c r="AS169" s="109"/>
      <c r="AT169" s="109"/>
      <c r="AU169" s="109"/>
      <c r="AV169" s="109"/>
      <c r="AW169" s="109"/>
      <c r="AX169" s="109"/>
      <c r="AY169" s="109"/>
      <c r="AZ169" s="109"/>
      <c r="BA169" s="109"/>
      <c r="BB169" s="109"/>
      <c r="BC169" s="109"/>
      <c r="BD169" s="109"/>
      <c r="BE169" s="109"/>
      <c r="BF169" s="109"/>
    </row>
    <row r="170" spans="1:72" s="110" customFormat="1" ht="12.6" customHeight="1" x14ac:dyDescent="0.25">
      <c r="A170" s="470"/>
      <c r="B170" s="393"/>
      <c r="C170" s="396"/>
      <c r="D170" s="399"/>
      <c r="E170" s="396"/>
      <c r="F170" s="396"/>
      <c r="G170" s="396"/>
      <c r="H170" s="49" t="s">
        <v>274</v>
      </c>
      <c r="I170" s="50"/>
      <c r="J170" s="51"/>
      <c r="K170" s="266" t="s">
        <v>139</v>
      </c>
      <c r="L170" s="260" t="s">
        <v>139</v>
      </c>
      <c r="M170" s="268" t="s">
        <v>139</v>
      </c>
      <c r="N170" s="260" t="s">
        <v>139</v>
      </c>
      <c r="O170" s="261" t="s">
        <v>139</v>
      </c>
      <c r="P170" s="261" t="s">
        <v>139</v>
      </c>
      <c r="Q170" s="261" t="s">
        <v>139</v>
      </c>
      <c r="R170" s="268" t="s">
        <v>139</v>
      </c>
      <c r="S170" s="263" t="s">
        <v>139</v>
      </c>
      <c r="T170" s="268" t="s">
        <v>139</v>
      </c>
      <c r="U170" s="269" t="s">
        <v>139</v>
      </c>
      <c r="V170" s="269" t="s">
        <v>139</v>
      </c>
      <c r="W170" s="263"/>
      <c r="X170" s="115"/>
      <c r="Y170" s="115"/>
      <c r="Z170" s="115"/>
      <c r="AA170" s="115"/>
      <c r="AB170" s="263"/>
      <c r="AC170" s="115"/>
      <c r="AD170" s="115"/>
      <c r="AE170" s="115"/>
      <c r="AF170" s="115"/>
      <c r="AG170" s="108"/>
      <c r="AH170" s="108"/>
      <c r="AI170" s="108"/>
      <c r="AJ170" s="108"/>
      <c r="AK170" s="108"/>
      <c r="AL170" s="46"/>
      <c r="AM170" s="46"/>
      <c r="AN170" s="109"/>
      <c r="AO170" s="109"/>
      <c r="AP170" s="109"/>
      <c r="AQ170" s="109"/>
      <c r="AR170" s="109"/>
      <c r="AS170" s="109"/>
      <c r="AT170" s="109"/>
      <c r="AU170" s="109"/>
      <c r="AV170" s="109"/>
      <c r="AW170" s="109"/>
      <c r="AX170" s="109"/>
      <c r="AY170" s="109"/>
      <c r="AZ170" s="109"/>
      <c r="BA170" s="109"/>
      <c r="BB170" s="109"/>
      <c r="BC170" s="109"/>
      <c r="BD170" s="109"/>
      <c r="BE170" s="109"/>
      <c r="BF170" s="109"/>
    </row>
    <row r="171" spans="1:72" s="110" customFormat="1" ht="12.6" customHeight="1" x14ac:dyDescent="0.25">
      <c r="A171" s="116"/>
      <c r="B171" s="209"/>
      <c r="C171" s="117"/>
      <c r="D171" s="342"/>
      <c r="E171" s="117"/>
      <c r="F171" s="117"/>
      <c r="G171" s="117"/>
      <c r="H171" s="117"/>
      <c r="I171" s="87"/>
      <c r="J171" s="117"/>
      <c r="K171" s="117"/>
      <c r="L171" s="117"/>
      <c r="M171" s="117"/>
      <c r="N171" s="117"/>
      <c r="O171" s="117"/>
      <c r="P171" s="118"/>
      <c r="Q171" s="117"/>
      <c r="R171" s="117"/>
      <c r="S171" s="117"/>
      <c r="T171" s="118"/>
      <c r="U171" s="117"/>
      <c r="V171" s="117"/>
      <c r="W171" s="117"/>
      <c r="X171" s="117"/>
      <c r="Y171" s="117"/>
      <c r="Z171" s="117"/>
      <c r="AA171" s="117"/>
      <c r="AB171" s="117"/>
      <c r="AC171" s="117"/>
      <c r="AD171" s="117"/>
      <c r="AE171" s="117"/>
      <c r="AF171" s="117"/>
      <c r="AG171" s="108"/>
      <c r="AH171" s="108"/>
      <c r="AI171" s="108"/>
      <c r="AJ171" s="108"/>
      <c r="AK171" s="108"/>
      <c r="AL171" s="46"/>
      <c r="AM171" s="46"/>
      <c r="AN171" s="109"/>
      <c r="AO171" s="109"/>
      <c r="AP171" s="109"/>
      <c r="AQ171" s="109"/>
      <c r="AR171" s="109"/>
      <c r="AS171" s="109"/>
      <c r="AT171" s="109"/>
      <c r="AU171" s="109"/>
      <c r="AV171" s="109"/>
      <c r="AW171" s="109"/>
      <c r="AX171" s="109"/>
      <c r="AY171" s="109"/>
      <c r="AZ171" s="109"/>
      <c r="BA171" s="109"/>
      <c r="BB171" s="109"/>
      <c r="BC171" s="109"/>
      <c r="BD171" s="109"/>
      <c r="BE171" s="109"/>
      <c r="BF171" s="109"/>
    </row>
    <row r="172" spans="1:72" s="185" customFormat="1" ht="12.6" customHeight="1" x14ac:dyDescent="0.25">
      <c r="A172" s="179"/>
      <c r="B172" s="180"/>
      <c r="C172" s="181"/>
      <c r="D172" s="333"/>
      <c r="E172" s="182"/>
      <c r="F172" s="182"/>
      <c r="G172" s="182"/>
      <c r="H172" s="182"/>
      <c r="I172" s="182"/>
      <c r="J172" s="420">
        <v>2017</v>
      </c>
      <c r="K172" s="422"/>
      <c r="L172" s="420">
        <v>2018</v>
      </c>
      <c r="M172" s="422"/>
      <c r="N172" s="420">
        <v>2019</v>
      </c>
      <c r="O172" s="421"/>
      <c r="P172" s="421"/>
      <c r="Q172" s="421"/>
      <c r="R172" s="422"/>
      <c r="S172" s="424">
        <v>2020</v>
      </c>
      <c r="T172" s="424"/>
      <c r="U172" s="424"/>
      <c r="V172" s="403"/>
      <c r="W172" s="403">
        <v>2021</v>
      </c>
      <c r="X172" s="403"/>
      <c r="Y172" s="403"/>
      <c r="Z172" s="403"/>
      <c r="AA172" s="403"/>
      <c r="AB172" s="403">
        <v>2022</v>
      </c>
      <c r="AC172" s="403"/>
      <c r="AD172" s="403"/>
      <c r="AE172" s="403"/>
      <c r="AF172" s="403"/>
      <c r="AG172" s="183"/>
      <c r="AH172" s="183"/>
      <c r="AI172" s="183"/>
      <c r="AJ172" s="183"/>
      <c r="AK172" s="183"/>
      <c r="AL172" s="183"/>
      <c r="AM172" s="183"/>
      <c r="AN172" s="184"/>
      <c r="AO172" s="184"/>
      <c r="AP172" s="184"/>
      <c r="AQ172" s="184"/>
      <c r="AR172" s="184"/>
      <c r="AS172" s="184"/>
      <c r="AT172" s="184"/>
      <c r="AU172" s="184"/>
      <c r="AV172" s="184"/>
      <c r="AW172" s="184"/>
      <c r="AX172" s="184"/>
      <c r="AY172" s="184"/>
      <c r="AZ172" s="184"/>
      <c r="BA172" s="184"/>
      <c r="BB172" s="184"/>
      <c r="BC172" s="184"/>
      <c r="BD172" s="184"/>
      <c r="BE172" s="184"/>
      <c r="BF172" s="184"/>
    </row>
    <row r="173" spans="1:72" s="203" customFormat="1" ht="38.25" x14ac:dyDescent="0.25">
      <c r="A173" s="195" t="s">
        <v>2</v>
      </c>
      <c r="B173" s="196" t="s">
        <v>3</v>
      </c>
      <c r="C173" s="197" t="s">
        <v>4</v>
      </c>
      <c r="D173" s="336" t="s">
        <v>12</v>
      </c>
      <c r="E173" s="197" t="s">
        <v>10</v>
      </c>
      <c r="F173" s="197" t="s">
        <v>11</v>
      </c>
      <c r="G173" s="198" t="s">
        <v>13</v>
      </c>
      <c r="H173" s="199" t="s">
        <v>21</v>
      </c>
      <c r="I173" s="200" t="s">
        <v>5</v>
      </c>
      <c r="J173" s="190" t="s">
        <v>22</v>
      </c>
      <c r="K173" s="191" t="s">
        <v>29</v>
      </c>
      <c r="L173" s="190" t="s">
        <v>22</v>
      </c>
      <c r="M173" s="191" t="s">
        <v>29</v>
      </c>
      <c r="N173" s="190" t="s">
        <v>22</v>
      </c>
      <c r="O173" s="192" t="s">
        <v>262</v>
      </c>
      <c r="P173" s="192" t="s">
        <v>263</v>
      </c>
      <c r="Q173" s="192" t="s">
        <v>264</v>
      </c>
      <c r="R173" s="192" t="s">
        <v>265</v>
      </c>
      <c r="S173" s="190" t="s">
        <v>22</v>
      </c>
      <c r="T173" s="191" t="s">
        <v>269</v>
      </c>
      <c r="U173" s="192" t="s">
        <v>264</v>
      </c>
      <c r="V173" s="192" t="s">
        <v>265</v>
      </c>
      <c r="W173" s="201" t="s">
        <v>22</v>
      </c>
      <c r="X173" s="220" t="s">
        <v>262</v>
      </c>
      <c r="Y173" s="220" t="s">
        <v>263</v>
      </c>
      <c r="Z173" s="220" t="s">
        <v>264</v>
      </c>
      <c r="AA173" s="220" t="s">
        <v>265</v>
      </c>
      <c r="AB173" s="287" t="s">
        <v>22</v>
      </c>
      <c r="AC173" s="220" t="s">
        <v>262</v>
      </c>
      <c r="AD173" s="220" t="s">
        <v>263</v>
      </c>
      <c r="AE173" s="220" t="s">
        <v>264</v>
      </c>
      <c r="AF173" s="220" t="s">
        <v>265</v>
      </c>
      <c r="AG173" s="183"/>
      <c r="AH173" s="202" t="s">
        <v>30</v>
      </c>
      <c r="AI173" s="202">
        <v>2018</v>
      </c>
      <c r="AJ173" s="202">
        <v>2019</v>
      </c>
      <c r="AK173" s="202">
        <v>2020</v>
      </c>
      <c r="AL173" s="202">
        <v>2021</v>
      </c>
      <c r="AM173" s="202">
        <v>2022</v>
      </c>
      <c r="AN173" s="184"/>
      <c r="AO173" s="184"/>
      <c r="AP173" s="184"/>
      <c r="AQ173" s="184"/>
      <c r="AR173" s="184"/>
      <c r="AS173" s="184"/>
      <c r="AT173" s="184"/>
      <c r="AU173" s="184"/>
      <c r="AV173" s="184"/>
      <c r="AW173" s="184"/>
      <c r="AX173" s="184"/>
      <c r="AY173" s="184"/>
      <c r="AZ173" s="184"/>
      <c r="BA173" s="184"/>
      <c r="BB173" s="184"/>
      <c r="BC173" s="184"/>
      <c r="BD173" s="184"/>
      <c r="BE173" s="184"/>
      <c r="BF173" s="184"/>
    </row>
    <row r="174" spans="1:72" ht="12.6" customHeight="1" x14ac:dyDescent="0.25">
      <c r="A174" s="465" t="s">
        <v>108</v>
      </c>
      <c r="B174" s="412" t="s">
        <v>6</v>
      </c>
      <c r="C174" s="413" t="s">
        <v>109</v>
      </c>
      <c r="D174" s="414" t="s">
        <v>47</v>
      </c>
      <c r="E174" s="413" t="s">
        <v>246</v>
      </c>
      <c r="F174" s="413" t="s">
        <v>110</v>
      </c>
      <c r="G174" s="413" t="s">
        <v>61</v>
      </c>
      <c r="H174" s="65" t="s">
        <v>28</v>
      </c>
      <c r="I174" s="66">
        <f>SUM(I175:I179)</f>
        <v>81651</v>
      </c>
      <c r="J174" s="236">
        <f t="shared" ref="J174:AA174" si="38">SUM(J175:J179)</f>
        <v>0</v>
      </c>
      <c r="K174" s="235">
        <f t="shared" si="38"/>
        <v>92842</v>
      </c>
      <c r="L174" s="236">
        <f t="shared" si="38"/>
        <v>127226</v>
      </c>
      <c r="M174" s="235">
        <f t="shared" si="38"/>
        <v>86568</v>
      </c>
      <c r="N174" s="236">
        <f t="shared" si="38"/>
        <v>120163</v>
      </c>
      <c r="O174" s="235">
        <f t="shared" si="38"/>
        <v>17280</v>
      </c>
      <c r="P174" s="235">
        <f t="shared" si="38"/>
        <v>35702</v>
      </c>
      <c r="Q174" s="235">
        <f t="shared" si="38"/>
        <v>53288</v>
      </c>
      <c r="R174" s="235">
        <f t="shared" si="38"/>
        <v>75111</v>
      </c>
      <c r="S174" s="236">
        <f t="shared" si="38"/>
        <v>127714</v>
      </c>
      <c r="T174" s="235">
        <f t="shared" si="38"/>
        <v>42324</v>
      </c>
      <c r="U174" s="235">
        <f t="shared" si="38"/>
        <v>59078</v>
      </c>
      <c r="V174" s="252">
        <f t="shared" ref="V174" si="39">SUM(V175:V178)</f>
        <v>83850</v>
      </c>
      <c r="W174" s="236">
        <f t="shared" si="38"/>
        <v>234847.66608</v>
      </c>
      <c r="X174" s="83">
        <f>SUM(X175:X179)</f>
        <v>21432</v>
      </c>
      <c r="Y174" s="66">
        <f t="shared" si="38"/>
        <v>38121</v>
      </c>
      <c r="Z174" s="66">
        <f t="shared" si="38"/>
        <v>55225</v>
      </c>
      <c r="AA174" s="66">
        <f t="shared" si="38"/>
        <v>0</v>
      </c>
      <c r="AB174" s="236">
        <f t="shared" ref="AB174" si="40">SUM(AB175:AB179)</f>
        <v>230746.90607999999</v>
      </c>
      <c r="AC174" s="83"/>
      <c r="AD174" s="66"/>
      <c r="AE174" s="66"/>
      <c r="AF174" s="66"/>
      <c r="AG174" s="46"/>
      <c r="AH174" s="67" t="s">
        <v>31</v>
      </c>
      <c r="AI174" s="68">
        <v>178161102</v>
      </c>
      <c r="AJ174" s="102">
        <v>169530835</v>
      </c>
      <c r="AK174" s="102">
        <v>163662134</v>
      </c>
      <c r="AL174" s="121">
        <f>W174*700</f>
        <v>164393366.25599998</v>
      </c>
      <c r="AM174" s="121">
        <f>AB174*700</f>
        <v>161522834.25599998</v>
      </c>
      <c r="AN174" s="47"/>
      <c r="AO174" s="47"/>
      <c r="AP174" s="47"/>
      <c r="AQ174" s="47"/>
      <c r="AR174" s="47"/>
      <c r="AS174" s="47"/>
      <c r="AT174" s="47"/>
      <c r="AU174" s="47"/>
      <c r="AV174" s="47"/>
      <c r="AW174" s="47"/>
      <c r="AX174" s="47"/>
      <c r="AY174" s="47"/>
      <c r="AZ174" s="47"/>
      <c r="BA174" s="47"/>
      <c r="BB174" s="47"/>
      <c r="BC174" s="47"/>
      <c r="BD174" s="47"/>
      <c r="BE174" s="47"/>
      <c r="BF174" s="47"/>
    </row>
    <row r="175" spans="1:72" ht="12.6" customHeight="1" x14ac:dyDescent="0.25">
      <c r="A175" s="466"/>
      <c r="B175" s="412"/>
      <c r="C175" s="413"/>
      <c r="D175" s="414"/>
      <c r="E175" s="413"/>
      <c r="F175" s="413"/>
      <c r="G175" s="413"/>
      <c r="H175" s="49" t="s">
        <v>18</v>
      </c>
      <c r="I175" s="78">
        <v>77057</v>
      </c>
      <c r="J175" s="248"/>
      <c r="K175" s="249">
        <v>87829</v>
      </c>
      <c r="L175" s="250">
        <v>120126</v>
      </c>
      <c r="M175" s="240">
        <v>82383</v>
      </c>
      <c r="N175" s="250">
        <v>114307</v>
      </c>
      <c r="O175" s="240">
        <v>16298</v>
      </c>
      <c r="P175" s="240">
        <v>33844</v>
      </c>
      <c r="Q175" s="241">
        <v>51429</v>
      </c>
      <c r="R175" s="240">
        <v>73147</v>
      </c>
      <c r="S175" s="250">
        <v>110350</v>
      </c>
      <c r="T175" s="240">
        <v>31096</v>
      </c>
      <c r="U175" s="240">
        <v>47854</v>
      </c>
      <c r="V175" s="240">
        <v>64395</v>
      </c>
      <c r="W175" s="239">
        <f>12%*879529</f>
        <v>105543.48</v>
      </c>
      <c r="X175" s="55">
        <v>15960</v>
      </c>
      <c r="Y175" s="55">
        <v>31460</v>
      </c>
      <c r="Z175" s="55">
        <v>48138</v>
      </c>
      <c r="AA175" s="55"/>
      <c r="AB175" s="239">
        <f>12%*844056</f>
        <v>101286.72</v>
      </c>
      <c r="AC175" s="55"/>
      <c r="AD175" s="55"/>
      <c r="AE175" s="55"/>
      <c r="AF175" s="55"/>
      <c r="AG175" s="46"/>
      <c r="AH175" s="67" t="s">
        <v>32</v>
      </c>
      <c r="AI175" s="103">
        <v>1</v>
      </c>
      <c r="AJ175" s="104">
        <v>1</v>
      </c>
      <c r="AK175" s="122">
        <v>1</v>
      </c>
      <c r="AL175" s="123">
        <v>0.47</v>
      </c>
      <c r="AM175" s="123">
        <v>0.47</v>
      </c>
      <c r="AN175" s="47"/>
      <c r="AO175" s="47"/>
      <c r="AP175" s="47"/>
      <c r="AQ175" s="47"/>
      <c r="AR175" s="47"/>
      <c r="AS175" s="47"/>
      <c r="AT175" s="47"/>
      <c r="AU175" s="47"/>
      <c r="AV175" s="47"/>
      <c r="AW175" s="47"/>
      <c r="AX175" s="47"/>
      <c r="AY175" s="47"/>
      <c r="AZ175" s="47"/>
      <c r="BA175" s="47"/>
      <c r="BB175" s="47"/>
      <c r="BC175" s="47"/>
      <c r="BD175" s="47"/>
      <c r="BE175" s="47"/>
      <c r="BF175" s="47"/>
    </row>
    <row r="176" spans="1:72" ht="12.6" customHeight="1" x14ac:dyDescent="0.25">
      <c r="A176" s="466"/>
      <c r="B176" s="412"/>
      <c r="C176" s="413"/>
      <c r="D176" s="414"/>
      <c r="E176" s="413"/>
      <c r="F176" s="413"/>
      <c r="G176" s="413"/>
      <c r="H176" s="49" t="s">
        <v>0</v>
      </c>
      <c r="I176" s="78">
        <v>4507</v>
      </c>
      <c r="J176" s="248"/>
      <c r="K176" s="249">
        <v>4924</v>
      </c>
      <c r="L176" s="250">
        <v>4700</v>
      </c>
      <c r="M176" s="240">
        <v>4052</v>
      </c>
      <c r="N176" s="250">
        <f>12%*28800</f>
        <v>3456</v>
      </c>
      <c r="O176" s="240">
        <v>982</v>
      </c>
      <c r="P176" s="240">
        <v>1858</v>
      </c>
      <c r="Q176" s="241">
        <v>1858</v>
      </c>
      <c r="R176" s="240">
        <v>1919</v>
      </c>
      <c r="S176" s="250">
        <v>3324</v>
      </c>
      <c r="T176" s="240">
        <v>1227</v>
      </c>
      <c r="U176" s="240">
        <v>1224</v>
      </c>
      <c r="V176" s="240">
        <v>1510</v>
      </c>
      <c r="W176" s="239">
        <f>12%*27700</f>
        <v>3324</v>
      </c>
      <c r="X176" s="55">
        <v>798</v>
      </c>
      <c r="Y176" s="55">
        <v>853</v>
      </c>
      <c r="Z176" s="55">
        <v>858</v>
      </c>
      <c r="AA176" s="55"/>
      <c r="AB176" s="239">
        <f>12%*29000</f>
        <v>3480</v>
      </c>
      <c r="AC176" s="55"/>
      <c r="AD176" s="55"/>
      <c r="AE176" s="55"/>
      <c r="AF176" s="55"/>
      <c r="AG176" s="46"/>
      <c r="AH176" s="67" t="s">
        <v>33</v>
      </c>
      <c r="AI176" s="103">
        <v>0</v>
      </c>
      <c r="AJ176" s="104">
        <v>0</v>
      </c>
      <c r="AK176" s="122">
        <v>0</v>
      </c>
      <c r="AL176" s="123">
        <v>0.53</v>
      </c>
      <c r="AM176" s="123">
        <v>0.53</v>
      </c>
      <c r="AN176" s="47"/>
      <c r="AO176" s="47"/>
      <c r="AP176" s="47"/>
      <c r="AQ176" s="47"/>
      <c r="AR176" s="47"/>
      <c r="AS176" s="47"/>
      <c r="AT176" s="47"/>
      <c r="AU176" s="47"/>
      <c r="AV176" s="47"/>
      <c r="AW176" s="47"/>
      <c r="AX176" s="47"/>
      <c r="AY176" s="47"/>
      <c r="AZ176" s="47"/>
      <c r="BA176" s="47"/>
      <c r="BB176" s="47"/>
      <c r="BC176" s="47"/>
      <c r="BD176" s="47"/>
      <c r="BE176" s="47"/>
      <c r="BF176" s="47"/>
    </row>
    <row r="177" spans="1:58" ht="12.6" customHeight="1" x14ac:dyDescent="0.25">
      <c r="A177" s="466"/>
      <c r="B177" s="412"/>
      <c r="C177" s="413"/>
      <c r="D177" s="414"/>
      <c r="E177" s="413"/>
      <c r="F177" s="413"/>
      <c r="G177" s="413"/>
      <c r="H177" s="49" t="s">
        <v>1</v>
      </c>
      <c r="I177" s="78">
        <v>87</v>
      </c>
      <c r="J177" s="248"/>
      <c r="K177" s="249">
        <v>89</v>
      </c>
      <c r="L177" s="250">
        <v>2400</v>
      </c>
      <c r="M177" s="240">
        <v>133</v>
      </c>
      <c r="N177" s="250">
        <f>20000*12%</f>
        <v>2400</v>
      </c>
      <c r="O177" s="240">
        <v>0</v>
      </c>
      <c r="P177" s="240">
        <v>0</v>
      </c>
      <c r="Q177" s="241">
        <v>1</v>
      </c>
      <c r="R177" s="240">
        <f>27+18</f>
        <v>45</v>
      </c>
      <c r="S177" s="250">
        <v>14040</v>
      </c>
      <c r="T177" s="240">
        <v>10001</v>
      </c>
      <c r="U177" s="240">
        <v>10000</v>
      </c>
      <c r="V177" s="240">
        <v>17945</v>
      </c>
      <c r="W177" s="239">
        <f>12%*20000</f>
        <v>2400</v>
      </c>
      <c r="X177" s="55">
        <v>4423</v>
      </c>
      <c r="Y177" s="55">
        <v>4790</v>
      </c>
      <c r="Z177" s="55">
        <v>4841</v>
      </c>
      <c r="AA177" s="55"/>
      <c r="AB177" s="239">
        <f>12%*20000</f>
        <v>2400</v>
      </c>
      <c r="AC177" s="55"/>
      <c r="AD177" s="55"/>
      <c r="AE177" s="55"/>
      <c r="AF177" s="55"/>
      <c r="AG177" s="46"/>
      <c r="AH177" s="74"/>
      <c r="AI177" s="74"/>
      <c r="AJ177" s="74"/>
      <c r="AK177" s="46"/>
      <c r="AL177" s="46"/>
      <c r="AM177" s="46"/>
      <c r="AN177" s="47"/>
      <c r="AO177" s="47"/>
      <c r="AP177" s="47"/>
      <c r="AQ177" s="47"/>
      <c r="AR177" s="47"/>
      <c r="AS177" s="47"/>
      <c r="AT177" s="47"/>
      <c r="AU177" s="47"/>
      <c r="AV177" s="47"/>
      <c r="AW177" s="47"/>
      <c r="AX177" s="47"/>
      <c r="AY177" s="47"/>
      <c r="AZ177" s="47"/>
      <c r="BA177" s="47"/>
      <c r="BB177" s="47"/>
      <c r="BC177" s="47"/>
      <c r="BD177" s="47"/>
      <c r="BE177" s="47"/>
      <c r="BF177" s="47"/>
    </row>
    <row r="178" spans="1:58" ht="12.6" customHeight="1" x14ac:dyDescent="0.25">
      <c r="A178" s="466"/>
      <c r="B178" s="412"/>
      <c r="C178" s="413"/>
      <c r="D178" s="414"/>
      <c r="E178" s="413"/>
      <c r="F178" s="413"/>
      <c r="G178" s="413"/>
      <c r="H178" s="49" t="s">
        <v>19</v>
      </c>
      <c r="I178" s="78" t="s">
        <v>139</v>
      </c>
      <c r="J178" s="248"/>
      <c r="K178" s="249" t="s">
        <v>139</v>
      </c>
      <c r="L178" s="250"/>
      <c r="M178" s="240">
        <v>0</v>
      </c>
      <c r="N178" s="250"/>
      <c r="O178" s="240" t="s">
        <v>172</v>
      </c>
      <c r="P178" s="240">
        <v>0</v>
      </c>
      <c r="Q178" s="241"/>
      <c r="R178" s="240" t="s">
        <v>139</v>
      </c>
      <c r="S178" s="250">
        <v>0</v>
      </c>
      <c r="T178" s="240"/>
      <c r="U178" s="240" t="s">
        <v>139</v>
      </c>
      <c r="V178" s="240" t="s">
        <v>139</v>
      </c>
      <c r="W178" s="239">
        <f>12%*50%*53.3%*3864296</f>
        <v>123580.18607999998</v>
      </c>
      <c r="X178" s="55">
        <v>121</v>
      </c>
      <c r="Y178" s="55">
        <v>821</v>
      </c>
      <c r="Z178" s="55">
        <v>1131</v>
      </c>
      <c r="AA178" s="55"/>
      <c r="AB178" s="239">
        <f>12%*50%*53.3%*3864296</f>
        <v>123580.18607999998</v>
      </c>
      <c r="AC178" s="55"/>
      <c r="AD178" s="55"/>
      <c r="AE178" s="55"/>
      <c r="AF178" s="55"/>
      <c r="AG178" s="46"/>
      <c r="AH178" s="46"/>
      <c r="AI178" s="46"/>
      <c r="AJ178" s="46"/>
      <c r="AK178" s="46"/>
      <c r="AL178" s="46"/>
      <c r="AM178" s="46"/>
      <c r="AN178" s="47"/>
      <c r="AO178" s="47"/>
      <c r="AP178" s="47"/>
      <c r="AQ178" s="47"/>
      <c r="AR178" s="47"/>
      <c r="AS178" s="47"/>
      <c r="AT178" s="47"/>
      <c r="AU178" s="47"/>
      <c r="AV178" s="47"/>
      <c r="AW178" s="47"/>
      <c r="AX178" s="47"/>
      <c r="AY178" s="47"/>
      <c r="AZ178" s="47"/>
      <c r="BA178" s="47"/>
      <c r="BB178" s="47"/>
      <c r="BC178" s="47"/>
      <c r="BD178" s="47"/>
      <c r="BE178" s="47"/>
      <c r="BF178" s="47"/>
    </row>
    <row r="179" spans="1:58" ht="12.6" customHeight="1" x14ac:dyDescent="0.25">
      <c r="A179" s="466"/>
      <c r="B179" s="412"/>
      <c r="C179" s="413"/>
      <c r="D179" s="414"/>
      <c r="E179" s="413"/>
      <c r="F179" s="413"/>
      <c r="G179" s="413"/>
      <c r="H179" s="49" t="s">
        <v>274</v>
      </c>
      <c r="I179" s="78"/>
      <c r="J179" s="248"/>
      <c r="K179" s="266" t="s">
        <v>139</v>
      </c>
      <c r="L179" s="260" t="s">
        <v>139</v>
      </c>
      <c r="M179" s="268" t="s">
        <v>139</v>
      </c>
      <c r="N179" s="260" t="s">
        <v>139</v>
      </c>
      <c r="O179" s="261" t="s">
        <v>139</v>
      </c>
      <c r="P179" s="261" t="s">
        <v>139</v>
      </c>
      <c r="Q179" s="261" t="s">
        <v>139</v>
      </c>
      <c r="R179" s="268" t="s">
        <v>139</v>
      </c>
      <c r="S179" s="263" t="s">
        <v>139</v>
      </c>
      <c r="T179" s="268" t="s">
        <v>139</v>
      </c>
      <c r="U179" s="269" t="s">
        <v>139</v>
      </c>
      <c r="V179" s="269" t="s">
        <v>139</v>
      </c>
      <c r="W179" s="239" t="s">
        <v>139</v>
      </c>
      <c r="X179" s="55">
        <v>130</v>
      </c>
      <c r="Y179" s="55">
        <v>197</v>
      </c>
      <c r="Z179" s="55">
        <v>257</v>
      </c>
      <c r="AA179" s="55"/>
      <c r="AB179" s="239" t="s">
        <v>139</v>
      </c>
      <c r="AC179" s="55"/>
      <c r="AD179" s="55"/>
      <c r="AE179" s="55"/>
      <c r="AF179" s="55"/>
      <c r="AG179" s="46"/>
      <c r="AH179" s="46"/>
      <c r="AI179" s="46"/>
      <c r="AJ179" s="46"/>
      <c r="AK179" s="46"/>
      <c r="AL179" s="46"/>
      <c r="AM179" s="46"/>
      <c r="AN179" s="47"/>
      <c r="AO179" s="47"/>
      <c r="AP179" s="47"/>
      <c r="AQ179" s="47"/>
      <c r="AR179" s="47"/>
      <c r="AS179" s="47"/>
      <c r="AT179" s="47"/>
      <c r="AU179" s="47"/>
      <c r="AV179" s="47"/>
      <c r="AW179" s="47"/>
      <c r="AX179" s="47"/>
      <c r="AY179" s="47"/>
      <c r="AZ179" s="47"/>
      <c r="BA179" s="47"/>
      <c r="BB179" s="47"/>
      <c r="BC179" s="47"/>
      <c r="BD179" s="47"/>
      <c r="BE179" s="47"/>
      <c r="BF179" s="47"/>
    </row>
    <row r="180" spans="1:58" ht="12.6" customHeight="1" x14ac:dyDescent="0.25">
      <c r="A180" s="466"/>
      <c r="B180" s="391" t="s">
        <v>7</v>
      </c>
      <c r="C180" s="394" t="s">
        <v>111</v>
      </c>
      <c r="D180" s="397" t="s">
        <v>47</v>
      </c>
      <c r="E180" s="394" t="s">
        <v>247</v>
      </c>
      <c r="F180" s="394" t="s">
        <v>112</v>
      </c>
      <c r="G180" s="394" t="s">
        <v>61</v>
      </c>
      <c r="H180" s="65" t="s">
        <v>28</v>
      </c>
      <c r="I180" s="66">
        <f>SUM(I181:I185)</f>
        <v>0</v>
      </c>
      <c r="J180" s="236">
        <f t="shared" ref="J180:AA180" si="41">SUM(J181:J185)</f>
        <v>0</v>
      </c>
      <c r="K180" s="235">
        <f t="shared" si="41"/>
        <v>1845</v>
      </c>
      <c r="L180" s="236">
        <f t="shared" si="41"/>
        <v>0</v>
      </c>
      <c r="M180" s="235">
        <f t="shared" si="41"/>
        <v>5074</v>
      </c>
      <c r="N180" s="236">
        <f t="shared" si="41"/>
        <v>1656</v>
      </c>
      <c r="O180" s="235">
        <f t="shared" si="41"/>
        <v>421</v>
      </c>
      <c r="P180" s="235">
        <f t="shared" si="41"/>
        <v>847</v>
      </c>
      <c r="Q180" s="235">
        <f t="shared" si="41"/>
        <v>1078</v>
      </c>
      <c r="R180" s="235">
        <f t="shared" si="41"/>
        <v>5424</v>
      </c>
      <c r="S180" s="236">
        <f t="shared" si="41"/>
        <v>1656</v>
      </c>
      <c r="T180" s="235">
        <f t="shared" si="41"/>
        <v>2382</v>
      </c>
      <c r="U180" s="235">
        <f t="shared" si="41"/>
        <v>3598</v>
      </c>
      <c r="V180" s="252">
        <f t="shared" ref="V180" si="42">SUM(V181:V184)</f>
        <v>4890</v>
      </c>
      <c r="W180" s="236">
        <f t="shared" si="41"/>
        <v>2818.1719929599999</v>
      </c>
      <c r="X180" s="83">
        <f t="shared" si="41"/>
        <v>1063</v>
      </c>
      <c r="Y180" s="66">
        <f t="shared" si="41"/>
        <v>2276</v>
      </c>
      <c r="Z180" s="66">
        <f t="shared" si="41"/>
        <v>3917</v>
      </c>
      <c r="AA180" s="66">
        <f t="shared" si="41"/>
        <v>0</v>
      </c>
      <c r="AB180" s="236">
        <f t="shared" ref="AB180" si="43">SUM(AB181:AB185)</f>
        <v>2818.1719929599999</v>
      </c>
      <c r="AC180" s="83"/>
      <c r="AD180" s="66"/>
      <c r="AE180" s="66"/>
      <c r="AF180" s="66"/>
      <c r="AG180" s="46"/>
      <c r="AH180" s="291"/>
      <c r="AI180" s="76"/>
      <c r="AJ180" s="76"/>
      <c r="AK180" s="46"/>
      <c r="AL180" s="46"/>
      <c r="AM180" s="46"/>
      <c r="AN180" s="47"/>
      <c r="AO180" s="47"/>
      <c r="AP180" s="47"/>
      <c r="AQ180" s="47"/>
      <c r="AR180" s="47"/>
      <c r="AS180" s="47"/>
      <c r="AT180" s="47"/>
      <c r="AU180" s="47"/>
      <c r="AV180" s="47"/>
      <c r="AW180" s="47"/>
      <c r="AX180" s="47"/>
      <c r="AY180" s="47"/>
      <c r="AZ180" s="47"/>
      <c r="BA180" s="47"/>
      <c r="BB180" s="47"/>
      <c r="BC180" s="47"/>
      <c r="BD180" s="47"/>
      <c r="BE180" s="47"/>
      <c r="BF180" s="47"/>
    </row>
    <row r="181" spans="1:58" ht="12.6" customHeight="1" x14ac:dyDescent="0.25">
      <c r="A181" s="466"/>
      <c r="B181" s="392"/>
      <c r="C181" s="395"/>
      <c r="D181" s="398"/>
      <c r="E181" s="395"/>
      <c r="F181" s="395"/>
      <c r="G181" s="395"/>
      <c r="H181" s="49" t="s">
        <v>18</v>
      </c>
      <c r="I181" s="78"/>
      <c r="J181" s="248"/>
      <c r="K181" s="249">
        <v>1784</v>
      </c>
      <c r="L181" s="250"/>
      <c r="M181" s="240">
        <v>4989</v>
      </c>
      <c r="N181" s="250">
        <v>1606</v>
      </c>
      <c r="O181" s="240">
        <v>331</v>
      </c>
      <c r="P181" s="240">
        <v>563</v>
      </c>
      <c r="Q181" s="241">
        <v>728</v>
      </c>
      <c r="R181" s="240">
        <v>4854</v>
      </c>
      <c r="S181" s="250">
        <v>1606</v>
      </c>
      <c r="T181" s="240">
        <v>2200</v>
      </c>
      <c r="U181" s="240">
        <v>3386</v>
      </c>
      <c r="V181" s="240">
        <v>4597</v>
      </c>
      <c r="W181" s="239">
        <v>1266.5217600000001</v>
      </c>
      <c r="X181" s="55">
        <v>491</v>
      </c>
      <c r="Y181" s="55">
        <v>1180</v>
      </c>
      <c r="Z181" s="55">
        <v>1699</v>
      </c>
      <c r="AA181" s="55"/>
      <c r="AB181" s="239">
        <v>1266.5217600000001</v>
      </c>
      <c r="AC181" s="55"/>
      <c r="AD181" s="55"/>
      <c r="AE181" s="55"/>
      <c r="AF181" s="55"/>
      <c r="AG181" s="46"/>
      <c r="AH181" s="291"/>
      <c r="AI181" s="46"/>
      <c r="AJ181" s="46"/>
      <c r="AK181" s="46"/>
      <c r="AL181" s="46"/>
      <c r="AM181" s="46"/>
      <c r="AN181" s="47"/>
      <c r="AO181" s="47"/>
      <c r="AP181" s="47"/>
      <c r="AQ181" s="47"/>
      <c r="AR181" s="47"/>
      <c r="AS181" s="47"/>
      <c r="AT181" s="47"/>
      <c r="AU181" s="47"/>
      <c r="AV181" s="47"/>
      <c r="AW181" s="47"/>
      <c r="AX181" s="47"/>
      <c r="AY181" s="47"/>
      <c r="AZ181" s="47"/>
      <c r="BA181" s="47"/>
      <c r="BB181" s="47"/>
      <c r="BC181" s="47"/>
      <c r="BD181" s="47"/>
      <c r="BE181" s="47"/>
      <c r="BF181" s="47"/>
    </row>
    <row r="182" spans="1:58" ht="12.6" customHeight="1" x14ac:dyDescent="0.25">
      <c r="A182" s="466"/>
      <c r="B182" s="392"/>
      <c r="C182" s="395"/>
      <c r="D182" s="398"/>
      <c r="E182" s="395"/>
      <c r="F182" s="395"/>
      <c r="G182" s="395"/>
      <c r="H182" s="49" t="s">
        <v>0</v>
      </c>
      <c r="I182" s="78"/>
      <c r="J182" s="248"/>
      <c r="K182" s="249">
        <v>44</v>
      </c>
      <c r="L182" s="250"/>
      <c r="M182" s="240">
        <v>83</v>
      </c>
      <c r="N182" s="250">
        <v>40</v>
      </c>
      <c r="O182" s="240">
        <v>59</v>
      </c>
      <c r="P182" s="240">
        <v>253</v>
      </c>
      <c r="Q182" s="241">
        <v>316</v>
      </c>
      <c r="R182" s="240">
        <v>562</v>
      </c>
      <c r="S182" s="250">
        <v>40</v>
      </c>
      <c r="T182" s="240">
        <v>114</v>
      </c>
      <c r="U182" s="240">
        <v>123</v>
      </c>
      <c r="V182" s="240">
        <v>140</v>
      </c>
      <c r="W182" s="239">
        <v>39.887999999999998</v>
      </c>
      <c r="X182" s="55">
        <v>7</v>
      </c>
      <c r="Y182" s="55">
        <v>20</v>
      </c>
      <c r="Z182" s="55">
        <v>26</v>
      </c>
      <c r="AA182" s="55"/>
      <c r="AB182" s="239">
        <v>39.887999999999998</v>
      </c>
      <c r="AC182" s="55"/>
      <c r="AD182" s="55"/>
      <c r="AE182" s="55"/>
      <c r="AF182" s="55"/>
      <c r="AG182" s="46"/>
      <c r="AH182" s="46"/>
      <c r="AI182" s="77"/>
      <c r="AJ182" s="46"/>
      <c r="AK182" s="46"/>
      <c r="AL182" s="46"/>
      <c r="AM182" s="46"/>
      <c r="AN182" s="47"/>
      <c r="AO182" s="47"/>
      <c r="AP182" s="47"/>
      <c r="AQ182" s="47"/>
      <c r="AR182" s="47"/>
      <c r="AS182" s="47"/>
      <c r="AT182" s="47"/>
      <c r="AU182" s="47"/>
      <c r="AV182" s="47"/>
      <c r="AW182" s="47"/>
      <c r="AX182" s="47"/>
      <c r="AY182" s="47"/>
      <c r="AZ182" s="47"/>
      <c r="BA182" s="47"/>
      <c r="BB182" s="47"/>
      <c r="BC182" s="47"/>
      <c r="BD182" s="47"/>
      <c r="BE182" s="47"/>
      <c r="BF182" s="47"/>
    </row>
    <row r="183" spans="1:58" ht="12.6" customHeight="1" x14ac:dyDescent="0.25">
      <c r="A183" s="466"/>
      <c r="B183" s="392"/>
      <c r="C183" s="395"/>
      <c r="D183" s="398"/>
      <c r="E183" s="395"/>
      <c r="F183" s="395"/>
      <c r="G183" s="395"/>
      <c r="H183" s="49" t="s">
        <v>1</v>
      </c>
      <c r="I183" s="78"/>
      <c r="J183" s="248"/>
      <c r="K183" s="249">
        <v>17</v>
      </c>
      <c r="L183" s="250"/>
      <c r="M183" s="240">
        <v>2</v>
      </c>
      <c r="N183" s="250">
        <v>10</v>
      </c>
      <c r="O183" s="240">
        <v>31</v>
      </c>
      <c r="P183" s="240">
        <v>31</v>
      </c>
      <c r="Q183" s="241">
        <v>34</v>
      </c>
      <c r="R183" s="240">
        <v>8</v>
      </c>
      <c r="S183" s="250">
        <v>10</v>
      </c>
      <c r="T183" s="240">
        <v>68</v>
      </c>
      <c r="U183" s="240">
        <v>89</v>
      </c>
      <c r="V183" s="240">
        <v>153</v>
      </c>
      <c r="W183" s="239">
        <v>28.8</v>
      </c>
      <c r="X183" s="55">
        <v>32</v>
      </c>
      <c r="Y183" s="55">
        <v>52</v>
      </c>
      <c r="Z183" s="55">
        <v>79</v>
      </c>
      <c r="AA183" s="55"/>
      <c r="AB183" s="239">
        <v>28.8</v>
      </c>
      <c r="AC183" s="55"/>
      <c r="AD183" s="55"/>
      <c r="AE183" s="55"/>
      <c r="AF183" s="55"/>
      <c r="AG183" s="46"/>
      <c r="AH183" s="46"/>
      <c r="AI183" s="46"/>
      <c r="AJ183" s="46"/>
      <c r="AK183" s="46"/>
      <c r="AL183" s="46"/>
      <c r="AM183" s="46"/>
      <c r="AN183" s="47"/>
      <c r="AO183" s="47"/>
      <c r="AP183" s="47"/>
      <c r="AQ183" s="47"/>
      <c r="AR183" s="47"/>
      <c r="AS183" s="47"/>
      <c r="AT183" s="47"/>
      <c r="AU183" s="47"/>
      <c r="AV183" s="47"/>
      <c r="AW183" s="47"/>
      <c r="AX183" s="47"/>
      <c r="AY183" s="47"/>
      <c r="AZ183" s="47"/>
      <c r="BA183" s="47"/>
      <c r="BB183" s="47"/>
      <c r="BC183" s="47"/>
      <c r="BD183" s="47"/>
      <c r="BE183" s="47"/>
      <c r="BF183" s="47"/>
    </row>
    <row r="184" spans="1:58" ht="12.6" customHeight="1" x14ac:dyDescent="0.25">
      <c r="A184" s="466"/>
      <c r="B184" s="392"/>
      <c r="C184" s="395"/>
      <c r="D184" s="398"/>
      <c r="E184" s="395"/>
      <c r="F184" s="395"/>
      <c r="G184" s="395"/>
      <c r="H184" s="49" t="s">
        <v>19</v>
      </c>
      <c r="I184" s="78"/>
      <c r="J184" s="248"/>
      <c r="K184" s="249" t="s">
        <v>27</v>
      </c>
      <c r="L184" s="250"/>
      <c r="M184" s="240">
        <v>0</v>
      </c>
      <c r="N184" s="250" t="s">
        <v>139</v>
      </c>
      <c r="O184" s="240" t="s">
        <v>139</v>
      </c>
      <c r="P184" s="240">
        <v>0</v>
      </c>
      <c r="Q184" s="241" t="s">
        <v>172</v>
      </c>
      <c r="R184" s="240" t="s">
        <v>139</v>
      </c>
      <c r="S184" s="250" t="s">
        <v>139</v>
      </c>
      <c r="T184" s="240"/>
      <c r="U184" s="240" t="s">
        <v>139</v>
      </c>
      <c r="V184" s="240" t="s">
        <v>139</v>
      </c>
      <c r="W184" s="239">
        <v>1482.9622329599999</v>
      </c>
      <c r="X184" s="55">
        <v>325</v>
      </c>
      <c r="Y184" s="55">
        <v>770</v>
      </c>
      <c r="Z184" s="55">
        <v>1796</v>
      </c>
      <c r="AA184" s="55"/>
      <c r="AB184" s="239">
        <v>1482.9622329599999</v>
      </c>
      <c r="AC184" s="55"/>
      <c r="AD184" s="55"/>
      <c r="AE184" s="55"/>
      <c r="AF184" s="55"/>
      <c r="AG184" s="46"/>
      <c r="AH184" s="46"/>
      <c r="AI184" s="46"/>
      <c r="AJ184" s="46"/>
      <c r="AK184" s="46"/>
      <c r="AL184" s="46"/>
      <c r="AM184" s="46"/>
      <c r="AN184" s="47"/>
      <c r="AO184" s="47"/>
      <c r="AP184" s="47"/>
      <c r="AQ184" s="47"/>
      <c r="AR184" s="47"/>
      <c r="AS184" s="47"/>
      <c r="AT184" s="47"/>
      <c r="AU184" s="47"/>
      <c r="AV184" s="47"/>
      <c r="AW184" s="47"/>
      <c r="AX184" s="47"/>
      <c r="AY184" s="47"/>
      <c r="AZ184" s="47"/>
      <c r="BA184" s="47"/>
      <c r="BB184" s="47"/>
      <c r="BC184" s="47"/>
      <c r="BD184" s="47"/>
      <c r="BE184" s="47"/>
      <c r="BF184" s="47"/>
    </row>
    <row r="185" spans="1:58" ht="12.6" customHeight="1" x14ac:dyDescent="0.25">
      <c r="A185" s="467"/>
      <c r="B185" s="393"/>
      <c r="C185" s="396"/>
      <c r="D185" s="399"/>
      <c r="E185" s="396"/>
      <c r="F185" s="396"/>
      <c r="G185" s="396"/>
      <c r="H185" s="49" t="s">
        <v>274</v>
      </c>
      <c r="I185" s="78"/>
      <c r="J185" s="248"/>
      <c r="K185" s="266" t="s">
        <v>139</v>
      </c>
      <c r="L185" s="260" t="s">
        <v>139</v>
      </c>
      <c r="M185" s="268" t="s">
        <v>139</v>
      </c>
      <c r="N185" s="260" t="s">
        <v>139</v>
      </c>
      <c r="O185" s="261" t="s">
        <v>139</v>
      </c>
      <c r="P185" s="261" t="s">
        <v>139</v>
      </c>
      <c r="Q185" s="261" t="s">
        <v>139</v>
      </c>
      <c r="R185" s="268" t="s">
        <v>139</v>
      </c>
      <c r="S185" s="263" t="s">
        <v>139</v>
      </c>
      <c r="T185" s="268" t="s">
        <v>139</v>
      </c>
      <c r="U185" s="269" t="s">
        <v>139</v>
      </c>
      <c r="V185" s="240" t="s">
        <v>139</v>
      </c>
      <c r="W185" s="239" t="s">
        <v>139</v>
      </c>
      <c r="X185" s="55">
        <v>208</v>
      </c>
      <c r="Y185" s="55">
        <v>254</v>
      </c>
      <c r="Z185" s="55">
        <v>317</v>
      </c>
      <c r="AA185" s="55"/>
      <c r="AB185" s="239" t="s">
        <v>139</v>
      </c>
      <c r="AC185" s="55"/>
      <c r="AD185" s="55"/>
      <c r="AE185" s="55"/>
      <c r="AF185" s="55"/>
      <c r="AG185" s="46"/>
      <c r="AH185" s="46"/>
      <c r="AI185" s="46"/>
      <c r="AJ185" s="46"/>
      <c r="AK185" s="46"/>
      <c r="AL185" s="46"/>
      <c r="AM185" s="46"/>
      <c r="AN185" s="47"/>
      <c r="AO185" s="47"/>
      <c r="AP185" s="47"/>
      <c r="AQ185" s="47"/>
      <c r="AR185" s="47"/>
      <c r="AS185" s="47"/>
      <c r="AT185" s="47"/>
      <c r="AU185" s="47"/>
      <c r="AV185" s="47"/>
      <c r="AW185" s="47"/>
      <c r="AX185" s="47"/>
      <c r="AY185" s="47"/>
      <c r="AZ185" s="47"/>
      <c r="BA185" s="47"/>
      <c r="BB185" s="47"/>
      <c r="BC185" s="47"/>
      <c r="BD185" s="47"/>
      <c r="BE185" s="47"/>
      <c r="BF185" s="47"/>
    </row>
    <row r="186" spans="1:58" ht="12.4" customHeight="1" x14ac:dyDescent="0.25">
      <c r="A186" s="86"/>
      <c r="B186" s="205"/>
      <c r="C186" s="87"/>
      <c r="D186" s="337"/>
      <c r="E186" s="87"/>
      <c r="F186" s="87"/>
      <c r="G186" s="87"/>
      <c r="H186" s="87"/>
      <c r="I186" s="88"/>
      <c r="J186" s="89"/>
      <c r="K186" s="89"/>
      <c r="L186" s="90"/>
      <c r="M186" s="90"/>
      <c r="N186" s="90"/>
      <c r="O186" s="90"/>
      <c r="P186" s="46"/>
      <c r="Q186" s="90"/>
      <c r="R186" s="90"/>
      <c r="S186" s="90"/>
      <c r="T186" s="92"/>
      <c r="U186" s="90"/>
      <c r="W186" s="90"/>
      <c r="X186" s="90"/>
      <c r="Y186" s="90"/>
      <c r="Z186" s="90"/>
      <c r="AA186" s="90"/>
      <c r="AB186" s="90"/>
      <c r="AC186" s="90"/>
      <c r="AD186" s="90"/>
      <c r="AE186" s="90"/>
      <c r="AF186" s="90"/>
      <c r="AG186" s="46"/>
      <c r="AH186" s="46"/>
      <c r="AI186" s="46"/>
      <c r="AJ186" s="46"/>
      <c r="AK186" s="46"/>
      <c r="AL186" s="46"/>
      <c r="AM186" s="46"/>
      <c r="AN186" s="47"/>
      <c r="AO186" s="47"/>
      <c r="AP186" s="47"/>
      <c r="AQ186" s="47"/>
      <c r="AR186" s="47"/>
      <c r="AS186" s="47"/>
      <c r="AT186" s="47"/>
      <c r="AU186" s="47"/>
      <c r="AV186" s="47"/>
      <c r="AW186" s="47"/>
      <c r="AX186" s="47"/>
      <c r="AY186" s="47"/>
      <c r="AZ186" s="47"/>
      <c r="BA186" s="47"/>
      <c r="BB186" s="47"/>
      <c r="BC186" s="47"/>
      <c r="BD186" s="47"/>
      <c r="BE186" s="47"/>
      <c r="BF186" s="47"/>
    </row>
    <row r="187" spans="1:58" s="47" customFormat="1" ht="12.6" customHeight="1" x14ac:dyDescent="0.25">
      <c r="A187" s="91" t="s">
        <v>23</v>
      </c>
      <c r="B187" s="205"/>
      <c r="C187" s="87"/>
      <c r="D187" s="337"/>
      <c r="E187" s="87"/>
      <c r="F187" s="87"/>
      <c r="G187" s="88"/>
      <c r="H187" s="89"/>
      <c r="I187" s="89"/>
      <c r="J187" s="90"/>
      <c r="K187" s="90"/>
      <c r="L187" s="90"/>
      <c r="M187" s="90"/>
      <c r="N187" s="90"/>
      <c r="O187" s="90"/>
      <c r="P187" s="46"/>
      <c r="Q187" s="90"/>
      <c r="R187" s="90"/>
      <c r="S187" s="92"/>
      <c r="T187" s="92"/>
      <c r="U187" s="92"/>
      <c r="V187" s="92"/>
      <c r="W187" s="92"/>
      <c r="X187" s="92"/>
      <c r="Y187" s="92"/>
      <c r="Z187" s="92"/>
      <c r="AA187" s="92"/>
      <c r="AB187" s="92"/>
      <c r="AC187" s="92"/>
      <c r="AD187" s="92"/>
      <c r="AE187" s="92"/>
      <c r="AF187" s="92"/>
      <c r="AG187" s="46"/>
      <c r="AH187" s="46"/>
      <c r="AI187" s="46"/>
      <c r="AJ187" s="46"/>
      <c r="AK187" s="46"/>
      <c r="AL187" s="46"/>
      <c r="AM187" s="46"/>
    </row>
    <row r="188" spans="1:58" s="47" customFormat="1" ht="12.6" customHeight="1" x14ac:dyDescent="0.25">
      <c r="A188" s="93" t="s">
        <v>113</v>
      </c>
      <c r="B188" s="205"/>
      <c r="C188" s="87"/>
      <c r="D188" s="337"/>
      <c r="E188" s="87"/>
      <c r="F188" s="87"/>
      <c r="G188" s="88"/>
      <c r="H188" s="89"/>
      <c r="I188" s="89"/>
      <c r="J188" s="90"/>
      <c r="K188" s="90"/>
      <c r="L188" s="90"/>
      <c r="M188" s="90"/>
      <c r="N188" s="90"/>
      <c r="O188" s="90"/>
      <c r="P188" s="46"/>
      <c r="Q188" s="90"/>
      <c r="R188" s="90"/>
      <c r="S188" s="92"/>
      <c r="T188" s="92"/>
      <c r="U188" s="92"/>
      <c r="V188" s="92"/>
      <c r="W188" s="92"/>
      <c r="X188" s="92"/>
      <c r="Y188" s="92"/>
      <c r="Z188" s="92"/>
      <c r="AA188" s="92"/>
      <c r="AB188" s="92"/>
      <c r="AC188" s="92"/>
      <c r="AD188" s="92"/>
      <c r="AE188" s="92"/>
      <c r="AF188" s="92"/>
      <c r="AG188" s="46"/>
      <c r="AH188" s="46"/>
      <c r="AI188" s="46"/>
      <c r="AJ188" s="46"/>
      <c r="AK188" s="46"/>
      <c r="AL188" s="46"/>
      <c r="AM188" s="46"/>
    </row>
    <row r="189" spans="1:58" s="47" customFormat="1" ht="12.6" customHeight="1" x14ac:dyDescent="0.25">
      <c r="A189" s="93" t="s">
        <v>114</v>
      </c>
      <c r="B189" s="205"/>
      <c r="C189" s="87"/>
      <c r="D189" s="337"/>
      <c r="E189" s="87"/>
      <c r="F189" s="87"/>
      <c r="G189" s="88"/>
      <c r="H189" s="89"/>
      <c r="I189" s="89"/>
      <c r="J189" s="90"/>
      <c r="K189" s="90"/>
      <c r="L189" s="90"/>
      <c r="M189" s="90"/>
      <c r="N189" s="90"/>
      <c r="O189" s="90"/>
      <c r="P189" s="46"/>
      <c r="Q189" s="90"/>
      <c r="R189" s="90"/>
      <c r="S189" s="92"/>
      <c r="T189" s="92"/>
      <c r="U189" s="92"/>
      <c r="V189" s="92"/>
      <c r="W189" s="92"/>
      <c r="X189" s="92"/>
      <c r="Y189" s="92"/>
      <c r="Z189" s="92"/>
      <c r="AA189" s="92"/>
      <c r="AB189" s="92"/>
      <c r="AC189" s="92"/>
      <c r="AD189" s="92"/>
      <c r="AE189" s="92"/>
      <c r="AF189" s="92"/>
      <c r="AG189" s="46"/>
      <c r="AH189" s="46"/>
      <c r="AI189" s="46"/>
      <c r="AJ189" s="46"/>
      <c r="AK189" s="46"/>
      <c r="AL189" s="46"/>
      <c r="AM189" s="46"/>
    </row>
    <row r="190" spans="1:58" s="185" customFormat="1" ht="12.6" customHeight="1" x14ac:dyDescent="0.25">
      <c r="A190" s="179"/>
      <c r="B190" s="418"/>
      <c r="C190" s="419"/>
      <c r="D190" s="338"/>
      <c r="E190" s="217"/>
      <c r="F190" s="217"/>
      <c r="G190" s="217"/>
      <c r="H190" s="217"/>
      <c r="I190" s="218"/>
      <c r="J190" s="420">
        <v>2017</v>
      </c>
      <c r="K190" s="422"/>
      <c r="L190" s="420">
        <v>2018</v>
      </c>
      <c r="M190" s="422"/>
      <c r="N190" s="420">
        <v>2019</v>
      </c>
      <c r="O190" s="421"/>
      <c r="P190" s="421"/>
      <c r="Q190" s="421"/>
      <c r="R190" s="422"/>
      <c r="S190" s="424">
        <v>2020</v>
      </c>
      <c r="T190" s="424"/>
      <c r="U190" s="424"/>
      <c r="V190" s="403"/>
      <c r="W190" s="403">
        <v>2021</v>
      </c>
      <c r="X190" s="403"/>
      <c r="Y190" s="403"/>
      <c r="Z190" s="403"/>
      <c r="AA190" s="403"/>
      <c r="AB190" s="403">
        <v>2022</v>
      </c>
      <c r="AC190" s="403"/>
      <c r="AD190" s="403"/>
      <c r="AE190" s="403"/>
      <c r="AF190" s="403"/>
      <c r="AG190" s="183"/>
      <c r="AH190" s="183"/>
      <c r="AI190" s="183"/>
      <c r="AJ190" s="183"/>
      <c r="AK190" s="183"/>
      <c r="AL190" s="183"/>
      <c r="AM190" s="183"/>
      <c r="AN190" s="184"/>
      <c r="AO190" s="184"/>
      <c r="AP190" s="184"/>
      <c r="AQ190" s="184"/>
      <c r="AR190" s="184"/>
      <c r="AS190" s="184"/>
      <c r="AT190" s="184"/>
      <c r="AU190" s="184"/>
      <c r="AV190" s="184"/>
      <c r="AW190" s="184"/>
      <c r="AX190" s="184"/>
      <c r="AY190" s="184"/>
      <c r="AZ190" s="184"/>
      <c r="BA190" s="184"/>
      <c r="BB190" s="184"/>
      <c r="BC190" s="184"/>
      <c r="BD190" s="184"/>
      <c r="BE190" s="184"/>
      <c r="BF190" s="184"/>
    </row>
    <row r="191" spans="1:58" s="203" customFormat="1" ht="38.25" x14ac:dyDescent="0.25">
      <c r="A191" s="195" t="s">
        <v>2</v>
      </c>
      <c r="B191" s="196" t="s">
        <v>3</v>
      </c>
      <c r="C191" s="197" t="s">
        <v>4</v>
      </c>
      <c r="D191" s="343" t="s">
        <v>12</v>
      </c>
      <c r="E191" s="199" t="s">
        <v>10</v>
      </c>
      <c r="F191" s="199" t="s">
        <v>11</v>
      </c>
      <c r="G191" s="199" t="s">
        <v>13</v>
      </c>
      <c r="H191" s="199" t="s">
        <v>21</v>
      </c>
      <c r="I191" s="200" t="s">
        <v>5</v>
      </c>
      <c r="J191" s="190" t="s">
        <v>22</v>
      </c>
      <c r="K191" s="191" t="s">
        <v>29</v>
      </c>
      <c r="L191" s="190" t="s">
        <v>22</v>
      </c>
      <c r="M191" s="191" t="s">
        <v>29</v>
      </c>
      <c r="N191" s="190" t="s">
        <v>22</v>
      </c>
      <c r="O191" s="192" t="s">
        <v>262</v>
      </c>
      <c r="P191" s="192" t="s">
        <v>263</v>
      </c>
      <c r="Q191" s="192" t="s">
        <v>264</v>
      </c>
      <c r="R191" s="192" t="s">
        <v>265</v>
      </c>
      <c r="S191" s="190" t="s">
        <v>22</v>
      </c>
      <c r="T191" s="191" t="s">
        <v>269</v>
      </c>
      <c r="U191" s="192" t="s">
        <v>264</v>
      </c>
      <c r="V191" s="192" t="s">
        <v>265</v>
      </c>
      <c r="W191" s="201" t="s">
        <v>22</v>
      </c>
      <c r="X191" s="220" t="s">
        <v>262</v>
      </c>
      <c r="Y191" s="220" t="s">
        <v>263</v>
      </c>
      <c r="Z191" s="220" t="s">
        <v>264</v>
      </c>
      <c r="AA191" s="220" t="s">
        <v>265</v>
      </c>
      <c r="AB191" s="287" t="s">
        <v>22</v>
      </c>
      <c r="AC191" s="220" t="s">
        <v>262</v>
      </c>
      <c r="AD191" s="220" t="s">
        <v>263</v>
      </c>
      <c r="AE191" s="220" t="s">
        <v>264</v>
      </c>
      <c r="AF191" s="220" t="s">
        <v>265</v>
      </c>
      <c r="AG191" s="183"/>
      <c r="AH191" s="202" t="s">
        <v>30</v>
      </c>
      <c r="AI191" s="202">
        <v>2018</v>
      </c>
      <c r="AJ191" s="202">
        <v>2019</v>
      </c>
      <c r="AK191" s="202">
        <v>2020</v>
      </c>
      <c r="AL191" s="202">
        <v>2021</v>
      </c>
      <c r="AM191" s="202">
        <v>2022</v>
      </c>
      <c r="AN191" s="184"/>
      <c r="AO191" s="184"/>
      <c r="AP191" s="184"/>
      <c r="AQ191" s="184"/>
      <c r="AR191" s="184"/>
      <c r="AS191" s="184"/>
      <c r="AT191" s="184"/>
      <c r="AU191" s="184"/>
      <c r="AV191" s="184"/>
      <c r="AW191" s="184"/>
      <c r="AX191" s="184"/>
      <c r="AY191" s="184"/>
      <c r="AZ191" s="184"/>
      <c r="BA191" s="184"/>
      <c r="BB191" s="184"/>
      <c r="BC191" s="184"/>
      <c r="BD191" s="184"/>
      <c r="BE191" s="184"/>
      <c r="BF191" s="184"/>
    </row>
    <row r="192" spans="1:58" ht="12.6" customHeight="1" x14ac:dyDescent="0.25">
      <c r="A192" s="465" t="s">
        <v>115</v>
      </c>
      <c r="B192" s="412" t="s">
        <v>6</v>
      </c>
      <c r="C192" s="453" t="s">
        <v>116</v>
      </c>
      <c r="D192" s="471" t="s">
        <v>118</v>
      </c>
      <c r="E192" s="453" t="s">
        <v>248</v>
      </c>
      <c r="F192" s="453" t="s">
        <v>117</v>
      </c>
      <c r="G192" s="453" t="s">
        <v>15</v>
      </c>
      <c r="H192" s="49" t="s">
        <v>20</v>
      </c>
      <c r="I192" s="78">
        <v>27</v>
      </c>
      <c r="J192" s="251"/>
      <c r="K192" s="238">
        <v>27</v>
      </c>
      <c r="L192" s="251"/>
      <c r="M192" s="240">
        <v>9</v>
      </c>
      <c r="N192" s="251"/>
      <c r="O192" s="247" t="s">
        <v>139</v>
      </c>
      <c r="P192" s="240" t="s">
        <v>139</v>
      </c>
      <c r="Q192" s="286" t="s">
        <v>139</v>
      </c>
      <c r="R192" s="247" t="s">
        <v>139</v>
      </c>
      <c r="S192" s="251" t="s">
        <v>139</v>
      </c>
      <c r="T192" s="240" t="s">
        <v>139</v>
      </c>
      <c r="U192" s="240" t="s">
        <v>139</v>
      </c>
      <c r="V192" s="240" t="s">
        <v>139</v>
      </c>
      <c r="W192" s="237">
        <v>15</v>
      </c>
      <c r="X192" s="55"/>
      <c r="Y192" s="55"/>
      <c r="Z192" s="55"/>
      <c r="AA192" s="55"/>
      <c r="AB192" s="237">
        <v>15</v>
      </c>
      <c r="AC192" s="55"/>
      <c r="AD192" s="55"/>
      <c r="AE192" s="55"/>
      <c r="AF192" s="55"/>
      <c r="AG192" s="46"/>
      <c r="AH192" s="67" t="s">
        <v>31</v>
      </c>
      <c r="AI192" s="68">
        <v>15000000</v>
      </c>
      <c r="AJ192" s="67">
        <v>0</v>
      </c>
      <c r="AK192" s="67">
        <v>0</v>
      </c>
      <c r="AL192" s="121">
        <v>60000</v>
      </c>
      <c r="AM192" s="121">
        <v>60000</v>
      </c>
      <c r="AN192" s="47"/>
      <c r="AO192" s="47"/>
      <c r="AP192" s="47"/>
      <c r="AQ192" s="47"/>
      <c r="AR192" s="47"/>
      <c r="AS192" s="47"/>
      <c r="AT192" s="47"/>
      <c r="AU192" s="47"/>
      <c r="AV192" s="47"/>
      <c r="AW192" s="47"/>
      <c r="AX192" s="47"/>
      <c r="AY192" s="47"/>
      <c r="AZ192" s="47"/>
      <c r="BA192" s="47"/>
      <c r="BB192" s="47"/>
      <c r="BC192" s="47"/>
      <c r="BD192" s="47"/>
      <c r="BE192" s="47"/>
      <c r="BF192" s="47"/>
    </row>
    <row r="193" spans="1:58" ht="12.6" customHeight="1" x14ac:dyDescent="0.25">
      <c r="A193" s="466"/>
      <c r="B193" s="412"/>
      <c r="C193" s="453"/>
      <c r="D193" s="471"/>
      <c r="E193" s="453"/>
      <c r="F193" s="453"/>
      <c r="G193" s="453"/>
      <c r="H193" s="49"/>
      <c r="I193" s="78"/>
      <c r="J193" s="248"/>
      <c r="K193" s="238"/>
      <c r="L193" s="250"/>
      <c r="M193" s="240"/>
      <c r="N193" s="250"/>
      <c r="O193" s="253"/>
      <c r="P193" s="240"/>
      <c r="Q193" s="253"/>
      <c r="R193" s="253"/>
      <c r="S193" s="250"/>
      <c r="T193" s="240"/>
      <c r="U193" s="240"/>
      <c r="V193" s="240"/>
      <c r="W193" s="237"/>
      <c r="X193" s="55"/>
      <c r="Y193" s="55"/>
      <c r="Z193" s="55"/>
      <c r="AA193" s="55"/>
      <c r="AB193" s="237"/>
      <c r="AC193" s="55"/>
      <c r="AD193" s="55"/>
      <c r="AE193" s="55"/>
      <c r="AF193" s="55"/>
      <c r="AG193" s="46"/>
      <c r="AH193" s="67" t="s">
        <v>32</v>
      </c>
      <c r="AI193" s="103">
        <v>0.5</v>
      </c>
      <c r="AJ193" s="67">
        <v>0</v>
      </c>
      <c r="AK193" s="67">
        <v>0</v>
      </c>
      <c r="AL193" s="103">
        <v>0.5</v>
      </c>
      <c r="AM193" s="103">
        <v>0.5</v>
      </c>
      <c r="AN193" s="47"/>
      <c r="AO193" s="47"/>
      <c r="AP193" s="47"/>
      <c r="AQ193" s="47"/>
      <c r="AR193" s="47"/>
      <c r="AS193" s="47"/>
      <c r="AT193" s="47"/>
      <c r="AU193" s="47"/>
      <c r="AV193" s="47"/>
      <c r="AW193" s="47"/>
      <c r="AX193" s="47"/>
      <c r="AY193" s="47"/>
      <c r="AZ193" s="47"/>
      <c r="BA193" s="47"/>
      <c r="BB193" s="47"/>
      <c r="BC193" s="47"/>
      <c r="BD193" s="47"/>
      <c r="BE193" s="47"/>
      <c r="BF193" s="47"/>
    </row>
    <row r="194" spans="1:58" ht="12.6" customHeight="1" x14ac:dyDescent="0.25">
      <c r="A194" s="466"/>
      <c r="B194" s="412"/>
      <c r="C194" s="453"/>
      <c r="D194" s="471"/>
      <c r="E194" s="453"/>
      <c r="F194" s="453"/>
      <c r="G194" s="453"/>
      <c r="H194" s="49"/>
      <c r="I194" s="78"/>
      <c r="J194" s="248"/>
      <c r="K194" s="238"/>
      <c r="L194" s="250"/>
      <c r="M194" s="240"/>
      <c r="N194" s="250"/>
      <c r="O194" s="253"/>
      <c r="P194" s="240"/>
      <c r="Q194" s="253"/>
      <c r="R194" s="253"/>
      <c r="S194" s="250"/>
      <c r="T194" s="240"/>
      <c r="U194" s="240"/>
      <c r="V194" s="240"/>
      <c r="W194" s="237"/>
      <c r="X194" s="55"/>
      <c r="Y194" s="55"/>
      <c r="Z194" s="55"/>
      <c r="AA194" s="55"/>
      <c r="AB194" s="237"/>
      <c r="AC194" s="55"/>
      <c r="AD194" s="55"/>
      <c r="AE194" s="55"/>
      <c r="AF194" s="55"/>
      <c r="AG194" s="46"/>
      <c r="AH194" s="67" t="s">
        <v>33</v>
      </c>
      <c r="AI194" s="103">
        <v>0.5</v>
      </c>
      <c r="AJ194" s="67">
        <v>0</v>
      </c>
      <c r="AK194" s="67">
        <v>0</v>
      </c>
      <c r="AL194" s="103">
        <v>0.5</v>
      </c>
      <c r="AM194" s="103">
        <v>0.5</v>
      </c>
      <c r="AN194" s="47"/>
      <c r="AO194" s="47"/>
      <c r="AP194" s="47"/>
      <c r="AQ194" s="47"/>
      <c r="AR194" s="47"/>
      <c r="AS194" s="47"/>
      <c r="AT194" s="47"/>
      <c r="AU194" s="47"/>
      <c r="AV194" s="47"/>
      <c r="AW194" s="47"/>
      <c r="AX194" s="47"/>
      <c r="AY194" s="47"/>
      <c r="AZ194" s="47"/>
      <c r="BA194" s="47"/>
      <c r="BB194" s="47"/>
      <c r="BC194" s="47"/>
      <c r="BD194" s="47"/>
      <c r="BE194" s="47"/>
      <c r="BF194" s="47"/>
    </row>
    <row r="195" spans="1:58" ht="12.6" customHeight="1" x14ac:dyDescent="0.25">
      <c r="A195" s="466"/>
      <c r="B195" s="412"/>
      <c r="C195" s="453"/>
      <c r="D195" s="471"/>
      <c r="E195" s="453"/>
      <c r="F195" s="453"/>
      <c r="G195" s="453"/>
      <c r="H195" s="49"/>
      <c r="I195" s="78"/>
      <c r="J195" s="248"/>
      <c r="K195" s="238"/>
      <c r="L195" s="250"/>
      <c r="M195" s="240"/>
      <c r="N195" s="250"/>
      <c r="O195" s="253"/>
      <c r="P195" s="240"/>
      <c r="Q195" s="253"/>
      <c r="R195" s="253"/>
      <c r="S195" s="250"/>
      <c r="T195" s="240"/>
      <c r="U195" s="240"/>
      <c r="V195" s="240"/>
      <c r="W195" s="237"/>
      <c r="X195" s="55"/>
      <c r="Y195" s="55"/>
      <c r="Z195" s="55"/>
      <c r="AA195" s="55"/>
      <c r="AB195" s="237"/>
      <c r="AC195" s="55"/>
      <c r="AD195" s="55"/>
      <c r="AE195" s="55"/>
      <c r="AF195" s="55"/>
      <c r="AG195" s="46"/>
      <c r="AH195" s="46"/>
      <c r="AI195" s="46"/>
      <c r="AJ195" s="46"/>
      <c r="AK195" s="46"/>
      <c r="AL195" s="46"/>
      <c r="AM195" s="46"/>
      <c r="AN195" s="47"/>
      <c r="AO195" s="47"/>
      <c r="AP195" s="47"/>
      <c r="AQ195" s="47"/>
      <c r="AR195" s="47"/>
      <c r="AS195" s="47"/>
      <c r="AT195" s="47"/>
      <c r="AU195" s="47"/>
      <c r="AV195" s="47"/>
      <c r="AW195" s="47"/>
      <c r="AX195" s="47"/>
      <c r="AY195" s="47"/>
      <c r="AZ195" s="47"/>
      <c r="BA195" s="47"/>
      <c r="BB195" s="47"/>
      <c r="BC195" s="47"/>
      <c r="BD195" s="47"/>
      <c r="BE195" s="47"/>
      <c r="BF195" s="47"/>
    </row>
    <row r="196" spans="1:58" ht="12.6" customHeight="1" x14ac:dyDescent="0.25">
      <c r="A196" s="466"/>
      <c r="B196" s="412" t="s">
        <v>7</v>
      </c>
      <c r="C196" s="453" t="s">
        <v>120</v>
      </c>
      <c r="D196" s="471" t="s">
        <v>118</v>
      </c>
      <c r="E196" s="453" t="s">
        <v>249</v>
      </c>
      <c r="F196" s="453" t="s">
        <v>117</v>
      </c>
      <c r="G196" s="453" t="s">
        <v>15</v>
      </c>
      <c r="H196" s="49" t="s">
        <v>20</v>
      </c>
      <c r="I196" s="78">
        <v>27</v>
      </c>
      <c r="J196" s="251"/>
      <c r="K196" s="238">
        <v>27</v>
      </c>
      <c r="L196" s="251"/>
      <c r="M196" s="240">
        <v>3</v>
      </c>
      <c r="N196" s="251"/>
      <c r="O196" s="247" t="s">
        <v>139</v>
      </c>
      <c r="P196" s="240" t="s">
        <v>139</v>
      </c>
      <c r="Q196" s="286" t="s">
        <v>139</v>
      </c>
      <c r="R196" s="247" t="s">
        <v>139</v>
      </c>
      <c r="S196" s="251" t="s">
        <v>139</v>
      </c>
      <c r="T196" s="240" t="s">
        <v>139</v>
      </c>
      <c r="U196" s="240" t="s">
        <v>139</v>
      </c>
      <c r="V196" s="240" t="s">
        <v>139</v>
      </c>
      <c r="W196" s="237">
        <v>15</v>
      </c>
      <c r="X196" s="55"/>
      <c r="Y196" s="55"/>
      <c r="Z196" s="55"/>
      <c r="AA196" s="55"/>
      <c r="AB196" s="237">
        <v>15</v>
      </c>
      <c r="AC196" s="55"/>
      <c r="AD196" s="55"/>
      <c r="AE196" s="55"/>
      <c r="AF196" s="55"/>
      <c r="AG196" s="46"/>
      <c r="AH196" s="46"/>
      <c r="AI196" s="76"/>
      <c r="AJ196" s="76"/>
      <c r="AK196" s="46"/>
      <c r="AL196" s="46"/>
      <c r="AM196" s="46"/>
      <c r="AN196" s="47"/>
      <c r="AO196" s="47"/>
      <c r="AP196" s="47"/>
      <c r="AQ196" s="47"/>
      <c r="AR196" s="47"/>
      <c r="AS196" s="47"/>
      <c r="AT196" s="47"/>
      <c r="AU196" s="47"/>
      <c r="AV196" s="47"/>
      <c r="AW196" s="47"/>
      <c r="AX196" s="47"/>
      <c r="AY196" s="47"/>
      <c r="AZ196" s="47"/>
      <c r="BA196" s="47"/>
      <c r="BB196" s="47"/>
      <c r="BC196" s="47"/>
      <c r="BD196" s="47"/>
      <c r="BE196" s="47"/>
      <c r="BF196" s="47"/>
    </row>
    <row r="197" spans="1:58" ht="12.6" customHeight="1" x14ac:dyDescent="0.25">
      <c r="A197" s="466"/>
      <c r="B197" s="412"/>
      <c r="C197" s="453"/>
      <c r="D197" s="471"/>
      <c r="E197" s="453"/>
      <c r="F197" s="453"/>
      <c r="G197" s="453"/>
      <c r="H197" s="49"/>
      <c r="I197" s="78"/>
      <c r="J197" s="248"/>
      <c r="K197" s="238"/>
      <c r="L197" s="250"/>
      <c r="M197" s="240"/>
      <c r="N197" s="250"/>
      <c r="O197" s="253"/>
      <c r="P197" s="240"/>
      <c r="Q197" s="253"/>
      <c r="R197" s="253"/>
      <c r="S197" s="250"/>
      <c r="T197" s="240"/>
      <c r="U197" s="240"/>
      <c r="V197" s="240"/>
      <c r="W197" s="237"/>
      <c r="X197" s="55"/>
      <c r="Y197" s="55"/>
      <c r="Z197" s="55"/>
      <c r="AA197" s="55"/>
      <c r="AB197" s="237"/>
      <c r="AC197" s="55"/>
      <c r="AD197" s="55"/>
      <c r="AE197" s="55"/>
      <c r="AF197" s="55"/>
      <c r="AG197" s="46"/>
      <c r="AH197" s="46"/>
      <c r="AI197" s="46"/>
      <c r="AJ197" s="46"/>
      <c r="AK197" s="46"/>
      <c r="AL197" s="46"/>
      <c r="AM197" s="46"/>
      <c r="AN197" s="47"/>
      <c r="AO197" s="47"/>
      <c r="AP197" s="47"/>
      <c r="AQ197" s="47"/>
      <c r="AR197" s="47"/>
      <c r="AS197" s="47"/>
      <c r="AT197" s="47"/>
      <c r="AU197" s="47"/>
      <c r="AV197" s="47"/>
      <c r="AW197" s="47"/>
      <c r="AX197" s="47"/>
      <c r="AY197" s="47"/>
      <c r="AZ197" s="47"/>
      <c r="BA197" s="47"/>
      <c r="BB197" s="47"/>
      <c r="BC197" s="47"/>
      <c r="BD197" s="47"/>
      <c r="BE197" s="47"/>
      <c r="BF197" s="47"/>
    </row>
    <row r="198" spans="1:58" ht="12.6" customHeight="1" x14ac:dyDescent="0.25">
      <c r="A198" s="466"/>
      <c r="B198" s="412"/>
      <c r="C198" s="453"/>
      <c r="D198" s="471"/>
      <c r="E198" s="453"/>
      <c r="F198" s="453"/>
      <c r="G198" s="453"/>
      <c r="H198" s="49"/>
      <c r="I198" s="78"/>
      <c r="J198" s="248"/>
      <c r="K198" s="238"/>
      <c r="L198" s="250"/>
      <c r="M198" s="240"/>
      <c r="N198" s="250"/>
      <c r="O198" s="253"/>
      <c r="P198" s="240"/>
      <c r="Q198" s="253"/>
      <c r="R198" s="253"/>
      <c r="S198" s="250"/>
      <c r="T198" s="240"/>
      <c r="U198" s="240"/>
      <c r="V198" s="240"/>
      <c r="W198" s="237"/>
      <c r="X198" s="55"/>
      <c r="Y198" s="55"/>
      <c r="Z198" s="55"/>
      <c r="AA198" s="55"/>
      <c r="AB198" s="237"/>
      <c r="AC198" s="55"/>
      <c r="AD198" s="55"/>
      <c r="AE198" s="55"/>
      <c r="AF198" s="55"/>
      <c r="AG198" s="46"/>
      <c r="AH198" s="46"/>
      <c r="AI198" s="77"/>
      <c r="AJ198" s="46"/>
      <c r="AK198" s="46"/>
      <c r="AL198" s="46"/>
      <c r="AM198" s="46"/>
      <c r="AN198" s="47"/>
      <c r="AO198" s="47"/>
      <c r="AP198" s="47"/>
      <c r="AQ198" s="47"/>
      <c r="AR198" s="47"/>
      <c r="AS198" s="47"/>
      <c r="AT198" s="47"/>
      <c r="AU198" s="47"/>
      <c r="AV198" s="47"/>
      <c r="AW198" s="47"/>
      <c r="AX198" s="47"/>
      <c r="AY198" s="47"/>
      <c r="AZ198" s="47"/>
      <c r="BA198" s="47"/>
      <c r="BB198" s="47"/>
      <c r="BC198" s="47"/>
      <c r="BD198" s="47"/>
      <c r="BE198" s="47"/>
      <c r="BF198" s="47"/>
    </row>
    <row r="199" spans="1:58" ht="12.6" customHeight="1" x14ac:dyDescent="0.25">
      <c r="A199" s="466"/>
      <c r="B199" s="412"/>
      <c r="C199" s="453"/>
      <c r="D199" s="471"/>
      <c r="E199" s="453"/>
      <c r="F199" s="453"/>
      <c r="G199" s="453"/>
      <c r="H199" s="49"/>
      <c r="I199" s="78"/>
      <c r="J199" s="248"/>
      <c r="K199" s="238"/>
      <c r="L199" s="250"/>
      <c r="M199" s="240"/>
      <c r="N199" s="250"/>
      <c r="O199" s="253"/>
      <c r="P199" s="240"/>
      <c r="Q199" s="253"/>
      <c r="R199" s="253"/>
      <c r="S199" s="250"/>
      <c r="T199" s="240"/>
      <c r="U199" s="240"/>
      <c r="V199" s="240"/>
      <c r="W199" s="237"/>
      <c r="X199" s="55"/>
      <c r="Y199" s="55"/>
      <c r="Z199" s="55"/>
      <c r="AA199" s="55"/>
      <c r="AB199" s="237"/>
      <c r="AC199" s="55"/>
      <c r="AD199" s="55"/>
      <c r="AE199" s="55"/>
      <c r="AF199" s="55"/>
      <c r="AG199" s="46"/>
      <c r="AH199" s="46"/>
      <c r="AI199" s="46"/>
      <c r="AJ199" s="46"/>
      <c r="AK199" s="46"/>
      <c r="AL199" s="46"/>
      <c r="AM199" s="46"/>
      <c r="AN199" s="47"/>
      <c r="AO199" s="47"/>
      <c r="AP199" s="47"/>
      <c r="AQ199" s="47"/>
      <c r="AR199" s="47"/>
      <c r="AS199" s="47"/>
      <c r="AT199" s="47"/>
      <c r="AU199" s="47"/>
      <c r="AV199" s="47"/>
      <c r="AW199" s="47"/>
      <c r="AX199" s="47"/>
      <c r="AY199" s="47"/>
      <c r="AZ199" s="47"/>
      <c r="BA199" s="47"/>
      <c r="BB199" s="47"/>
      <c r="BC199" s="47"/>
      <c r="BD199" s="47"/>
      <c r="BE199" s="47"/>
      <c r="BF199" s="47"/>
    </row>
    <row r="200" spans="1:58" ht="12.6" customHeight="1" x14ac:dyDescent="0.25">
      <c r="A200" s="466"/>
      <c r="B200" s="412" t="s">
        <v>8</v>
      </c>
      <c r="C200" s="453" t="s">
        <v>119</v>
      </c>
      <c r="D200" s="471" t="s">
        <v>121</v>
      </c>
      <c r="E200" s="453" t="s">
        <v>250</v>
      </c>
      <c r="F200" s="453" t="s">
        <v>117</v>
      </c>
      <c r="G200" s="453" t="s">
        <v>15</v>
      </c>
      <c r="H200" s="49" t="s">
        <v>20</v>
      </c>
      <c r="I200" s="78">
        <v>27</v>
      </c>
      <c r="J200" s="251"/>
      <c r="K200" s="238">
        <v>27</v>
      </c>
      <c r="L200" s="251"/>
      <c r="M200" s="240">
        <v>42</v>
      </c>
      <c r="N200" s="251"/>
      <c r="O200" s="247" t="s">
        <v>139</v>
      </c>
      <c r="P200" s="240" t="s">
        <v>139</v>
      </c>
      <c r="Q200" s="286" t="s">
        <v>139</v>
      </c>
      <c r="R200" s="247" t="s">
        <v>139</v>
      </c>
      <c r="S200" s="250" t="s">
        <v>139</v>
      </c>
      <c r="T200" s="240" t="s">
        <v>139</v>
      </c>
      <c r="U200" s="240" t="s">
        <v>139</v>
      </c>
      <c r="V200" s="240" t="s">
        <v>139</v>
      </c>
      <c r="W200" s="237">
        <v>15</v>
      </c>
      <c r="X200" s="55"/>
      <c r="Y200" s="55"/>
      <c r="Z200" s="55"/>
      <c r="AA200" s="55"/>
      <c r="AB200" s="237">
        <v>15</v>
      </c>
      <c r="AC200" s="55"/>
      <c r="AD200" s="55"/>
      <c r="AE200" s="55"/>
      <c r="AF200" s="55"/>
      <c r="AG200" s="46"/>
      <c r="AH200" s="46"/>
      <c r="AI200" s="76"/>
      <c r="AJ200" s="76"/>
      <c r="AK200" s="46"/>
      <c r="AL200" s="46"/>
      <c r="AM200" s="46"/>
      <c r="AN200" s="47"/>
      <c r="AO200" s="47"/>
      <c r="AP200" s="47"/>
      <c r="AQ200" s="47"/>
      <c r="AR200" s="47"/>
      <c r="AS200" s="47"/>
      <c r="AT200" s="47"/>
      <c r="AU200" s="47"/>
      <c r="AV200" s="47"/>
      <c r="AW200" s="47"/>
      <c r="AX200" s="47"/>
      <c r="AY200" s="47"/>
      <c r="AZ200" s="47"/>
      <c r="BA200" s="47"/>
      <c r="BB200" s="47"/>
      <c r="BC200" s="47"/>
      <c r="BD200" s="47"/>
      <c r="BE200" s="47"/>
      <c r="BF200" s="47"/>
    </row>
    <row r="201" spans="1:58" ht="12.6" customHeight="1" x14ac:dyDescent="0.25">
      <c r="A201" s="466"/>
      <c r="B201" s="412"/>
      <c r="C201" s="453"/>
      <c r="D201" s="471"/>
      <c r="E201" s="453"/>
      <c r="F201" s="453"/>
      <c r="G201" s="453"/>
      <c r="H201" s="49"/>
      <c r="I201" s="78"/>
      <c r="J201" s="248"/>
      <c r="K201" s="238"/>
      <c r="L201" s="250"/>
      <c r="M201" s="240"/>
      <c r="N201" s="250"/>
      <c r="O201" s="253"/>
      <c r="P201" s="240"/>
      <c r="Q201" s="253"/>
      <c r="R201" s="253"/>
      <c r="S201" s="250"/>
      <c r="T201" s="240"/>
      <c r="U201" s="240"/>
      <c r="V201" s="240"/>
      <c r="W201" s="237"/>
      <c r="X201" s="55"/>
      <c r="Y201" s="55"/>
      <c r="Z201" s="55"/>
      <c r="AA201" s="55"/>
      <c r="AB201" s="237"/>
      <c r="AC201" s="55"/>
      <c r="AD201" s="55"/>
      <c r="AE201" s="55"/>
      <c r="AF201" s="55"/>
      <c r="AG201" s="46"/>
      <c r="AH201" s="46"/>
      <c r="AI201" s="46"/>
      <c r="AJ201" s="46"/>
      <c r="AK201" s="46"/>
      <c r="AL201" s="46"/>
      <c r="AM201" s="46"/>
      <c r="AN201" s="47"/>
      <c r="AO201" s="47"/>
      <c r="AP201" s="47"/>
      <c r="AQ201" s="47"/>
      <c r="AR201" s="47"/>
      <c r="AS201" s="47"/>
      <c r="AT201" s="47"/>
      <c r="AU201" s="47"/>
      <c r="AV201" s="47"/>
      <c r="AW201" s="47"/>
      <c r="AX201" s="47"/>
      <c r="AY201" s="47"/>
      <c r="AZ201" s="47"/>
      <c r="BA201" s="47"/>
      <c r="BB201" s="47"/>
      <c r="BC201" s="47"/>
      <c r="BD201" s="47"/>
      <c r="BE201" s="47"/>
      <c r="BF201" s="47"/>
    </row>
    <row r="202" spans="1:58" ht="12.6" customHeight="1" x14ac:dyDescent="0.25">
      <c r="A202" s="466"/>
      <c r="B202" s="412"/>
      <c r="C202" s="453"/>
      <c r="D202" s="471"/>
      <c r="E202" s="453"/>
      <c r="F202" s="453"/>
      <c r="G202" s="453"/>
      <c r="H202" s="49"/>
      <c r="I202" s="78"/>
      <c r="J202" s="248"/>
      <c r="K202" s="238"/>
      <c r="L202" s="250"/>
      <c r="M202" s="240"/>
      <c r="N202" s="250"/>
      <c r="O202" s="240"/>
      <c r="P202" s="240"/>
      <c r="Q202" s="253"/>
      <c r="R202" s="253"/>
      <c r="S202" s="250"/>
      <c r="T202" s="240"/>
      <c r="U202" s="253"/>
      <c r="V202" s="253"/>
      <c r="W202" s="255"/>
      <c r="X202" s="55"/>
      <c r="Y202" s="55"/>
      <c r="Z202" s="55"/>
      <c r="AA202" s="55"/>
      <c r="AB202" s="255"/>
      <c r="AC202" s="55"/>
      <c r="AD202" s="55"/>
      <c r="AE202" s="55"/>
      <c r="AF202" s="55"/>
      <c r="AG202" s="46"/>
      <c r="AH202" s="46"/>
      <c r="AI202" s="77"/>
      <c r="AJ202" s="46"/>
      <c r="AK202" s="46"/>
      <c r="AL202" s="46"/>
      <c r="AM202" s="46"/>
      <c r="AN202" s="47"/>
      <c r="AO202" s="47"/>
      <c r="AP202" s="47"/>
      <c r="AQ202" s="47"/>
      <c r="AR202" s="47"/>
      <c r="AS202" s="47"/>
      <c r="AT202" s="47"/>
      <c r="AU202" s="47"/>
      <c r="AV202" s="47"/>
      <c r="AW202" s="47"/>
      <c r="AX202" s="47"/>
      <c r="AY202" s="47"/>
      <c r="AZ202" s="47"/>
      <c r="BA202" s="47"/>
      <c r="BB202" s="47"/>
      <c r="BC202" s="47"/>
      <c r="BD202" s="47"/>
      <c r="BE202" s="47"/>
      <c r="BF202" s="47"/>
    </row>
    <row r="203" spans="1:58" ht="12.6" customHeight="1" x14ac:dyDescent="0.25">
      <c r="A203" s="466"/>
      <c r="B203" s="412"/>
      <c r="C203" s="453"/>
      <c r="D203" s="471"/>
      <c r="E203" s="453"/>
      <c r="F203" s="453"/>
      <c r="G203" s="453"/>
      <c r="H203" s="49"/>
      <c r="I203" s="78"/>
      <c r="J203" s="248"/>
      <c r="K203" s="249"/>
      <c r="L203" s="250"/>
      <c r="M203" s="240"/>
      <c r="N203" s="250"/>
      <c r="O203" s="240"/>
      <c r="P203" s="240"/>
      <c r="Q203" s="253"/>
      <c r="R203" s="253"/>
      <c r="S203" s="250"/>
      <c r="T203" s="240"/>
      <c r="U203" s="253"/>
      <c r="V203" s="253"/>
      <c r="W203" s="255"/>
      <c r="X203" s="55"/>
      <c r="Y203" s="55"/>
      <c r="Z203" s="55"/>
      <c r="AA203" s="55"/>
      <c r="AB203" s="255"/>
      <c r="AC203" s="55"/>
      <c r="AD203" s="55"/>
      <c r="AE203" s="55"/>
      <c r="AF203" s="55"/>
      <c r="AG203" s="46"/>
      <c r="AH203" s="46"/>
      <c r="AI203" s="46"/>
      <c r="AJ203" s="46"/>
      <c r="AK203" s="46"/>
      <c r="AL203" s="46"/>
      <c r="AM203" s="46"/>
      <c r="AN203" s="47"/>
      <c r="AO203" s="47"/>
      <c r="AP203" s="47"/>
      <c r="AQ203" s="47"/>
      <c r="AR203" s="47"/>
      <c r="AS203" s="47"/>
      <c r="AT203" s="47"/>
      <c r="AU203" s="47"/>
      <c r="AV203" s="47"/>
      <c r="AW203" s="47"/>
      <c r="AX203" s="47"/>
      <c r="AY203" s="47"/>
      <c r="AZ203" s="47"/>
      <c r="BA203" s="47"/>
      <c r="BB203" s="47"/>
      <c r="BC203" s="47"/>
      <c r="BD203" s="47"/>
      <c r="BE203" s="47"/>
      <c r="BF203" s="47"/>
    </row>
    <row r="204" spans="1:58" ht="12.6" customHeight="1" x14ac:dyDescent="0.25">
      <c r="A204" s="466"/>
      <c r="B204" s="472" t="s">
        <v>9</v>
      </c>
      <c r="C204" s="473" t="s">
        <v>326</v>
      </c>
      <c r="D204" s="474" t="s">
        <v>282</v>
      </c>
      <c r="E204" s="415" t="s">
        <v>283</v>
      </c>
      <c r="F204" s="441"/>
      <c r="G204" s="441"/>
      <c r="H204" s="57" t="s">
        <v>28</v>
      </c>
      <c r="I204" s="55">
        <v>0</v>
      </c>
      <c r="J204" s="239" t="s">
        <v>139</v>
      </c>
      <c r="K204" s="240" t="s">
        <v>139</v>
      </c>
      <c r="L204" s="239" t="s">
        <v>139</v>
      </c>
      <c r="M204" s="240" t="s">
        <v>139</v>
      </c>
      <c r="N204" s="239" t="s">
        <v>139</v>
      </c>
      <c r="O204" s="240" t="s">
        <v>139</v>
      </c>
      <c r="P204" s="240" t="s">
        <v>139</v>
      </c>
      <c r="Q204" s="240" t="s">
        <v>139</v>
      </c>
      <c r="R204" s="240" t="s">
        <v>139</v>
      </c>
      <c r="S204" s="239" t="s">
        <v>139</v>
      </c>
      <c r="T204" s="240" t="s">
        <v>139</v>
      </c>
      <c r="U204" s="240" t="s">
        <v>139</v>
      </c>
      <c r="V204" s="240" t="s">
        <v>139</v>
      </c>
      <c r="W204" s="271">
        <v>20</v>
      </c>
      <c r="X204" s="55"/>
      <c r="Y204" s="55"/>
      <c r="Z204" s="55"/>
      <c r="AA204" s="55"/>
      <c r="AB204" s="271">
        <v>20</v>
      </c>
      <c r="AC204" s="55"/>
      <c r="AD204" s="55"/>
      <c r="AE204" s="55"/>
      <c r="AF204" s="55"/>
      <c r="AG204" s="46"/>
      <c r="AH204" s="46"/>
      <c r="AI204" s="76"/>
      <c r="AJ204" s="76"/>
      <c r="AK204" s="46"/>
      <c r="AL204" s="46"/>
      <c r="AM204" s="46"/>
      <c r="AN204" s="47"/>
      <c r="AO204" s="47"/>
      <c r="AP204" s="47"/>
      <c r="AQ204" s="47"/>
      <c r="AR204" s="47"/>
      <c r="AS204" s="47"/>
      <c r="AT204" s="47"/>
      <c r="AU204" s="47"/>
      <c r="AV204" s="47"/>
      <c r="AW204" s="47"/>
      <c r="AX204" s="47"/>
      <c r="AY204" s="47"/>
      <c r="AZ204" s="47"/>
      <c r="BA204" s="47"/>
      <c r="BB204" s="47"/>
      <c r="BC204" s="47"/>
      <c r="BD204" s="47"/>
      <c r="BE204" s="47"/>
      <c r="BF204" s="47"/>
    </row>
    <row r="205" spans="1:58" ht="12.6" customHeight="1" x14ac:dyDescent="0.25">
      <c r="A205" s="466"/>
      <c r="B205" s="472"/>
      <c r="C205" s="473"/>
      <c r="D205" s="474"/>
      <c r="E205" s="415"/>
      <c r="F205" s="441"/>
      <c r="G205" s="441"/>
      <c r="H205" s="56" t="s">
        <v>272</v>
      </c>
      <c r="I205" s="55">
        <v>0</v>
      </c>
      <c r="J205" s="239" t="s">
        <v>139</v>
      </c>
      <c r="K205" s="240" t="s">
        <v>139</v>
      </c>
      <c r="L205" s="239" t="s">
        <v>139</v>
      </c>
      <c r="M205" s="240" t="s">
        <v>139</v>
      </c>
      <c r="N205" s="239" t="s">
        <v>139</v>
      </c>
      <c r="O205" s="240" t="s">
        <v>139</v>
      </c>
      <c r="P205" s="240" t="s">
        <v>139</v>
      </c>
      <c r="Q205" s="240" t="s">
        <v>139</v>
      </c>
      <c r="R205" s="240" t="s">
        <v>139</v>
      </c>
      <c r="S205" s="239" t="s">
        <v>139</v>
      </c>
      <c r="T205" s="240" t="s">
        <v>139</v>
      </c>
      <c r="U205" s="240" t="s">
        <v>139</v>
      </c>
      <c r="V205" s="240" t="s">
        <v>139</v>
      </c>
      <c r="W205" s="271"/>
      <c r="X205" s="55"/>
      <c r="Y205" s="55"/>
      <c r="Z205" s="55"/>
      <c r="AA205" s="55"/>
      <c r="AB205" s="271"/>
      <c r="AC205" s="55"/>
      <c r="AD205" s="55"/>
      <c r="AE205" s="55"/>
      <c r="AF205" s="55"/>
      <c r="AG205" s="46"/>
      <c r="AH205" s="46"/>
      <c r="AI205" s="46"/>
      <c r="AJ205" s="46"/>
      <c r="AK205" s="46"/>
      <c r="AL205" s="46"/>
      <c r="AM205" s="46"/>
      <c r="AN205" s="47"/>
      <c r="AO205" s="47"/>
      <c r="AP205" s="47"/>
      <c r="AQ205" s="47"/>
      <c r="AR205" s="47"/>
      <c r="AS205" s="47"/>
      <c r="AT205" s="47"/>
      <c r="AU205" s="47"/>
      <c r="AV205" s="47"/>
      <c r="AW205" s="47"/>
      <c r="AX205" s="47"/>
      <c r="AY205" s="47"/>
      <c r="AZ205" s="47"/>
      <c r="BA205" s="47"/>
      <c r="BB205" s="47"/>
      <c r="BC205" s="47"/>
      <c r="BD205" s="47"/>
      <c r="BE205" s="47"/>
      <c r="BF205" s="47"/>
    </row>
    <row r="206" spans="1:58" ht="12.6" customHeight="1" x14ac:dyDescent="0.25">
      <c r="A206" s="466"/>
      <c r="B206" s="472"/>
      <c r="C206" s="473"/>
      <c r="D206" s="474"/>
      <c r="E206" s="415"/>
      <c r="F206" s="441"/>
      <c r="G206" s="441"/>
      <c r="H206" s="56"/>
      <c r="I206" s="55"/>
      <c r="J206" s="239"/>
      <c r="K206" s="240"/>
      <c r="L206" s="239"/>
      <c r="M206" s="240"/>
      <c r="N206" s="239"/>
      <c r="O206" s="240"/>
      <c r="P206" s="240"/>
      <c r="Q206" s="240"/>
      <c r="R206" s="240"/>
      <c r="S206" s="239"/>
      <c r="T206" s="240"/>
      <c r="U206" s="240"/>
      <c r="V206" s="240"/>
      <c r="W206" s="271"/>
      <c r="X206" s="55"/>
      <c r="Y206" s="55"/>
      <c r="Z206" s="55"/>
      <c r="AA206" s="55"/>
      <c r="AB206" s="271"/>
      <c r="AC206" s="55"/>
      <c r="AD206" s="55"/>
      <c r="AE206" s="55"/>
      <c r="AF206" s="55"/>
      <c r="AG206" s="46"/>
      <c r="AH206" s="46"/>
      <c r="AI206" s="77"/>
      <c r="AJ206" s="46"/>
      <c r="AK206" s="46"/>
      <c r="AL206" s="46"/>
      <c r="AM206" s="46"/>
      <c r="AN206" s="47"/>
      <c r="AO206" s="47"/>
      <c r="AP206" s="47"/>
      <c r="AQ206" s="47"/>
      <c r="AR206" s="47"/>
      <c r="AS206" s="47"/>
      <c r="AT206" s="47"/>
      <c r="AU206" s="47"/>
      <c r="AV206" s="47"/>
      <c r="AW206" s="47"/>
      <c r="AX206" s="47"/>
      <c r="AY206" s="47"/>
      <c r="AZ206" s="47"/>
      <c r="BA206" s="47"/>
      <c r="BB206" s="47"/>
      <c r="BC206" s="47"/>
      <c r="BD206" s="47"/>
      <c r="BE206" s="47"/>
      <c r="BF206" s="47"/>
    </row>
    <row r="207" spans="1:58" ht="12.6" customHeight="1" x14ac:dyDescent="0.25">
      <c r="A207" s="467"/>
      <c r="B207" s="472"/>
      <c r="C207" s="473"/>
      <c r="D207" s="474"/>
      <c r="E207" s="415"/>
      <c r="F207" s="441"/>
      <c r="G207" s="441"/>
      <c r="H207" s="56"/>
      <c r="I207" s="55"/>
      <c r="J207" s="239"/>
      <c r="K207" s="240"/>
      <c r="L207" s="239"/>
      <c r="M207" s="240"/>
      <c r="N207" s="239"/>
      <c r="O207" s="240"/>
      <c r="P207" s="240"/>
      <c r="Q207" s="240"/>
      <c r="R207" s="240"/>
      <c r="S207" s="239"/>
      <c r="T207" s="240"/>
      <c r="U207" s="240"/>
      <c r="V207" s="240"/>
      <c r="W207" s="271"/>
      <c r="X207" s="55"/>
      <c r="Y207" s="55"/>
      <c r="Z207" s="55"/>
      <c r="AA207" s="55"/>
      <c r="AB207" s="271"/>
      <c r="AC207" s="55"/>
      <c r="AD207" s="55"/>
      <c r="AE207" s="55"/>
      <c r="AF207" s="55"/>
      <c r="AG207" s="46"/>
      <c r="AH207" s="46"/>
      <c r="AI207" s="46"/>
      <c r="AJ207" s="46"/>
      <c r="AK207" s="46"/>
      <c r="AL207" s="46"/>
      <c r="AM207" s="46"/>
      <c r="AN207" s="47"/>
      <c r="AO207" s="47"/>
      <c r="AP207" s="47"/>
      <c r="AQ207" s="47"/>
      <c r="AR207" s="47"/>
      <c r="AS207" s="47"/>
      <c r="AT207" s="47"/>
      <c r="AU207" s="47"/>
      <c r="AV207" s="47"/>
      <c r="AW207" s="47"/>
      <c r="AX207" s="47"/>
      <c r="AY207" s="47"/>
      <c r="AZ207" s="47"/>
      <c r="BA207" s="47"/>
      <c r="BB207" s="47"/>
      <c r="BC207" s="47"/>
      <c r="BD207" s="47"/>
      <c r="BE207" s="47"/>
      <c r="BF207" s="47"/>
    </row>
    <row r="208" spans="1:58" ht="38.25" x14ac:dyDescent="0.25">
      <c r="A208" s="368"/>
      <c r="B208" s="366" t="s">
        <v>319</v>
      </c>
      <c r="C208" s="370" t="s">
        <v>344</v>
      </c>
      <c r="D208" s="365" t="s">
        <v>341</v>
      </c>
      <c r="E208" s="369" t="s">
        <v>346</v>
      </c>
      <c r="F208" s="364" t="s">
        <v>67</v>
      </c>
      <c r="G208" s="364" t="s">
        <v>15</v>
      </c>
      <c r="H208" s="65" t="s">
        <v>28</v>
      </c>
      <c r="I208" s="352"/>
      <c r="J208" s="352"/>
      <c r="K208" s="352"/>
      <c r="L208" s="352"/>
      <c r="M208" s="352"/>
      <c r="N208" s="352"/>
      <c r="O208" s="352"/>
      <c r="P208" s="352"/>
      <c r="Q208" s="352"/>
      <c r="R208" s="352"/>
      <c r="S208" s="352"/>
      <c r="T208" s="352"/>
      <c r="U208" s="352"/>
      <c r="V208" s="352"/>
      <c r="W208" s="354"/>
      <c r="X208" s="367"/>
      <c r="Y208" s="367"/>
      <c r="Z208" s="367"/>
      <c r="AA208" s="367"/>
      <c r="AB208" s="271"/>
      <c r="AC208" s="83"/>
      <c r="AD208" s="83"/>
      <c r="AE208" s="83"/>
      <c r="AF208" s="83"/>
      <c r="AG208" s="46"/>
      <c r="AH208" s="46"/>
      <c r="AI208" s="76"/>
      <c r="AJ208" s="76"/>
      <c r="AK208" s="46"/>
      <c r="AL208" s="46"/>
      <c r="AM208" s="46"/>
      <c r="AN208" s="47"/>
      <c r="AO208" s="47"/>
      <c r="AP208" s="47"/>
      <c r="AQ208" s="47"/>
      <c r="AR208" s="47"/>
      <c r="AS208" s="47"/>
      <c r="AT208" s="47"/>
      <c r="AU208" s="47"/>
      <c r="AV208" s="47"/>
      <c r="AW208" s="47"/>
      <c r="AX208" s="47"/>
      <c r="AY208" s="47"/>
      <c r="AZ208" s="47"/>
      <c r="BA208" s="47"/>
      <c r="BB208" s="47"/>
      <c r="BC208" s="47"/>
      <c r="BD208" s="47"/>
      <c r="BE208" s="47"/>
      <c r="BF208" s="47"/>
    </row>
    <row r="209" spans="1:72" ht="12.6" customHeight="1" x14ac:dyDescent="0.25">
      <c r="A209" s="98"/>
      <c r="B209" s="205"/>
      <c r="C209" s="87"/>
      <c r="D209" s="337"/>
      <c r="E209" s="87"/>
      <c r="F209" s="87"/>
      <c r="G209" s="87"/>
      <c r="H209" s="87"/>
      <c r="I209" s="99"/>
      <c r="J209" s="100"/>
      <c r="K209" s="100"/>
      <c r="L209" s="101"/>
      <c r="M209" s="101"/>
      <c r="N209" s="101"/>
      <c r="O209" s="101"/>
      <c r="P209" s="46"/>
      <c r="Q209" s="101"/>
      <c r="R209" s="101"/>
      <c r="S209" s="101"/>
      <c r="T209" s="46"/>
      <c r="U209" s="101"/>
      <c r="V209" s="101"/>
      <c r="W209" s="101"/>
      <c r="X209" s="101"/>
      <c r="Y209" s="101"/>
      <c r="Z209" s="101"/>
      <c r="AA209" s="101"/>
      <c r="AB209" s="101"/>
      <c r="AC209" s="101"/>
      <c r="AD209" s="101"/>
      <c r="AE209" s="101"/>
      <c r="AF209" s="101"/>
      <c r="AG209" s="46"/>
      <c r="AH209" s="46"/>
      <c r="AI209" s="46"/>
      <c r="AJ209" s="46"/>
      <c r="AK209" s="46"/>
      <c r="AL209" s="46"/>
      <c r="AM209" s="46"/>
      <c r="AN209" s="47"/>
      <c r="AO209" s="47"/>
      <c r="AP209" s="47"/>
      <c r="AQ209" s="47"/>
      <c r="AR209" s="47"/>
      <c r="AS209" s="47"/>
      <c r="AT209" s="47"/>
      <c r="AU209" s="47"/>
      <c r="AV209" s="47"/>
      <c r="AW209" s="47"/>
      <c r="AX209" s="47"/>
      <c r="AY209" s="47"/>
      <c r="AZ209" s="47"/>
      <c r="BA209" s="47"/>
      <c r="BB209" s="47"/>
      <c r="BC209" s="47"/>
      <c r="BD209" s="47"/>
      <c r="BE209" s="47"/>
      <c r="BF209" s="47"/>
    </row>
    <row r="210" spans="1:72" s="47" customFormat="1" ht="12.6" customHeight="1" x14ac:dyDescent="0.25">
      <c r="A210" s="91" t="s">
        <v>24</v>
      </c>
      <c r="B210" s="205"/>
      <c r="C210" s="87"/>
      <c r="D210" s="337"/>
      <c r="E210" s="87"/>
      <c r="F210" s="87"/>
      <c r="G210" s="88"/>
      <c r="H210" s="89"/>
      <c r="I210" s="89"/>
      <c r="J210" s="90"/>
      <c r="K210" s="90"/>
      <c r="L210" s="90"/>
      <c r="M210" s="90"/>
      <c r="N210" s="90"/>
      <c r="O210" s="90"/>
      <c r="P210" s="46"/>
      <c r="Q210" s="90"/>
      <c r="R210" s="90"/>
      <c r="S210" s="92"/>
      <c r="T210" s="46"/>
      <c r="U210" s="92"/>
      <c r="V210" s="92"/>
      <c r="W210" s="92"/>
      <c r="X210" s="92"/>
      <c r="Y210" s="92"/>
      <c r="Z210" s="92"/>
      <c r="AA210" s="92"/>
      <c r="AB210" s="92"/>
      <c r="AC210" s="92"/>
      <c r="AD210" s="92"/>
      <c r="AE210" s="92"/>
      <c r="AF210" s="92"/>
      <c r="AG210" s="46"/>
      <c r="AH210" s="46"/>
      <c r="AI210" s="46"/>
      <c r="AJ210" s="46"/>
      <c r="AK210" s="46"/>
      <c r="AL210" s="46"/>
      <c r="AM210" s="46"/>
    </row>
    <row r="211" spans="1:72" s="47" customFormat="1" ht="12.6" customHeight="1" x14ac:dyDescent="0.25">
      <c r="A211" s="93" t="s">
        <v>122</v>
      </c>
      <c r="B211" s="205"/>
      <c r="C211" s="87"/>
      <c r="D211" s="337"/>
      <c r="E211" s="87"/>
      <c r="F211" s="87"/>
      <c r="G211" s="88"/>
      <c r="H211" s="89"/>
      <c r="I211" s="89"/>
      <c r="J211" s="90"/>
      <c r="K211" s="90"/>
      <c r="L211" s="90"/>
      <c r="M211" s="90"/>
      <c r="N211" s="90"/>
      <c r="O211" s="90"/>
      <c r="P211" s="46"/>
      <c r="Q211" s="90"/>
      <c r="R211" s="90"/>
      <c r="S211" s="92"/>
      <c r="T211" s="46"/>
      <c r="U211" s="92"/>
      <c r="V211" s="92"/>
      <c r="W211" s="92"/>
      <c r="X211" s="92"/>
      <c r="Y211" s="92"/>
      <c r="Z211" s="92"/>
      <c r="AA211" s="92"/>
      <c r="AB211" s="92"/>
      <c r="AC211" s="92"/>
      <c r="AD211" s="92"/>
      <c r="AE211" s="92"/>
      <c r="AF211" s="92"/>
      <c r="AG211" s="46"/>
      <c r="AH211" s="46"/>
      <c r="AI211" s="46"/>
      <c r="AJ211" s="46"/>
      <c r="AK211" s="46"/>
      <c r="AL211" s="46"/>
      <c r="AM211" s="46"/>
    </row>
    <row r="212" spans="1:72" s="47" customFormat="1" ht="12.6" customHeight="1" x14ac:dyDescent="0.25">
      <c r="A212" s="93" t="s">
        <v>123</v>
      </c>
      <c r="B212" s="205"/>
      <c r="C212" s="87"/>
      <c r="D212" s="337"/>
      <c r="E212" s="87"/>
      <c r="F212" s="87"/>
      <c r="G212" s="88"/>
      <c r="H212" s="89"/>
      <c r="I212" s="89"/>
      <c r="J212" s="90"/>
      <c r="K212" s="90"/>
      <c r="L212" s="90"/>
      <c r="M212" s="90"/>
      <c r="N212" s="90"/>
      <c r="O212" s="90"/>
      <c r="P212" s="46"/>
      <c r="Q212" s="90"/>
      <c r="R212" s="90"/>
      <c r="S212" s="92"/>
      <c r="T212" s="46"/>
      <c r="U212" s="92"/>
      <c r="V212" s="92"/>
      <c r="W212" s="92"/>
      <c r="X212" s="92"/>
      <c r="Y212" s="92"/>
      <c r="Z212" s="92"/>
      <c r="AA212" s="92"/>
      <c r="AB212" s="92"/>
      <c r="AC212" s="92"/>
      <c r="AD212" s="92"/>
      <c r="AE212" s="92"/>
      <c r="AF212" s="92"/>
      <c r="AG212" s="46"/>
      <c r="AH212" s="46"/>
      <c r="AI212" s="46"/>
      <c r="AJ212" s="46"/>
      <c r="AK212" s="46"/>
      <c r="AL212" s="46"/>
      <c r="AM212" s="46"/>
    </row>
    <row r="213" spans="1:72" s="47" customFormat="1" ht="12.6" customHeight="1" x14ac:dyDescent="0.25">
      <c r="A213" s="93" t="s">
        <v>124</v>
      </c>
      <c r="B213" s="205"/>
      <c r="C213" s="87"/>
      <c r="D213" s="337"/>
      <c r="E213" s="87"/>
      <c r="F213" s="87"/>
      <c r="G213" s="88"/>
      <c r="H213" s="89"/>
      <c r="I213" s="89"/>
      <c r="J213" s="90"/>
      <c r="K213" s="90"/>
      <c r="L213" s="90"/>
      <c r="M213" s="90"/>
      <c r="N213" s="90"/>
      <c r="O213" s="90"/>
      <c r="P213" s="46"/>
      <c r="Q213" s="90"/>
      <c r="R213" s="90"/>
      <c r="S213" s="92"/>
      <c r="T213" s="46"/>
      <c r="U213" s="92"/>
      <c r="V213" s="92"/>
      <c r="W213" s="92"/>
      <c r="X213" s="92"/>
      <c r="Y213" s="92"/>
      <c r="Z213" s="92"/>
      <c r="AA213" s="92"/>
      <c r="AB213" s="92"/>
      <c r="AC213" s="92"/>
      <c r="AD213" s="92"/>
      <c r="AE213" s="92"/>
      <c r="AF213" s="92"/>
      <c r="AG213" s="46"/>
      <c r="AH213" s="46"/>
      <c r="AI213" s="46"/>
      <c r="AJ213" s="46"/>
      <c r="AK213" s="46"/>
      <c r="AL213" s="46"/>
      <c r="AM213" s="46"/>
    </row>
    <row r="214" spans="1:72" s="185" customFormat="1" ht="12.6" customHeight="1" x14ac:dyDescent="0.25">
      <c r="A214" s="210"/>
      <c r="B214" s="208"/>
      <c r="C214" s="225"/>
      <c r="D214" s="340"/>
      <c r="E214" s="226"/>
      <c r="F214" s="226"/>
      <c r="G214" s="226"/>
      <c r="H214" s="226"/>
      <c r="I214" s="226"/>
      <c r="J214" s="403">
        <v>2017</v>
      </c>
      <c r="K214" s="403"/>
      <c r="L214" s="403">
        <v>2018</v>
      </c>
      <c r="M214" s="403"/>
      <c r="N214" s="403">
        <v>2019</v>
      </c>
      <c r="O214" s="403"/>
      <c r="P214" s="403"/>
      <c r="Q214" s="403"/>
      <c r="R214" s="403"/>
      <c r="S214" s="424">
        <v>2020</v>
      </c>
      <c r="T214" s="424"/>
      <c r="U214" s="424"/>
      <c r="V214" s="403"/>
      <c r="W214" s="403">
        <v>2021</v>
      </c>
      <c r="X214" s="403"/>
      <c r="Y214" s="403"/>
      <c r="Z214" s="403"/>
      <c r="AA214" s="403"/>
      <c r="AB214" s="403">
        <v>2022</v>
      </c>
      <c r="AC214" s="403"/>
      <c r="AD214" s="403"/>
      <c r="AE214" s="403"/>
      <c r="AF214" s="403"/>
      <c r="AG214" s="183"/>
      <c r="AH214" s="229"/>
      <c r="AI214" s="229"/>
      <c r="AJ214" s="229"/>
      <c r="AK214" s="229"/>
      <c r="AL214" s="183"/>
      <c r="AM214" s="183"/>
      <c r="AN214" s="184"/>
      <c r="AO214" s="184"/>
      <c r="AP214" s="184"/>
      <c r="AQ214" s="184"/>
      <c r="AR214" s="184"/>
      <c r="AS214" s="184"/>
      <c r="AT214" s="184"/>
      <c r="AU214" s="184"/>
      <c r="AV214" s="184"/>
      <c r="AW214" s="184"/>
      <c r="AX214" s="184"/>
      <c r="AY214" s="184"/>
      <c r="AZ214" s="184"/>
      <c r="BA214" s="184"/>
      <c r="BB214" s="184"/>
      <c r="BC214" s="184"/>
      <c r="BD214" s="184"/>
      <c r="BE214" s="184"/>
      <c r="BF214" s="184"/>
      <c r="BG214" s="184"/>
      <c r="BH214" s="184"/>
      <c r="BI214" s="184"/>
      <c r="BJ214" s="184"/>
      <c r="BK214" s="184"/>
      <c r="BL214" s="184"/>
      <c r="BM214" s="184"/>
      <c r="BN214" s="184"/>
      <c r="BO214" s="184"/>
      <c r="BP214" s="184"/>
      <c r="BQ214" s="184"/>
      <c r="BR214" s="184"/>
      <c r="BS214" s="184"/>
      <c r="BT214" s="184"/>
    </row>
    <row r="215" spans="1:72" s="231" customFormat="1" ht="38.25" x14ac:dyDescent="0.25">
      <c r="A215" s="227" t="s">
        <v>2</v>
      </c>
      <c r="B215" s="187" t="s">
        <v>3</v>
      </c>
      <c r="C215" s="189" t="s">
        <v>4</v>
      </c>
      <c r="D215" s="341" t="s">
        <v>12</v>
      </c>
      <c r="E215" s="189" t="s">
        <v>10</v>
      </c>
      <c r="F215" s="189" t="s">
        <v>11</v>
      </c>
      <c r="G215" s="189" t="s">
        <v>13</v>
      </c>
      <c r="H215" s="228" t="s">
        <v>21</v>
      </c>
      <c r="I215" s="200" t="s">
        <v>5</v>
      </c>
      <c r="J215" s="190" t="s">
        <v>22</v>
      </c>
      <c r="K215" s="191" t="s">
        <v>29</v>
      </c>
      <c r="L215" s="190" t="s">
        <v>22</v>
      </c>
      <c r="M215" s="191" t="s">
        <v>29</v>
      </c>
      <c r="N215" s="190" t="s">
        <v>22</v>
      </c>
      <c r="O215" s="192" t="s">
        <v>262</v>
      </c>
      <c r="P215" s="192" t="s">
        <v>263</v>
      </c>
      <c r="Q215" s="192" t="s">
        <v>264</v>
      </c>
      <c r="R215" s="192" t="s">
        <v>265</v>
      </c>
      <c r="S215" s="190" t="s">
        <v>22</v>
      </c>
      <c r="T215" s="191" t="s">
        <v>269</v>
      </c>
      <c r="U215" s="192" t="s">
        <v>264</v>
      </c>
      <c r="V215" s="192" t="s">
        <v>265</v>
      </c>
      <c r="W215" s="201" t="s">
        <v>22</v>
      </c>
      <c r="X215" s="220" t="s">
        <v>262</v>
      </c>
      <c r="Y215" s="220" t="s">
        <v>263</v>
      </c>
      <c r="Z215" s="220" t="s">
        <v>264</v>
      </c>
      <c r="AA215" s="220" t="s">
        <v>265</v>
      </c>
      <c r="AB215" s="287" t="s">
        <v>22</v>
      </c>
      <c r="AC215" s="220" t="s">
        <v>262</v>
      </c>
      <c r="AD215" s="220" t="s">
        <v>263</v>
      </c>
      <c r="AE215" s="220" t="s">
        <v>264</v>
      </c>
      <c r="AF215" s="220" t="s">
        <v>265</v>
      </c>
      <c r="AG215" s="183"/>
      <c r="AH215" s="229"/>
      <c r="AI215" s="229"/>
      <c r="AJ215" s="229"/>
      <c r="AK215" s="229"/>
      <c r="AL215" s="183"/>
      <c r="AM215" s="183"/>
      <c r="AN215" s="230"/>
      <c r="AO215" s="230"/>
      <c r="AP215" s="230"/>
      <c r="AQ215" s="230"/>
      <c r="AR215" s="230"/>
      <c r="AS215" s="230"/>
      <c r="AT215" s="230"/>
      <c r="AU215" s="230"/>
      <c r="AV215" s="230"/>
      <c r="AW215" s="230"/>
      <c r="AX215" s="230"/>
      <c r="AY215" s="230"/>
      <c r="AZ215" s="230"/>
      <c r="BA215" s="230"/>
      <c r="BB215" s="230"/>
      <c r="BC215" s="230"/>
      <c r="BD215" s="230"/>
      <c r="BE215" s="230"/>
      <c r="BF215" s="230"/>
    </row>
    <row r="216" spans="1:72" s="110" customFormat="1" ht="12.75" customHeight="1" x14ac:dyDescent="0.25">
      <c r="A216" s="411" t="s">
        <v>311</v>
      </c>
      <c r="B216" s="412" t="s">
        <v>6</v>
      </c>
      <c r="C216" s="413" t="s">
        <v>287</v>
      </c>
      <c r="D216" s="414" t="s">
        <v>288</v>
      </c>
      <c r="E216" s="413" t="s">
        <v>289</v>
      </c>
      <c r="F216" s="413" t="s">
        <v>290</v>
      </c>
      <c r="G216" s="413" t="s">
        <v>14</v>
      </c>
      <c r="H216" s="49" t="s">
        <v>20</v>
      </c>
      <c r="I216" s="58">
        <v>50</v>
      </c>
      <c r="J216" s="59"/>
      <c r="K216" s="127">
        <v>50</v>
      </c>
      <c r="L216" s="128">
        <v>296</v>
      </c>
      <c r="M216" s="60">
        <v>656</v>
      </c>
      <c r="N216" s="128">
        <v>396</v>
      </c>
      <c r="O216" s="60">
        <v>684</v>
      </c>
      <c r="P216" s="60">
        <v>706</v>
      </c>
      <c r="Q216" s="60">
        <v>675</v>
      </c>
      <c r="R216" s="129">
        <v>668</v>
      </c>
      <c r="S216" s="130">
        <v>1000</v>
      </c>
      <c r="T216" s="131">
        <v>634</v>
      </c>
      <c r="U216" s="131">
        <v>610</v>
      </c>
      <c r="V216" s="299">
        <v>586</v>
      </c>
      <c r="W216" s="130">
        <v>906</v>
      </c>
      <c r="X216" s="60">
        <v>519</v>
      </c>
      <c r="Y216" s="60">
        <v>736</v>
      </c>
      <c r="Z216" s="60">
        <v>516</v>
      </c>
      <c r="AA216" s="60"/>
      <c r="AB216" s="130">
        <v>800</v>
      </c>
      <c r="AC216" s="60"/>
      <c r="AD216" s="60"/>
      <c r="AE216" s="60"/>
      <c r="AF216" s="60"/>
      <c r="AG216" s="108"/>
      <c r="AH216" s="108"/>
      <c r="AI216" s="108"/>
      <c r="AJ216" s="108"/>
      <c r="AK216" s="108"/>
      <c r="AL216" s="46"/>
      <c r="AM216" s="46"/>
      <c r="AN216" s="109"/>
      <c r="AO216" s="109"/>
      <c r="AP216" s="109"/>
      <c r="AQ216" s="109"/>
      <c r="AR216" s="109"/>
      <c r="AS216" s="109"/>
      <c r="AT216" s="109"/>
      <c r="AU216" s="109"/>
      <c r="AV216" s="109"/>
      <c r="AW216" s="109"/>
      <c r="AX216" s="109"/>
      <c r="AY216" s="109"/>
      <c r="AZ216" s="109"/>
      <c r="BA216" s="109"/>
      <c r="BB216" s="109"/>
      <c r="BC216" s="109"/>
      <c r="BD216" s="109"/>
      <c r="BE216" s="109"/>
      <c r="BF216" s="109"/>
    </row>
    <row r="217" spans="1:72" s="110" customFormat="1" ht="12.75" customHeight="1" x14ac:dyDescent="0.25">
      <c r="A217" s="411"/>
      <c r="B217" s="412"/>
      <c r="C217" s="413"/>
      <c r="D217" s="414"/>
      <c r="E217" s="413"/>
      <c r="F217" s="413"/>
      <c r="G217" s="413"/>
      <c r="H217" s="49"/>
      <c r="I217" s="58"/>
      <c r="J217" s="59"/>
      <c r="K217" s="127"/>
      <c r="L217" s="128"/>
      <c r="M217" s="60"/>
      <c r="N217" s="128"/>
      <c r="O217" s="60"/>
      <c r="P217" s="60"/>
      <c r="Q217" s="132"/>
      <c r="R217" s="132"/>
      <c r="S217" s="128"/>
      <c r="T217" s="60"/>
      <c r="U217" s="132"/>
      <c r="V217" s="132"/>
      <c r="W217" s="128"/>
      <c r="X217" s="60"/>
      <c r="Y217" s="60"/>
      <c r="Z217" s="60"/>
      <c r="AA217" s="60"/>
      <c r="AB217" s="128"/>
      <c r="AC217" s="60"/>
      <c r="AD217" s="60"/>
      <c r="AE217" s="60"/>
      <c r="AF217" s="60"/>
      <c r="AG217" s="108"/>
      <c r="AH217" s="108"/>
      <c r="AI217" s="108"/>
      <c r="AJ217" s="108"/>
      <c r="AK217" s="108"/>
      <c r="AL217" s="46"/>
      <c r="AM217" s="46"/>
      <c r="AN217" s="109"/>
      <c r="AO217" s="109"/>
      <c r="AP217" s="109"/>
      <c r="AQ217" s="109"/>
      <c r="AR217" s="109"/>
      <c r="AS217" s="109"/>
      <c r="AT217" s="109"/>
      <c r="AU217" s="109"/>
      <c r="AV217" s="109"/>
      <c r="AW217" s="109"/>
      <c r="AX217" s="109"/>
      <c r="AY217" s="109"/>
      <c r="AZ217" s="109"/>
      <c r="BA217" s="109"/>
      <c r="BB217" s="109"/>
      <c r="BC217" s="109"/>
      <c r="BD217" s="109"/>
      <c r="BE217" s="109"/>
      <c r="BF217" s="109"/>
    </row>
    <row r="218" spans="1:72" s="110" customFormat="1" ht="12.75" customHeight="1" x14ac:dyDescent="0.25">
      <c r="A218" s="411"/>
      <c r="B218" s="412"/>
      <c r="C218" s="413"/>
      <c r="D218" s="414"/>
      <c r="E218" s="413"/>
      <c r="F218" s="413"/>
      <c r="G218" s="413"/>
      <c r="H218" s="49"/>
      <c r="I218" s="58"/>
      <c r="J218" s="59"/>
      <c r="K218" s="127"/>
      <c r="L218" s="128"/>
      <c r="M218" s="60"/>
      <c r="N218" s="128"/>
      <c r="O218" s="60"/>
      <c r="P218" s="60"/>
      <c r="Q218" s="132"/>
      <c r="R218" s="132"/>
      <c r="S218" s="128"/>
      <c r="T218" s="60"/>
      <c r="U218" s="132"/>
      <c r="V218" s="132"/>
      <c r="W218" s="128"/>
      <c r="X218" s="60"/>
      <c r="Y218" s="60"/>
      <c r="Z218" s="60"/>
      <c r="AA218" s="60"/>
      <c r="AB218" s="128"/>
      <c r="AC218" s="60"/>
      <c r="AD218" s="60"/>
      <c r="AE218" s="60"/>
      <c r="AF218" s="60"/>
      <c r="AG218" s="108"/>
      <c r="AH218" s="108"/>
      <c r="AI218" s="108"/>
      <c r="AJ218" s="108"/>
      <c r="AK218" s="108"/>
      <c r="AL218" s="46"/>
      <c r="AM218" s="46"/>
      <c r="AN218" s="109"/>
      <c r="AO218" s="109"/>
      <c r="AP218" s="109"/>
      <c r="AQ218" s="109"/>
      <c r="AR218" s="109"/>
      <c r="AS218" s="109"/>
      <c r="AT218" s="109"/>
      <c r="AU218" s="109"/>
      <c r="AV218" s="109"/>
      <c r="AW218" s="109"/>
      <c r="AX218" s="109"/>
      <c r="AY218" s="109"/>
      <c r="AZ218" s="109"/>
      <c r="BA218" s="109"/>
      <c r="BB218" s="109"/>
      <c r="BC218" s="109"/>
      <c r="BD218" s="109"/>
      <c r="BE218" s="109"/>
      <c r="BF218" s="109"/>
    </row>
    <row r="219" spans="1:72" s="110" customFormat="1" ht="23.25" customHeight="1" x14ac:dyDescent="0.25">
      <c r="A219" s="411"/>
      <c r="B219" s="412"/>
      <c r="C219" s="413"/>
      <c r="D219" s="414"/>
      <c r="E219" s="413"/>
      <c r="F219" s="413"/>
      <c r="G219" s="413"/>
      <c r="H219" s="49"/>
      <c r="I219" s="58"/>
      <c r="J219" s="59"/>
      <c r="K219" s="127"/>
      <c r="L219" s="128"/>
      <c r="M219" s="60"/>
      <c r="N219" s="128"/>
      <c r="O219" s="60"/>
      <c r="P219" s="60"/>
      <c r="Q219" s="132"/>
      <c r="R219" s="132"/>
      <c r="S219" s="128"/>
      <c r="T219" s="60"/>
      <c r="U219" s="132"/>
      <c r="V219" s="132"/>
      <c r="W219" s="128"/>
      <c r="X219" s="60"/>
      <c r="Y219" s="60"/>
      <c r="Z219" s="60"/>
      <c r="AA219" s="60"/>
      <c r="AB219" s="128"/>
      <c r="AC219" s="60"/>
      <c r="AD219" s="60"/>
      <c r="AE219" s="60"/>
      <c r="AF219" s="60"/>
      <c r="AG219" s="108"/>
      <c r="AH219" s="108"/>
      <c r="AI219" s="108"/>
      <c r="AJ219" s="108"/>
      <c r="AK219" s="108"/>
      <c r="AL219" s="46"/>
      <c r="AM219" s="46"/>
      <c r="AN219" s="109"/>
      <c r="AO219" s="109"/>
      <c r="AP219" s="109"/>
      <c r="AQ219" s="109"/>
      <c r="AR219" s="109"/>
      <c r="AS219" s="109"/>
      <c r="AT219" s="109"/>
      <c r="AU219" s="109"/>
      <c r="AV219" s="109"/>
      <c r="AW219" s="109"/>
      <c r="AX219" s="109"/>
      <c r="AY219" s="109"/>
      <c r="AZ219" s="109"/>
      <c r="BA219" s="109"/>
      <c r="BB219" s="109"/>
      <c r="BC219" s="109"/>
      <c r="BD219" s="109"/>
      <c r="BE219" s="109"/>
      <c r="BF219" s="109"/>
    </row>
    <row r="220" spans="1:72" s="110" customFormat="1" ht="12.75" customHeight="1" x14ac:dyDescent="0.25">
      <c r="A220" s="116"/>
      <c r="B220" s="458"/>
      <c r="C220" s="459"/>
      <c r="D220" s="344"/>
      <c r="E220" s="119"/>
      <c r="F220" s="119"/>
      <c r="G220" s="119"/>
      <c r="H220" s="119"/>
      <c r="I220" s="455"/>
      <c r="J220" s="456"/>
      <c r="K220" s="456"/>
      <c r="L220" s="457"/>
      <c r="M220" s="457"/>
      <c r="N220" s="457"/>
      <c r="O220" s="457"/>
      <c r="P220" s="457"/>
      <c r="Q220" s="457"/>
      <c r="R220" s="457"/>
      <c r="S220" s="457"/>
      <c r="T220" s="457"/>
      <c r="U220" s="457"/>
      <c r="V220" s="457"/>
      <c r="W220" s="120"/>
      <c r="X220" s="120"/>
      <c r="Y220" s="120"/>
      <c r="Z220" s="120"/>
      <c r="AA220" s="120"/>
      <c r="AB220" s="310"/>
      <c r="AC220" s="310"/>
      <c r="AD220" s="310"/>
      <c r="AE220" s="310"/>
      <c r="AF220" s="310"/>
      <c r="AG220" s="108"/>
      <c r="AH220" s="108"/>
      <c r="AI220" s="108"/>
      <c r="AJ220" s="108"/>
      <c r="AK220" s="108"/>
      <c r="AL220" s="46"/>
      <c r="AM220" s="46"/>
      <c r="AN220" s="109"/>
      <c r="AO220" s="109"/>
      <c r="AP220" s="109"/>
      <c r="AQ220" s="109"/>
      <c r="AR220" s="109"/>
      <c r="AS220" s="109"/>
      <c r="AT220" s="109"/>
      <c r="AU220" s="109"/>
      <c r="AV220" s="109"/>
      <c r="AW220" s="109"/>
      <c r="AX220" s="109"/>
      <c r="AY220" s="109"/>
      <c r="AZ220" s="109"/>
      <c r="BA220" s="109"/>
      <c r="BB220" s="109"/>
      <c r="BC220" s="109"/>
      <c r="BD220" s="109"/>
      <c r="BE220" s="109"/>
      <c r="BF220" s="109"/>
    </row>
    <row r="221" spans="1:72" s="185" customFormat="1" ht="12.75" customHeight="1" x14ac:dyDescent="0.25">
      <c r="A221" s="179"/>
      <c r="B221" s="180"/>
      <c r="C221" s="181"/>
      <c r="D221" s="333"/>
      <c r="E221" s="182"/>
      <c r="F221" s="182"/>
      <c r="G221" s="182"/>
      <c r="H221" s="182"/>
      <c r="I221" s="182"/>
      <c r="J221" s="420">
        <v>2017</v>
      </c>
      <c r="K221" s="422"/>
      <c r="L221" s="420">
        <v>2018</v>
      </c>
      <c r="M221" s="422"/>
      <c r="N221" s="403">
        <v>2019</v>
      </c>
      <c r="O221" s="403"/>
      <c r="P221" s="403"/>
      <c r="Q221" s="403"/>
      <c r="R221" s="403"/>
      <c r="S221" s="424">
        <v>2020</v>
      </c>
      <c r="T221" s="424"/>
      <c r="U221" s="424"/>
      <c r="V221" s="403"/>
      <c r="W221" s="403">
        <v>2021</v>
      </c>
      <c r="X221" s="403"/>
      <c r="Y221" s="403"/>
      <c r="Z221" s="403"/>
      <c r="AA221" s="403"/>
      <c r="AB221" s="403">
        <v>2022</v>
      </c>
      <c r="AC221" s="403"/>
      <c r="AD221" s="403"/>
      <c r="AE221" s="403"/>
      <c r="AF221" s="403"/>
      <c r="AG221" s="183"/>
      <c r="AH221" s="183"/>
      <c r="AI221" s="183"/>
      <c r="AJ221" s="183"/>
      <c r="AK221" s="183"/>
      <c r="AL221" s="183"/>
      <c r="AM221" s="183"/>
      <c r="AN221" s="184"/>
      <c r="AO221" s="184"/>
      <c r="AP221" s="184"/>
      <c r="AQ221" s="184"/>
      <c r="AR221" s="184"/>
      <c r="AS221" s="184"/>
      <c r="AT221" s="184"/>
      <c r="AU221" s="184"/>
      <c r="AV221" s="184"/>
      <c r="AW221" s="184"/>
      <c r="AX221" s="184"/>
      <c r="AY221" s="184"/>
      <c r="AZ221" s="184"/>
      <c r="BA221" s="184"/>
      <c r="BB221" s="184"/>
      <c r="BC221" s="184"/>
      <c r="BD221" s="184"/>
      <c r="BE221" s="184"/>
      <c r="BF221" s="184"/>
    </row>
    <row r="222" spans="1:72" s="203" customFormat="1" ht="38.25" x14ac:dyDescent="0.25">
      <c r="A222" s="195" t="s">
        <v>2</v>
      </c>
      <c r="B222" s="196" t="s">
        <v>3</v>
      </c>
      <c r="C222" s="197" t="s">
        <v>4</v>
      </c>
      <c r="D222" s="336" t="s">
        <v>12</v>
      </c>
      <c r="E222" s="197" t="s">
        <v>10</v>
      </c>
      <c r="F222" s="197" t="s">
        <v>11</v>
      </c>
      <c r="G222" s="198" t="s">
        <v>13</v>
      </c>
      <c r="H222" s="199" t="s">
        <v>21</v>
      </c>
      <c r="I222" s="200" t="s">
        <v>5</v>
      </c>
      <c r="J222" s="190" t="s">
        <v>22</v>
      </c>
      <c r="K222" s="191" t="s">
        <v>29</v>
      </c>
      <c r="L222" s="190" t="s">
        <v>22</v>
      </c>
      <c r="M222" s="191" t="s">
        <v>29</v>
      </c>
      <c r="N222" s="190" t="s">
        <v>22</v>
      </c>
      <c r="O222" s="192" t="s">
        <v>262</v>
      </c>
      <c r="P222" s="192" t="s">
        <v>263</v>
      </c>
      <c r="Q222" s="192" t="s">
        <v>264</v>
      </c>
      <c r="R222" s="192" t="s">
        <v>265</v>
      </c>
      <c r="S222" s="190" t="s">
        <v>22</v>
      </c>
      <c r="T222" s="191" t="s">
        <v>269</v>
      </c>
      <c r="U222" s="192" t="s">
        <v>264</v>
      </c>
      <c r="V222" s="192" t="s">
        <v>265</v>
      </c>
      <c r="W222" s="201" t="s">
        <v>22</v>
      </c>
      <c r="X222" s="220" t="s">
        <v>262</v>
      </c>
      <c r="Y222" s="220" t="s">
        <v>263</v>
      </c>
      <c r="Z222" s="220" t="s">
        <v>264</v>
      </c>
      <c r="AA222" s="220" t="s">
        <v>265</v>
      </c>
      <c r="AB222" s="287" t="s">
        <v>22</v>
      </c>
      <c r="AC222" s="220" t="s">
        <v>262</v>
      </c>
      <c r="AD222" s="220" t="s">
        <v>263</v>
      </c>
      <c r="AE222" s="220" t="s">
        <v>264</v>
      </c>
      <c r="AF222" s="220" t="s">
        <v>265</v>
      </c>
      <c r="AG222" s="183"/>
      <c r="AH222" s="202" t="s">
        <v>30</v>
      </c>
      <c r="AI222" s="202">
        <v>2018</v>
      </c>
      <c r="AJ222" s="202">
        <v>2019</v>
      </c>
      <c r="AK222" s="202">
        <v>2020</v>
      </c>
      <c r="AL222" s="202">
        <v>2021</v>
      </c>
      <c r="AM222" s="202">
        <v>2022</v>
      </c>
      <c r="AN222" s="184"/>
      <c r="AO222" s="184"/>
      <c r="AP222" s="184"/>
      <c r="AQ222" s="184"/>
      <c r="AR222" s="184"/>
      <c r="AS222" s="184"/>
      <c r="AT222" s="184"/>
      <c r="AU222" s="184"/>
      <c r="AV222" s="184"/>
      <c r="AW222" s="184"/>
      <c r="AX222" s="184"/>
      <c r="AY222" s="184"/>
      <c r="AZ222" s="184"/>
      <c r="BA222" s="184"/>
      <c r="BB222" s="184"/>
      <c r="BC222" s="184"/>
      <c r="BD222" s="184"/>
      <c r="BE222" s="184"/>
      <c r="BF222" s="184"/>
    </row>
    <row r="223" spans="1:72" ht="12.75" customHeight="1" x14ac:dyDescent="0.25">
      <c r="A223" s="465" t="s">
        <v>125</v>
      </c>
      <c r="B223" s="412" t="s">
        <v>6</v>
      </c>
      <c r="C223" s="413" t="s">
        <v>126</v>
      </c>
      <c r="D223" s="414" t="s">
        <v>101</v>
      </c>
      <c r="E223" s="413" t="s">
        <v>251</v>
      </c>
      <c r="F223" s="413" t="s">
        <v>128</v>
      </c>
      <c r="G223" s="454" t="s">
        <v>15</v>
      </c>
      <c r="H223" s="49" t="s">
        <v>20</v>
      </c>
      <c r="I223" s="78">
        <v>50</v>
      </c>
      <c r="J223" s="82"/>
      <c r="K223" s="78">
        <v>50</v>
      </c>
      <c r="L223" s="82">
        <v>296</v>
      </c>
      <c r="M223" s="55">
        <v>296</v>
      </c>
      <c r="N223" s="82">
        <v>396</v>
      </c>
      <c r="O223" s="55">
        <v>825</v>
      </c>
      <c r="P223" s="55">
        <v>847</v>
      </c>
      <c r="Q223" s="55">
        <v>814</v>
      </c>
      <c r="R223" s="70">
        <v>807</v>
      </c>
      <c r="S223" s="130">
        <v>1000</v>
      </c>
      <c r="T223" s="83">
        <v>888</v>
      </c>
      <c r="U223" s="133">
        <v>855</v>
      </c>
      <c r="V223" s="133">
        <v>819</v>
      </c>
      <c r="W223" s="84">
        <v>1207</v>
      </c>
      <c r="X223" s="55">
        <v>722</v>
      </c>
      <c r="Y223" s="55">
        <v>736</v>
      </c>
      <c r="Z223" s="55">
        <v>722</v>
      </c>
      <c r="AA223" s="55"/>
      <c r="AB223" s="130">
        <v>800</v>
      </c>
      <c r="AC223" s="55"/>
      <c r="AD223" s="55"/>
      <c r="AE223" s="55"/>
      <c r="AF223" s="55"/>
      <c r="AG223" s="46"/>
      <c r="AH223" s="67" t="s">
        <v>31</v>
      </c>
      <c r="AI223" s="68">
        <v>1500000</v>
      </c>
      <c r="AJ223" s="68">
        <v>170000</v>
      </c>
      <c r="AK223" s="68">
        <v>300000</v>
      </c>
      <c r="AL223" s="121">
        <v>450000</v>
      </c>
      <c r="AM223" s="121">
        <v>450000</v>
      </c>
      <c r="AN223" s="47"/>
      <c r="AO223" s="47"/>
      <c r="AP223" s="47"/>
      <c r="AQ223" s="47"/>
      <c r="AR223" s="47"/>
      <c r="AS223" s="47"/>
      <c r="AT223" s="47"/>
      <c r="AU223" s="47"/>
      <c r="AV223" s="47"/>
      <c r="AW223" s="47"/>
      <c r="AX223" s="47"/>
      <c r="AY223" s="47"/>
      <c r="AZ223" s="47"/>
      <c r="BA223" s="47"/>
      <c r="BB223" s="47"/>
      <c r="BC223" s="47"/>
      <c r="BD223" s="47"/>
      <c r="BE223" s="47"/>
      <c r="BF223" s="47"/>
    </row>
    <row r="224" spans="1:72" ht="12.75" customHeight="1" x14ac:dyDescent="0.25">
      <c r="A224" s="466"/>
      <c r="B224" s="412"/>
      <c r="C224" s="413"/>
      <c r="D224" s="414"/>
      <c r="E224" s="413"/>
      <c r="F224" s="413"/>
      <c r="G224" s="454"/>
      <c r="H224" s="49"/>
      <c r="I224" s="78"/>
      <c r="J224" s="79"/>
      <c r="K224" s="80"/>
      <c r="L224" s="81"/>
      <c r="M224" s="55"/>
      <c r="N224" s="81"/>
      <c r="O224" s="55"/>
      <c r="P224" s="55"/>
      <c r="Q224" s="85"/>
      <c r="R224" s="85"/>
      <c r="S224" s="81"/>
      <c r="T224" s="55"/>
      <c r="U224" s="85"/>
      <c r="V224" s="85"/>
      <c r="W224" s="81"/>
      <c r="X224" s="55"/>
      <c r="Y224" s="55"/>
      <c r="Z224" s="55"/>
      <c r="AA224" s="55"/>
      <c r="AB224" s="81"/>
      <c r="AC224" s="55"/>
      <c r="AD224" s="55"/>
      <c r="AE224" s="55"/>
      <c r="AF224" s="55"/>
      <c r="AG224" s="46"/>
      <c r="AH224" s="67" t="s">
        <v>32</v>
      </c>
      <c r="AI224" s="103">
        <v>0.5</v>
      </c>
      <c r="AJ224" s="103">
        <v>0.5</v>
      </c>
      <c r="AK224" s="103">
        <v>0.5</v>
      </c>
      <c r="AL224" s="103">
        <v>0.5</v>
      </c>
      <c r="AM224" s="103">
        <v>0.5</v>
      </c>
      <c r="AN224" s="47"/>
      <c r="AO224" s="47"/>
      <c r="AP224" s="47"/>
      <c r="AQ224" s="47"/>
      <c r="AR224" s="47"/>
      <c r="AS224" s="47"/>
      <c r="AT224" s="47"/>
      <c r="AU224" s="47"/>
      <c r="AV224" s="47"/>
      <c r="AW224" s="47"/>
      <c r="AX224" s="47"/>
      <c r="AY224" s="47"/>
      <c r="AZ224" s="47"/>
      <c r="BA224" s="47"/>
      <c r="BB224" s="47"/>
      <c r="BC224" s="47"/>
      <c r="BD224" s="47"/>
      <c r="BE224" s="47"/>
      <c r="BF224" s="47"/>
    </row>
    <row r="225" spans="1:58" ht="12.75" customHeight="1" x14ac:dyDescent="0.25">
      <c r="A225" s="466"/>
      <c r="B225" s="412"/>
      <c r="C225" s="413"/>
      <c r="D225" s="414"/>
      <c r="E225" s="413"/>
      <c r="F225" s="413"/>
      <c r="G225" s="454"/>
      <c r="H225" s="49"/>
      <c r="I225" s="78"/>
      <c r="J225" s="79"/>
      <c r="K225" s="80"/>
      <c r="L225" s="81"/>
      <c r="M225" s="55"/>
      <c r="N225" s="81"/>
      <c r="O225" s="55"/>
      <c r="P225" s="55"/>
      <c r="Q225" s="85"/>
      <c r="R225" s="85"/>
      <c r="S225" s="81"/>
      <c r="T225" s="55"/>
      <c r="U225" s="85"/>
      <c r="V225" s="85"/>
      <c r="W225" s="81"/>
      <c r="X225" s="55"/>
      <c r="Y225" s="55"/>
      <c r="Z225" s="55"/>
      <c r="AA225" s="55"/>
      <c r="AB225" s="81"/>
      <c r="AC225" s="55"/>
      <c r="AD225" s="55"/>
      <c r="AE225" s="55"/>
      <c r="AF225" s="55"/>
      <c r="AG225" s="46"/>
      <c r="AH225" s="73" t="s">
        <v>33</v>
      </c>
      <c r="AI225" s="103">
        <v>0.5</v>
      </c>
      <c r="AJ225" s="103">
        <v>0.5</v>
      </c>
      <c r="AK225" s="103">
        <v>0.5</v>
      </c>
      <c r="AL225" s="103">
        <v>0.5</v>
      </c>
      <c r="AM225" s="103">
        <v>0.5</v>
      </c>
      <c r="AN225" s="47"/>
      <c r="AO225" s="47"/>
      <c r="AP225" s="47"/>
      <c r="AQ225" s="47"/>
      <c r="AR225" s="47"/>
      <c r="AS225" s="47"/>
      <c r="AT225" s="47"/>
      <c r="AU225" s="47"/>
      <c r="AV225" s="47"/>
      <c r="AW225" s="47"/>
      <c r="AX225" s="47"/>
      <c r="AY225" s="47"/>
      <c r="AZ225" s="47"/>
      <c r="BA225" s="47"/>
      <c r="BB225" s="47"/>
      <c r="BC225" s="47"/>
      <c r="BD225" s="47"/>
      <c r="BE225" s="47"/>
      <c r="BF225" s="47"/>
    </row>
    <row r="226" spans="1:58" x14ac:dyDescent="0.25">
      <c r="A226" s="466"/>
      <c r="B226" s="412"/>
      <c r="C226" s="413"/>
      <c r="D226" s="414"/>
      <c r="E226" s="413"/>
      <c r="F226" s="413"/>
      <c r="G226" s="454"/>
      <c r="H226" s="49"/>
      <c r="I226" s="78"/>
      <c r="J226" s="79"/>
      <c r="K226" s="80"/>
      <c r="L226" s="81"/>
      <c r="M226" s="55"/>
      <c r="N226" s="81"/>
      <c r="O226" s="55"/>
      <c r="P226" s="55"/>
      <c r="Q226" s="85"/>
      <c r="R226" s="85"/>
      <c r="S226" s="81"/>
      <c r="T226" s="55"/>
      <c r="U226" s="85"/>
      <c r="V226" s="85"/>
      <c r="W226" s="81"/>
      <c r="X226" s="55"/>
      <c r="Y226" s="55"/>
      <c r="Z226" s="55"/>
      <c r="AA226" s="55"/>
      <c r="AB226" s="81"/>
      <c r="AC226" s="55"/>
      <c r="AD226" s="55"/>
      <c r="AE226" s="55"/>
      <c r="AF226" s="55"/>
      <c r="AG226" s="46"/>
      <c r="AH226" s="46"/>
      <c r="AI226" s="46"/>
      <c r="AJ226" s="46"/>
      <c r="AK226" s="46"/>
      <c r="AL226" s="46"/>
      <c r="AM226" s="46"/>
      <c r="AN226" s="47"/>
      <c r="AO226" s="47"/>
      <c r="AP226" s="47"/>
      <c r="AQ226" s="47"/>
      <c r="AR226" s="47"/>
      <c r="AS226" s="47"/>
      <c r="AT226" s="47"/>
      <c r="AU226" s="47"/>
      <c r="AV226" s="47"/>
      <c r="AW226" s="47"/>
      <c r="AX226" s="47"/>
      <c r="AY226" s="47"/>
      <c r="AZ226" s="47"/>
      <c r="BA226" s="47"/>
      <c r="BB226" s="47"/>
      <c r="BC226" s="47"/>
      <c r="BD226" s="47"/>
      <c r="BE226" s="47"/>
      <c r="BF226" s="47"/>
    </row>
    <row r="227" spans="1:58" ht="12.75" customHeight="1" x14ac:dyDescent="0.25">
      <c r="A227" s="466"/>
      <c r="B227" s="412" t="s">
        <v>7</v>
      </c>
      <c r="C227" s="413" t="s">
        <v>127</v>
      </c>
      <c r="D227" s="414" t="s">
        <v>129</v>
      </c>
      <c r="E227" s="413" t="s">
        <v>252</v>
      </c>
      <c r="F227" s="413" t="s">
        <v>128</v>
      </c>
      <c r="G227" s="454" t="s">
        <v>15</v>
      </c>
      <c r="H227" s="49" t="s">
        <v>20</v>
      </c>
      <c r="I227" s="78">
        <v>50</v>
      </c>
      <c r="J227" s="82"/>
      <c r="K227" s="78">
        <v>50</v>
      </c>
      <c r="L227" s="82">
        <v>246</v>
      </c>
      <c r="M227" s="55" t="s">
        <v>139</v>
      </c>
      <c r="N227" s="82">
        <v>250</v>
      </c>
      <c r="O227" s="55">
        <v>39</v>
      </c>
      <c r="P227" s="55">
        <v>0</v>
      </c>
      <c r="Q227" s="55">
        <v>0</v>
      </c>
      <c r="R227" s="70">
        <v>0</v>
      </c>
      <c r="S227" s="130">
        <v>150</v>
      </c>
      <c r="T227" s="55">
        <v>0</v>
      </c>
      <c r="U227" s="85">
        <v>0</v>
      </c>
      <c r="V227" s="85">
        <v>0</v>
      </c>
      <c r="W227" s="84">
        <v>200</v>
      </c>
      <c r="X227" s="55"/>
      <c r="Y227" s="55"/>
      <c r="Z227" s="55"/>
      <c r="AA227" s="55"/>
      <c r="AB227" s="130">
        <v>40</v>
      </c>
      <c r="AC227" s="55"/>
      <c r="AD227" s="55"/>
      <c r="AE227" s="55"/>
      <c r="AF227" s="55"/>
      <c r="AG227" s="46"/>
      <c r="AH227" s="46"/>
      <c r="AI227" s="76"/>
      <c r="AJ227" s="76"/>
      <c r="AK227" s="46"/>
      <c r="AL227" s="46"/>
      <c r="AM227" s="46"/>
      <c r="AN227" s="47"/>
      <c r="AO227" s="47"/>
      <c r="AP227" s="47"/>
      <c r="AQ227" s="47"/>
      <c r="AR227" s="47"/>
      <c r="AS227" s="47"/>
      <c r="AT227" s="47"/>
      <c r="AU227" s="47"/>
      <c r="AV227" s="47"/>
      <c r="AW227" s="47"/>
      <c r="AX227" s="47"/>
      <c r="AY227" s="47"/>
      <c r="AZ227" s="47"/>
      <c r="BA227" s="47"/>
      <c r="BB227" s="47"/>
      <c r="BC227" s="47"/>
      <c r="BD227" s="47"/>
      <c r="BE227" s="47"/>
      <c r="BF227" s="47"/>
    </row>
    <row r="228" spans="1:58" ht="12.75" customHeight="1" x14ac:dyDescent="0.25">
      <c r="A228" s="466"/>
      <c r="B228" s="412"/>
      <c r="C228" s="413"/>
      <c r="D228" s="414"/>
      <c r="E228" s="413"/>
      <c r="F228" s="413"/>
      <c r="G228" s="454"/>
      <c r="H228" s="49"/>
      <c r="I228" s="78"/>
      <c r="J228" s="79"/>
      <c r="K228" s="80"/>
      <c r="L228" s="81"/>
      <c r="M228" s="55"/>
      <c r="N228" s="81"/>
      <c r="O228" s="55"/>
      <c r="P228" s="55"/>
      <c r="Q228" s="85"/>
      <c r="R228" s="85"/>
      <c r="S228" s="81"/>
      <c r="T228" s="55"/>
      <c r="U228" s="85"/>
      <c r="V228" s="85"/>
      <c r="W228" s="81"/>
      <c r="X228" s="55"/>
      <c r="Y228" s="55">
        <v>0</v>
      </c>
      <c r="Z228" s="55">
        <v>0</v>
      </c>
      <c r="AA228" s="55"/>
      <c r="AB228" s="81"/>
      <c r="AC228" s="55"/>
      <c r="AD228" s="55"/>
      <c r="AE228" s="55"/>
      <c r="AF228" s="55"/>
      <c r="AG228" s="46"/>
      <c r="AH228" s="46"/>
      <c r="AI228" s="46"/>
      <c r="AJ228" s="46"/>
      <c r="AK228" s="46"/>
      <c r="AL228" s="46"/>
      <c r="AM228" s="46"/>
      <c r="AN228" s="47"/>
      <c r="AO228" s="47"/>
      <c r="AP228" s="47"/>
      <c r="AQ228" s="47"/>
      <c r="AR228" s="47"/>
      <c r="AS228" s="47"/>
      <c r="AT228" s="47"/>
      <c r="AU228" s="47"/>
      <c r="AV228" s="47"/>
      <c r="AW228" s="47"/>
      <c r="AX228" s="47"/>
      <c r="AY228" s="47"/>
      <c r="AZ228" s="47"/>
      <c r="BA228" s="47"/>
      <c r="BB228" s="47"/>
      <c r="BC228" s="47"/>
      <c r="BD228" s="47"/>
      <c r="BE228" s="47"/>
      <c r="BF228" s="47"/>
    </row>
    <row r="229" spans="1:58" ht="12.75" customHeight="1" x14ac:dyDescent="0.25">
      <c r="A229" s="466"/>
      <c r="B229" s="412"/>
      <c r="C229" s="413"/>
      <c r="D229" s="414"/>
      <c r="E229" s="413"/>
      <c r="F229" s="413"/>
      <c r="G229" s="454"/>
      <c r="H229" s="49"/>
      <c r="I229" s="78"/>
      <c r="J229" s="79"/>
      <c r="K229" s="80"/>
      <c r="L229" s="81"/>
      <c r="M229" s="55"/>
      <c r="N229" s="81"/>
      <c r="O229" s="55"/>
      <c r="P229" s="55"/>
      <c r="Q229" s="85"/>
      <c r="R229" s="85"/>
      <c r="S229" s="81"/>
      <c r="T229" s="55"/>
      <c r="U229" s="85"/>
      <c r="V229" s="85"/>
      <c r="W229" s="81"/>
      <c r="X229" s="55"/>
      <c r="Y229" s="55"/>
      <c r="Z229" s="55"/>
      <c r="AA229" s="55"/>
      <c r="AB229" s="81"/>
      <c r="AC229" s="55"/>
      <c r="AD229" s="55"/>
      <c r="AE229" s="55"/>
      <c r="AF229" s="55"/>
      <c r="AG229" s="46"/>
      <c r="AH229" s="46"/>
      <c r="AI229" s="46"/>
      <c r="AJ229" s="46"/>
      <c r="AK229" s="46"/>
      <c r="AL229" s="46"/>
      <c r="AM229" s="46"/>
      <c r="AN229" s="47"/>
      <c r="AO229" s="47"/>
      <c r="AP229" s="47"/>
      <c r="AQ229" s="47"/>
      <c r="AR229" s="47"/>
      <c r="AS229" s="47"/>
      <c r="AT229" s="47"/>
      <c r="AU229" s="47"/>
      <c r="AV229" s="47"/>
      <c r="AW229" s="47"/>
      <c r="AX229" s="47"/>
      <c r="AY229" s="47"/>
      <c r="AZ229" s="47"/>
      <c r="BA229" s="47"/>
      <c r="BB229" s="47"/>
      <c r="BC229" s="47"/>
      <c r="BD229" s="47"/>
      <c r="BE229" s="47"/>
      <c r="BF229" s="47"/>
    </row>
    <row r="230" spans="1:58" x14ac:dyDescent="0.25">
      <c r="A230" s="467"/>
      <c r="B230" s="412"/>
      <c r="C230" s="413"/>
      <c r="D230" s="414"/>
      <c r="E230" s="413"/>
      <c r="F230" s="413"/>
      <c r="G230" s="454"/>
      <c r="H230" s="49"/>
      <c r="I230" s="78"/>
      <c r="J230" s="79"/>
      <c r="K230" s="80"/>
      <c r="L230" s="81"/>
      <c r="M230" s="55"/>
      <c r="N230" s="81"/>
      <c r="O230" s="55"/>
      <c r="P230" s="55"/>
      <c r="Q230" s="85"/>
      <c r="R230" s="85"/>
      <c r="S230" s="81"/>
      <c r="T230" s="55"/>
      <c r="U230" s="85"/>
      <c r="V230" s="85"/>
      <c r="W230" s="81"/>
      <c r="X230" s="55"/>
      <c r="Y230" s="55"/>
      <c r="Z230" s="55"/>
      <c r="AA230" s="55"/>
      <c r="AB230" s="81"/>
      <c r="AC230" s="55"/>
      <c r="AD230" s="55"/>
      <c r="AE230" s="55"/>
      <c r="AF230" s="55"/>
      <c r="AG230" s="46"/>
      <c r="AH230" s="46"/>
      <c r="AI230" s="46"/>
      <c r="AJ230" s="46"/>
      <c r="AK230" s="46"/>
      <c r="AL230" s="46"/>
      <c r="AM230" s="46"/>
      <c r="AN230" s="47"/>
      <c r="AO230" s="47"/>
      <c r="AP230" s="47"/>
      <c r="AQ230" s="47"/>
      <c r="AR230" s="47"/>
      <c r="AS230" s="47"/>
      <c r="AT230" s="47"/>
      <c r="AU230" s="47"/>
      <c r="AV230" s="47"/>
      <c r="AW230" s="47"/>
      <c r="AX230" s="47"/>
      <c r="AY230" s="47"/>
      <c r="AZ230" s="47"/>
      <c r="BA230" s="47"/>
      <c r="BB230" s="47"/>
      <c r="BC230" s="47"/>
      <c r="BD230" s="47"/>
      <c r="BE230" s="47"/>
      <c r="BF230" s="47"/>
    </row>
    <row r="231" spans="1:58" ht="12.75" customHeight="1" x14ac:dyDescent="0.25">
      <c r="A231" s="86"/>
      <c r="B231" s="205"/>
      <c r="C231" s="87"/>
      <c r="D231" s="337"/>
      <c r="E231" s="87"/>
      <c r="F231" s="87"/>
      <c r="G231" s="87"/>
      <c r="H231" s="87"/>
      <c r="I231" s="88"/>
      <c r="J231" s="89"/>
      <c r="K231" s="89"/>
      <c r="L231" s="90"/>
      <c r="M231" s="90"/>
      <c r="N231" s="90"/>
      <c r="O231" s="90"/>
      <c r="P231" s="46"/>
      <c r="Q231" s="46"/>
      <c r="R231" s="46"/>
      <c r="S231" s="46"/>
      <c r="T231" s="46"/>
      <c r="U231" s="90"/>
      <c r="V231" s="90"/>
      <c r="W231" s="90"/>
      <c r="X231" s="90"/>
      <c r="Y231" s="90"/>
      <c r="Z231" s="90"/>
      <c r="AA231" s="90"/>
      <c r="AB231" s="90"/>
      <c r="AC231" s="90"/>
      <c r="AD231" s="90"/>
      <c r="AE231" s="90"/>
      <c r="AF231" s="90"/>
      <c r="AG231" s="46"/>
      <c r="AH231" s="46"/>
      <c r="AI231" s="46"/>
      <c r="AJ231" s="46"/>
      <c r="AK231" s="46"/>
      <c r="AL231" s="46"/>
      <c r="AM231" s="46"/>
      <c r="AN231" s="47"/>
      <c r="AO231" s="47"/>
      <c r="AP231" s="47"/>
      <c r="AQ231" s="47"/>
      <c r="AR231" s="47"/>
      <c r="AS231" s="47"/>
      <c r="AT231" s="47"/>
      <c r="AU231" s="47"/>
      <c r="AV231" s="47"/>
      <c r="AW231" s="47"/>
      <c r="AX231" s="47"/>
      <c r="AY231" s="47"/>
      <c r="AZ231" s="47"/>
      <c r="BA231" s="47"/>
      <c r="BB231" s="47"/>
      <c r="BC231" s="47"/>
      <c r="BD231" s="47"/>
      <c r="BE231" s="47"/>
      <c r="BF231" s="47"/>
    </row>
    <row r="232" spans="1:58" s="47" customFormat="1" ht="12.6" customHeight="1" x14ac:dyDescent="0.25">
      <c r="A232" s="91" t="s">
        <v>25</v>
      </c>
      <c r="B232" s="205"/>
      <c r="C232" s="87"/>
      <c r="D232" s="337"/>
      <c r="E232" s="87"/>
      <c r="F232" s="87"/>
      <c r="G232" s="88"/>
      <c r="H232" s="89"/>
      <c r="I232" s="89"/>
      <c r="J232" s="90"/>
      <c r="K232" s="90"/>
      <c r="L232" s="90"/>
      <c r="M232" s="90"/>
      <c r="N232" s="90"/>
      <c r="O232" s="90"/>
      <c r="P232" s="46"/>
      <c r="Q232" s="46"/>
      <c r="R232" s="46"/>
      <c r="S232" s="46"/>
      <c r="T232" s="46"/>
      <c r="U232" s="92"/>
      <c r="V232" s="92"/>
      <c r="W232" s="92"/>
      <c r="X232" s="92"/>
      <c r="Y232" s="92"/>
      <c r="Z232" s="92"/>
      <c r="AA232" s="92"/>
      <c r="AB232" s="92"/>
      <c r="AC232" s="92"/>
      <c r="AD232" s="92"/>
      <c r="AE232" s="92"/>
      <c r="AF232" s="92"/>
      <c r="AG232" s="46"/>
      <c r="AH232" s="46"/>
      <c r="AI232" s="46"/>
      <c r="AJ232" s="46"/>
      <c r="AK232" s="46"/>
      <c r="AL232" s="46"/>
      <c r="AM232" s="46"/>
    </row>
    <row r="233" spans="1:58" s="47" customFormat="1" ht="12.6" customHeight="1" x14ac:dyDescent="0.25">
      <c r="A233" s="93" t="s">
        <v>130</v>
      </c>
      <c r="B233" s="205"/>
      <c r="C233" s="87"/>
      <c r="D233" s="337"/>
      <c r="E233" s="87"/>
      <c r="F233" s="87"/>
      <c r="G233" s="88"/>
      <c r="H233" s="89"/>
      <c r="I233" s="89"/>
      <c r="J233" s="90"/>
      <c r="K233" s="90"/>
      <c r="L233" s="90"/>
      <c r="M233" s="90"/>
      <c r="N233" s="90"/>
      <c r="O233" s="90"/>
      <c r="P233" s="46"/>
      <c r="Q233" s="46"/>
      <c r="R233" s="46"/>
      <c r="S233" s="46"/>
      <c r="T233" s="46"/>
      <c r="U233" s="92"/>
      <c r="V233" s="92"/>
      <c r="W233" s="92"/>
      <c r="X233" s="92"/>
      <c r="Y233" s="92"/>
      <c r="Z233" s="92"/>
      <c r="AA233" s="92"/>
      <c r="AB233" s="92"/>
      <c r="AC233" s="92"/>
      <c r="AD233" s="92"/>
      <c r="AE233" s="92"/>
      <c r="AF233" s="92"/>
      <c r="AG233" s="46"/>
      <c r="AH233" s="46"/>
      <c r="AI233" s="46"/>
      <c r="AJ233" s="46"/>
      <c r="AK233" s="46"/>
      <c r="AL233" s="46"/>
      <c r="AM233" s="46"/>
    </row>
    <row r="234" spans="1:58" s="47" customFormat="1" ht="12.6" customHeight="1" x14ac:dyDescent="0.25">
      <c r="A234" s="93" t="s">
        <v>131</v>
      </c>
      <c r="B234" s="205"/>
      <c r="C234" s="87"/>
      <c r="D234" s="337"/>
      <c r="E234" s="87"/>
      <c r="F234" s="87"/>
      <c r="G234" s="88"/>
      <c r="H234" s="89"/>
      <c r="I234" s="89"/>
      <c r="J234" s="90"/>
      <c r="K234" s="90"/>
      <c r="L234" s="90"/>
      <c r="M234" s="90"/>
      <c r="N234" s="90"/>
      <c r="O234" s="90"/>
      <c r="P234" s="94"/>
      <c r="Q234" s="90"/>
      <c r="R234" s="90"/>
      <c r="S234" s="92"/>
      <c r="T234" s="95"/>
      <c r="U234" s="92"/>
      <c r="V234" s="92"/>
      <c r="W234" s="92"/>
      <c r="X234" s="92"/>
      <c r="Y234" s="92"/>
      <c r="Z234" s="92"/>
      <c r="AA234" s="92"/>
      <c r="AB234" s="92"/>
      <c r="AC234" s="92"/>
      <c r="AD234" s="92"/>
      <c r="AE234" s="92"/>
      <c r="AF234" s="92"/>
      <c r="AG234" s="46"/>
      <c r="AH234" s="46"/>
      <c r="AI234" s="46"/>
      <c r="AJ234" s="46"/>
      <c r="AK234" s="46"/>
      <c r="AL234" s="46"/>
      <c r="AM234" s="46"/>
    </row>
    <row r="235" spans="1:58" s="185" customFormat="1" ht="12.6" customHeight="1" x14ac:dyDescent="0.25">
      <c r="A235" s="179"/>
      <c r="B235" s="418"/>
      <c r="C235" s="419"/>
      <c r="D235" s="338"/>
      <c r="E235" s="217"/>
      <c r="F235" s="217"/>
      <c r="G235" s="217"/>
      <c r="H235" s="217"/>
      <c r="I235" s="218"/>
      <c r="J235" s="420">
        <v>2017</v>
      </c>
      <c r="K235" s="422"/>
      <c r="L235" s="420">
        <v>2018</v>
      </c>
      <c r="M235" s="422"/>
      <c r="N235" s="460">
        <v>2019</v>
      </c>
      <c r="O235" s="461"/>
      <c r="P235" s="461"/>
      <c r="Q235" s="461"/>
      <c r="R235" s="462"/>
      <c r="S235" s="424">
        <v>2020</v>
      </c>
      <c r="T235" s="424"/>
      <c r="U235" s="424"/>
      <c r="V235" s="403"/>
      <c r="W235" s="403">
        <v>2021</v>
      </c>
      <c r="X235" s="403"/>
      <c r="Y235" s="403"/>
      <c r="Z235" s="403"/>
      <c r="AA235" s="403"/>
      <c r="AB235" s="403">
        <v>2022</v>
      </c>
      <c r="AC235" s="403"/>
      <c r="AD235" s="403"/>
      <c r="AE235" s="403"/>
      <c r="AF235" s="403"/>
      <c r="AG235" s="183"/>
      <c r="AH235" s="183"/>
      <c r="AI235" s="183"/>
      <c r="AJ235" s="183"/>
      <c r="AK235" s="183"/>
      <c r="AL235" s="183"/>
      <c r="AM235" s="183"/>
      <c r="AN235" s="184"/>
      <c r="AO235" s="184"/>
      <c r="AP235" s="184"/>
      <c r="AQ235" s="184"/>
      <c r="AR235" s="184"/>
      <c r="AS235" s="184"/>
      <c r="AT235" s="184"/>
      <c r="AU235" s="184"/>
      <c r="AV235" s="184"/>
      <c r="AW235" s="184"/>
      <c r="AX235" s="184"/>
      <c r="AY235" s="184"/>
      <c r="AZ235" s="184"/>
      <c r="BA235" s="184"/>
      <c r="BB235" s="184"/>
      <c r="BC235" s="184"/>
      <c r="BD235" s="184"/>
      <c r="BE235" s="184"/>
      <c r="BF235" s="184"/>
    </row>
    <row r="236" spans="1:58" s="203" customFormat="1" ht="38.25" x14ac:dyDescent="0.25">
      <c r="A236" s="195" t="s">
        <v>2</v>
      </c>
      <c r="B236" s="196" t="s">
        <v>3</v>
      </c>
      <c r="C236" s="197" t="s">
        <v>4</v>
      </c>
      <c r="D236" s="336" t="s">
        <v>12</v>
      </c>
      <c r="E236" s="197" t="s">
        <v>10</v>
      </c>
      <c r="F236" s="197" t="s">
        <v>11</v>
      </c>
      <c r="G236" s="197" t="s">
        <v>13</v>
      </c>
      <c r="H236" s="188" t="s">
        <v>21</v>
      </c>
      <c r="I236" s="224" t="s">
        <v>5</v>
      </c>
      <c r="J236" s="190" t="s">
        <v>22</v>
      </c>
      <c r="K236" s="191" t="s">
        <v>29</v>
      </c>
      <c r="L236" s="190" t="s">
        <v>22</v>
      </c>
      <c r="M236" s="191" t="s">
        <v>29</v>
      </c>
      <c r="N236" s="190" t="s">
        <v>22</v>
      </c>
      <c r="O236" s="192" t="s">
        <v>262</v>
      </c>
      <c r="P236" s="192" t="s">
        <v>263</v>
      </c>
      <c r="Q236" s="192" t="s">
        <v>264</v>
      </c>
      <c r="R236" s="192" t="s">
        <v>265</v>
      </c>
      <c r="S236" s="190" t="s">
        <v>22</v>
      </c>
      <c r="T236" s="191" t="s">
        <v>269</v>
      </c>
      <c r="U236" s="192" t="s">
        <v>264</v>
      </c>
      <c r="V236" s="192" t="s">
        <v>265</v>
      </c>
      <c r="W236" s="201" t="s">
        <v>22</v>
      </c>
      <c r="X236" s="220" t="s">
        <v>262</v>
      </c>
      <c r="Y236" s="220" t="s">
        <v>263</v>
      </c>
      <c r="Z236" s="220" t="s">
        <v>264</v>
      </c>
      <c r="AA236" s="220" t="s">
        <v>265</v>
      </c>
      <c r="AB236" s="287" t="s">
        <v>22</v>
      </c>
      <c r="AC236" s="220" t="s">
        <v>262</v>
      </c>
      <c r="AD236" s="220" t="s">
        <v>263</v>
      </c>
      <c r="AE236" s="220" t="s">
        <v>264</v>
      </c>
      <c r="AF236" s="220" t="s">
        <v>265</v>
      </c>
      <c r="AG236" s="183"/>
      <c r="AH236" s="202" t="s">
        <v>30</v>
      </c>
      <c r="AI236" s="202">
        <v>2018</v>
      </c>
      <c r="AJ236" s="202">
        <v>2019</v>
      </c>
      <c r="AK236" s="202">
        <v>2020</v>
      </c>
      <c r="AL236" s="202">
        <v>2021</v>
      </c>
      <c r="AM236" s="202">
        <v>2022</v>
      </c>
      <c r="AN236" s="184"/>
      <c r="AO236" s="184"/>
      <c r="AP236" s="184"/>
      <c r="AQ236" s="184"/>
      <c r="AR236" s="184"/>
      <c r="AS236" s="184"/>
      <c r="AT236" s="184"/>
      <c r="AU236" s="184"/>
      <c r="AV236" s="184"/>
      <c r="AW236" s="184"/>
      <c r="AX236" s="184"/>
      <c r="AY236" s="184"/>
      <c r="AZ236" s="184"/>
      <c r="BA236" s="184"/>
      <c r="BB236" s="184"/>
      <c r="BC236" s="184"/>
      <c r="BD236" s="184"/>
      <c r="BE236" s="184"/>
      <c r="BF236" s="184"/>
    </row>
    <row r="237" spans="1:58" ht="12.6" customHeight="1" x14ac:dyDescent="0.25">
      <c r="A237" s="463" t="s">
        <v>132</v>
      </c>
      <c r="B237" s="412" t="s">
        <v>6</v>
      </c>
      <c r="C237" s="453" t="s">
        <v>295</v>
      </c>
      <c r="D237" s="464" t="s">
        <v>135</v>
      </c>
      <c r="E237" s="453" t="s">
        <v>133</v>
      </c>
      <c r="F237" s="453" t="s">
        <v>134</v>
      </c>
      <c r="G237" s="413" t="s">
        <v>14</v>
      </c>
      <c r="H237" s="49" t="s">
        <v>20</v>
      </c>
      <c r="I237" s="134" t="s">
        <v>136</v>
      </c>
      <c r="J237" s="135"/>
      <c r="K237" s="136" t="s">
        <v>166</v>
      </c>
      <c r="L237" s="135" t="s">
        <v>136</v>
      </c>
      <c r="M237" s="135" t="s">
        <v>136</v>
      </c>
      <c r="N237" s="135" t="s">
        <v>136</v>
      </c>
      <c r="O237" s="137" t="s">
        <v>136</v>
      </c>
      <c r="P237" s="137" t="s">
        <v>136</v>
      </c>
      <c r="Q237" s="137" t="s">
        <v>136</v>
      </c>
      <c r="R237" s="136" t="s">
        <v>136</v>
      </c>
      <c r="S237" s="138" t="s">
        <v>136</v>
      </c>
      <c r="T237" s="137" t="s">
        <v>136</v>
      </c>
      <c r="U237" s="137" t="s">
        <v>136</v>
      </c>
      <c r="V237" s="137" t="s">
        <v>136</v>
      </c>
      <c r="W237" s="142" t="s">
        <v>136</v>
      </c>
      <c r="X237" s="142" t="s">
        <v>136</v>
      </c>
      <c r="Y237" s="142" t="s">
        <v>136</v>
      </c>
      <c r="Z237" s="142" t="s">
        <v>136</v>
      </c>
      <c r="AA237" s="137"/>
      <c r="AB237" s="142" t="s">
        <v>136</v>
      </c>
      <c r="AC237" s="142"/>
      <c r="AD237" s="142"/>
      <c r="AE237" s="142"/>
      <c r="AF237" s="137"/>
      <c r="AG237" s="46"/>
      <c r="AH237" s="67" t="s">
        <v>31</v>
      </c>
      <c r="AI237" s="68">
        <v>500000</v>
      </c>
      <c r="AJ237" s="68">
        <v>100000</v>
      </c>
      <c r="AK237" s="68">
        <v>150000</v>
      </c>
      <c r="AL237" s="121">
        <v>1000000</v>
      </c>
      <c r="AM237" s="121">
        <v>1000000</v>
      </c>
      <c r="AN237" s="47"/>
      <c r="AO237" s="47"/>
      <c r="AP237" s="47"/>
      <c r="AQ237" s="47"/>
      <c r="AR237" s="47"/>
      <c r="AS237" s="47"/>
      <c r="AT237" s="47"/>
      <c r="AU237" s="47"/>
      <c r="AV237" s="47"/>
      <c r="AW237" s="47"/>
      <c r="AX237" s="47"/>
      <c r="AY237" s="47"/>
      <c r="AZ237" s="47"/>
      <c r="BA237" s="47"/>
      <c r="BB237" s="47"/>
      <c r="BC237" s="47"/>
      <c r="BD237" s="47"/>
      <c r="BE237" s="47"/>
      <c r="BF237" s="47"/>
    </row>
    <row r="238" spans="1:58" ht="12.6" customHeight="1" x14ac:dyDescent="0.25">
      <c r="A238" s="463"/>
      <c r="B238" s="412"/>
      <c r="C238" s="453"/>
      <c r="D238" s="464"/>
      <c r="E238" s="453"/>
      <c r="F238" s="453"/>
      <c r="G238" s="413"/>
      <c r="H238" s="49"/>
      <c r="I238" s="134"/>
      <c r="J238" s="139"/>
      <c r="K238" s="140"/>
      <c r="L238" s="138"/>
      <c r="M238" s="137"/>
      <c r="N238" s="138"/>
      <c r="O238" s="137"/>
      <c r="P238" s="137"/>
      <c r="Q238" s="141"/>
      <c r="R238" s="141"/>
      <c r="S238" s="138"/>
      <c r="T238" s="137"/>
      <c r="U238" s="141"/>
      <c r="V238" s="141"/>
      <c r="W238" s="138"/>
      <c r="X238" s="137"/>
      <c r="Y238" s="137"/>
      <c r="Z238" s="137"/>
      <c r="AA238" s="137"/>
      <c r="AB238" s="138"/>
      <c r="AC238" s="137"/>
      <c r="AD238" s="137"/>
      <c r="AE238" s="137"/>
      <c r="AF238" s="137"/>
      <c r="AG238" s="46"/>
      <c r="AH238" s="67" t="s">
        <v>32</v>
      </c>
      <c r="AI238" s="103">
        <v>0.5</v>
      </c>
      <c r="AJ238" s="103">
        <v>0.5</v>
      </c>
      <c r="AK238" s="103">
        <v>0.5</v>
      </c>
      <c r="AL238" s="103">
        <v>0.5</v>
      </c>
      <c r="AM238" s="103">
        <v>0.5</v>
      </c>
      <c r="AN238" s="47"/>
      <c r="AO238" s="47"/>
      <c r="AP238" s="47"/>
      <c r="AQ238" s="47"/>
      <c r="AR238" s="47"/>
      <c r="AS238" s="47"/>
      <c r="AT238" s="47"/>
      <c r="AU238" s="47"/>
      <c r="AV238" s="47"/>
      <c r="AW238" s="47"/>
      <c r="AX238" s="47"/>
      <c r="AY238" s="47"/>
      <c r="AZ238" s="47"/>
      <c r="BA238" s="47"/>
      <c r="BB238" s="47"/>
      <c r="BC238" s="47"/>
      <c r="BD238" s="47"/>
      <c r="BE238" s="47"/>
      <c r="BF238" s="47"/>
    </row>
    <row r="239" spans="1:58" ht="12.6" customHeight="1" x14ac:dyDescent="0.25">
      <c r="A239" s="463"/>
      <c r="B239" s="412"/>
      <c r="C239" s="453"/>
      <c r="D239" s="464"/>
      <c r="E239" s="453"/>
      <c r="F239" s="453"/>
      <c r="G239" s="413"/>
      <c r="H239" s="49"/>
      <c r="I239" s="134"/>
      <c r="J239" s="139"/>
      <c r="K239" s="140"/>
      <c r="L239" s="138"/>
      <c r="M239" s="137"/>
      <c r="N239" s="138"/>
      <c r="O239" s="137"/>
      <c r="P239" s="137"/>
      <c r="Q239" s="141"/>
      <c r="R239" s="141"/>
      <c r="S239" s="138"/>
      <c r="T239" s="137"/>
      <c r="U239" s="141"/>
      <c r="V239" s="141"/>
      <c r="W239" s="138"/>
      <c r="X239" s="137"/>
      <c r="Y239" s="137"/>
      <c r="Z239" s="137"/>
      <c r="AA239" s="137"/>
      <c r="AB239" s="138"/>
      <c r="AC239" s="137"/>
      <c r="AD239" s="137"/>
      <c r="AE239" s="137"/>
      <c r="AF239" s="137"/>
      <c r="AG239" s="46"/>
      <c r="AH239" s="73" t="s">
        <v>33</v>
      </c>
      <c r="AI239" s="72">
        <v>0.5</v>
      </c>
      <c r="AJ239" s="72">
        <v>0.5</v>
      </c>
      <c r="AK239" s="72">
        <v>0.5</v>
      </c>
      <c r="AL239" s="72">
        <v>0.5</v>
      </c>
      <c r="AM239" s="72">
        <v>0.5</v>
      </c>
      <c r="AN239" s="47"/>
      <c r="AO239" s="47"/>
      <c r="AP239" s="47"/>
      <c r="AQ239" s="47"/>
      <c r="AR239" s="47"/>
      <c r="AS239" s="47"/>
      <c r="AT239" s="47"/>
      <c r="AU239" s="47"/>
      <c r="AV239" s="47"/>
      <c r="AW239" s="47"/>
      <c r="AX239" s="47"/>
      <c r="AY239" s="47"/>
      <c r="AZ239" s="47"/>
      <c r="BA239" s="47"/>
      <c r="BB239" s="47"/>
      <c r="BC239" s="47"/>
      <c r="BD239" s="47"/>
      <c r="BE239" s="47"/>
      <c r="BF239" s="47"/>
    </row>
    <row r="240" spans="1:58" ht="30" customHeight="1" x14ac:dyDescent="0.25">
      <c r="A240" s="463"/>
      <c r="B240" s="412"/>
      <c r="C240" s="453"/>
      <c r="D240" s="464"/>
      <c r="E240" s="453"/>
      <c r="F240" s="453"/>
      <c r="G240" s="413"/>
      <c r="H240" s="49"/>
      <c r="I240" s="134"/>
      <c r="J240" s="139"/>
      <c r="K240" s="140"/>
      <c r="L240" s="138"/>
      <c r="M240" s="137"/>
      <c r="N240" s="138"/>
      <c r="O240" s="137"/>
      <c r="P240" s="137"/>
      <c r="Q240" s="141"/>
      <c r="R240" s="141"/>
      <c r="S240" s="138"/>
      <c r="T240" s="137"/>
      <c r="U240" s="141"/>
      <c r="V240" s="141"/>
      <c r="W240" s="138"/>
      <c r="X240" s="137"/>
      <c r="Y240" s="137"/>
      <c r="Z240" s="137"/>
      <c r="AA240" s="137"/>
      <c r="AB240" s="138"/>
      <c r="AC240" s="137"/>
      <c r="AD240" s="137"/>
      <c r="AE240" s="137"/>
      <c r="AF240" s="137"/>
      <c r="AG240" s="46"/>
      <c r="AH240" s="46"/>
      <c r="AI240" s="46"/>
      <c r="AJ240" s="46"/>
      <c r="AK240" s="46"/>
      <c r="AL240" s="46"/>
      <c r="AM240" s="46"/>
      <c r="AN240" s="47"/>
      <c r="AO240" s="47"/>
      <c r="AP240" s="47"/>
      <c r="AQ240" s="47"/>
      <c r="AR240" s="47"/>
      <c r="AS240" s="47"/>
      <c r="AT240" s="47"/>
      <c r="AU240" s="47"/>
      <c r="AV240" s="47"/>
      <c r="AW240" s="47"/>
      <c r="AX240" s="47"/>
      <c r="AY240" s="47"/>
      <c r="AZ240" s="47"/>
      <c r="BA240" s="47"/>
      <c r="BB240" s="47"/>
      <c r="BC240" s="47"/>
      <c r="BD240" s="47"/>
      <c r="BE240" s="47"/>
      <c r="BF240" s="47"/>
    </row>
    <row r="241" spans="1:58" ht="12.6" customHeight="1" x14ac:dyDescent="0.25">
      <c r="A241" s="98"/>
      <c r="B241" s="205"/>
      <c r="C241" s="87"/>
      <c r="D241" s="337"/>
      <c r="E241" s="87"/>
      <c r="F241" s="87"/>
      <c r="G241" s="87"/>
      <c r="H241" s="87"/>
      <c r="I241" s="99"/>
      <c r="J241" s="100"/>
      <c r="K241" s="100"/>
      <c r="L241" s="101"/>
      <c r="M241" s="101"/>
      <c r="N241" s="101"/>
      <c r="O241" s="101"/>
      <c r="P241" s="92"/>
      <c r="Q241" s="92"/>
      <c r="R241" s="92"/>
      <c r="S241" s="92"/>
      <c r="T241" s="92"/>
      <c r="U241" s="101"/>
      <c r="V241" s="101"/>
      <c r="W241" s="101"/>
      <c r="X241" s="101"/>
      <c r="Y241" s="101"/>
      <c r="Z241" s="101"/>
      <c r="AA241" s="101"/>
      <c r="AB241" s="101"/>
      <c r="AC241" s="101"/>
      <c r="AD241" s="101"/>
      <c r="AE241" s="101"/>
      <c r="AF241" s="101"/>
      <c r="AG241" s="46"/>
      <c r="AH241" s="46"/>
      <c r="AI241" s="46"/>
      <c r="AJ241" s="46"/>
      <c r="AK241" s="46"/>
      <c r="AL241" s="46"/>
      <c r="AM241" s="46"/>
      <c r="AN241" s="47"/>
      <c r="AO241" s="47"/>
      <c r="AP241" s="47"/>
      <c r="AQ241" s="47"/>
      <c r="AR241" s="47"/>
      <c r="AS241" s="47"/>
      <c r="AT241" s="47"/>
      <c r="AU241" s="47"/>
      <c r="AV241" s="47"/>
      <c r="AW241" s="47"/>
      <c r="AX241" s="47"/>
      <c r="AY241" s="47"/>
      <c r="AZ241" s="47"/>
      <c r="BA241" s="47"/>
      <c r="BB241" s="47"/>
      <c r="BC241" s="47"/>
      <c r="BD241" s="47"/>
      <c r="BE241" s="47"/>
      <c r="BF241" s="47"/>
    </row>
    <row r="242" spans="1:58" s="47" customFormat="1" ht="12.6" customHeight="1" x14ac:dyDescent="0.25">
      <c r="A242" s="91" t="s">
        <v>26</v>
      </c>
      <c r="B242" s="205"/>
      <c r="C242" s="87"/>
      <c r="D242" s="337"/>
      <c r="E242" s="87"/>
      <c r="F242" s="87"/>
      <c r="G242" s="88"/>
      <c r="H242" s="89"/>
      <c r="I242" s="89"/>
      <c r="J242" s="90"/>
      <c r="K242" s="90"/>
      <c r="L242" s="90"/>
      <c r="M242" s="90"/>
      <c r="N242" s="90"/>
      <c r="O242" s="90"/>
      <c r="P242" s="92"/>
      <c r="Q242" s="92"/>
      <c r="R242" s="92"/>
      <c r="S242" s="92"/>
      <c r="T242" s="92"/>
      <c r="U242" s="92"/>
      <c r="V242" s="92"/>
      <c r="W242" s="92"/>
      <c r="X242" s="92"/>
      <c r="Y242" s="92"/>
      <c r="Z242" s="92"/>
      <c r="AA242" s="92"/>
      <c r="AB242" s="92"/>
      <c r="AC242" s="92"/>
      <c r="AD242" s="92"/>
      <c r="AE242" s="92"/>
      <c r="AF242" s="92"/>
      <c r="AG242" s="46"/>
      <c r="AH242" s="46"/>
      <c r="AI242" s="46"/>
      <c r="AJ242" s="46"/>
      <c r="AK242" s="46"/>
      <c r="AL242" s="46"/>
      <c r="AM242" s="46"/>
    </row>
    <row r="243" spans="1:58" s="47" customFormat="1" ht="12.6" customHeight="1" x14ac:dyDescent="0.25">
      <c r="A243" s="93" t="s">
        <v>137</v>
      </c>
      <c r="B243" s="205"/>
      <c r="C243" s="87"/>
      <c r="D243" s="337"/>
      <c r="E243" s="87"/>
      <c r="F243" s="87"/>
      <c r="G243" s="88"/>
      <c r="H243" s="89"/>
      <c r="I243" s="89"/>
      <c r="J243" s="90"/>
      <c r="K243" s="90"/>
      <c r="L243" s="90"/>
      <c r="M243" s="90"/>
      <c r="N243" s="90"/>
      <c r="O243" s="90"/>
      <c r="P243" s="92"/>
      <c r="Q243" s="92"/>
      <c r="R243" s="92"/>
      <c r="S243" s="92"/>
      <c r="T243" s="92"/>
      <c r="U243" s="92"/>
      <c r="V243" s="92"/>
      <c r="W243" s="92"/>
      <c r="X243" s="92"/>
      <c r="Y243" s="92"/>
      <c r="Z243" s="92"/>
      <c r="AA243" s="92"/>
      <c r="AB243" s="92"/>
      <c r="AC243" s="92"/>
      <c r="AD243" s="92"/>
      <c r="AE243" s="92"/>
      <c r="AF243" s="92"/>
      <c r="AG243" s="46"/>
      <c r="AH243" s="46"/>
      <c r="AI243" s="46"/>
      <c r="AJ243" s="46"/>
      <c r="AK243" s="46"/>
      <c r="AL243" s="46"/>
      <c r="AM243" s="46"/>
    </row>
    <row r="244" spans="1:58" s="185" customFormat="1" ht="12.6" customHeight="1" x14ac:dyDescent="0.25">
      <c r="A244" s="179"/>
      <c r="B244" s="418"/>
      <c r="C244" s="419"/>
      <c r="D244" s="338"/>
      <c r="E244" s="217"/>
      <c r="F244" s="217"/>
      <c r="G244" s="217"/>
      <c r="H244" s="217"/>
      <c r="I244" s="218"/>
      <c r="J244" s="420">
        <v>2017</v>
      </c>
      <c r="K244" s="422"/>
      <c r="L244" s="420">
        <v>2018</v>
      </c>
      <c r="M244" s="422"/>
      <c r="N244" s="403">
        <v>2019</v>
      </c>
      <c r="O244" s="403"/>
      <c r="P244" s="403"/>
      <c r="Q244" s="403"/>
      <c r="R244" s="403"/>
      <c r="S244" s="424">
        <v>2020</v>
      </c>
      <c r="T244" s="424"/>
      <c r="U244" s="424"/>
      <c r="V244" s="403"/>
      <c r="W244" s="403">
        <v>2021</v>
      </c>
      <c r="X244" s="403"/>
      <c r="Y244" s="403"/>
      <c r="Z244" s="403"/>
      <c r="AA244" s="403"/>
      <c r="AB244" s="403">
        <v>2022</v>
      </c>
      <c r="AC244" s="403"/>
      <c r="AD244" s="403"/>
      <c r="AE244" s="403"/>
      <c r="AF244" s="403"/>
      <c r="AG244" s="183"/>
      <c r="AH244" s="183"/>
      <c r="AI244" s="183"/>
      <c r="AJ244" s="183"/>
      <c r="AK244" s="183"/>
      <c r="AL244" s="183"/>
      <c r="AM244" s="183"/>
      <c r="AN244" s="184"/>
      <c r="AO244" s="184"/>
      <c r="AP244" s="184"/>
      <c r="AQ244" s="184"/>
      <c r="AR244" s="184"/>
      <c r="AS244" s="184"/>
      <c r="AT244" s="184"/>
      <c r="AU244" s="184"/>
      <c r="AV244" s="184"/>
      <c r="AW244" s="184"/>
      <c r="AX244" s="184"/>
      <c r="AY244" s="184"/>
      <c r="AZ244" s="184"/>
      <c r="BA244" s="184"/>
      <c r="BB244" s="184"/>
      <c r="BC244" s="184"/>
      <c r="BD244" s="184"/>
      <c r="BE244" s="184"/>
      <c r="BF244" s="184"/>
    </row>
    <row r="245" spans="1:58" s="203" customFormat="1" ht="38.25" x14ac:dyDescent="0.25">
      <c r="A245" s="195" t="s">
        <v>2</v>
      </c>
      <c r="B245" s="196" t="s">
        <v>3</v>
      </c>
      <c r="C245" s="197" t="s">
        <v>4</v>
      </c>
      <c r="D245" s="336" t="s">
        <v>12</v>
      </c>
      <c r="E245" s="197" t="s">
        <v>10</v>
      </c>
      <c r="F245" s="197" t="s">
        <v>11</v>
      </c>
      <c r="G245" s="197" t="s">
        <v>13</v>
      </c>
      <c r="H245" s="188" t="s">
        <v>21</v>
      </c>
      <c r="I245" s="224" t="s">
        <v>5</v>
      </c>
      <c r="J245" s="190" t="s">
        <v>22</v>
      </c>
      <c r="K245" s="191" t="s">
        <v>29</v>
      </c>
      <c r="L245" s="190" t="s">
        <v>22</v>
      </c>
      <c r="M245" s="191" t="s">
        <v>29</v>
      </c>
      <c r="N245" s="190" t="s">
        <v>22</v>
      </c>
      <c r="O245" s="192" t="s">
        <v>262</v>
      </c>
      <c r="P245" s="192" t="s">
        <v>263</v>
      </c>
      <c r="Q245" s="192" t="s">
        <v>264</v>
      </c>
      <c r="R245" s="192" t="s">
        <v>265</v>
      </c>
      <c r="S245" s="190" t="s">
        <v>22</v>
      </c>
      <c r="T245" s="191" t="s">
        <v>269</v>
      </c>
      <c r="U245" s="192" t="s">
        <v>264</v>
      </c>
      <c r="V245" s="192" t="s">
        <v>265</v>
      </c>
      <c r="W245" s="201" t="s">
        <v>22</v>
      </c>
      <c r="X245" s="220" t="s">
        <v>262</v>
      </c>
      <c r="Y245" s="220" t="s">
        <v>263</v>
      </c>
      <c r="Z245" s="220" t="s">
        <v>264</v>
      </c>
      <c r="AA245" s="220" t="s">
        <v>265</v>
      </c>
      <c r="AB245" s="287" t="s">
        <v>22</v>
      </c>
      <c r="AC245" s="220" t="s">
        <v>262</v>
      </c>
      <c r="AD245" s="220" t="s">
        <v>263</v>
      </c>
      <c r="AE245" s="220" t="s">
        <v>264</v>
      </c>
      <c r="AF245" s="220" t="s">
        <v>265</v>
      </c>
      <c r="AG245" s="183"/>
      <c r="AH245" s="202" t="s">
        <v>30</v>
      </c>
      <c r="AI245" s="202">
        <v>2018</v>
      </c>
      <c r="AJ245" s="202">
        <v>2019</v>
      </c>
      <c r="AK245" s="232">
        <v>2020</v>
      </c>
      <c r="AL245" s="202">
        <v>2021</v>
      </c>
      <c r="AM245" s="202">
        <v>2022</v>
      </c>
      <c r="AN245" s="184"/>
      <c r="AO245" s="184"/>
      <c r="AP245" s="184"/>
      <c r="AQ245" s="184"/>
      <c r="AR245" s="184"/>
      <c r="AS245" s="184"/>
      <c r="AT245" s="184"/>
      <c r="AU245" s="184"/>
      <c r="AV245" s="184"/>
      <c r="AW245" s="184"/>
      <c r="AX245" s="184"/>
      <c r="AY245" s="184"/>
      <c r="AZ245" s="184"/>
      <c r="BA245" s="184"/>
      <c r="BB245" s="184"/>
      <c r="BC245" s="184"/>
      <c r="BD245" s="184"/>
      <c r="BE245" s="184"/>
      <c r="BF245" s="184"/>
    </row>
    <row r="246" spans="1:58" ht="12.6" customHeight="1" x14ac:dyDescent="0.25">
      <c r="A246" s="463" t="s">
        <v>292</v>
      </c>
      <c r="B246" s="391" t="s">
        <v>6</v>
      </c>
      <c r="C246" s="479" t="s">
        <v>140</v>
      </c>
      <c r="D246" s="482" t="s">
        <v>93</v>
      </c>
      <c r="E246" s="479"/>
      <c r="F246" s="479" t="s">
        <v>143</v>
      </c>
      <c r="G246" s="394" t="s">
        <v>14</v>
      </c>
      <c r="H246" s="65" t="s">
        <v>28</v>
      </c>
      <c r="I246" s="275">
        <f>SUM(I247:I251)</f>
        <v>294</v>
      </c>
      <c r="J246" s="276">
        <f t="shared" ref="J246:X246" si="44">SUM(J247:J251)</f>
        <v>0</v>
      </c>
      <c r="K246" s="275">
        <f t="shared" si="44"/>
        <v>0</v>
      </c>
      <c r="L246" s="276">
        <f t="shared" si="44"/>
        <v>0</v>
      </c>
      <c r="M246" s="277" t="s">
        <v>173</v>
      </c>
      <c r="N246" s="276">
        <f t="shared" si="44"/>
        <v>324</v>
      </c>
      <c r="O246" s="275">
        <f t="shared" si="44"/>
        <v>0</v>
      </c>
      <c r="P246" s="275">
        <f t="shared" si="44"/>
        <v>129</v>
      </c>
      <c r="Q246" s="275">
        <f t="shared" si="44"/>
        <v>113</v>
      </c>
      <c r="R246" s="275">
        <f t="shared" si="44"/>
        <v>104</v>
      </c>
      <c r="S246" s="276">
        <f t="shared" si="44"/>
        <v>450</v>
      </c>
      <c r="T246" s="275">
        <f t="shared" si="44"/>
        <v>221</v>
      </c>
      <c r="U246" s="275">
        <f t="shared" si="44"/>
        <v>325</v>
      </c>
      <c r="V246" s="275">
        <f>SUM(V247:V250)</f>
        <v>411</v>
      </c>
      <c r="W246" s="276">
        <v>800</v>
      </c>
      <c r="X246" s="66">
        <f t="shared" si="44"/>
        <v>116</v>
      </c>
      <c r="Y246" s="66">
        <f t="shared" ref="Y246" si="45">SUM(Y247:Y251)</f>
        <v>1057</v>
      </c>
      <c r="Z246" s="66">
        <f t="shared" ref="Z246" si="46">SUM(Z247:Z251)</f>
        <v>1057</v>
      </c>
      <c r="AA246" s="66">
        <f t="shared" ref="AA246" si="47">SUM(AA247:AA251)</f>
        <v>0</v>
      </c>
      <c r="AB246" s="130">
        <v>1200</v>
      </c>
      <c r="AC246" s="66"/>
      <c r="AD246" s="66"/>
      <c r="AE246" s="66"/>
      <c r="AF246" s="66"/>
      <c r="AG246" s="46"/>
      <c r="AH246" s="67" t="s">
        <v>31</v>
      </c>
      <c r="AI246" s="68" t="s">
        <v>139</v>
      </c>
      <c r="AJ246" s="68">
        <v>500000</v>
      </c>
      <c r="AK246" s="68">
        <v>600000</v>
      </c>
      <c r="AL246" s="121">
        <v>600000</v>
      </c>
      <c r="AM246" s="121">
        <v>600000</v>
      </c>
      <c r="AN246" s="47"/>
      <c r="AO246" s="47"/>
      <c r="AP246" s="47"/>
      <c r="AQ246" s="47"/>
      <c r="AR246" s="47"/>
      <c r="AS246" s="47"/>
      <c r="AT246" s="47"/>
      <c r="AU246" s="47"/>
      <c r="AV246" s="47"/>
      <c r="AW246" s="47"/>
      <c r="AX246" s="47"/>
      <c r="AY246" s="47"/>
      <c r="AZ246" s="47"/>
      <c r="BA246" s="47"/>
      <c r="BB246" s="47"/>
      <c r="BC246" s="47"/>
      <c r="BD246" s="47"/>
      <c r="BE246" s="47"/>
      <c r="BF246" s="47"/>
    </row>
    <row r="247" spans="1:58" ht="12.6" customHeight="1" x14ac:dyDescent="0.25">
      <c r="A247" s="463"/>
      <c r="B247" s="392"/>
      <c r="C247" s="480"/>
      <c r="D247" s="483"/>
      <c r="E247" s="480"/>
      <c r="F247" s="480"/>
      <c r="G247" s="395"/>
      <c r="H247" s="49" t="s">
        <v>18</v>
      </c>
      <c r="I247" s="278">
        <v>80</v>
      </c>
      <c r="J247" s="279"/>
      <c r="K247" s="278"/>
      <c r="L247" s="279"/>
      <c r="M247" s="280"/>
      <c r="N247" s="279">
        <v>88</v>
      </c>
      <c r="O247" s="280" t="s">
        <v>139</v>
      </c>
      <c r="P247" s="280">
        <v>49</v>
      </c>
      <c r="Q247" s="280">
        <v>28</v>
      </c>
      <c r="R247" s="280">
        <v>36</v>
      </c>
      <c r="S247" s="281">
        <v>150</v>
      </c>
      <c r="T247" s="280">
        <v>61</v>
      </c>
      <c r="U247" s="278">
        <v>90</v>
      </c>
      <c r="V247" s="278">
        <v>114</v>
      </c>
      <c r="W247" s="279"/>
      <c r="X247" s="137">
        <v>27</v>
      </c>
      <c r="Y247" s="137">
        <v>139</v>
      </c>
      <c r="Z247" s="137">
        <v>139</v>
      </c>
      <c r="AA247" s="137"/>
      <c r="AB247" s="130"/>
      <c r="AC247" s="137"/>
      <c r="AD247" s="137"/>
      <c r="AE247" s="137"/>
      <c r="AF247" s="137"/>
      <c r="AG247" s="46"/>
      <c r="AH247" s="67" t="s">
        <v>32</v>
      </c>
      <c r="AI247" s="103" t="s">
        <v>139</v>
      </c>
      <c r="AJ247" s="103">
        <v>0.9</v>
      </c>
      <c r="AK247" s="103">
        <v>0.9</v>
      </c>
      <c r="AL247" s="103">
        <v>0.9</v>
      </c>
      <c r="AM247" s="103">
        <v>0.9</v>
      </c>
      <c r="AN247" s="47"/>
      <c r="AO247" s="47"/>
      <c r="AP247" s="47"/>
      <c r="AQ247" s="47"/>
      <c r="AR247" s="47"/>
      <c r="AS247" s="47"/>
      <c r="AT247" s="47"/>
      <c r="AU247" s="47"/>
      <c r="AV247" s="47"/>
      <c r="AW247" s="47"/>
      <c r="AX247" s="47"/>
      <c r="AY247" s="47"/>
      <c r="AZ247" s="47"/>
      <c r="BA247" s="47"/>
      <c r="BB247" s="47"/>
      <c r="BC247" s="47"/>
      <c r="BD247" s="47"/>
      <c r="BE247" s="47"/>
      <c r="BF247" s="47"/>
    </row>
    <row r="248" spans="1:58" ht="12.6" customHeight="1" x14ac:dyDescent="0.25">
      <c r="A248" s="463"/>
      <c r="B248" s="392"/>
      <c r="C248" s="480"/>
      <c r="D248" s="483"/>
      <c r="E248" s="480"/>
      <c r="F248" s="480"/>
      <c r="G248" s="395"/>
      <c r="H248" s="49" t="s">
        <v>0</v>
      </c>
      <c r="I248" s="278">
        <v>2</v>
      </c>
      <c r="J248" s="282"/>
      <c r="K248" s="283"/>
      <c r="L248" s="284"/>
      <c r="M248" s="280"/>
      <c r="N248" s="284">
        <v>2</v>
      </c>
      <c r="O248" s="280" t="s">
        <v>139</v>
      </c>
      <c r="P248" s="280" t="s">
        <v>139</v>
      </c>
      <c r="Q248" s="280">
        <v>1</v>
      </c>
      <c r="R248" s="280">
        <v>1</v>
      </c>
      <c r="S248" s="281">
        <v>8</v>
      </c>
      <c r="T248" s="280">
        <v>2</v>
      </c>
      <c r="U248" s="285">
        <v>8</v>
      </c>
      <c r="V248" s="285">
        <v>8</v>
      </c>
      <c r="W248" s="284"/>
      <c r="X248" s="137"/>
      <c r="Y248" s="137"/>
      <c r="Z248" s="137"/>
      <c r="AA248" s="137"/>
      <c r="AB248" s="130"/>
      <c r="AC248" s="137"/>
      <c r="AD248" s="137"/>
      <c r="AE248" s="137"/>
      <c r="AF248" s="137"/>
      <c r="AG248" s="46"/>
      <c r="AH248" s="73" t="s">
        <v>33</v>
      </c>
      <c r="AI248" s="72" t="s">
        <v>139</v>
      </c>
      <c r="AJ248" s="103">
        <v>0.1</v>
      </c>
      <c r="AK248" s="103">
        <v>0.1</v>
      </c>
      <c r="AL248" s="103">
        <v>0.1</v>
      </c>
      <c r="AM248" s="103">
        <v>0.1</v>
      </c>
      <c r="AN248" s="47"/>
      <c r="AO248" s="47"/>
      <c r="AP248" s="47"/>
      <c r="AQ248" s="47"/>
      <c r="AR248" s="47"/>
      <c r="AS248" s="47"/>
      <c r="AT248" s="47"/>
      <c r="AU248" s="47"/>
      <c r="AV248" s="47"/>
      <c r="AW248" s="47"/>
      <c r="AX248" s="47"/>
      <c r="AY248" s="47"/>
      <c r="AZ248" s="47"/>
      <c r="BA248" s="47"/>
      <c r="BB248" s="47"/>
      <c r="BC248" s="47"/>
      <c r="BD248" s="47"/>
      <c r="BE248" s="47"/>
      <c r="BF248" s="47"/>
    </row>
    <row r="249" spans="1:58" ht="12.6" customHeight="1" x14ac:dyDescent="0.25">
      <c r="A249" s="463"/>
      <c r="B249" s="392"/>
      <c r="C249" s="480"/>
      <c r="D249" s="483"/>
      <c r="E249" s="480"/>
      <c r="F249" s="480"/>
      <c r="G249" s="395"/>
      <c r="H249" s="49" t="s">
        <v>1</v>
      </c>
      <c r="I249" s="278">
        <v>6</v>
      </c>
      <c r="J249" s="282"/>
      <c r="K249" s="283"/>
      <c r="L249" s="284"/>
      <c r="M249" s="280"/>
      <c r="N249" s="284">
        <v>7</v>
      </c>
      <c r="O249" s="280" t="s">
        <v>139</v>
      </c>
      <c r="P249" s="280">
        <v>5</v>
      </c>
      <c r="Q249" s="280">
        <v>2</v>
      </c>
      <c r="R249" s="280">
        <v>1</v>
      </c>
      <c r="S249" s="281">
        <v>12</v>
      </c>
      <c r="T249" s="280">
        <v>8</v>
      </c>
      <c r="U249" s="285">
        <v>10</v>
      </c>
      <c r="V249" s="285">
        <v>10</v>
      </c>
      <c r="W249" s="284"/>
      <c r="X249" s="137">
        <v>3</v>
      </c>
      <c r="Y249" s="137">
        <v>6</v>
      </c>
      <c r="Z249" s="137">
        <v>6</v>
      </c>
      <c r="AA249" s="137"/>
      <c r="AB249" s="130"/>
      <c r="AC249" s="137"/>
      <c r="AD249" s="137"/>
      <c r="AE249" s="137"/>
      <c r="AF249" s="137"/>
      <c r="AG249" s="46"/>
      <c r="AH249" s="46"/>
      <c r="AI249" s="77"/>
      <c r="AJ249" s="46"/>
      <c r="AK249" s="46"/>
      <c r="AL249" s="46"/>
      <c r="AM249" s="46"/>
      <c r="AN249" s="47"/>
      <c r="AO249" s="47"/>
      <c r="AP249" s="47"/>
      <c r="AQ249" s="47"/>
      <c r="AR249" s="47"/>
      <c r="AS249" s="47"/>
      <c r="AT249" s="47"/>
      <c r="AU249" s="47"/>
      <c r="AV249" s="47"/>
      <c r="AW249" s="47"/>
      <c r="AX249" s="47"/>
      <c r="AY249" s="47"/>
      <c r="AZ249" s="47"/>
      <c r="BA249" s="47"/>
      <c r="BB249" s="47"/>
      <c r="BC249" s="47"/>
      <c r="BD249" s="47"/>
      <c r="BE249" s="47"/>
      <c r="BF249" s="47"/>
    </row>
    <row r="250" spans="1:58" ht="12.6" customHeight="1" x14ac:dyDescent="0.25">
      <c r="A250" s="463"/>
      <c r="B250" s="392"/>
      <c r="C250" s="480"/>
      <c r="D250" s="483"/>
      <c r="E250" s="480"/>
      <c r="F250" s="480"/>
      <c r="G250" s="395"/>
      <c r="H250" s="49" t="s">
        <v>19</v>
      </c>
      <c r="I250" s="278">
        <v>206</v>
      </c>
      <c r="J250" s="282"/>
      <c r="K250" s="283"/>
      <c r="L250" s="284"/>
      <c r="M250" s="280"/>
      <c r="N250" s="284">
        <v>227</v>
      </c>
      <c r="O250" s="280" t="s">
        <v>139</v>
      </c>
      <c r="P250" s="280">
        <v>75</v>
      </c>
      <c r="Q250" s="280">
        <v>82</v>
      </c>
      <c r="R250" s="280">
        <v>66</v>
      </c>
      <c r="S250" s="281">
        <v>280</v>
      </c>
      <c r="T250" s="280">
        <v>150</v>
      </c>
      <c r="U250" s="285">
        <v>217</v>
      </c>
      <c r="V250" s="285">
        <v>279</v>
      </c>
      <c r="W250" s="284"/>
      <c r="X250" s="137">
        <v>60</v>
      </c>
      <c r="Y250" s="137">
        <v>260</v>
      </c>
      <c r="Z250" s="137">
        <v>260</v>
      </c>
      <c r="AA250" s="137"/>
      <c r="AB250" s="130"/>
      <c r="AC250" s="137"/>
      <c r="AD250" s="137"/>
      <c r="AE250" s="137"/>
      <c r="AF250" s="137"/>
      <c r="AG250" s="46"/>
      <c r="AH250" s="46"/>
      <c r="AI250" s="46"/>
      <c r="AJ250" s="46"/>
      <c r="AK250" s="46"/>
      <c r="AL250" s="46"/>
      <c r="AM250" s="46"/>
      <c r="AN250" s="47"/>
      <c r="AO250" s="47"/>
      <c r="AP250" s="47"/>
      <c r="AQ250" s="47"/>
      <c r="AR250" s="47"/>
      <c r="AS250" s="47"/>
      <c r="AT250" s="47"/>
      <c r="AU250" s="47"/>
      <c r="AV250" s="47"/>
      <c r="AW250" s="47"/>
      <c r="AX250" s="47"/>
      <c r="AY250" s="47"/>
      <c r="AZ250" s="47"/>
      <c r="BA250" s="47"/>
      <c r="BB250" s="47"/>
      <c r="BC250" s="47"/>
      <c r="BD250" s="47"/>
      <c r="BE250" s="47"/>
      <c r="BF250" s="47"/>
    </row>
    <row r="251" spans="1:58" ht="12.6" customHeight="1" x14ac:dyDescent="0.25">
      <c r="A251" s="463"/>
      <c r="B251" s="393"/>
      <c r="C251" s="481"/>
      <c r="D251" s="484"/>
      <c r="E251" s="481"/>
      <c r="F251" s="481"/>
      <c r="G251" s="396"/>
      <c r="H251" s="49" t="s">
        <v>274</v>
      </c>
      <c r="I251" s="278"/>
      <c r="J251" s="282"/>
      <c r="K251" s="283"/>
      <c r="L251" s="284"/>
      <c r="M251" s="280"/>
      <c r="N251" s="284"/>
      <c r="O251" s="280"/>
      <c r="P251" s="280"/>
      <c r="Q251" s="280"/>
      <c r="R251" s="280"/>
      <c r="S251" s="281"/>
      <c r="T251" s="280"/>
      <c r="U251" s="285"/>
      <c r="V251" s="297" t="s">
        <v>139</v>
      </c>
      <c r="W251" s="284"/>
      <c r="X251" s="137">
        <v>26</v>
      </c>
      <c r="Y251" s="137">
        <v>652</v>
      </c>
      <c r="Z251" s="137">
        <v>652</v>
      </c>
      <c r="AA251" s="137"/>
      <c r="AB251" s="130"/>
      <c r="AC251" s="137"/>
      <c r="AD251" s="137"/>
      <c r="AE251" s="137"/>
      <c r="AF251" s="137"/>
      <c r="AG251" s="46"/>
      <c r="AH251" s="46"/>
      <c r="AI251" s="46"/>
      <c r="AJ251" s="46"/>
      <c r="AK251" s="46"/>
      <c r="AL251" s="46"/>
      <c r="AM251" s="46"/>
      <c r="AN251" s="47"/>
      <c r="AO251" s="47"/>
      <c r="AP251" s="47"/>
      <c r="AQ251" s="47"/>
      <c r="AR251" s="47"/>
      <c r="AS251" s="47"/>
      <c r="AT251" s="47"/>
      <c r="AU251" s="47"/>
      <c r="AV251" s="47"/>
      <c r="AW251" s="47"/>
      <c r="AX251" s="47"/>
      <c r="AY251" s="47"/>
      <c r="AZ251" s="47"/>
      <c r="BA251" s="47"/>
      <c r="BB251" s="47"/>
      <c r="BC251" s="47"/>
      <c r="BD251" s="47"/>
      <c r="BE251" s="47"/>
      <c r="BF251" s="47"/>
    </row>
    <row r="252" spans="1:58" ht="12.6" customHeight="1" x14ac:dyDescent="0.25">
      <c r="A252" s="463"/>
      <c r="B252" s="391" t="s">
        <v>7</v>
      </c>
      <c r="C252" s="479" t="s">
        <v>141</v>
      </c>
      <c r="D252" s="482" t="s">
        <v>93</v>
      </c>
      <c r="E252" s="479"/>
      <c r="F252" s="479" t="s">
        <v>143</v>
      </c>
      <c r="G252" s="394" t="s">
        <v>14</v>
      </c>
      <c r="H252" s="65" t="s">
        <v>28</v>
      </c>
      <c r="I252" s="275">
        <f>SUM(I253:I257)</f>
        <v>1287</v>
      </c>
      <c r="J252" s="276">
        <f t="shared" ref="J252" si="48">SUM(J253:J257)</f>
        <v>0</v>
      </c>
      <c r="K252" s="275">
        <f t="shared" ref="K252" si="49">SUM(K253:K257)</f>
        <v>0</v>
      </c>
      <c r="L252" s="276">
        <f t="shared" ref="L252" si="50">SUM(L253:L257)</f>
        <v>0</v>
      </c>
      <c r="M252" s="277" t="s">
        <v>173</v>
      </c>
      <c r="N252" s="276">
        <f t="shared" ref="N252" si="51">SUM(N253:N257)</f>
        <v>1416</v>
      </c>
      <c r="O252" s="275">
        <f t="shared" ref="O252" si="52">SUM(O253:O257)</f>
        <v>56</v>
      </c>
      <c r="P252" s="275">
        <f t="shared" ref="P252" si="53">SUM(P253:P257)</f>
        <v>1280</v>
      </c>
      <c r="Q252" s="275">
        <f t="shared" ref="Q252" si="54">SUM(Q253:Q257)</f>
        <v>1504</v>
      </c>
      <c r="R252" s="275">
        <f t="shared" ref="R252" si="55">SUM(R253:R257)</f>
        <v>1540</v>
      </c>
      <c r="S252" s="276">
        <f t="shared" ref="S252" si="56">SUM(S253:S257)</f>
        <v>1725</v>
      </c>
      <c r="T252" s="275">
        <f t="shared" ref="T252" si="57">SUM(T253:T257)</f>
        <v>1614</v>
      </c>
      <c r="U252" s="275">
        <f t="shared" ref="U252" si="58">SUM(U253:U257)</f>
        <v>1645</v>
      </c>
      <c r="V252" s="275">
        <f>SUM(V253:V256)</f>
        <v>515</v>
      </c>
      <c r="W252" s="276">
        <v>1925</v>
      </c>
      <c r="X252" s="66">
        <f t="shared" ref="X252" si="59">SUM(X253:X257)</f>
        <v>1718</v>
      </c>
      <c r="Y252" s="66">
        <f t="shared" ref="Y252" si="60">SUM(Y253:Y257)</f>
        <v>1755</v>
      </c>
      <c r="Z252" s="66">
        <f t="shared" ref="Z252" si="61">SUM(Z253:Z257)</f>
        <v>1755</v>
      </c>
      <c r="AA252" s="66">
        <f t="shared" ref="AA252" si="62">SUM(AA253:AA257)</f>
        <v>0</v>
      </c>
      <c r="AB252" s="130">
        <v>2000</v>
      </c>
      <c r="AC252" s="66"/>
      <c r="AD252" s="66"/>
      <c r="AE252" s="66"/>
      <c r="AF252" s="66"/>
      <c r="AG252" s="46"/>
      <c r="AH252" s="46"/>
      <c r="AI252" s="76"/>
      <c r="AJ252" s="76"/>
      <c r="AK252" s="46"/>
      <c r="AL252" s="46"/>
      <c r="AM252" s="46"/>
      <c r="AN252" s="47"/>
      <c r="AO252" s="47"/>
      <c r="AP252" s="47"/>
      <c r="AQ252" s="47"/>
      <c r="AR252" s="47"/>
      <c r="AS252" s="47"/>
      <c r="AT252" s="47"/>
      <c r="AU252" s="47"/>
      <c r="AV252" s="47"/>
      <c r="AW252" s="47"/>
      <c r="AX252" s="47"/>
      <c r="AY252" s="47"/>
      <c r="AZ252" s="47"/>
      <c r="BA252" s="47"/>
      <c r="BB252" s="47"/>
      <c r="BC252" s="47"/>
      <c r="BD252" s="47"/>
      <c r="BE252" s="47"/>
      <c r="BF252" s="47"/>
    </row>
    <row r="253" spans="1:58" ht="12.6" customHeight="1" x14ac:dyDescent="0.25">
      <c r="A253" s="463"/>
      <c r="B253" s="392"/>
      <c r="C253" s="480"/>
      <c r="D253" s="483"/>
      <c r="E253" s="480"/>
      <c r="F253" s="480"/>
      <c r="G253" s="395"/>
      <c r="H253" s="49" t="s">
        <v>18</v>
      </c>
      <c r="I253" s="278">
        <v>57</v>
      </c>
      <c r="J253" s="282"/>
      <c r="K253" s="283"/>
      <c r="L253" s="284"/>
      <c r="M253" s="280"/>
      <c r="N253" s="284">
        <v>63</v>
      </c>
      <c r="O253" s="280">
        <v>6</v>
      </c>
      <c r="P253" s="280">
        <v>44</v>
      </c>
      <c r="Q253" s="280">
        <v>77</v>
      </c>
      <c r="R253" s="280">
        <v>80</v>
      </c>
      <c r="S253" s="281">
        <v>120</v>
      </c>
      <c r="T253" s="280">
        <v>85</v>
      </c>
      <c r="U253" s="285">
        <v>86</v>
      </c>
      <c r="V253" s="285">
        <v>159</v>
      </c>
      <c r="W253" s="284"/>
      <c r="X253" s="137">
        <v>76</v>
      </c>
      <c r="Y253" s="137">
        <v>81</v>
      </c>
      <c r="Z253" s="137">
        <v>81</v>
      </c>
      <c r="AA253" s="137"/>
      <c r="AB253" s="130"/>
      <c r="AC253" s="137"/>
      <c r="AD253" s="137"/>
      <c r="AE253" s="137"/>
      <c r="AF253" s="137"/>
      <c r="AG253" s="46"/>
      <c r="AH253" s="46"/>
      <c r="AI253" s="77"/>
      <c r="AJ253" s="46"/>
      <c r="AK253" s="46"/>
      <c r="AL253" s="46"/>
      <c r="AM253" s="46"/>
      <c r="AN253" s="47"/>
      <c r="AO253" s="47"/>
      <c r="AP253" s="47"/>
      <c r="AQ253" s="47"/>
      <c r="AR253" s="47"/>
      <c r="AS253" s="47"/>
      <c r="AT253" s="47"/>
      <c r="AU253" s="47"/>
      <c r="AV253" s="47"/>
      <c r="AW253" s="47"/>
      <c r="AX253" s="47"/>
      <c r="AY253" s="47"/>
      <c r="AZ253" s="47"/>
      <c r="BA253" s="47"/>
      <c r="BB253" s="47"/>
      <c r="BC253" s="47"/>
      <c r="BD253" s="47"/>
      <c r="BE253" s="47"/>
      <c r="BF253" s="47"/>
    </row>
    <row r="254" spans="1:58" ht="12.6" customHeight="1" x14ac:dyDescent="0.25">
      <c r="A254" s="463"/>
      <c r="B254" s="392"/>
      <c r="C254" s="480"/>
      <c r="D254" s="483"/>
      <c r="E254" s="480"/>
      <c r="F254" s="480"/>
      <c r="G254" s="395"/>
      <c r="H254" s="49" t="s">
        <v>0</v>
      </c>
      <c r="I254" s="278">
        <v>10</v>
      </c>
      <c r="J254" s="282"/>
      <c r="K254" s="283"/>
      <c r="L254" s="284"/>
      <c r="M254" s="280"/>
      <c r="N254" s="284">
        <v>11</v>
      </c>
      <c r="O254" s="280" t="s">
        <v>172</v>
      </c>
      <c r="P254" s="280" t="s">
        <v>139</v>
      </c>
      <c r="Q254" s="280">
        <v>10</v>
      </c>
      <c r="R254" s="280">
        <v>50</v>
      </c>
      <c r="S254" s="281">
        <v>20</v>
      </c>
      <c r="T254" s="280">
        <v>0</v>
      </c>
      <c r="U254" s="285">
        <v>0</v>
      </c>
      <c r="V254" s="285">
        <v>0</v>
      </c>
      <c r="W254" s="284"/>
      <c r="X254" s="137"/>
      <c r="Y254" s="137">
        <v>0</v>
      </c>
      <c r="Z254" s="137">
        <v>0</v>
      </c>
      <c r="AA254" s="137"/>
      <c r="AB254" s="130"/>
      <c r="AC254" s="137"/>
      <c r="AD254" s="137"/>
      <c r="AE254" s="137"/>
      <c r="AF254" s="137"/>
      <c r="AG254" s="46"/>
      <c r="AH254" s="46"/>
      <c r="AI254" s="77"/>
      <c r="AJ254" s="46"/>
      <c r="AK254" s="46"/>
      <c r="AL254" s="46"/>
      <c r="AM254" s="46"/>
      <c r="AN254" s="47"/>
      <c r="AO254" s="47"/>
      <c r="AP254" s="47"/>
      <c r="AQ254" s="47"/>
      <c r="AR254" s="47"/>
      <c r="AS254" s="47"/>
      <c r="AT254" s="47"/>
      <c r="AU254" s="47"/>
      <c r="AV254" s="47"/>
      <c r="AW254" s="47"/>
      <c r="AX254" s="47"/>
      <c r="AY254" s="47"/>
      <c r="AZ254" s="47"/>
      <c r="BA254" s="47"/>
      <c r="BB254" s="47"/>
      <c r="BC254" s="47"/>
      <c r="BD254" s="47"/>
      <c r="BE254" s="47"/>
      <c r="BF254" s="47"/>
    </row>
    <row r="255" spans="1:58" ht="12.6" customHeight="1" x14ac:dyDescent="0.25">
      <c r="A255" s="463"/>
      <c r="B255" s="392"/>
      <c r="C255" s="480"/>
      <c r="D255" s="483"/>
      <c r="E255" s="480"/>
      <c r="F255" s="480"/>
      <c r="G255" s="395"/>
      <c r="H255" s="49" t="s">
        <v>1</v>
      </c>
      <c r="I255" s="278">
        <v>32</v>
      </c>
      <c r="J255" s="282"/>
      <c r="K255" s="283"/>
      <c r="L255" s="284"/>
      <c r="M255" s="280"/>
      <c r="N255" s="284">
        <v>35</v>
      </c>
      <c r="O255" s="280" t="s">
        <v>172</v>
      </c>
      <c r="P255" s="280">
        <v>28</v>
      </c>
      <c r="Q255" s="280">
        <v>40</v>
      </c>
      <c r="R255" s="280">
        <v>0</v>
      </c>
      <c r="S255" s="281">
        <v>35</v>
      </c>
      <c r="T255" s="280">
        <v>52</v>
      </c>
      <c r="U255" s="285">
        <v>53</v>
      </c>
      <c r="V255" s="285">
        <v>27</v>
      </c>
      <c r="W255" s="284"/>
      <c r="X255" s="137">
        <v>50</v>
      </c>
      <c r="Y255" s="137">
        <v>52</v>
      </c>
      <c r="Z255" s="137">
        <v>52</v>
      </c>
      <c r="AA255" s="137"/>
      <c r="AB255" s="130"/>
      <c r="AC255" s="137"/>
      <c r="AD255" s="137"/>
      <c r="AE255" s="137"/>
      <c r="AF255" s="137"/>
      <c r="AG255" s="46"/>
      <c r="AH255" s="46"/>
      <c r="AI255" s="77"/>
      <c r="AJ255" s="46"/>
      <c r="AK255" s="46"/>
      <c r="AL255" s="46"/>
      <c r="AM255" s="46"/>
      <c r="AN255" s="47"/>
      <c r="AO255" s="47"/>
      <c r="AP255" s="47"/>
      <c r="AQ255" s="47"/>
      <c r="AR255" s="47"/>
      <c r="AS255" s="47"/>
      <c r="AT255" s="47"/>
      <c r="AU255" s="47"/>
      <c r="AV255" s="47"/>
      <c r="AW255" s="47"/>
      <c r="AX255" s="47"/>
      <c r="AY255" s="47"/>
      <c r="AZ255" s="47"/>
      <c r="BA255" s="47"/>
      <c r="BB255" s="47"/>
      <c r="BC255" s="47"/>
      <c r="BD255" s="47"/>
      <c r="BE255" s="47"/>
      <c r="BF255" s="47"/>
    </row>
    <row r="256" spans="1:58" ht="12.6" customHeight="1" x14ac:dyDescent="0.25">
      <c r="A256" s="463"/>
      <c r="B256" s="392"/>
      <c r="C256" s="480"/>
      <c r="D256" s="483"/>
      <c r="E256" s="480"/>
      <c r="F256" s="480"/>
      <c r="G256" s="395"/>
      <c r="H256" s="49" t="s">
        <v>19</v>
      </c>
      <c r="I256" s="278">
        <v>1188</v>
      </c>
      <c r="J256" s="282"/>
      <c r="K256" s="283"/>
      <c r="L256" s="284"/>
      <c r="M256" s="280"/>
      <c r="N256" s="284">
        <v>1307</v>
      </c>
      <c r="O256" s="280">
        <v>50</v>
      </c>
      <c r="P256" s="280">
        <v>1208</v>
      </c>
      <c r="Q256" s="280">
        <v>1377</v>
      </c>
      <c r="R256" s="280">
        <v>1410</v>
      </c>
      <c r="S256" s="281">
        <v>1550</v>
      </c>
      <c r="T256" s="280">
        <v>1477</v>
      </c>
      <c r="U256" s="285">
        <v>1506</v>
      </c>
      <c r="V256" s="285">
        <v>329</v>
      </c>
      <c r="W256" s="284"/>
      <c r="X256" s="137">
        <v>1570</v>
      </c>
      <c r="Y256" s="137">
        <v>1600</v>
      </c>
      <c r="Z256" s="137">
        <v>1600</v>
      </c>
      <c r="AA256" s="137"/>
      <c r="AB256" s="130"/>
      <c r="AC256" s="137"/>
      <c r="AD256" s="137"/>
      <c r="AE256" s="137"/>
      <c r="AF256" s="137"/>
      <c r="AG256" s="46"/>
      <c r="AH256" s="46"/>
      <c r="AI256" s="46"/>
      <c r="AJ256" s="46"/>
      <c r="AK256" s="46"/>
      <c r="AL256" s="46"/>
      <c r="AM256" s="46"/>
      <c r="AN256" s="47"/>
      <c r="AO256" s="47"/>
      <c r="AP256" s="47"/>
      <c r="AQ256" s="47"/>
      <c r="AR256" s="47"/>
      <c r="AS256" s="47"/>
      <c r="AT256" s="47"/>
      <c r="AU256" s="47"/>
      <c r="AV256" s="47"/>
      <c r="AW256" s="47"/>
      <c r="AX256" s="47"/>
      <c r="AY256" s="47"/>
      <c r="AZ256" s="47"/>
      <c r="BA256" s="47"/>
      <c r="BB256" s="47"/>
      <c r="BC256" s="47"/>
      <c r="BD256" s="47"/>
      <c r="BE256" s="47"/>
      <c r="BF256" s="47"/>
    </row>
    <row r="257" spans="1:72" ht="12.6" customHeight="1" x14ac:dyDescent="0.25">
      <c r="A257" s="463"/>
      <c r="B257" s="393"/>
      <c r="C257" s="481"/>
      <c r="D257" s="484"/>
      <c r="E257" s="481"/>
      <c r="F257" s="481"/>
      <c r="G257" s="396"/>
      <c r="H257" s="49" t="s">
        <v>274</v>
      </c>
      <c r="I257" s="278"/>
      <c r="J257" s="282"/>
      <c r="K257" s="283"/>
      <c r="L257" s="284"/>
      <c r="M257" s="280"/>
      <c r="N257" s="284"/>
      <c r="O257" s="280"/>
      <c r="P257" s="280"/>
      <c r="Q257" s="280"/>
      <c r="R257" s="280"/>
      <c r="S257" s="281"/>
      <c r="T257" s="280"/>
      <c r="U257" s="285"/>
      <c r="V257" s="297" t="s">
        <v>139</v>
      </c>
      <c r="W257" s="284"/>
      <c r="X257" s="137">
        <v>22</v>
      </c>
      <c r="Y257" s="137">
        <v>22</v>
      </c>
      <c r="Z257" s="137">
        <v>22</v>
      </c>
      <c r="AA257" s="137"/>
      <c r="AB257" s="130"/>
      <c r="AC257" s="137"/>
      <c r="AD257" s="137"/>
      <c r="AE257" s="137"/>
      <c r="AF257" s="137"/>
      <c r="AG257" s="46"/>
      <c r="AH257" s="46"/>
      <c r="AI257" s="46"/>
      <c r="AJ257" s="46"/>
      <c r="AK257" s="46"/>
      <c r="AL257" s="46"/>
      <c r="AM257" s="46"/>
      <c r="AN257" s="47"/>
      <c r="AO257" s="47"/>
      <c r="AP257" s="47"/>
      <c r="AQ257" s="47"/>
      <c r="AR257" s="47"/>
      <c r="AS257" s="47"/>
      <c r="AT257" s="47"/>
      <c r="AU257" s="47"/>
      <c r="AV257" s="47"/>
      <c r="AW257" s="47"/>
      <c r="AX257" s="47"/>
      <c r="AY257" s="47"/>
      <c r="AZ257" s="47"/>
      <c r="BA257" s="47"/>
      <c r="BB257" s="47"/>
      <c r="BC257" s="47"/>
      <c r="BD257" s="47"/>
      <c r="BE257" s="47"/>
      <c r="BF257" s="47"/>
    </row>
    <row r="258" spans="1:72" ht="12.6" customHeight="1" x14ac:dyDescent="0.25">
      <c r="A258" s="463"/>
      <c r="B258" s="412" t="s">
        <v>8</v>
      </c>
      <c r="C258" s="453" t="s">
        <v>142</v>
      </c>
      <c r="D258" s="464" t="s">
        <v>93</v>
      </c>
      <c r="E258" s="453"/>
      <c r="F258" s="453" t="s">
        <v>143</v>
      </c>
      <c r="G258" s="413" t="s">
        <v>14</v>
      </c>
      <c r="H258" s="65" t="s">
        <v>28</v>
      </c>
      <c r="I258" s="275">
        <f>SUM(I259:I262)</f>
        <v>157</v>
      </c>
      <c r="J258" s="276">
        <f>SUM(J259:J262)</f>
        <v>0</v>
      </c>
      <c r="K258" s="275">
        <f>SUM(K259:K262)</f>
        <v>0</v>
      </c>
      <c r="L258" s="276">
        <f>SUM(L259:L262)</f>
        <v>0</v>
      </c>
      <c r="M258" s="277" t="s">
        <v>173</v>
      </c>
      <c r="N258" s="276">
        <f t="shared" ref="N258:U258" si="63">SUM(N259:N262)</f>
        <v>173</v>
      </c>
      <c r="O258" s="275">
        <f t="shared" si="63"/>
        <v>145</v>
      </c>
      <c r="P258" s="275">
        <f t="shared" si="63"/>
        <v>0</v>
      </c>
      <c r="Q258" s="275">
        <f t="shared" si="63"/>
        <v>26</v>
      </c>
      <c r="R258" s="275">
        <f t="shared" si="63"/>
        <v>105</v>
      </c>
      <c r="S258" s="276">
        <f t="shared" si="63"/>
        <v>600</v>
      </c>
      <c r="T258" s="275">
        <f t="shared" si="63"/>
        <v>39</v>
      </c>
      <c r="U258" s="275">
        <f t="shared" si="63"/>
        <v>39</v>
      </c>
      <c r="V258" s="275">
        <v>57</v>
      </c>
      <c r="W258" s="276">
        <v>150</v>
      </c>
      <c r="X258" s="66">
        <f>SUM(X259:X262)</f>
        <v>100</v>
      </c>
      <c r="Y258" s="66">
        <f>SUM(Y259:Y262)</f>
        <v>123</v>
      </c>
      <c r="Z258" s="66">
        <f>SUM(Z259:Z262)</f>
        <v>123</v>
      </c>
      <c r="AA258" s="66">
        <f>SUM(AA259:AA262)</f>
        <v>0</v>
      </c>
      <c r="AB258" s="130">
        <v>150</v>
      </c>
      <c r="AC258" s="66"/>
      <c r="AD258" s="66"/>
      <c r="AE258" s="66"/>
      <c r="AF258" s="66"/>
      <c r="AG258" s="46"/>
      <c r="AH258" s="46"/>
      <c r="AI258" s="76"/>
      <c r="AJ258" s="76"/>
      <c r="AK258" s="46"/>
      <c r="AL258" s="46"/>
      <c r="AM258" s="46"/>
      <c r="AN258" s="47"/>
      <c r="AO258" s="47"/>
      <c r="AP258" s="47"/>
      <c r="AQ258" s="47"/>
      <c r="AR258" s="47"/>
      <c r="AS258" s="47"/>
      <c r="AT258" s="47"/>
      <c r="AU258" s="47"/>
      <c r="AV258" s="47"/>
      <c r="AW258" s="47"/>
      <c r="AX258" s="47"/>
      <c r="AY258" s="47"/>
      <c r="AZ258" s="47"/>
      <c r="BA258" s="47"/>
      <c r="BB258" s="47"/>
      <c r="BC258" s="47"/>
      <c r="BD258" s="47"/>
      <c r="BE258" s="47"/>
      <c r="BF258" s="47"/>
    </row>
    <row r="259" spans="1:72" ht="12.6" customHeight="1" x14ac:dyDescent="0.25">
      <c r="A259" s="463"/>
      <c r="B259" s="412"/>
      <c r="C259" s="453"/>
      <c r="D259" s="464"/>
      <c r="E259" s="453"/>
      <c r="F259" s="453"/>
      <c r="G259" s="413"/>
      <c r="H259" s="49" t="s">
        <v>18</v>
      </c>
      <c r="I259" s="278"/>
      <c r="J259" s="282"/>
      <c r="K259" s="283"/>
      <c r="L259" s="284"/>
      <c r="M259" s="280"/>
      <c r="N259" s="284"/>
      <c r="O259" s="280" t="s">
        <v>172</v>
      </c>
      <c r="P259" s="280" t="s">
        <v>139</v>
      </c>
      <c r="Q259" s="280" t="s">
        <v>139</v>
      </c>
      <c r="R259" s="280" t="s">
        <v>139</v>
      </c>
      <c r="S259" s="281" t="s">
        <v>139</v>
      </c>
      <c r="T259" s="280" t="s">
        <v>139</v>
      </c>
      <c r="U259" s="280" t="s">
        <v>139</v>
      </c>
      <c r="V259" s="280" t="s">
        <v>139</v>
      </c>
      <c r="W259" s="281"/>
      <c r="X259" s="137"/>
      <c r="Y259" s="137"/>
      <c r="Z259" s="137"/>
      <c r="AA259" s="137"/>
      <c r="AB259" s="281"/>
      <c r="AC259" s="137"/>
      <c r="AD259" s="137"/>
      <c r="AE259" s="137"/>
      <c r="AF259" s="137"/>
      <c r="AG259" s="46"/>
      <c r="AH259" s="46"/>
      <c r="AI259" s="46"/>
      <c r="AJ259" s="46"/>
      <c r="AK259" s="46"/>
      <c r="AL259" s="46"/>
      <c r="AM259" s="46"/>
      <c r="AN259" s="47"/>
      <c r="AO259" s="47"/>
      <c r="AP259" s="47"/>
      <c r="AQ259" s="47"/>
      <c r="AR259" s="47"/>
      <c r="AS259" s="47"/>
      <c r="AT259" s="47"/>
      <c r="AU259" s="47"/>
      <c r="AV259" s="47"/>
      <c r="AW259" s="47"/>
      <c r="AX259" s="47"/>
      <c r="AY259" s="47"/>
      <c r="AZ259" s="47"/>
      <c r="BA259" s="47"/>
      <c r="BB259" s="47"/>
      <c r="BC259" s="47"/>
      <c r="BD259" s="47"/>
      <c r="BE259" s="47"/>
      <c r="BF259" s="47"/>
    </row>
    <row r="260" spans="1:72" ht="12.6" customHeight="1" x14ac:dyDescent="0.25">
      <c r="A260" s="463"/>
      <c r="B260" s="412"/>
      <c r="C260" s="453"/>
      <c r="D260" s="464"/>
      <c r="E260" s="453"/>
      <c r="F260" s="453"/>
      <c r="G260" s="413"/>
      <c r="H260" s="49" t="s">
        <v>0</v>
      </c>
      <c r="I260" s="278"/>
      <c r="J260" s="282"/>
      <c r="K260" s="283"/>
      <c r="L260" s="284"/>
      <c r="M260" s="280"/>
      <c r="N260" s="284"/>
      <c r="O260" s="280" t="s">
        <v>172</v>
      </c>
      <c r="P260" s="280" t="s">
        <v>139</v>
      </c>
      <c r="Q260" s="280" t="s">
        <v>139</v>
      </c>
      <c r="R260" s="280" t="s">
        <v>139</v>
      </c>
      <c r="S260" s="281" t="s">
        <v>139</v>
      </c>
      <c r="T260" s="280" t="s">
        <v>139</v>
      </c>
      <c r="U260" s="280" t="s">
        <v>139</v>
      </c>
      <c r="V260" s="280" t="s">
        <v>139</v>
      </c>
      <c r="W260" s="281"/>
      <c r="X260" s="137"/>
      <c r="Y260" s="137"/>
      <c r="Z260" s="137"/>
      <c r="AA260" s="137"/>
      <c r="AB260" s="281"/>
      <c r="AC260" s="137"/>
      <c r="AD260" s="137"/>
      <c r="AE260" s="137"/>
      <c r="AF260" s="137"/>
      <c r="AG260" s="46"/>
      <c r="AH260" s="46"/>
      <c r="AI260" s="46"/>
      <c r="AJ260" s="46"/>
      <c r="AK260" s="46"/>
      <c r="AL260" s="46"/>
      <c r="AM260" s="46"/>
      <c r="AN260" s="47"/>
      <c r="AO260" s="47"/>
      <c r="AP260" s="47"/>
      <c r="AQ260" s="47"/>
      <c r="AR260" s="47"/>
      <c r="AS260" s="47"/>
      <c r="AT260" s="47"/>
      <c r="AU260" s="47"/>
      <c r="AV260" s="47"/>
      <c r="AW260" s="47"/>
      <c r="AX260" s="47"/>
      <c r="AY260" s="47"/>
      <c r="AZ260" s="47"/>
      <c r="BA260" s="47"/>
      <c r="BB260" s="47"/>
      <c r="BC260" s="47"/>
      <c r="BD260" s="47"/>
      <c r="BE260" s="47"/>
      <c r="BF260" s="47"/>
    </row>
    <row r="261" spans="1:72" ht="12.6" customHeight="1" x14ac:dyDescent="0.25">
      <c r="A261" s="463"/>
      <c r="B261" s="412"/>
      <c r="C261" s="453"/>
      <c r="D261" s="464"/>
      <c r="E261" s="453"/>
      <c r="F261" s="453"/>
      <c r="G261" s="413"/>
      <c r="H261" s="49" t="s">
        <v>1</v>
      </c>
      <c r="I261" s="278"/>
      <c r="J261" s="282"/>
      <c r="K261" s="283"/>
      <c r="L261" s="284"/>
      <c r="M261" s="280"/>
      <c r="N261" s="284"/>
      <c r="O261" s="280" t="s">
        <v>172</v>
      </c>
      <c r="P261" s="280" t="s">
        <v>139</v>
      </c>
      <c r="Q261" s="280" t="s">
        <v>139</v>
      </c>
      <c r="R261" s="280" t="s">
        <v>139</v>
      </c>
      <c r="S261" s="281" t="s">
        <v>139</v>
      </c>
      <c r="T261" s="280" t="s">
        <v>139</v>
      </c>
      <c r="U261" s="280" t="s">
        <v>139</v>
      </c>
      <c r="V261" s="280" t="s">
        <v>139</v>
      </c>
      <c r="W261" s="281"/>
      <c r="X261" s="137"/>
      <c r="Y261" s="137"/>
      <c r="Z261" s="137"/>
      <c r="AA261" s="137"/>
      <c r="AB261" s="281"/>
      <c r="AC261" s="137"/>
      <c r="AD261" s="137"/>
      <c r="AE261" s="137"/>
      <c r="AF261" s="137"/>
      <c r="AG261" s="46"/>
      <c r="AH261" s="46"/>
      <c r="AI261" s="46"/>
      <c r="AJ261" s="46"/>
      <c r="AK261" s="46"/>
      <c r="AL261" s="46"/>
      <c r="AM261" s="46"/>
      <c r="AN261" s="47"/>
      <c r="AO261" s="47"/>
      <c r="AP261" s="47"/>
      <c r="AQ261" s="47"/>
      <c r="AR261" s="47"/>
      <c r="AS261" s="47"/>
      <c r="AT261" s="47"/>
      <c r="AU261" s="47"/>
      <c r="AV261" s="47"/>
      <c r="AW261" s="47"/>
      <c r="AX261" s="47"/>
      <c r="AY261" s="47"/>
      <c r="AZ261" s="47"/>
      <c r="BA261" s="47"/>
      <c r="BB261" s="47"/>
      <c r="BC261" s="47"/>
      <c r="BD261" s="47"/>
      <c r="BE261" s="47"/>
      <c r="BF261" s="47"/>
    </row>
    <row r="262" spans="1:72" ht="12.6" customHeight="1" x14ac:dyDescent="0.25">
      <c r="A262" s="463"/>
      <c r="B262" s="412"/>
      <c r="C262" s="453"/>
      <c r="D262" s="464"/>
      <c r="E262" s="453"/>
      <c r="F262" s="453"/>
      <c r="G262" s="413"/>
      <c r="H262" s="49" t="s">
        <v>19</v>
      </c>
      <c r="I262" s="278">
        <v>157</v>
      </c>
      <c r="J262" s="282"/>
      <c r="K262" s="283"/>
      <c r="L262" s="284"/>
      <c r="M262" s="280"/>
      <c r="N262" s="284">
        <v>173</v>
      </c>
      <c r="O262" s="280">
        <v>145</v>
      </c>
      <c r="P262" s="280" t="s">
        <v>139</v>
      </c>
      <c r="Q262" s="280">
        <v>26</v>
      </c>
      <c r="R262" s="277">
        <v>105</v>
      </c>
      <c r="S262" s="281">
        <v>600</v>
      </c>
      <c r="T262" s="280">
        <v>39</v>
      </c>
      <c r="U262" s="285">
        <v>39</v>
      </c>
      <c r="V262" s="285">
        <v>57</v>
      </c>
      <c r="W262" s="284"/>
      <c r="X262" s="137">
        <v>100</v>
      </c>
      <c r="Y262" s="137">
        <v>123</v>
      </c>
      <c r="Z262" s="137">
        <v>123</v>
      </c>
      <c r="AA262" s="137"/>
      <c r="AB262" s="284"/>
      <c r="AC262" s="137"/>
      <c r="AD262" s="137"/>
      <c r="AE262" s="137"/>
      <c r="AF262" s="137"/>
      <c r="AG262" s="46"/>
      <c r="AH262" s="46"/>
      <c r="AI262" s="46"/>
      <c r="AJ262" s="46"/>
      <c r="AK262" s="46"/>
      <c r="AL262" s="46"/>
      <c r="AM262" s="46"/>
      <c r="AN262" s="47"/>
      <c r="AO262" s="47"/>
      <c r="AP262" s="47"/>
      <c r="AQ262" s="47"/>
      <c r="AR262" s="47"/>
      <c r="AS262" s="47"/>
      <c r="AT262" s="47"/>
      <c r="AU262" s="47"/>
      <c r="AV262" s="47"/>
      <c r="AW262" s="47"/>
      <c r="AX262" s="47"/>
      <c r="AY262" s="47"/>
      <c r="AZ262" s="47"/>
      <c r="BA262" s="47"/>
      <c r="BB262" s="47"/>
      <c r="BC262" s="47"/>
      <c r="BD262" s="47"/>
      <c r="BE262" s="47"/>
      <c r="BF262" s="47"/>
    </row>
    <row r="263" spans="1:72" ht="12.6" customHeight="1" x14ac:dyDescent="0.25">
      <c r="A263" s="98"/>
      <c r="B263" s="205"/>
      <c r="C263" s="87"/>
      <c r="D263" s="337"/>
      <c r="E263" s="87"/>
      <c r="F263" s="87"/>
      <c r="G263" s="87"/>
      <c r="H263" s="87"/>
      <c r="I263" s="99"/>
      <c r="J263" s="100"/>
      <c r="K263" s="100"/>
      <c r="L263" s="101"/>
      <c r="M263" s="101"/>
      <c r="N263" s="101"/>
      <c r="O263" s="101"/>
      <c r="P263" s="46"/>
      <c r="Q263" s="46"/>
      <c r="R263" s="46"/>
      <c r="S263" s="46"/>
      <c r="T263" s="46"/>
      <c r="U263" s="101"/>
      <c r="V263" s="101"/>
      <c r="W263" s="101"/>
      <c r="X263" s="101"/>
      <c r="Y263" s="101"/>
      <c r="Z263" s="101"/>
      <c r="AA263" s="101"/>
      <c r="AB263" s="101"/>
      <c r="AC263" s="101"/>
      <c r="AD263" s="101"/>
      <c r="AE263" s="101"/>
      <c r="AF263" s="101"/>
      <c r="AG263" s="46"/>
      <c r="AH263" s="46"/>
      <c r="AI263" s="46"/>
      <c r="AJ263" s="46"/>
      <c r="AK263" s="46"/>
      <c r="AL263" s="46"/>
      <c r="AM263" s="46"/>
      <c r="AN263" s="47"/>
      <c r="AO263" s="47"/>
      <c r="AP263" s="47"/>
      <c r="AQ263" s="47"/>
      <c r="AR263" s="47"/>
      <c r="AS263" s="47"/>
      <c r="AT263" s="47"/>
      <c r="AU263" s="47"/>
      <c r="AV263" s="47"/>
      <c r="AW263" s="47"/>
      <c r="AX263" s="47"/>
      <c r="AY263" s="47"/>
      <c r="AZ263" s="47"/>
      <c r="BA263" s="47"/>
      <c r="BB263" s="47"/>
      <c r="BC263" s="47"/>
      <c r="BD263" s="47"/>
      <c r="BE263" s="47"/>
      <c r="BF263" s="47"/>
    </row>
    <row r="264" spans="1:72" s="47" customFormat="1" ht="12.6" customHeight="1" x14ac:dyDescent="0.25">
      <c r="A264" s="91" t="s">
        <v>138</v>
      </c>
      <c r="B264" s="205"/>
      <c r="C264" s="87"/>
      <c r="D264" s="337"/>
      <c r="E264" s="87"/>
      <c r="F264" s="87"/>
      <c r="G264" s="88"/>
      <c r="H264" s="89"/>
      <c r="I264" s="89"/>
      <c r="J264" s="90"/>
      <c r="K264" s="90"/>
      <c r="L264" s="90"/>
      <c r="M264" s="90"/>
      <c r="N264" s="90"/>
      <c r="O264" s="90"/>
      <c r="P264" s="46"/>
      <c r="Q264" s="46"/>
      <c r="R264" s="46"/>
      <c r="S264" s="46"/>
      <c r="T264" s="46"/>
      <c r="U264" s="92"/>
      <c r="V264" s="92"/>
      <c r="W264" s="92"/>
      <c r="X264" s="92"/>
      <c r="Y264" s="92"/>
      <c r="Z264" s="92"/>
      <c r="AA264" s="92"/>
      <c r="AB264" s="92"/>
      <c r="AC264" s="92"/>
      <c r="AD264" s="92"/>
      <c r="AE264" s="92"/>
      <c r="AF264" s="92"/>
      <c r="AG264" s="46"/>
      <c r="AH264" s="46"/>
      <c r="AI264" s="46"/>
      <c r="AJ264" s="46"/>
      <c r="AK264" s="46"/>
      <c r="AL264" s="46"/>
      <c r="AM264" s="46"/>
    </row>
    <row r="265" spans="1:72" s="47" customFormat="1" ht="12.6" customHeight="1" x14ac:dyDescent="0.25">
      <c r="A265" s="93" t="s">
        <v>144</v>
      </c>
      <c r="B265" s="205"/>
      <c r="C265" s="87"/>
      <c r="D265" s="337"/>
      <c r="E265" s="87"/>
      <c r="F265" s="87"/>
      <c r="G265" s="88"/>
      <c r="H265" s="89"/>
      <c r="I265" s="89"/>
      <c r="J265" s="90"/>
      <c r="K265" s="90"/>
      <c r="L265" s="90"/>
      <c r="M265" s="90"/>
      <c r="N265" s="90"/>
      <c r="O265" s="90"/>
      <c r="P265" s="46"/>
      <c r="Q265" s="46"/>
      <c r="R265" s="46"/>
      <c r="S265" s="46"/>
      <c r="T265" s="46"/>
      <c r="U265" s="92"/>
      <c r="V265" s="92"/>
      <c r="W265" s="92"/>
      <c r="X265" s="92"/>
      <c r="Y265" s="92"/>
      <c r="Z265" s="92"/>
      <c r="AA265" s="92"/>
      <c r="AB265" s="92"/>
      <c r="AC265" s="92"/>
      <c r="AD265" s="92"/>
      <c r="AE265" s="92"/>
      <c r="AF265" s="92"/>
      <c r="AG265" s="46"/>
      <c r="AH265" s="46"/>
      <c r="AI265" s="46"/>
      <c r="AJ265" s="46"/>
      <c r="AK265" s="46"/>
      <c r="AL265" s="46"/>
      <c r="AM265" s="46"/>
    </row>
    <row r="266" spans="1:72" ht="12.6" customHeight="1" x14ac:dyDescent="0.25">
      <c r="A266" s="74" t="s">
        <v>145</v>
      </c>
      <c r="B266" s="210"/>
      <c r="C266" s="124"/>
      <c r="D266" s="345"/>
      <c r="E266" s="92"/>
      <c r="F266" s="92"/>
      <c r="G266" s="92"/>
      <c r="H266" s="92"/>
      <c r="I266" s="124"/>
      <c r="J266" s="92"/>
      <c r="K266" s="92"/>
      <c r="L266" s="92"/>
      <c r="M266" s="92"/>
      <c r="N266" s="92"/>
      <c r="O266" s="92"/>
      <c r="P266" s="46"/>
      <c r="Q266" s="46"/>
      <c r="R266" s="46"/>
      <c r="S266" s="46"/>
      <c r="T266" s="46"/>
      <c r="U266" s="92"/>
      <c r="V266" s="92"/>
      <c r="W266" s="92"/>
      <c r="X266" s="92"/>
      <c r="Y266" s="92"/>
      <c r="Z266" s="92"/>
      <c r="AA266" s="92"/>
      <c r="AB266" s="92"/>
      <c r="AC266" s="92"/>
      <c r="AD266" s="92"/>
      <c r="AE266" s="92"/>
      <c r="AF266" s="92"/>
      <c r="AG266" s="46"/>
      <c r="AH266" s="46"/>
      <c r="AI266" s="46"/>
      <c r="AJ266" s="46"/>
      <c r="AK266" s="46"/>
      <c r="AL266" s="46"/>
      <c r="AM266" s="46"/>
      <c r="AN266" s="47"/>
      <c r="AO266" s="47"/>
      <c r="AP266" s="47"/>
      <c r="AQ266" s="47"/>
      <c r="AR266" s="47"/>
      <c r="AS266" s="47"/>
      <c r="AT266" s="47"/>
      <c r="AU266" s="47"/>
      <c r="AV266" s="47"/>
      <c r="AW266" s="47"/>
      <c r="AX266" s="47"/>
      <c r="AY266" s="47"/>
      <c r="AZ266" s="47"/>
      <c r="BA266" s="47"/>
      <c r="BB266" s="47"/>
      <c r="BC266" s="47"/>
      <c r="BD266" s="47"/>
      <c r="BE266" s="47"/>
      <c r="BF266" s="47"/>
    </row>
    <row r="267" spans="1:72" ht="12.6" customHeight="1" x14ac:dyDescent="0.25">
      <c r="A267" s="46" t="s">
        <v>146</v>
      </c>
      <c r="B267" s="183"/>
      <c r="C267" s="92"/>
      <c r="D267" s="345"/>
      <c r="E267" s="92"/>
      <c r="F267" s="92"/>
      <c r="G267" s="92"/>
      <c r="H267" s="92"/>
      <c r="I267" s="92"/>
      <c r="J267" s="92"/>
      <c r="K267" s="92"/>
      <c r="L267" s="92"/>
      <c r="M267" s="92"/>
      <c r="N267" s="92"/>
      <c r="O267" s="92"/>
      <c r="P267" s="95"/>
      <c r="Q267" s="92"/>
      <c r="R267" s="92"/>
      <c r="S267" s="92"/>
      <c r="T267" s="95"/>
      <c r="U267" s="92"/>
      <c r="V267" s="92"/>
      <c r="W267" s="92"/>
      <c r="X267" s="92"/>
      <c r="Y267" s="92"/>
      <c r="Z267" s="92"/>
      <c r="AA267" s="92"/>
      <c r="AB267" s="92"/>
      <c r="AC267" s="92"/>
      <c r="AD267" s="92"/>
      <c r="AE267" s="92"/>
      <c r="AF267" s="92"/>
      <c r="AG267" s="46"/>
      <c r="AH267" s="46"/>
      <c r="AI267" s="46"/>
      <c r="AJ267" s="46"/>
      <c r="AK267" s="46"/>
      <c r="AL267" s="46"/>
      <c r="AM267" s="46"/>
      <c r="AN267" s="47"/>
      <c r="AO267" s="47"/>
      <c r="AP267" s="47"/>
      <c r="AQ267" s="47"/>
      <c r="AR267" s="47"/>
      <c r="AS267" s="47"/>
      <c r="AT267" s="47"/>
      <c r="AU267" s="47"/>
      <c r="AV267" s="47"/>
      <c r="AW267" s="47"/>
      <c r="AX267" s="47"/>
      <c r="AY267" s="47"/>
      <c r="AZ267" s="47"/>
      <c r="BA267" s="47"/>
      <c r="BB267" s="47"/>
      <c r="BC267" s="47"/>
      <c r="BD267" s="47"/>
      <c r="BE267" s="47"/>
      <c r="BF267" s="47"/>
    </row>
    <row r="268" spans="1:72" s="185" customFormat="1" ht="12.6" customHeight="1" x14ac:dyDescent="0.25">
      <c r="A268" s="210"/>
      <c r="B268" s="208"/>
      <c r="C268" s="225"/>
      <c r="D268" s="340"/>
      <c r="E268" s="226"/>
      <c r="F268" s="226"/>
      <c r="G268" s="226"/>
      <c r="H268" s="226"/>
      <c r="I268" s="226"/>
      <c r="J268" s="403">
        <v>2017</v>
      </c>
      <c r="K268" s="403"/>
      <c r="L268" s="403">
        <v>2018</v>
      </c>
      <c r="M268" s="403"/>
      <c r="N268" s="476">
        <v>2019</v>
      </c>
      <c r="O268" s="476"/>
      <c r="P268" s="476"/>
      <c r="Q268" s="476"/>
      <c r="R268" s="477"/>
      <c r="S268" s="424">
        <v>2020</v>
      </c>
      <c r="T268" s="424"/>
      <c r="U268" s="424"/>
      <c r="V268" s="403"/>
      <c r="W268" s="403">
        <v>2021</v>
      </c>
      <c r="X268" s="403"/>
      <c r="Y268" s="403"/>
      <c r="Z268" s="403"/>
      <c r="AA268" s="403"/>
      <c r="AB268" s="403">
        <v>2022</v>
      </c>
      <c r="AC268" s="403"/>
      <c r="AD268" s="403"/>
      <c r="AE268" s="403"/>
      <c r="AF268" s="403"/>
      <c r="AG268" s="183"/>
      <c r="AH268" s="46"/>
      <c r="AI268" s="46"/>
      <c r="AJ268" s="46"/>
      <c r="AK268" s="46"/>
      <c r="AL268" s="46"/>
      <c r="AM268" s="46"/>
      <c r="AN268" s="184"/>
      <c r="AO268" s="184"/>
      <c r="AP268" s="184"/>
      <c r="AQ268" s="184"/>
      <c r="AR268" s="184"/>
      <c r="AS268" s="184"/>
      <c r="AT268" s="184"/>
      <c r="AU268" s="184"/>
      <c r="AV268" s="184"/>
      <c r="AW268" s="184"/>
      <c r="AX268" s="184"/>
      <c r="AY268" s="184"/>
      <c r="AZ268" s="184"/>
      <c r="BA268" s="184"/>
      <c r="BB268" s="184"/>
      <c r="BC268" s="184"/>
      <c r="BD268" s="184"/>
      <c r="BE268" s="184"/>
      <c r="BF268" s="184"/>
      <c r="BG268" s="184"/>
      <c r="BH268" s="184"/>
      <c r="BI268" s="184"/>
      <c r="BJ268" s="184"/>
      <c r="BK268" s="184"/>
      <c r="BL268" s="184"/>
      <c r="BM268" s="184"/>
      <c r="BN268" s="184"/>
      <c r="BO268" s="184"/>
      <c r="BP268" s="184"/>
      <c r="BQ268" s="184"/>
      <c r="BR268" s="184"/>
      <c r="BS268" s="184"/>
      <c r="BT268" s="184"/>
    </row>
    <row r="269" spans="1:72" s="231" customFormat="1" ht="38.25" x14ac:dyDescent="0.25">
      <c r="A269" s="227" t="s">
        <v>2</v>
      </c>
      <c r="B269" s="187" t="s">
        <v>3</v>
      </c>
      <c r="C269" s="189" t="s">
        <v>4</v>
      </c>
      <c r="D269" s="341" t="s">
        <v>12</v>
      </c>
      <c r="E269" s="189" t="s">
        <v>10</v>
      </c>
      <c r="F269" s="189" t="s">
        <v>11</v>
      </c>
      <c r="G269" s="189" t="s">
        <v>13</v>
      </c>
      <c r="H269" s="228" t="s">
        <v>21</v>
      </c>
      <c r="I269" s="200" t="s">
        <v>5</v>
      </c>
      <c r="J269" s="190" t="s">
        <v>22</v>
      </c>
      <c r="K269" s="191" t="s">
        <v>29</v>
      </c>
      <c r="L269" s="190" t="s">
        <v>22</v>
      </c>
      <c r="M269" s="191" t="s">
        <v>29</v>
      </c>
      <c r="N269" s="190" t="s">
        <v>22</v>
      </c>
      <c r="O269" s="192" t="s">
        <v>262</v>
      </c>
      <c r="P269" s="192" t="s">
        <v>263</v>
      </c>
      <c r="Q269" s="192" t="s">
        <v>264</v>
      </c>
      <c r="R269" s="192" t="s">
        <v>265</v>
      </c>
      <c r="S269" s="190" t="s">
        <v>22</v>
      </c>
      <c r="T269" s="191" t="s">
        <v>269</v>
      </c>
      <c r="U269" s="192" t="s">
        <v>264</v>
      </c>
      <c r="V269" s="192" t="s">
        <v>265</v>
      </c>
      <c r="W269" s="270" t="s">
        <v>22</v>
      </c>
      <c r="X269" s="220" t="s">
        <v>262</v>
      </c>
      <c r="Y269" s="220" t="s">
        <v>263</v>
      </c>
      <c r="Z269" s="220" t="s">
        <v>264</v>
      </c>
      <c r="AA269" s="220" t="s">
        <v>265</v>
      </c>
      <c r="AB269" s="270" t="s">
        <v>22</v>
      </c>
      <c r="AC269" s="220" t="s">
        <v>262</v>
      </c>
      <c r="AD269" s="220" t="s">
        <v>263</v>
      </c>
      <c r="AE269" s="220" t="s">
        <v>264</v>
      </c>
      <c r="AF269" s="220" t="s">
        <v>265</v>
      </c>
      <c r="AG269" s="229"/>
      <c r="AH269" s="46"/>
      <c r="AI269" s="46"/>
      <c r="AJ269" s="46"/>
      <c r="AK269" s="46"/>
      <c r="AL269" s="46"/>
      <c r="AM269" s="46"/>
      <c r="AN269" s="230"/>
      <c r="AO269" s="230"/>
      <c r="AP269" s="230"/>
      <c r="AQ269" s="230"/>
      <c r="AR269" s="230"/>
      <c r="AS269" s="230"/>
      <c r="AT269" s="230"/>
      <c r="AU269" s="230"/>
      <c r="AV269" s="230"/>
      <c r="AW269" s="230"/>
      <c r="AX269" s="230"/>
      <c r="AY269" s="230"/>
      <c r="AZ269" s="230"/>
      <c r="BA269" s="230"/>
      <c r="BB269" s="230"/>
      <c r="BC269" s="230"/>
      <c r="BD269" s="230"/>
      <c r="BE269" s="230"/>
      <c r="BF269" s="230"/>
    </row>
    <row r="270" spans="1:72" s="110" customFormat="1" ht="12.6" customHeight="1" x14ac:dyDescent="0.25">
      <c r="A270" s="411" t="s">
        <v>347</v>
      </c>
      <c r="B270" s="412" t="s">
        <v>6</v>
      </c>
      <c r="C270" s="413" t="s">
        <v>304</v>
      </c>
      <c r="D270" s="414" t="s">
        <v>17</v>
      </c>
      <c r="E270" s="413" t="s">
        <v>306</v>
      </c>
      <c r="F270" s="413" t="s">
        <v>305</v>
      </c>
      <c r="G270" s="413" t="s">
        <v>14</v>
      </c>
      <c r="H270" s="49"/>
      <c r="I270" s="50"/>
      <c r="J270" s="51"/>
      <c r="K270" s="111"/>
      <c r="L270" s="53"/>
      <c r="M270" s="52"/>
      <c r="N270" s="53"/>
      <c r="O270" s="52"/>
      <c r="P270" s="52"/>
      <c r="Q270" s="143"/>
      <c r="R270" s="115"/>
      <c r="S270" s="144"/>
      <c r="T270" s="56"/>
      <c r="U270" s="56"/>
      <c r="V270" s="56"/>
      <c r="W270" s="57"/>
      <c r="X270" s="56"/>
      <c r="Y270" s="56"/>
      <c r="Z270" s="56"/>
      <c r="AA270" s="56"/>
      <c r="AB270" s="328">
        <v>0.15</v>
      </c>
      <c r="AC270" s="308"/>
      <c r="AD270" s="308"/>
      <c r="AE270" s="308"/>
      <c r="AF270" s="308"/>
      <c r="AG270" s="108"/>
      <c r="AH270" s="46"/>
      <c r="AI270" s="46"/>
      <c r="AJ270" s="46"/>
      <c r="AK270" s="46"/>
      <c r="AL270" s="46"/>
      <c r="AM270" s="46"/>
      <c r="AN270" s="109"/>
      <c r="AO270" s="109"/>
      <c r="AP270" s="109"/>
      <c r="AQ270" s="109"/>
      <c r="AR270" s="109"/>
      <c r="AS270" s="109"/>
      <c r="AT270" s="109"/>
      <c r="AU270" s="109"/>
      <c r="AV270" s="109"/>
      <c r="AW270" s="109"/>
      <c r="AX270" s="109"/>
      <c r="AY270" s="109"/>
      <c r="AZ270" s="109"/>
      <c r="BA270" s="109"/>
      <c r="BB270" s="109"/>
      <c r="BC270" s="109"/>
      <c r="BD270" s="109"/>
      <c r="BE270" s="109"/>
      <c r="BF270" s="109"/>
    </row>
    <row r="271" spans="1:72" s="110" customFormat="1" ht="12.6" customHeight="1" x14ac:dyDescent="0.25">
      <c r="A271" s="411"/>
      <c r="B271" s="412"/>
      <c r="C271" s="413"/>
      <c r="D271" s="414"/>
      <c r="E271" s="413"/>
      <c r="F271" s="413"/>
      <c r="G271" s="413"/>
      <c r="H271" s="49"/>
      <c r="I271" s="50"/>
      <c r="J271" s="51"/>
      <c r="K271" s="113"/>
      <c r="L271" s="53"/>
      <c r="M271" s="56"/>
      <c r="N271" s="145"/>
      <c r="O271" s="56"/>
      <c r="P271" s="56"/>
      <c r="Q271" s="115"/>
      <c r="R271" s="115"/>
      <c r="S271" s="53"/>
      <c r="T271" s="56"/>
      <c r="U271" s="115"/>
      <c r="V271" s="115"/>
      <c r="W271" s="56"/>
      <c r="X271" s="56"/>
      <c r="Y271" s="56"/>
      <c r="Z271" s="56"/>
      <c r="AA271" s="56"/>
      <c r="AB271" s="328">
        <v>0.15</v>
      </c>
      <c r="AC271" s="308"/>
      <c r="AD271" s="308"/>
      <c r="AE271" s="308"/>
      <c r="AF271" s="308"/>
      <c r="AG271" s="108"/>
      <c r="AH271" s="46"/>
      <c r="AI271" s="46"/>
      <c r="AJ271" s="46"/>
      <c r="AK271" s="46"/>
      <c r="AL271" s="46"/>
      <c r="AM271" s="46"/>
      <c r="AN271" s="109"/>
      <c r="AO271" s="109"/>
      <c r="AP271" s="109"/>
      <c r="AQ271" s="109"/>
      <c r="AR271" s="109"/>
      <c r="AS271" s="109"/>
      <c r="AT271" s="109"/>
      <c r="AU271" s="109"/>
      <c r="AV271" s="109"/>
      <c r="AW271" s="109"/>
      <c r="AX271" s="109"/>
      <c r="AY271" s="109"/>
      <c r="AZ271" s="109"/>
      <c r="BA271" s="109"/>
      <c r="BB271" s="109"/>
      <c r="BC271" s="109"/>
      <c r="BD271" s="109"/>
      <c r="BE271" s="109"/>
      <c r="BF271" s="109"/>
    </row>
    <row r="272" spans="1:72" s="110" customFormat="1" ht="12.6" customHeight="1" x14ac:dyDescent="0.25">
      <c r="A272" s="411"/>
      <c r="B272" s="412"/>
      <c r="C272" s="413"/>
      <c r="D272" s="414"/>
      <c r="E272" s="413"/>
      <c r="F272" s="413"/>
      <c r="G272" s="413"/>
      <c r="H272" s="49"/>
      <c r="I272" s="50"/>
      <c r="J272" s="51"/>
      <c r="K272" s="113"/>
      <c r="L272" s="53"/>
      <c r="M272" s="56"/>
      <c r="N272" s="145"/>
      <c r="O272" s="56"/>
      <c r="P272" s="56"/>
      <c r="Q272" s="115"/>
      <c r="R272" s="115"/>
      <c r="S272" s="53"/>
      <c r="T272" s="56"/>
      <c r="U272" s="115"/>
      <c r="V272" s="115"/>
      <c r="W272" s="56"/>
      <c r="X272" s="56"/>
      <c r="Y272" s="56"/>
      <c r="Z272" s="56"/>
      <c r="AA272" s="56"/>
      <c r="AB272" s="328">
        <v>0.15</v>
      </c>
      <c r="AC272" s="308"/>
      <c r="AD272" s="308"/>
      <c r="AE272" s="308"/>
      <c r="AF272" s="308"/>
      <c r="AG272" s="108"/>
      <c r="AH272" s="46"/>
      <c r="AI272" s="46"/>
      <c r="AJ272" s="46"/>
      <c r="AK272" s="46"/>
      <c r="AL272" s="46"/>
      <c r="AM272" s="46"/>
      <c r="AN272" s="109"/>
      <c r="AO272" s="109"/>
      <c r="AP272" s="109"/>
      <c r="AQ272" s="109"/>
      <c r="AR272" s="109"/>
      <c r="AS272" s="109"/>
      <c r="AT272" s="109"/>
      <c r="AU272" s="109"/>
      <c r="AV272" s="109"/>
      <c r="AW272" s="109"/>
      <c r="AX272" s="109"/>
      <c r="AY272" s="109"/>
      <c r="AZ272" s="109"/>
      <c r="BA272" s="109"/>
      <c r="BB272" s="109"/>
      <c r="BC272" s="109"/>
      <c r="BD272" s="109"/>
      <c r="BE272" s="109"/>
      <c r="BF272" s="109"/>
    </row>
    <row r="273" spans="1:58" s="110" customFormat="1" ht="12.6" customHeight="1" x14ac:dyDescent="0.25">
      <c r="A273" s="411"/>
      <c r="B273" s="412"/>
      <c r="C273" s="413"/>
      <c r="D273" s="414"/>
      <c r="E273" s="413"/>
      <c r="F273" s="413"/>
      <c r="G273" s="413"/>
      <c r="H273" s="49"/>
      <c r="I273" s="50"/>
      <c r="J273" s="51"/>
      <c r="K273" s="113"/>
      <c r="L273" s="53"/>
      <c r="M273" s="56"/>
      <c r="N273" s="145"/>
      <c r="O273" s="56"/>
      <c r="P273" s="56"/>
      <c r="Q273" s="115"/>
      <c r="R273" s="115"/>
      <c r="S273" s="53"/>
      <c r="T273" s="56"/>
      <c r="U273" s="115"/>
      <c r="V273" s="115"/>
      <c r="W273" s="56"/>
      <c r="X273" s="56"/>
      <c r="Y273" s="56"/>
      <c r="Z273" s="56"/>
      <c r="AA273" s="56"/>
      <c r="AB273" s="328">
        <v>0.15</v>
      </c>
      <c r="AC273" s="308"/>
      <c r="AD273" s="308"/>
      <c r="AE273" s="308"/>
      <c r="AF273" s="308"/>
      <c r="AG273" s="108"/>
      <c r="AH273" s="46"/>
      <c r="AI273" s="46"/>
      <c r="AJ273" s="46"/>
      <c r="AK273" s="46"/>
      <c r="AL273" s="46"/>
      <c r="AM273" s="46"/>
      <c r="AN273" s="109"/>
      <c r="AO273" s="109"/>
      <c r="AP273" s="109"/>
      <c r="AQ273" s="109"/>
      <c r="AR273" s="109"/>
      <c r="AS273" s="109"/>
      <c r="AT273" s="109"/>
      <c r="AU273" s="109"/>
      <c r="AV273" s="109"/>
      <c r="AW273" s="109"/>
      <c r="AX273" s="109"/>
      <c r="AY273" s="109"/>
      <c r="AZ273" s="109"/>
      <c r="BA273" s="109"/>
      <c r="BB273" s="109"/>
      <c r="BC273" s="109"/>
      <c r="BD273" s="109"/>
      <c r="BE273" s="109"/>
      <c r="BF273" s="109"/>
    </row>
    <row r="274" spans="1:58" s="110" customFormat="1" ht="12.6" customHeight="1" x14ac:dyDescent="0.25">
      <c r="A274" s="116"/>
      <c r="B274" s="458"/>
      <c r="C274" s="459"/>
      <c r="D274" s="344"/>
      <c r="E274" s="119"/>
      <c r="F274" s="119"/>
      <c r="G274" s="119"/>
      <c r="H274" s="119"/>
      <c r="I274" s="455"/>
      <c r="J274" s="456"/>
      <c r="K274" s="456"/>
      <c r="L274" s="457"/>
      <c r="M274" s="457"/>
      <c r="N274" s="457"/>
      <c r="O274" s="457"/>
      <c r="P274" s="457"/>
      <c r="Q274" s="457"/>
      <c r="R274" s="457"/>
      <c r="S274" s="457"/>
      <c r="T274" s="457"/>
      <c r="U274" s="457"/>
      <c r="V274" s="457"/>
      <c r="W274" s="120"/>
      <c r="X274" s="120"/>
      <c r="Y274" s="120"/>
      <c r="Z274" s="120"/>
      <c r="AA274" s="120"/>
      <c r="AB274" s="310"/>
      <c r="AC274" s="310"/>
      <c r="AD274" s="310"/>
      <c r="AE274" s="310"/>
      <c r="AF274" s="310"/>
      <c r="AG274" s="108"/>
      <c r="AH274" s="108"/>
      <c r="AI274" s="108"/>
      <c r="AJ274" s="108"/>
      <c r="AK274" s="108"/>
      <c r="AL274" s="46"/>
      <c r="AM274" s="46"/>
      <c r="AN274" s="109"/>
      <c r="AO274" s="109"/>
      <c r="AP274" s="109"/>
      <c r="AQ274" s="109"/>
      <c r="AR274" s="109"/>
      <c r="AS274" s="109"/>
      <c r="AT274" s="109"/>
      <c r="AU274" s="109"/>
      <c r="AV274" s="109"/>
      <c r="AW274" s="109"/>
      <c r="AX274" s="109"/>
      <c r="AY274" s="109"/>
      <c r="AZ274" s="109"/>
      <c r="BA274" s="109"/>
      <c r="BB274" s="109"/>
      <c r="BC274" s="109"/>
      <c r="BD274" s="109"/>
      <c r="BE274" s="109"/>
      <c r="BF274" s="109"/>
    </row>
    <row r="275" spans="1:58" s="185" customFormat="1" ht="12.6" customHeight="1" x14ac:dyDescent="0.25">
      <c r="A275" s="179"/>
      <c r="B275" s="180"/>
      <c r="C275" s="181"/>
      <c r="D275" s="333"/>
      <c r="E275" s="182"/>
      <c r="F275" s="182"/>
      <c r="G275" s="182"/>
      <c r="H275" s="182"/>
      <c r="I275" s="182"/>
      <c r="J275" s="420">
        <v>2017</v>
      </c>
      <c r="K275" s="422"/>
      <c r="L275" s="420">
        <v>2018</v>
      </c>
      <c r="M275" s="422"/>
      <c r="N275" s="460">
        <v>2019</v>
      </c>
      <c r="O275" s="461"/>
      <c r="P275" s="461"/>
      <c r="Q275" s="461"/>
      <c r="R275" s="462"/>
      <c r="S275" s="424">
        <v>2020</v>
      </c>
      <c r="T275" s="424"/>
      <c r="U275" s="424"/>
      <c r="V275" s="403"/>
      <c r="W275" s="403">
        <v>2021</v>
      </c>
      <c r="X275" s="403"/>
      <c r="Y275" s="403"/>
      <c r="Z275" s="403"/>
      <c r="AA275" s="403"/>
      <c r="AB275" s="403">
        <v>2022</v>
      </c>
      <c r="AC275" s="403"/>
      <c r="AD275" s="403"/>
      <c r="AE275" s="403"/>
      <c r="AF275" s="403"/>
      <c r="AG275" s="183"/>
      <c r="AH275" s="202" t="s">
        <v>30</v>
      </c>
      <c r="AI275" s="202">
        <v>2018</v>
      </c>
      <c r="AJ275" s="202">
        <v>2019</v>
      </c>
      <c r="AK275" s="232">
        <v>2020</v>
      </c>
      <c r="AL275" s="202">
        <v>2021</v>
      </c>
      <c r="AM275" s="202">
        <v>2022</v>
      </c>
      <c r="AN275" s="184"/>
      <c r="AO275" s="184"/>
      <c r="AP275" s="184"/>
      <c r="AQ275" s="184"/>
      <c r="AR275" s="184"/>
      <c r="AS275" s="184"/>
      <c r="AT275" s="184"/>
      <c r="AU275" s="184"/>
      <c r="AV275" s="184"/>
      <c r="AW275" s="184"/>
      <c r="AX275" s="184"/>
      <c r="AY275" s="184"/>
      <c r="AZ275" s="184"/>
      <c r="BA275" s="184"/>
      <c r="BB275" s="184"/>
      <c r="BC275" s="184"/>
      <c r="BD275" s="184"/>
      <c r="BE275" s="184"/>
      <c r="BF275" s="184"/>
    </row>
    <row r="276" spans="1:58" s="203" customFormat="1" ht="12.6" customHeight="1" x14ac:dyDescent="0.25">
      <c r="A276" s="195" t="s">
        <v>2</v>
      </c>
      <c r="B276" s="196" t="s">
        <v>3</v>
      </c>
      <c r="C276" s="197" t="s">
        <v>4</v>
      </c>
      <c r="D276" s="336" t="s">
        <v>12</v>
      </c>
      <c r="E276" s="197" t="s">
        <v>10</v>
      </c>
      <c r="F276" s="197" t="s">
        <v>11</v>
      </c>
      <c r="G276" s="198" t="s">
        <v>13</v>
      </c>
      <c r="H276" s="199" t="s">
        <v>21</v>
      </c>
      <c r="I276" s="200" t="s">
        <v>5</v>
      </c>
      <c r="J276" s="190" t="s">
        <v>22</v>
      </c>
      <c r="K276" s="214" t="s">
        <v>29</v>
      </c>
      <c r="L276" s="190" t="s">
        <v>22</v>
      </c>
      <c r="M276" s="214" t="s">
        <v>29</v>
      </c>
      <c r="N276" s="190" t="s">
        <v>22</v>
      </c>
      <c r="O276" s="215" t="s">
        <v>266</v>
      </c>
      <c r="P276" s="192" t="s">
        <v>267</v>
      </c>
      <c r="Q276" s="215" t="s">
        <v>268</v>
      </c>
      <c r="R276" s="215" t="s">
        <v>270</v>
      </c>
      <c r="S276" s="190" t="s">
        <v>22</v>
      </c>
      <c r="T276" s="191" t="s">
        <v>269</v>
      </c>
      <c r="U276" s="215" t="s">
        <v>268</v>
      </c>
      <c r="V276" s="215" t="s">
        <v>270</v>
      </c>
      <c r="W276" s="201" t="s">
        <v>22</v>
      </c>
      <c r="X276" s="215" t="s">
        <v>266</v>
      </c>
      <c r="Y276" s="192" t="s">
        <v>267</v>
      </c>
      <c r="Z276" s="215" t="s">
        <v>268</v>
      </c>
      <c r="AA276" s="215" t="s">
        <v>270</v>
      </c>
      <c r="AB276" s="287" t="s">
        <v>22</v>
      </c>
      <c r="AC276" s="215" t="s">
        <v>266</v>
      </c>
      <c r="AD276" s="192" t="s">
        <v>267</v>
      </c>
      <c r="AE276" s="215" t="s">
        <v>268</v>
      </c>
      <c r="AF276" s="215" t="s">
        <v>270</v>
      </c>
      <c r="AG276" s="183"/>
      <c r="AH276" s="67" t="s">
        <v>31</v>
      </c>
      <c r="AI276" s="68">
        <v>500000</v>
      </c>
      <c r="AJ276" s="68">
        <v>120000</v>
      </c>
      <c r="AK276" s="68">
        <v>50000</v>
      </c>
      <c r="AL276" s="68">
        <v>50000</v>
      </c>
      <c r="AM276" s="68">
        <v>50000</v>
      </c>
      <c r="AN276" s="184"/>
      <c r="AO276" s="184"/>
      <c r="AP276" s="184"/>
      <c r="AQ276" s="184"/>
      <c r="AR276" s="184"/>
      <c r="AS276" s="184"/>
      <c r="AT276" s="184"/>
      <c r="AU276" s="184"/>
      <c r="AV276" s="184"/>
      <c r="AW276" s="184"/>
      <c r="AX276" s="184"/>
      <c r="AY276" s="184"/>
      <c r="AZ276" s="184"/>
      <c r="BA276" s="184"/>
      <c r="BB276" s="184"/>
      <c r="BC276" s="184"/>
      <c r="BD276" s="184"/>
      <c r="BE276" s="184"/>
      <c r="BF276" s="184"/>
    </row>
    <row r="277" spans="1:58" s="315" customFormat="1" ht="25.5" x14ac:dyDescent="0.25">
      <c r="A277" s="488" t="s">
        <v>312</v>
      </c>
      <c r="B277" s="301" t="s">
        <v>6</v>
      </c>
      <c r="C277" s="370" t="s">
        <v>66</v>
      </c>
      <c r="D277" s="346" t="s">
        <v>70</v>
      </c>
      <c r="E277" s="302" t="s">
        <v>238</v>
      </c>
      <c r="F277" s="302" t="s">
        <v>67</v>
      </c>
      <c r="G277" s="303" t="s">
        <v>15</v>
      </c>
      <c r="H277" s="302" t="s">
        <v>20</v>
      </c>
      <c r="I277" s="240">
        <v>208</v>
      </c>
      <c r="J277" s="240">
        <f>SUM(J278:J278)</f>
        <v>0</v>
      </c>
      <c r="K277" s="240">
        <v>218</v>
      </c>
      <c r="L277" s="240">
        <f>SUM(L278:L278)</f>
        <v>1200</v>
      </c>
      <c r="M277" s="240">
        <v>218</v>
      </c>
      <c r="N277" s="240">
        <v>226</v>
      </c>
      <c r="O277" s="252">
        <v>228</v>
      </c>
      <c r="P277" s="252">
        <v>228</v>
      </c>
      <c r="Q277" s="312">
        <v>234</v>
      </c>
      <c r="R277" s="252">
        <v>238</v>
      </c>
      <c r="S277" s="84">
        <v>250</v>
      </c>
      <c r="T277" s="252">
        <v>113</v>
      </c>
      <c r="U277" s="313">
        <v>30</v>
      </c>
      <c r="V277" s="252">
        <v>70</v>
      </c>
      <c r="W277" s="84">
        <v>250</v>
      </c>
      <c r="X277" s="55">
        <v>6</v>
      </c>
      <c r="Y277" s="55">
        <v>12</v>
      </c>
      <c r="Z277" s="55">
        <v>91</v>
      </c>
      <c r="AA277" s="55"/>
      <c r="AB277" s="84">
        <v>246</v>
      </c>
      <c r="AC277" s="55"/>
      <c r="AD277" s="55"/>
      <c r="AE277" s="55"/>
      <c r="AF277" s="55"/>
      <c r="AG277" s="314"/>
      <c r="AH277" s="67" t="s">
        <v>32</v>
      </c>
      <c r="AI277" s="146">
        <v>0.5</v>
      </c>
      <c r="AJ277" s="147">
        <v>0.5</v>
      </c>
      <c r="AK277" s="147">
        <v>0.5</v>
      </c>
      <c r="AL277" s="147">
        <v>0.5</v>
      </c>
      <c r="AM277" s="147">
        <v>0.5</v>
      </c>
      <c r="AN277" s="314"/>
      <c r="AO277" s="314"/>
      <c r="AP277" s="314"/>
      <c r="AQ277" s="314"/>
      <c r="AR277" s="314"/>
      <c r="AS277" s="314"/>
      <c r="AT277" s="314"/>
      <c r="AU277" s="314"/>
      <c r="AV277" s="314"/>
      <c r="AW277" s="314"/>
      <c r="AX277" s="314"/>
      <c r="AY277" s="314"/>
      <c r="AZ277" s="314"/>
      <c r="BA277" s="314"/>
      <c r="BB277" s="314"/>
      <c r="BC277" s="314"/>
      <c r="BD277" s="314"/>
      <c r="BE277" s="314"/>
      <c r="BF277" s="314"/>
    </row>
    <row r="278" spans="1:58" ht="51" x14ac:dyDescent="0.25">
      <c r="A278" s="488"/>
      <c r="B278" s="305" t="s">
        <v>7</v>
      </c>
      <c r="C278" s="306" t="s">
        <v>147</v>
      </c>
      <c r="D278" s="347" t="s">
        <v>149</v>
      </c>
      <c r="E278" s="306" t="s">
        <v>148</v>
      </c>
      <c r="F278" s="306" t="s">
        <v>176</v>
      </c>
      <c r="G278" s="309" t="s">
        <v>14</v>
      </c>
      <c r="H278" s="300" t="s">
        <v>20</v>
      </c>
      <c r="I278" s="78">
        <v>1000</v>
      </c>
      <c r="J278" s="82"/>
      <c r="K278" s="78">
        <v>1200</v>
      </c>
      <c r="L278" s="82">
        <v>1200</v>
      </c>
      <c r="M278" s="55">
        <v>1225</v>
      </c>
      <c r="N278" s="82">
        <v>1250</v>
      </c>
      <c r="O278" s="55">
        <v>1230</v>
      </c>
      <c r="P278" s="55">
        <v>1240</v>
      </c>
      <c r="Q278" s="55">
        <v>1240</v>
      </c>
      <c r="R278" s="70">
        <v>1250</v>
      </c>
      <c r="S278" s="84">
        <v>1275</v>
      </c>
      <c r="T278" s="55" t="s">
        <v>139</v>
      </c>
      <c r="U278" s="78" t="s">
        <v>139</v>
      </c>
      <c r="V278" s="78" t="s">
        <v>139</v>
      </c>
      <c r="W278" s="84">
        <v>1300</v>
      </c>
      <c r="X278" s="55">
        <v>0</v>
      </c>
      <c r="Y278" s="55">
        <v>0</v>
      </c>
      <c r="Z278" s="55">
        <v>0</v>
      </c>
      <c r="AA278" s="55"/>
      <c r="AB278" s="84">
        <v>50</v>
      </c>
      <c r="AC278" s="55"/>
      <c r="AD278" s="55"/>
      <c r="AE278" s="55"/>
      <c r="AF278" s="55"/>
      <c r="AG278" s="46"/>
      <c r="AH278" s="73" t="s">
        <v>33</v>
      </c>
      <c r="AI278" s="148">
        <v>0.5</v>
      </c>
      <c r="AJ278" s="148">
        <v>0.5</v>
      </c>
      <c r="AK278" s="148">
        <v>0.5</v>
      </c>
      <c r="AL278" s="148">
        <v>0.5</v>
      </c>
      <c r="AM278" s="148">
        <v>0.5</v>
      </c>
      <c r="AN278" s="47"/>
      <c r="AO278" s="47"/>
      <c r="AP278" s="47"/>
      <c r="AQ278" s="47"/>
      <c r="AR278" s="47"/>
      <c r="AS278" s="47"/>
      <c r="AT278" s="47"/>
      <c r="AU278" s="47"/>
      <c r="AV278" s="47"/>
      <c r="AW278" s="47"/>
      <c r="AX278" s="47"/>
      <c r="AY278" s="47"/>
      <c r="AZ278" s="47"/>
      <c r="BA278" s="47"/>
      <c r="BB278" s="47"/>
      <c r="BC278" s="47"/>
      <c r="BD278" s="47"/>
      <c r="BE278" s="47"/>
      <c r="BF278" s="47"/>
    </row>
    <row r="279" spans="1:58" s="87" customFormat="1" ht="12.6" customHeight="1" x14ac:dyDescent="0.25">
      <c r="D279" s="337"/>
    </row>
    <row r="280" spans="1:58" ht="12.6" customHeight="1" x14ac:dyDescent="0.25">
      <c r="A280" s="91" t="s">
        <v>48</v>
      </c>
      <c r="B280" s="205"/>
      <c r="C280" s="87"/>
      <c r="D280" s="337"/>
      <c r="E280" s="87"/>
      <c r="F280" s="87"/>
      <c r="G280" s="88"/>
      <c r="H280" s="89"/>
      <c r="I280" s="89"/>
      <c r="J280" s="90"/>
      <c r="K280" s="90"/>
      <c r="L280" s="90"/>
      <c r="M280" s="90"/>
      <c r="N280" s="90"/>
      <c r="O280" s="90"/>
      <c r="P280" s="46"/>
      <c r="Q280" s="46"/>
      <c r="R280" s="46"/>
      <c r="S280" s="46"/>
      <c r="T280" s="46"/>
      <c r="U280" s="92"/>
      <c r="V280" s="92"/>
      <c r="W280" s="92"/>
      <c r="X280" s="92"/>
      <c r="Y280" s="92"/>
      <c r="Z280" s="92"/>
      <c r="AA280" s="92"/>
      <c r="AB280" s="92"/>
      <c r="AC280" s="92"/>
      <c r="AD280" s="92"/>
      <c r="AE280" s="92"/>
      <c r="AF280" s="92"/>
      <c r="AG280" s="47"/>
      <c r="AH280" s="46"/>
      <c r="AI280" s="46"/>
      <c r="AJ280" s="46"/>
      <c r="AK280" s="46"/>
      <c r="AL280" s="46"/>
      <c r="AM280" s="46"/>
      <c r="AN280" s="47"/>
      <c r="AO280" s="47"/>
      <c r="AP280" s="47"/>
      <c r="AQ280" s="47"/>
      <c r="AR280" s="47"/>
      <c r="AS280" s="47"/>
      <c r="AT280" s="47"/>
      <c r="AU280" s="47"/>
      <c r="AV280" s="47"/>
      <c r="AW280" s="47"/>
      <c r="AX280" s="47"/>
      <c r="AY280" s="47"/>
      <c r="AZ280" s="47"/>
      <c r="BA280" s="47"/>
      <c r="BB280" s="47"/>
      <c r="BC280" s="47"/>
      <c r="BD280" s="47"/>
      <c r="BE280" s="47"/>
      <c r="BF280" s="47"/>
    </row>
    <row r="281" spans="1:58" ht="12.6" customHeight="1" x14ac:dyDescent="0.25">
      <c r="A281" s="93" t="s">
        <v>150</v>
      </c>
      <c r="B281" s="205"/>
      <c r="C281" s="87"/>
      <c r="D281" s="337"/>
      <c r="E281" s="87"/>
      <c r="F281" s="87"/>
      <c r="G281" s="88"/>
      <c r="H281" s="89"/>
      <c r="I281" s="89"/>
      <c r="J281" s="90"/>
      <c r="K281" s="90"/>
      <c r="L281" s="90"/>
      <c r="M281" s="90"/>
      <c r="N281" s="90"/>
      <c r="O281" s="90"/>
      <c r="P281" s="46"/>
      <c r="Q281" s="46"/>
      <c r="R281" s="46"/>
      <c r="S281" s="46"/>
      <c r="T281" s="46"/>
      <c r="U281" s="92"/>
      <c r="V281" s="92"/>
      <c r="W281" s="92"/>
      <c r="X281" s="92"/>
      <c r="Y281" s="92"/>
      <c r="Z281" s="92"/>
      <c r="AA281" s="92"/>
      <c r="AB281" s="92"/>
      <c r="AC281" s="92"/>
      <c r="AD281" s="92"/>
      <c r="AE281" s="92"/>
      <c r="AF281" s="92"/>
      <c r="AG281" s="101"/>
      <c r="AH281" s="46"/>
      <c r="AI281" s="46"/>
      <c r="AJ281" s="46"/>
      <c r="AK281" s="46"/>
      <c r="AL281" s="46"/>
      <c r="AM281" s="46"/>
      <c r="AN281" s="47"/>
      <c r="AO281" s="47"/>
      <c r="AP281" s="47"/>
      <c r="AQ281" s="47"/>
      <c r="AR281" s="47"/>
      <c r="AS281" s="47"/>
      <c r="AT281" s="47"/>
      <c r="AU281" s="47"/>
      <c r="AV281" s="47"/>
      <c r="AW281" s="47"/>
      <c r="AX281" s="47"/>
      <c r="AY281" s="47"/>
      <c r="AZ281" s="47"/>
      <c r="BA281" s="47"/>
      <c r="BB281" s="47"/>
      <c r="BC281" s="47"/>
      <c r="BD281" s="47"/>
      <c r="BE281" s="47"/>
      <c r="BF281" s="47"/>
    </row>
    <row r="282" spans="1:58" ht="12.6" customHeight="1" x14ac:dyDescent="0.25">
      <c r="A282" s="93" t="s">
        <v>314</v>
      </c>
      <c r="B282" s="205"/>
      <c r="C282" s="87"/>
      <c r="D282" s="337"/>
      <c r="E282" s="87"/>
      <c r="F282" s="87"/>
      <c r="G282" s="88"/>
      <c r="H282" s="89"/>
      <c r="I282" s="89"/>
      <c r="J282" s="90"/>
      <c r="K282" s="90"/>
      <c r="L282" s="90"/>
      <c r="M282" s="90"/>
      <c r="N282" s="90"/>
      <c r="O282" s="90"/>
      <c r="P282" s="46"/>
      <c r="Q282" s="46"/>
      <c r="R282" s="46"/>
      <c r="S282" s="46"/>
      <c r="T282" s="46"/>
      <c r="U282" s="92"/>
      <c r="V282" s="92"/>
      <c r="W282" s="92"/>
      <c r="X282" s="92"/>
      <c r="Y282" s="92"/>
      <c r="Z282" s="92"/>
      <c r="AA282" s="92"/>
      <c r="AB282" s="92"/>
      <c r="AC282" s="92"/>
      <c r="AD282" s="92"/>
      <c r="AE282" s="92"/>
      <c r="AF282" s="92"/>
      <c r="AG282" s="101"/>
      <c r="AH282" s="46"/>
      <c r="AI282" s="46"/>
      <c r="AJ282" s="46"/>
      <c r="AK282" s="46"/>
      <c r="AL282" s="46"/>
      <c r="AM282" s="46"/>
      <c r="AN282" s="47"/>
      <c r="AO282" s="47"/>
      <c r="AP282" s="47"/>
      <c r="AQ282" s="47"/>
      <c r="AR282" s="47"/>
      <c r="AS282" s="47"/>
      <c r="AT282" s="47"/>
      <c r="AU282" s="47"/>
      <c r="AV282" s="47"/>
      <c r="AW282" s="47"/>
      <c r="AX282" s="47"/>
      <c r="AY282" s="47"/>
      <c r="AZ282" s="47"/>
      <c r="BA282" s="47"/>
      <c r="BB282" s="47"/>
      <c r="BC282" s="47"/>
      <c r="BD282" s="47"/>
      <c r="BE282" s="47"/>
      <c r="BF282" s="47"/>
    </row>
    <row r="283" spans="1:58" s="184" customFormat="1" ht="12.6" customHeight="1" x14ac:dyDescent="0.25">
      <c r="A283" s="204"/>
      <c r="B283" s="329"/>
      <c r="C283" s="182"/>
      <c r="D283" s="333"/>
      <c r="E283" s="182"/>
      <c r="F283" s="182"/>
      <c r="G283" s="182"/>
      <c r="H283" s="182"/>
      <c r="I283" s="182"/>
      <c r="J283" s="420">
        <v>2017</v>
      </c>
      <c r="K283" s="422"/>
      <c r="L283" s="420">
        <v>2018</v>
      </c>
      <c r="M283" s="421"/>
      <c r="N283" s="475">
        <v>2019</v>
      </c>
      <c r="O283" s="475"/>
      <c r="P283" s="475"/>
      <c r="Q283" s="475"/>
      <c r="R283" s="475"/>
      <c r="S283" s="405">
        <v>2020</v>
      </c>
      <c r="T283" s="405"/>
      <c r="U283" s="405"/>
      <c r="V283" s="406"/>
      <c r="W283" s="404">
        <v>2021</v>
      </c>
      <c r="X283" s="405"/>
      <c r="Y283" s="405"/>
      <c r="Z283" s="405"/>
      <c r="AA283" s="406"/>
      <c r="AB283" s="404">
        <v>2022</v>
      </c>
      <c r="AC283" s="405"/>
      <c r="AD283" s="405"/>
      <c r="AE283" s="405"/>
      <c r="AF283" s="406"/>
      <c r="AG283" s="233"/>
      <c r="AH283" s="202" t="s">
        <v>30</v>
      </c>
      <c r="AI283" s="202">
        <v>2018</v>
      </c>
      <c r="AJ283" s="202">
        <v>2019</v>
      </c>
      <c r="AK283" s="232">
        <v>2020</v>
      </c>
      <c r="AL283" s="202">
        <v>2021</v>
      </c>
      <c r="AM283" s="202">
        <v>2022</v>
      </c>
    </row>
    <row r="284" spans="1:58" s="184" customFormat="1" ht="38.25" x14ac:dyDescent="0.25">
      <c r="A284" s="213" t="s">
        <v>2</v>
      </c>
      <c r="B284" s="206" t="s">
        <v>3</v>
      </c>
      <c r="C284" s="199" t="s">
        <v>4</v>
      </c>
      <c r="D284" s="339" t="s">
        <v>12</v>
      </c>
      <c r="E284" s="199" t="s">
        <v>10</v>
      </c>
      <c r="F284" s="199" t="s">
        <v>11</v>
      </c>
      <c r="G284" s="199" t="s">
        <v>13</v>
      </c>
      <c r="H284" s="199" t="s">
        <v>21</v>
      </c>
      <c r="I284" s="200" t="s">
        <v>5</v>
      </c>
      <c r="J284" s="287" t="s">
        <v>22</v>
      </c>
      <c r="K284" s="270" t="s">
        <v>29</v>
      </c>
      <c r="L284" s="287" t="s">
        <v>22</v>
      </c>
      <c r="M284" s="270" t="s">
        <v>29</v>
      </c>
      <c r="N284" s="287" t="s">
        <v>22</v>
      </c>
      <c r="O284" s="220" t="s">
        <v>262</v>
      </c>
      <c r="P284" s="220" t="s">
        <v>263</v>
      </c>
      <c r="Q284" s="220" t="s">
        <v>264</v>
      </c>
      <c r="R284" s="220" t="s">
        <v>265</v>
      </c>
      <c r="S284" s="287" t="s">
        <v>22</v>
      </c>
      <c r="T284" s="270" t="s">
        <v>269</v>
      </c>
      <c r="U284" s="220" t="s">
        <v>264</v>
      </c>
      <c r="V284" s="220" t="s">
        <v>265</v>
      </c>
      <c r="W284" s="287" t="s">
        <v>22</v>
      </c>
      <c r="X284" s="220" t="s">
        <v>262</v>
      </c>
      <c r="Y284" s="220" t="s">
        <v>263</v>
      </c>
      <c r="Z284" s="220" t="s">
        <v>264</v>
      </c>
      <c r="AA284" s="220" t="s">
        <v>265</v>
      </c>
      <c r="AB284" s="287" t="s">
        <v>22</v>
      </c>
      <c r="AC284" s="220" t="s">
        <v>262</v>
      </c>
      <c r="AD284" s="220" t="s">
        <v>263</v>
      </c>
      <c r="AE284" s="220" t="s">
        <v>264</v>
      </c>
      <c r="AF284" s="220" t="s">
        <v>265</v>
      </c>
      <c r="AG284" s="233"/>
      <c r="AH284" s="67" t="s">
        <v>31</v>
      </c>
      <c r="AI284" s="68">
        <v>500000</v>
      </c>
      <c r="AJ284" s="68">
        <v>120000</v>
      </c>
      <c r="AK284" s="68">
        <v>50000</v>
      </c>
      <c r="AL284" s="68">
        <v>50000</v>
      </c>
      <c r="AM284" s="68">
        <v>50000</v>
      </c>
    </row>
    <row r="285" spans="1:58" ht="12.6" customHeight="1" x14ac:dyDescent="0.25">
      <c r="A285" s="485" t="s">
        <v>327</v>
      </c>
      <c r="B285" s="412" t="s">
        <v>6</v>
      </c>
      <c r="C285" s="478" t="s">
        <v>299</v>
      </c>
      <c r="D285" s="414" t="s">
        <v>93</v>
      </c>
      <c r="E285" s="413" t="s">
        <v>333</v>
      </c>
      <c r="F285" s="413" t="s">
        <v>308</v>
      </c>
      <c r="G285" s="413" t="s">
        <v>61</v>
      </c>
      <c r="H285" s="149" t="s">
        <v>259</v>
      </c>
      <c r="I285" s="240"/>
      <c r="J285" s="353" t="s">
        <v>139</v>
      </c>
      <c r="K285" s="358" t="s">
        <v>139</v>
      </c>
      <c r="L285" s="358" t="s">
        <v>139</v>
      </c>
      <c r="M285" s="358" t="s">
        <v>139</v>
      </c>
      <c r="N285" s="358" t="s">
        <v>139</v>
      </c>
      <c r="O285" s="358" t="s">
        <v>139</v>
      </c>
      <c r="P285" s="358" t="s">
        <v>139</v>
      </c>
      <c r="Q285" s="358" t="s">
        <v>139</v>
      </c>
      <c r="R285" s="358" t="s">
        <v>139</v>
      </c>
      <c r="S285" s="358" t="s">
        <v>139</v>
      </c>
      <c r="T285" s="358" t="s">
        <v>139</v>
      </c>
      <c r="U285" s="358" t="s">
        <v>139</v>
      </c>
      <c r="V285" s="358" t="s">
        <v>139</v>
      </c>
      <c r="W285" s="358" t="s">
        <v>139</v>
      </c>
      <c r="X285" s="358" t="s">
        <v>139</v>
      </c>
      <c r="Y285" s="358" t="s">
        <v>139</v>
      </c>
      <c r="Z285" s="358" t="s">
        <v>139</v>
      </c>
      <c r="AA285" s="358" t="s">
        <v>139</v>
      </c>
      <c r="AB285" s="236">
        <f>SUM(AB286:AB289)</f>
        <v>1114659.2002003712</v>
      </c>
      <c r="AC285" s="150"/>
      <c r="AD285" s="150"/>
      <c r="AE285" s="150"/>
      <c r="AF285" s="150"/>
      <c r="AG285" s="101"/>
      <c r="AH285" s="73" t="s">
        <v>33</v>
      </c>
      <c r="AI285" s="148">
        <v>0.5</v>
      </c>
      <c r="AJ285" s="148">
        <v>0.5</v>
      </c>
      <c r="AK285" s="148">
        <v>0.5</v>
      </c>
      <c r="AL285" s="148">
        <v>0.5</v>
      </c>
      <c r="AM285" s="148">
        <v>0.5</v>
      </c>
      <c r="AN285" s="47"/>
      <c r="AO285" s="47"/>
      <c r="AP285" s="47"/>
      <c r="AQ285" s="47"/>
      <c r="AR285" s="47"/>
      <c r="AS285" s="47"/>
      <c r="AT285" s="47"/>
      <c r="AU285" s="47"/>
      <c r="AV285" s="47"/>
      <c r="AW285" s="47"/>
      <c r="AX285" s="47"/>
      <c r="AY285" s="47"/>
      <c r="AZ285" s="47"/>
      <c r="BA285" s="47"/>
      <c r="BB285" s="47"/>
      <c r="BC285" s="47"/>
      <c r="BD285" s="47"/>
      <c r="BE285" s="47"/>
      <c r="BF285" s="47"/>
    </row>
    <row r="286" spans="1:58" ht="12.6" customHeight="1" x14ac:dyDescent="0.25">
      <c r="A286" s="486"/>
      <c r="B286" s="412"/>
      <c r="C286" s="478"/>
      <c r="D286" s="414"/>
      <c r="E286" s="413"/>
      <c r="F286" s="413"/>
      <c r="G286" s="413"/>
      <c r="H286" s="330" t="s">
        <v>18</v>
      </c>
      <c r="I286" s="240"/>
      <c r="J286" s="353" t="s">
        <v>139</v>
      </c>
      <c r="K286" s="358" t="s">
        <v>139</v>
      </c>
      <c r="L286" s="358" t="s">
        <v>139</v>
      </c>
      <c r="M286" s="358" t="s">
        <v>139</v>
      </c>
      <c r="N286" s="358" t="s">
        <v>139</v>
      </c>
      <c r="O286" s="358" t="s">
        <v>139</v>
      </c>
      <c r="P286" s="358" t="s">
        <v>139</v>
      </c>
      <c r="Q286" s="358" t="s">
        <v>139</v>
      </c>
      <c r="R286" s="358" t="s">
        <v>139</v>
      </c>
      <c r="S286" s="358" t="s">
        <v>139</v>
      </c>
      <c r="T286" s="358" t="s">
        <v>139</v>
      </c>
      <c r="U286" s="358" t="s">
        <v>139</v>
      </c>
      <c r="V286" s="358" t="s">
        <v>139</v>
      </c>
      <c r="W286" s="358" t="s">
        <v>139</v>
      </c>
      <c r="X286" s="358" t="s">
        <v>139</v>
      </c>
      <c r="Y286" s="358" t="s">
        <v>139</v>
      </c>
      <c r="Z286" s="358" t="s">
        <v>139</v>
      </c>
      <c r="AA286" s="358" t="s">
        <v>139</v>
      </c>
      <c r="AB286" s="251">
        <f>20%*PIN!B5</f>
        <v>300000</v>
      </c>
      <c r="AC286" s="55"/>
      <c r="AD286" s="55"/>
      <c r="AE286" s="55"/>
      <c r="AF286" s="55"/>
      <c r="AG286" s="101"/>
      <c r="AH286" s="73" t="s">
        <v>33</v>
      </c>
      <c r="AI286" s="148">
        <v>0.5</v>
      </c>
      <c r="AJ286" s="148">
        <v>0.5</v>
      </c>
      <c r="AK286" s="148">
        <v>0.5</v>
      </c>
      <c r="AL286" s="148">
        <v>0.5</v>
      </c>
      <c r="AM286" s="148">
        <v>0.5</v>
      </c>
      <c r="AN286" s="47"/>
      <c r="AO286" s="47"/>
      <c r="AP286" s="47"/>
      <c r="AQ286" s="47"/>
      <c r="AR286" s="47"/>
      <c r="AS286" s="47"/>
      <c r="AT286" s="47"/>
      <c r="AU286" s="47"/>
      <c r="AV286" s="47"/>
      <c r="AW286" s="47"/>
      <c r="AX286" s="47"/>
      <c r="AY286" s="47"/>
      <c r="AZ286" s="47"/>
      <c r="BA286" s="47"/>
      <c r="BB286" s="47"/>
      <c r="BC286" s="47"/>
      <c r="BD286" s="47"/>
      <c r="BE286" s="47"/>
      <c r="BF286" s="47"/>
    </row>
    <row r="287" spans="1:58" ht="12.6" customHeight="1" x14ac:dyDescent="0.25">
      <c r="A287" s="486"/>
      <c r="B287" s="412"/>
      <c r="C287" s="478"/>
      <c r="D287" s="414"/>
      <c r="E287" s="413"/>
      <c r="F287" s="413"/>
      <c r="G287" s="413"/>
      <c r="H287" s="330" t="s">
        <v>0</v>
      </c>
      <c r="I287" s="240"/>
      <c r="J287" s="353" t="s">
        <v>139</v>
      </c>
      <c r="K287" s="358" t="s">
        <v>139</v>
      </c>
      <c r="L287" s="358" t="s">
        <v>139</v>
      </c>
      <c r="M287" s="358" t="s">
        <v>139</v>
      </c>
      <c r="N287" s="358" t="s">
        <v>139</v>
      </c>
      <c r="O287" s="358" t="s">
        <v>139</v>
      </c>
      <c r="P287" s="358" t="s">
        <v>139</v>
      </c>
      <c r="Q287" s="358" t="s">
        <v>139</v>
      </c>
      <c r="R287" s="358" t="s">
        <v>139</v>
      </c>
      <c r="S287" s="358" t="s">
        <v>139</v>
      </c>
      <c r="T287" s="358" t="s">
        <v>139</v>
      </c>
      <c r="U287" s="358" t="s">
        <v>139</v>
      </c>
      <c r="V287" s="358" t="s">
        <v>139</v>
      </c>
      <c r="W287" s="358" t="s">
        <v>139</v>
      </c>
      <c r="X287" s="358" t="s">
        <v>139</v>
      </c>
      <c r="Y287" s="358" t="s">
        <v>139</v>
      </c>
      <c r="Z287" s="358" t="s">
        <v>139</v>
      </c>
      <c r="AA287" s="358" t="s">
        <v>139</v>
      </c>
      <c r="AB287" s="251">
        <f>20%*PIN!B6</f>
        <v>5800</v>
      </c>
      <c r="AC287" s="55"/>
      <c r="AD287" s="55"/>
      <c r="AE287" s="55"/>
      <c r="AF287" s="55"/>
      <c r="AG287" s="101"/>
      <c r="AH287" s="46"/>
      <c r="AI287" s="46"/>
      <c r="AJ287" s="46"/>
      <c r="AK287" s="46"/>
      <c r="AL287" s="46"/>
      <c r="AM287" s="46"/>
      <c r="AN287" s="47"/>
      <c r="AO287" s="47"/>
      <c r="AP287" s="47"/>
      <c r="AQ287" s="47"/>
      <c r="AR287" s="47"/>
      <c r="AS287" s="47"/>
      <c r="AT287" s="47"/>
      <c r="AU287" s="47"/>
      <c r="AV287" s="47"/>
      <c r="AW287" s="47"/>
      <c r="AX287" s="47"/>
      <c r="AY287" s="47"/>
      <c r="AZ287" s="47"/>
      <c r="BA287" s="47"/>
      <c r="BB287" s="47"/>
      <c r="BC287" s="47"/>
      <c r="BD287" s="47"/>
      <c r="BE287" s="47"/>
      <c r="BF287" s="47"/>
    </row>
    <row r="288" spans="1:58" ht="12.6" customHeight="1" x14ac:dyDescent="0.25">
      <c r="A288" s="486"/>
      <c r="B288" s="412"/>
      <c r="C288" s="478"/>
      <c r="D288" s="414"/>
      <c r="E288" s="413"/>
      <c r="F288" s="413"/>
      <c r="G288" s="413"/>
      <c r="H288" s="330" t="s">
        <v>1</v>
      </c>
      <c r="I288" s="240"/>
      <c r="J288" s="353" t="s">
        <v>139</v>
      </c>
      <c r="K288" s="358" t="s">
        <v>139</v>
      </c>
      <c r="L288" s="358" t="s">
        <v>139</v>
      </c>
      <c r="M288" s="358" t="s">
        <v>139</v>
      </c>
      <c r="N288" s="358" t="s">
        <v>139</v>
      </c>
      <c r="O288" s="358" t="s">
        <v>139</v>
      </c>
      <c r="P288" s="358" t="s">
        <v>139</v>
      </c>
      <c r="Q288" s="358" t="s">
        <v>139</v>
      </c>
      <c r="R288" s="358" t="s">
        <v>139</v>
      </c>
      <c r="S288" s="358" t="s">
        <v>139</v>
      </c>
      <c r="T288" s="358" t="s">
        <v>139</v>
      </c>
      <c r="U288" s="358" t="s">
        <v>139</v>
      </c>
      <c r="V288" s="358" t="s">
        <v>139</v>
      </c>
      <c r="W288" s="358" t="s">
        <v>139</v>
      </c>
      <c r="X288" s="358" t="s">
        <v>139</v>
      </c>
      <c r="Y288" s="358" t="s">
        <v>139</v>
      </c>
      <c r="Z288" s="358" t="s">
        <v>139</v>
      </c>
      <c r="AA288" s="358" t="s">
        <v>139</v>
      </c>
      <c r="AB288" s="251">
        <f>20%*PIN!B7</f>
        <v>36000.000200371069</v>
      </c>
      <c r="AC288" s="55"/>
      <c r="AD288" s="55"/>
      <c r="AE288" s="55"/>
      <c r="AF288" s="55"/>
      <c r="AG288" s="101"/>
      <c r="AH288" s="46"/>
      <c r="AI288" s="46"/>
      <c r="AJ288" s="46"/>
      <c r="AK288" s="46"/>
      <c r="AL288" s="46"/>
      <c r="AM288" s="46"/>
      <c r="AN288" s="47"/>
      <c r="AO288" s="47"/>
      <c r="AP288" s="47"/>
      <c r="AQ288" s="47"/>
      <c r="AR288" s="47"/>
      <c r="AS288" s="47"/>
      <c r="AT288" s="47"/>
      <c r="AU288" s="47"/>
      <c r="AV288" s="47"/>
      <c r="AW288" s="47"/>
      <c r="AX288" s="47"/>
      <c r="AY288" s="47"/>
      <c r="AZ288" s="47"/>
      <c r="BA288" s="47"/>
      <c r="BB288" s="47"/>
      <c r="BC288" s="47"/>
      <c r="BD288" s="47"/>
      <c r="BE288" s="47"/>
      <c r="BF288" s="47"/>
    </row>
    <row r="289" spans="1:58" ht="12.6" customHeight="1" x14ac:dyDescent="0.25">
      <c r="A289" s="486"/>
      <c r="B289" s="412"/>
      <c r="C289" s="478"/>
      <c r="D289" s="414"/>
      <c r="E289" s="413"/>
      <c r="F289" s="413"/>
      <c r="G289" s="413"/>
      <c r="H289" s="330" t="s">
        <v>19</v>
      </c>
      <c r="I289" s="240"/>
      <c r="J289" s="353" t="s">
        <v>139</v>
      </c>
      <c r="K289" s="358" t="s">
        <v>139</v>
      </c>
      <c r="L289" s="358" t="s">
        <v>139</v>
      </c>
      <c r="M289" s="358" t="s">
        <v>139</v>
      </c>
      <c r="N289" s="358" t="s">
        <v>139</v>
      </c>
      <c r="O289" s="358" t="s">
        <v>139</v>
      </c>
      <c r="P289" s="358" t="s">
        <v>139</v>
      </c>
      <c r="Q289" s="358" t="s">
        <v>139</v>
      </c>
      <c r="R289" s="358" t="s">
        <v>139</v>
      </c>
      <c r="S289" s="358" t="s">
        <v>139</v>
      </c>
      <c r="T289" s="358" t="s">
        <v>139</v>
      </c>
      <c r="U289" s="358" t="s">
        <v>139</v>
      </c>
      <c r="V289" s="358" t="s">
        <v>139</v>
      </c>
      <c r="W289" s="358" t="s">
        <v>139</v>
      </c>
      <c r="X289" s="358" t="s">
        <v>139</v>
      </c>
      <c r="Y289" s="358" t="s">
        <v>139</v>
      </c>
      <c r="Z289" s="358" t="s">
        <v>139</v>
      </c>
      <c r="AA289" s="358" t="s">
        <v>139</v>
      </c>
      <c r="AB289" s="251">
        <f>20%*PIN!B4</f>
        <v>772859.20000000007</v>
      </c>
      <c r="AC289" s="55"/>
      <c r="AD289" s="55"/>
      <c r="AE289" s="55"/>
      <c r="AF289" s="55"/>
      <c r="AG289" s="101"/>
      <c r="AH289" s="46"/>
      <c r="AI289" s="46"/>
      <c r="AJ289" s="46"/>
      <c r="AK289" s="46"/>
      <c r="AL289" s="46"/>
      <c r="AM289" s="46"/>
      <c r="AN289" s="47"/>
      <c r="AO289" s="47"/>
      <c r="AP289" s="47"/>
      <c r="AQ289" s="47"/>
      <c r="AR289" s="47"/>
      <c r="AS289" s="47"/>
      <c r="AT289" s="47"/>
      <c r="AU289" s="47"/>
      <c r="AV289" s="47"/>
      <c r="AW289" s="47"/>
      <c r="AX289" s="47"/>
      <c r="AY289" s="47"/>
      <c r="AZ289" s="47"/>
      <c r="BA289" s="47"/>
      <c r="BB289" s="47"/>
      <c r="BC289" s="47"/>
      <c r="BD289" s="47"/>
      <c r="BE289" s="47"/>
      <c r="BF289" s="47"/>
    </row>
    <row r="290" spans="1:58" ht="12.6" customHeight="1" x14ac:dyDescent="0.25">
      <c r="A290" s="486"/>
      <c r="B290" s="412"/>
      <c r="C290" s="478"/>
      <c r="D290" s="414"/>
      <c r="E290" s="413"/>
      <c r="F290" s="413"/>
      <c r="G290" s="413"/>
      <c r="H290" s="330" t="s">
        <v>274</v>
      </c>
      <c r="I290" s="240"/>
      <c r="J290" s="353" t="s">
        <v>139</v>
      </c>
      <c r="K290" s="358" t="s">
        <v>139</v>
      </c>
      <c r="L290" s="358" t="s">
        <v>139</v>
      </c>
      <c r="M290" s="358" t="s">
        <v>139</v>
      </c>
      <c r="N290" s="358" t="s">
        <v>139</v>
      </c>
      <c r="O290" s="358" t="s">
        <v>139</v>
      </c>
      <c r="P290" s="358" t="s">
        <v>139</v>
      </c>
      <c r="Q290" s="358" t="s">
        <v>139</v>
      </c>
      <c r="R290" s="358" t="s">
        <v>139</v>
      </c>
      <c r="S290" s="358" t="s">
        <v>139</v>
      </c>
      <c r="T290" s="358" t="s">
        <v>139</v>
      </c>
      <c r="U290" s="358" t="s">
        <v>139</v>
      </c>
      <c r="V290" s="358" t="s">
        <v>139</v>
      </c>
      <c r="W290" s="358" t="s">
        <v>139</v>
      </c>
      <c r="X290" s="358" t="s">
        <v>139</v>
      </c>
      <c r="Y290" s="358" t="s">
        <v>139</v>
      </c>
      <c r="Z290" s="358" t="s">
        <v>139</v>
      </c>
      <c r="AA290" s="358" t="s">
        <v>139</v>
      </c>
      <c r="AB290" s="239" t="s">
        <v>139</v>
      </c>
      <c r="AC290" s="55"/>
      <c r="AD290" s="55"/>
      <c r="AE290" s="55"/>
      <c r="AF290" s="55"/>
      <c r="AG290" s="101"/>
      <c r="AH290" s="46"/>
      <c r="AI290" s="46"/>
      <c r="AJ290" s="46"/>
      <c r="AK290" s="46"/>
      <c r="AL290" s="46"/>
      <c r="AM290" s="46"/>
      <c r="AN290" s="47"/>
      <c r="AO290" s="47"/>
      <c r="AP290" s="47"/>
      <c r="AQ290" s="47"/>
      <c r="AR290" s="47"/>
      <c r="AS290" s="47"/>
      <c r="AT290" s="47"/>
      <c r="AU290" s="47"/>
      <c r="AV290" s="47"/>
      <c r="AW290" s="47"/>
      <c r="AX290" s="47"/>
      <c r="AY290" s="47"/>
      <c r="AZ290" s="47"/>
      <c r="BA290" s="47"/>
      <c r="BB290" s="47"/>
      <c r="BC290" s="47"/>
      <c r="BD290" s="47"/>
      <c r="BE290" s="47"/>
      <c r="BF290" s="47"/>
    </row>
    <row r="291" spans="1:58" ht="12.6" customHeight="1" x14ac:dyDescent="0.25">
      <c r="A291" s="486"/>
      <c r="B291" s="391" t="s">
        <v>7</v>
      </c>
      <c r="C291" s="478" t="s">
        <v>328</v>
      </c>
      <c r="D291" s="414" t="s">
        <v>93</v>
      </c>
      <c r="E291" s="413" t="s">
        <v>332</v>
      </c>
      <c r="F291" s="413" t="s">
        <v>308</v>
      </c>
      <c r="G291" s="413" t="s">
        <v>61</v>
      </c>
      <c r="H291" s="149" t="s">
        <v>259</v>
      </c>
      <c r="I291" s="240"/>
      <c r="J291" s="353" t="s">
        <v>139</v>
      </c>
      <c r="K291" s="358" t="s">
        <v>139</v>
      </c>
      <c r="L291" s="358" t="s">
        <v>139</v>
      </c>
      <c r="M291" s="358" t="s">
        <v>139</v>
      </c>
      <c r="N291" s="358" t="s">
        <v>139</v>
      </c>
      <c r="O291" s="358" t="s">
        <v>139</v>
      </c>
      <c r="P291" s="358" t="s">
        <v>139</v>
      </c>
      <c r="Q291" s="358" t="s">
        <v>139</v>
      </c>
      <c r="R291" s="358" t="s">
        <v>139</v>
      </c>
      <c r="S291" s="358" t="s">
        <v>139</v>
      </c>
      <c r="T291" s="358" t="s">
        <v>139</v>
      </c>
      <c r="U291" s="358" t="s">
        <v>139</v>
      </c>
      <c r="V291" s="358" t="s">
        <v>139</v>
      </c>
      <c r="W291" s="358" t="s">
        <v>139</v>
      </c>
      <c r="X291" s="358" t="s">
        <v>139</v>
      </c>
      <c r="Y291" s="358" t="s">
        <v>139</v>
      </c>
      <c r="Z291" s="358" t="s">
        <v>139</v>
      </c>
      <c r="AA291" s="358" t="s">
        <v>139</v>
      </c>
      <c r="AB291" s="236">
        <f>SUM(AB292:AB295)</f>
        <v>250798.3200450835</v>
      </c>
      <c r="AC291" s="55"/>
      <c r="AD291" s="55"/>
      <c r="AE291" s="55"/>
      <c r="AF291" s="55"/>
      <c r="AG291" s="101"/>
      <c r="AH291" s="46"/>
      <c r="AI291" s="46"/>
      <c r="AJ291" s="46"/>
      <c r="AK291" s="46"/>
      <c r="AL291" s="46"/>
      <c r="AM291" s="46"/>
      <c r="AN291" s="47"/>
      <c r="AO291" s="47"/>
      <c r="AP291" s="47"/>
      <c r="AQ291" s="47"/>
      <c r="AR291" s="47"/>
      <c r="AS291" s="47"/>
      <c r="AT291" s="47"/>
      <c r="AU291" s="47"/>
      <c r="AV291" s="47"/>
      <c r="AW291" s="47"/>
      <c r="AX291" s="47"/>
      <c r="AY291" s="47"/>
      <c r="AZ291" s="47"/>
      <c r="BA291" s="47"/>
      <c r="BB291" s="47"/>
      <c r="BC291" s="47"/>
      <c r="BD291" s="47"/>
      <c r="BE291" s="47"/>
      <c r="BF291" s="47"/>
    </row>
    <row r="292" spans="1:58" ht="12.6" customHeight="1" x14ac:dyDescent="0.25">
      <c r="A292" s="486"/>
      <c r="B292" s="392"/>
      <c r="C292" s="478"/>
      <c r="D292" s="414"/>
      <c r="E292" s="413"/>
      <c r="F292" s="413"/>
      <c r="G292" s="413"/>
      <c r="H292" s="330" t="s">
        <v>18</v>
      </c>
      <c r="I292" s="240"/>
      <c r="J292" s="353" t="s">
        <v>139</v>
      </c>
      <c r="K292" s="358" t="s">
        <v>139</v>
      </c>
      <c r="L292" s="358" t="s">
        <v>139</v>
      </c>
      <c r="M292" s="358" t="s">
        <v>139</v>
      </c>
      <c r="N292" s="358" t="s">
        <v>139</v>
      </c>
      <c r="O292" s="358" t="s">
        <v>139</v>
      </c>
      <c r="P292" s="358" t="s">
        <v>139</v>
      </c>
      <c r="Q292" s="358" t="s">
        <v>139</v>
      </c>
      <c r="R292" s="358" t="s">
        <v>139</v>
      </c>
      <c r="S292" s="358" t="s">
        <v>139</v>
      </c>
      <c r="T292" s="358" t="s">
        <v>139</v>
      </c>
      <c r="U292" s="358" t="s">
        <v>139</v>
      </c>
      <c r="V292" s="358" t="s">
        <v>139</v>
      </c>
      <c r="W292" s="358" t="s">
        <v>139</v>
      </c>
      <c r="X292" s="358" t="s">
        <v>139</v>
      </c>
      <c r="Y292" s="358" t="s">
        <v>139</v>
      </c>
      <c r="Z292" s="358" t="s">
        <v>139</v>
      </c>
      <c r="AA292" s="358" t="s">
        <v>139</v>
      </c>
      <c r="AB292" s="251">
        <f>90%*PIN!B5*5%</f>
        <v>67500</v>
      </c>
      <c r="AC292" s="55"/>
      <c r="AD292" s="55"/>
      <c r="AE292" s="55"/>
      <c r="AF292" s="55"/>
      <c r="AG292" s="101"/>
      <c r="AH292" s="46"/>
      <c r="AI292" s="46"/>
      <c r="AJ292" s="46"/>
      <c r="AK292" s="46"/>
      <c r="AL292" s="46"/>
      <c r="AM292" s="46"/>
      <c r="AN292" s="47"/>
      <c r="AO292" s="47"/>
      <c r="AP292" s="47"/>
      <c r="AQ292" s="47"/>
      <c r="AR292" s="47"/>
      <c r="AS292" s="47"/>
      <c r="AT292" s="47"/>
      <c r="AU292" s="47"/>
      <c r="AV292" s="47"/>
      <c r="AW292" s="47"/>
      <c r="AX292" s="47"/>
      <c r="AY292" s="47"/>
      <c r="AZ292" s="47"/>
      <c r="BA292" s="47"/>
      <c r="BB292" s="47"/>
      <c r="BC292" s="47"/>
      <c r="BD292" s="47"/>
      <c r="BE292" s="47"/>
      <c r="BF292" s="47"/>
    </row>
    <row r="293" spans="1:58" ht="12.6" customHeight="1" x14ac:dyDescent="0.25">
      <c r="A293" s="486"/>
      <c r="B293" s="392"/>
      <c r="C293" s="478"/>
      <c r="D293" s="414"/>
      <c r="E293" s="413"/>
      <c r="F293" s="413"/>
      <c r="G293" s="413"/>
      <c r="H293" s="330" t="s">
        <v>0</v>
      </c>
      <c r="I293" s="240"/>
      <c r="J293" s="353" t="s">
        <v>139</v>
      </c>
      <c r="K293" s="358" t="s">
        <v>139</v>
      </c>
      <c r="L293" s="358" t="s">
        <v>139</v>
      </c>
      <c r="M293" s="358" t="s">
        <v>139</v>
      </c>
      <c r="N293" s="358" t="s">
        <v>139</v>
      </c>
      <c r="O293" s="358" t="s">
        <v>139</v>
      </c>
      <c r="P293" s="358" t="s">
        <v>139</v>
      </c>
      <c r="Q293" s="358" t="s">
        <v>139</v>
      </c>
      <c r="R293" s="358" t="s">
        <v>139</v>
      </c>
      <c r="S293" s="358" t="s">
        <v>139</v>
      </c>
      <c r="T293" s="358" t="s">
        <v>139</v>
      </c>
      <c r="U293" s="358" t="s">
        <v>139</v>
      </c>
      <c r="V293" s="358" t="s">
        <v>139</v>
      </c>
      <c r="W293" s="358" t="s">
        <v>139</v>
      </c>
      <c r="X293" s="358" t="s">
        <v>139</v>
      </c>
      <c r="Y293" s="358" t="s">
        <v>139</v>
      </c>
      <c r="Z293" s="358" t="s">
        <v>139</v>
      </c>
      <c r="AA293" s="358" t="s">
        <v>139</v>
      </c>
      <c r="AB293" s="251">
        <f>90%*PIN!B6*5%</f>
        <v>1305</v>
      </c>
      <c r="AC293" s="55"/>
      <c r="AD293" s="55"/>
      <c r="AE293" s="55"/>
      <c r="AF293" s="55"/>
      <c r="AG293" s="101"/>
      <c r="AH293" s="46"/>
      <c r="AI293" s="46"/>
      <c r="AJ293" s="46"/>
      <c r="AK293" s="46"/>
      <c r="AL293" s="46"/>
      <c r="AM293" s="46"/>
      <c r="AN293" s="47"/>
      <c r="AO293" s="47"/>
      <c r="AP293" s="47"/>
      <c r="AQ293" s="47"/>
      <c r="AR293" s="47"/>
      <c r="AS293" s="47"/>
      <c r="AT293" s="47"/>
      <c r="AU293" s="47"/>
      <c r="AV293" s="47"/>
      <c r="AW293" s="47"/>
      <c r="AX293" s="47"/>
      <c r="AY293" s="47"/>
      <c r="AZ293" s="47"/>
      <c r="BA293" s="47"/>
      <c r="BB293" s="47"/>
      <c r="BC293" s="47"/>
      <c r="BD293" s="47"/>
      <c r="BE293" s="47"/>
      <c r="BF293" s="47"/>
    </row>
    <row r="294" spans="1:58" ht="12.6" customHeight="1" x14ac:dyDescent="0.25">
      <c r="A294" s="486"/>
      <c r="B294" s="392"/>
      <c r="C294" s="478"/>
      <c r="D294" s="414"/>
      <c r="E294" s="413"/>
      <c r="F294" s="413"/>
      <c r="G294" s="413"/>
      <c r="H294" s="330" t="s">
        <v>1</v>
      </c>
      <c r="I294" s="240"/>
      <c r="J294" s="353" t="s">
        <v>139</v>
      </c>
      <c r="K294" s="358" t="s">
        <v>139</v>
      </c>
      <c r="L294" s="358" t="s">
        <v>139</v>
      </c>
      <c r="M294" s="358" t="s">
        <v>139</v>
      </c>
      <c r="N294" s="358" t="s">
        <v>139</v>
      </c>
      <c r="O294" s="358" t="s">
        <v>139</v>
      </c>
      <c r="P294" s="358" t="s">
        <v>139</v>
      </c>
      <c r="Q294" s="358" t="s">
        <v>139</v>
      </c>
      <c r="R294" s="358" t="s">
        <v>139</v>
      </c>
      <c r="S294" s="358" t="s">
        <v>139</v>
      </c>
      <c r="T294" s="358" t="s">
        <v>139</v>
      </c>
      <c r="U294" s="358" t="s">
        <v>139</v>
      </c>
      <c r="V294" s="358" t="s">
        <v>139</v>
      </c>
      <c r="W294" s="358" t="s">
        <v>139</v>
      </c>
      <c r="X294" s="358" t="s">
        <v>139</v>
      </c>
      <c r="Y294" s="358" t="s">
        <v>139</v>
      </c>
      <c r="Z294" s="358" t="s">
        <v>139</v>
      </c>
      <c r="AA294" s="358" t="s">
        <v>139</v>
      </c>
      <c r="AB294" s="251">
        <f>90%*PIN!B7*5%</f>
        <v>8100.0000450834896</v>
      </c>
      <c r="AC294" s="55"/>
      <c r="AD294" s="55"/>
      <c r="AE294" s="55"/>
      <c r="AF294" s="55"/>
      <c r="AG294" s="101"/>
      <c r="AH294" s="46"/>
      <c r="AI294" s="46"/>
      <c r="AJ294" s="46"/>
      <c r="AK294" s="46"/>
      <c r="AL294" s="46"/>
      <c r="AM294" s="46"/>
      <c r="AN294" s="47"/>
      <c r="AO294" s="47"/>
      <c r="AP294" s="47"/>
      <c r="AQ294" s="47"/>
      <c r="AR294" s="47"/>
      <c r="AS294" s="47"/>
      <c r="AT294" s="47"/>
      <c r="AU294" s="47"/>
      <c r="AV294" s="47"/>
      <c r="AW294" s="47"/>
      <c r="AX294" s="47"/>
      <c r="AY294" s="47"/>
      <c r="AZ294" s="47"/>
      <c r="BA294" s="47"/>
      <c r="BB294" s="47"/>
      <c r="BC294" s="47"/>
      <c r="BD294" s="47"/>
      <c r="BE294" s="47"/>
      <c r="BF294" s="47"/>
    </row>
    <row r="295" spans="1:58" ht="12.6" customHeight="1" x14ac:dyDescent="0.25">
      <c r="A295" s="486"/>
      <c r="B295" s="392"/>
      <c r="C295" s="478"/>
      <c r="D295" s="414"/>
      <c r="E295" s="413"/>
      <c r="F295" s="413"/>
      <c r="G295" s="413"/>
      <c r="H295" s="330" t="s">
        <v>19</v>
      </c>
      <c r="I295" s="240"/>
      <c r="J295" s="353" t="s">
        <v>139</v>
      </c>
      <c r="K295" s="358" t="s">
        <v>139</v>
      </c>
      <c r="L295" s="358" t="s">
        <v>139</v>
      </c>
      <c r="M295" s="358" t="s">
        <v>139</v>
      </c>
      <c r="N295" s="358" t="s">
        <v>139</v>
      </c>
      <c r="O295" s="358" t="s">
        <v>139</v>
      </c>
      <c r="P295" s="358" t="s">
        <v>139</v>
      </c>
      <c r="Q295" s="358" t="s">
        <v>139</v>
      </c>
      <c r="R295" s="358" t="s">
        <v>139</v>
      </c>
      <c r="S295" s="358" t="s">
        <v>139</v>
      </c>
      <c r="T295" s="358" t="s">
        <v>139</v>
      </c>
      <c r="U295" s="358" t="s">
        <v>139</v>
      </c>
      <c r="V295" s="358" t="s">
        <v>139</v>
      </c>
      <c r="W295" s="358" t="s">
        <v>139</v>
      </c>
      <c r="X295" s="358" t="s">
        <v>139</v>
      </c>
      <c r="Y295" s="358" t="s">
        <v>139</v>
      </c>
      <c r="Z295" s="358" t="s">
        <v>139</v>
      </c>
      <c r="AA295" s="358" t="s">
        <v>139</v>
      </c>
      <c r="AB295" s="251">
        <f>90%*PIN!B4*5%</f>
        <v>173893.32</v>
      </c>
      <c r="AC295" s="55"/>
      <c r="AD295" s="55"/>
      <c r="AE295" s="55"/>
      <c r="AF295" s="55"/>
      <c r="AG295" s="101"/>
      <c r="AH295" s="46"/>
      <c r="AI295" s="46"/>
      <c r="AJ295" s="46"/>
      <c r="AK295" s="46"/>
      <c r="AL295" s="46"/>
      <c r="AM295" s="46"/>
      <c r="AN295" s="47"/>
      <c r="AO295" s="47"/>
      <c r="AP295" s="47"/>
      <c r="AQ295" s="47"/>
      <c r="AR295" s="47"/>
      <c r="AS295" s="47"/>
      <c r="AT295" s="47"/>
      <c r="AU295" s="47"/>
      <c r="AV295" s="47"/>
      <c r="AW295" s="47"/>
      <c r="AX295" s="47"/>
      <c r="AY295" s="47"/>
      <c r="AZ295" s="47"/>
      <c r="BA295" s="47"/>
      <c r="BB295" s="47"/>
      <c r="BC295" s="47"/>
      <c r="BD295" s="47"/>
      <c r="BE295" s="47"/>
      <c r="BF295" s="47"/>
    </row>
    <row r="296" spans="1:58" ht="12.6" customHeight="1" x14ac:dyDescent="0.25">
      <c r="A296" s="486"/>
      <c r="B296" s="393"/>
      <c r="C296" s="478"/>
      <c r="D296" s="414"/>
      <c r="E296" s="413"/>
      <c r="F296" s="413"/>
      <c r="G296" s="413"/>
      <c r="H296" s="330" t="s">
        <v>274</v>
      </c>
      <c r="I296" s="240"/>
      <c r="J296" s="353" t="s">
        <v>139</v>
      </c>
      <c r="K296" s="358" t="s">
        <v>139</v>
      </c>
      <c r="L296" s="358" t="s">
        <v>139</v>
      </c>
      <c r="M296" s="358" t="s">
        <v>139</v>
      </c>
      <c r="N296" s="358" t="s">
        <v>139</v>
      </c>
      <c r="O296" s="358" t="s">
        <v>139</v>
      </c>
      <c r="P296" s="358" t="s">
        <v>139</v>
      </c>
      <c r="Q296" s="358" t="s">
        <v>139</v>
      </c>
      <c r="R296" s="358" t="s">
        <v>139</v>
      </c>
      <c r="S296" s="358" t="s">
        <v>139</v>
      </c>
      <c r="T296" s="358" t="s">
        <v>139</v>
      </c>
      <c r="U296" s="358" t="s">
        <v>139</v>
      </c>
      <c r="V296" s="358" t="s">
        <v>139</v>
      </c>
      <c r="W296" s="358" t="s">
        <v>139</v>
      </c>
      <c r="X296" s="358" t="s">
        <v>139</v>
      </c>
      <c r="Y296" s="358" t="s">
        <v>139</v>
      </c>
      <c r="Z296" s="358" t="s">
        <v>139</v>
      </c>
      <c r="AA296" s="358" t="s">
        <v>139</v>
      </c>
      <c r="AB296" s="239" t="s">
        <v>139</v>
      </c>
      <c r="AC296" s="55"/>
      <c r="AD296" s="55"/>
      <c r="AE296" s="55"/>
      <c r="AF296" s="55"/>
      <c r="AG296" s="101"/>
      <c r="AH296" s="46"/>
      <c r="AI296" s="46"/>
      <c r="AJ296" s="46"/>
      <c r="AK296" s="46"/>
      <c r="AL296" s="46"/>
      <c r="AM296" s="46"/>
      <c r="AN296" s="47"/>
      <c r="AO296" s="47"/>
      <c r="AP296" s="47"/>
      <c r="AQ296" s="47"/>
      <c r="AR296" s="47"/>
      <c r="AS296" s="47"/>
      <c r="AT296" s="47"/>
      <c r="AU296" s="47"/>
      <c r="AV296" s="47"/>
      <c r="AW296" s="47"/>
      <c r="AX296" s="47"/>
      <c r="AY296" s="47"/>
      <c r="AZ296" s="47"/>
      <c r="BA296" s="47"/>
      <c r="BB296" s="47"/>
      <c r="BC296" s="47"/>
      <c r="BD296" s="47"/>
      <c r="BE296" s="47"/>
      <c r="BF296" s="47"/>
    </row>
    <row r="297" spans="1:58" ht="12.6" customHeight="1" x14ac:dyDescent="0.25">
      <c r="A297" s="486"/>
      <c r="B297" s="412" t="s">
        <v>8</v>
      </c>
      <c r="C297" s="478" t="s">
        <v>329</v>
      </c>
      <c r="D297" s="414" t="s">
        <v>93</v>
      </c>
      <c r="E297" s="413" t="s">
        <v>334</v>
      </c>
      <c r="F297" s="413" t="s">
        <v>308</v>
      </c>
      <c r="G297" s="413" t="s">
        <v>61</v>
      </c>
      <c r="H297" s="149" t="s">
        <v>259</v>
      </c>
      <c r="I297" s="240"/>
      <c r="J297" s="353" t="s">
        <v>139</v>
      </c>
      <c r="K297" s="358" t="s">
        <v>139</v>
      </c>
      <c r="L297" s="358" t="s">
        <v>139</v>
      </c>
      <c r="M297" s="358" t="s">
        <v>139</v>
      </c>
      <c r="N297" s="358" t="s">
        <v>139</v>
      </c>
      <c r="O297" s="358" t="s">
        <v>139</v>
      </c>
      <c r="P297" s="358" t="s">
        <v>139</v>
      </c>
      <c r="Q297" s="358" t="s">
        <v>139</v>
      </c>
      <c r="R297" s="358" t="s">
        <v>139</v>
      </c>
      <c r="S297" s="358" t="s">
        <v>139</v>
      </c>
      <c r="T297" s="358" t="s">
        <v>139</v>
      </c>
      <c r="U297" s="358" t="s">
        <v>139</v>
      </c>
      <c r="V297" s="358" t="s">
        <v>139</v>
      </c>
      <c r="W297" s="358" t="s">
        <v>139</v>
      </c>
      <c r="X297" s="358" t="s">
        <v>139</v>
      </c>
      <c r="Y297" s="358" t="s">
        <v>139</v>
      </c>
      <c r="Z297" s="358" t="s">
        <v>139</v>
      </c>
      <c r="AA297" s="358" t="s">
        <v>139</v>
      </c>
      <c r="AB297" s="236">
        <f>SUM(AB298:AB301)</f>
        <v>83599.440015027823</v>
      </c>
      <c r="AC297" s="150"/>
      <c r="AD297" s="150"/>
      <c r="AE297" s="150"/>
      <c r="AF297" s="150"/>
      <c r="AG297" s="101"/>
      <c r="AH297" s="46"/>
      <c r="AI297" s="46"/>
      <c r="AJ297" s="46"/>
      <c r="AK297" s="46"/>
      <c r="AL297" s="46"/>
      <c r="AM297" s="46"/>
      <c r="AN297" s="47"/>
      <c r="AO297" s="47"/>
      <c r="AP297" s="47"/>
      <c r="AQ297" s="47"/>
      <c r="AR297" s="47"/>
      <c r="AS297" s="47"/>
      <c r="AT297" s="47"/>
      <c r="AU297" s="47"/>
      <c r="AV297" s="47"/>
      <c r="AW297" s="47"/>
      <c r="AX297" s="47"/>
      <c r="AY297" s="47"/>
      <c r="AZ297" s="47"/>
      <c r="BA297" s="47"/>
      <c r="BB297" s="47"/>
      <c r="BC297" s="47"/>
      <c r="BD297" s="47"/>
      <c r="BE297" s="47"/>
      <c r="BF297" s="47"/>
    </row>
    <row r="298" spans="1:58" ht="12.6" customHeight="1" x14ac:dyDescent="0.25">
      <c r="A298" s="486"/>
      <c r="B298" s="412"/>
      <c r="C298" s="478"/>
      <c r="D298" s="414"/>
      <c r="E298" s="413"/>
      <c r="F298" s="413"/>
      <c r="G298" s="413"/>
      <c r="H298" s="306" t="s">
        <v>18</v>
      </c>
      <c r="I298" s="240"/>
      <c r="J298" s="353" t="s">
        <v>139</v>
      </c>
      <c r="K298" s="358" t="s">
        <v>139</v>
      </c>
      <c r="L298" s="358" t="s">
        <v>139</v>
      </c>
      <c r="M298" s="358" t="s">
        <v>139</v>
      </c>
      <c r="N298" s="358" t="s">
        <v>139</v>
      </c>
      <c r="O298" s="358" t="s">
        <v>139</v>
      </c>
      <c r="P298" s="358" t="s">
        <v>139</v>
      </c>
      <c r="Q298" s="358" t="s">
        <v>139</v>
      </c>
      <c r="R298" s="358" t="s">
        <v>139</v>
      </c>
      <c r="S298" s="358" t="s">
        <v>139</v>
      </c>
      <c r="T298" s="358" t="s">
        <v>139</v>
      </c>
      <c r="U298" s="358" t="s">
        <v>139</v>
      </c>
      <c r="V298" s="358" t="s">
        <v>139</v>
      </c>
      <c r="W298" s="358" t="s">
        <v>139</v>
      </c>
      <c r="X298" s="358" t="s">
        <v>139</v>
      </c>
      <c r="Y298" s="358" t="s">
        <v>139</v>
      </c>
      <c r="Z298" s="358" t="s">
        <v>139</v>
      </c>
      <c r="AA298" s="358" t="s">
        <v>139</v>
      </c>
      <c r="AB298" s="251">
        <f>30%*PIN!B5*5%</f>
        <v>22500</v>
      </c>
      <c r="AC298" s="55"/>
      <c r="AD298" s="55"/>
      <c r="AE298" s="55"/>
      <c r="AF298" s="55"/>
      <c r="AG298" s="101"/>
      <c r="AH298" s="46"/>
      <c r="AI298" s="46"/>
      <c r="AJ298" s="46"/>
      <c r="AK298" s="46"/>
      <c r="AL298" s="46"/>
      <c r="AM298" s="46"/>
      <c r="AN298" s="47"/>
      <c r="AO298" s="47"/>
      <c r="AP298" s="47"/>
      <c r="AQ298" s="47"/>
      <c r="AR298" s="47"/>
      <c r="AS298" s="47"/>
      <c r="AT298" s="47"/>
      <c r="AU298" s="47"/>
      <c r="AV298" s="47"/>
      <c r="AW298" s="47"/>
      <c r="AX298" s="47"/>
      <c r="AY298" s="47"/>
      <c r="AZ298" s="47"/>
      <c r="BA298" s="47"/>
      <c r="BB298" s="47"/>
      <c r="BC298" s="47"/>
      <c r="BD298" s="47"/>
      <c r="BE298" s="47"/>
      <c r="BF298" s="47"/>
    </row>
    <row r="299" spans="1:58" ht="12.6" customHeight="1" x14ac:dyDescent="0.25">
      <c r="A299" s="486"/>
      <c r="B299" s="412"/>
      <c r="C299" s="478"/>
      <c r="D299" s="414"/>
      <c r="E299" s="413"/>
      <c r="F299" s="413"/>
      <c r="G299" s="413"/>
      <c r="H299" s="306" t="s">
        <v>0</v>
      </c>
      <c r="I299" s="240"/>
      <c r="J299" s="353" t="s">
        <v>139</v>
      </c>
      <c r="K299" s="358" t="s">
        <v>139</v>
      </c>
      <c r="L299" s="358" t="s">
        <v>139</v>
      </c>
      <c r="M299" s="358" t="s">
        <v>139</v>
      </c>
      <c r="N299" s="358" t="s">
        <v>139</v>
      </c>
      <c r="O299" s="358" t="s">
        <v>139</v>
      </c>
      <c r="P299" s="358" t="s">
        <v>139</v>
      </c>
      <c r="Q299" s="358" t="s">
        <v>139</v>
      </c>
      <c r="R299" s="358" t="s">
        <v>139</v>
      </c>
      <c r="S299" s="358" t="s">
        <v>139</v>
      </c>
      <c r="T299" s="358" t="s">
        <v>139</v>
      </c>
      <c r="U299" s="358" t="s">
        <v>139</v>
      </c>
      <c r="V299" s="358" t="s">
        <v>139</v>
      </c>
      <c r="W299" s="358" t="s">
        <v>139</v>
      </c>
      <c r="X299" s="358" t="s">
        <v>139</v>
      </c>
      <c r="Y299" s="358" t="s">
        <v>139</v>
      </c>
      <c r="Z299" s="358" t="s">
        <v>139</v>
      </c>
      <c r="AA299" s="358" t="s">
        <v>139</v>
      </c>
      <c r="AB299" s="251">
        <f>30%*PIN!B6*5%</f>
        <v>435</v>
      </c>
      <c r="AC299" s="55"/>
      <c r="AD299" s="55"/>
      <c r="AE299" s="55"/>
      <c r="AF299" s="55"/>
      <c r="AG299" s="101"/>
      <c r="AH299" s="46"/>
      <c r="AI299" s="46"/>
      <c r="AJ299" s="46"/>
      <c r="AK299" s="46"/>
      <c r="AL299" s="46"/>
      <c r="AM299" s="46"/>
      <c r="AN299" s="47"/>
      <c r="AO299" s="47"/>
      <c r="AP299" s="47"/>
      <c r="AQ299" s="47"/>
      <c r="AR299" s="47"/>
      <c r="AS299" s="47"/>
      <c r="AT299" s="47"/>
      <c r="AU299" s="47"/>
      <c r="AV299" s="47"/>
      <c r="AW299" s="47"/>
      <c r="AX299" s="47"/>
      <c r="AY299" s="47"/>
      <c r="AZ299" s="47"/>
      <c r="BA299" s="47"/>
      <c r="BB299" s="47"/>
      <c r="BC299" s="47"/>
      <c r="BD299" s="47"/>
      <c r="BE299" s="47"/>
      <c r="BF299" s="47"/>
    </row>
    <row r="300" spans="1:58" ht="12.6" customHeight="1" x14ac:dyDescent="0.25">
      <c r="A300" s="486"/>
      <c r="B300" s="412"/>
      <c r="C300" s="478"/>
      <c r="D300" s="414"/>
      <c r="E300" s="413"/>
      <c r="F300" s="413"/>
      <c r="G300" s="413"/>
      <c r="H300" s="306" t="s">
        <v>1</v>
      </c>
      <c r="I300" s="240"/>
      <c r="J300" s="353" t="s">
        <v>139</v>
      </c>
      <c r="K300" s="358" t="s">
        <v>139</v>
      </c>
      <c r="L300" s="358" t="s">
        <v>139</v>
      </c>
      <c r="M300" s="358" t="s">
        <v>139</v>
      </c>
      <c r="N300" s="358" t="s">
        <v>139</v>
      </c>
      <c r="O300" s="358" t="s">
        <v>139</v>
      </c>
      <c r="P300" s="358" t="s">
        <v>139</v>
      </c>
      <c r="Q300" s="358" t="s">
        <v>139</v>
      </c>
      <c r="R300" s="358" t="s">
        <v>139</v>
      </c>
      <c r="S300" s="358" t="s">
        <v>139</v>
      </c>
      <c r="T300" s="358" t="s">
        <v>139</v>
      </c>
      <c r="U300" s="358" t="s">
        <v>139</v>
      </c>
      <c r="V300" s="358" t="s">
        <v>139</v>
      </c>
      <c r="W300" s="358" t="s">
        <v>139</v>
      </c>
      <c r="X300" s="358" t="s">
        <v>139</v>
      </c>
      <c r="Y300" s="358" t="s">
        <v>139</v>
      </c>
      <c r="Z300" s="358" t="s">
        <v>139</v>
      </c>
      <c r="AA300" s="358" t="s">
        <v>139</v>
      </c>
      <c r="AB300" s="251">
        <f>30%*PIN!B7*5%</f>
        <v>2700.0000150278302</v>
      </c>
      <c r="AC300" s="55"/>
      <c r="AD300" s="55"/>
      <c r="AE300" s="55"/>
      <c r="AF300" s="55"/>
      <c r="AG300" s="101"/>
      <c r="AH300" s="46"/>
      <c r="AI300" s="46"/>
      <c r="AJ300" s="46"/>
      <c r="AK300" s="46"/>
      <c r="AL300" s="46"/>
      <c r="AM300" s="46"/>
      <c r="AN300" s="47"/>
      <c r="AO300" s="47"/>
      <c r="AP300" s="47"/>
      <c r="AQ300" s="47"/>
      <c r="AR300" s="47"/>
      <c r="AS300" s="47"/>
      <c r="AT300" s="47"/>
      <c r="AU300" s="47"/>
      <c r="AV300" s="47"/>
      <c r="AW300" s="47"/>
      <c r="AX300" s="47"/>
      <c r="AY300" s="47"/>
      <c r="AZ300" s="47"/>
      <c r="BA300" s="47"/>
      <c r="BB300" s="47"/>
      <c r="BC300" s="47"/>
      <c r="BD300" s="47"/>
      <c r="BE300" s="47"/>
      <c r="BF300" s="47"/>
    </row>
    <row r="301" spans="1:58" ht="12.6" customHeight="1" x14ac:dyDescent="0.25">
      <c r="A301" s="486"/>
      <c r="B301" s="412"/>
      <c r="C301" s="478"/>
      <c r="D301" s="414"/>
      <c r="E301" s="413"/>
      <c r="F301" s="413"/>
      <c r="G301" s="413"/>
      <c r="H301" s="306" t="s">
        <v>19</v>
      </c>
      <c r="I301" s="240"/>
      <c r="J301" s="353" t="s">
        <v>139</v>
      </c>
      <c r="K301" s="358" t="s">
        <v>139</v>
      </c>
      <c r="L301" s="358" t="s">
        <v>139</v>
      </c>
      <c r="M301" s="358" t="s">
        <v>139</v>
      </c>
      <c r="N301" s="358" t="s">
        <v>139</v>
      </c>
      <c r="O301" s="358" t="s">
        <v>139</v>
      </c>
      <c r="P301" s="358" t="s">
        <v>139</v>
      </c>
      <c r="Q301" s="358" t="s">
        <v>139</v>
      </c>
      <c r="R301" s="358" t="s">
        <v>139</v>
      </c>
      <c r="S301" s="358" t="s">
        <v>139</v>
      </c>
      <c r="T301" s="358" t="s">
        <v>139</v>
      </c>
      <c r="U301" s="358" t="s">
        <v>139</v>
      </c>
      <c r="V301" s="358" t="s">
        <v>139</v>
      </c>
      <c r="W301" s="358" t="s">
        <v>139</v>
      </c>
      <c r="X301" s="358" t="s">
        <v>139</v>
      </c>
      <c r="Y301" s="358" t="s">
        <v>139</v>
      </c>
      <c r="Z301" s="358" t="s">
        <v>139</v>
      </c>
      <c r="AA301" s="358" t="s">
        <v>139</v>
      </c>
      <c r="AB301" s="251">
        <f>30%*PIN!B4*5%</f>
        <v>57964.44</v>
      </c>
      <c r="AC301" s="55"/>
      <c r="AD301" s="55"/>
      <c r="AE301" s="55"/>
      <c r="AF301" s="55"/>
      <c r="AG301" s="101"/>
      <c r="AH301" s="46"/>
      <c r="AI301" s="46"/>
      <c r="AJ301" s="46"/>
      <c r="AK301" s="46"/>
      <c r="AL301" s="46"/>
      <c r="AM301" s="46"/>
      <c r="AN301" s="47"/>
      <c r="AO301" s="47"/>
      <c r="AP301" s="47"/>
      <c r="AQ301" s="47"/>
      <c r="AR301" s="47"/>
      <c r="AS301" s="47"/>
      <c r="AT301" s="47"/>
      <c r="AU301" s="47"/>
      <c r="AV301" s="47"/>
      <c r="AW301" s="47"/>
      <c r="AX301" s="47"/>
      <c r="AY301" s="47"/>
      <c r="AZ301" s="47"/>
      <c r="BA301" s="47"/>
      <c r="BB301" s="47"/>
      <c r="BC301" s="47"/>
      <c r="BD301" s="47"/>
      <c r="BE301" s="47"/>
      <c r="BF301" s="47"/>
    </row>
    <row r="302" spans="1:58" ht="12.6" customHeight="1" x14ac:dyDescent="0.25">
      <c r="A302" s="486"/>
      <c r="B302" s="412"/>
      <c r="C302" s="478"/>
      <c r="D302" s="414"/>
      <c r="E302" s="413"/>
      <c r="F302" s="413"/>
      <c r="G302" s="413"/>
      <c r="H302" s="306" t="s">
        <v>274</v>
      </c>
      <c r="I302" s="240"/>
      <c r="J302" s="353" t="s">
        <v>139</v>
      </c>
      <c r="K302" s="358" t="s">
        <v>139</v>
      </c>
      <c r="L302" s="358" t="s">
        <v>139</v>
      </c>
      <c r="M302" s="358" t="s">
        <v>139</v>
      </c>
      <c r="N302" s="358" t="s">
        <v>139</v>
      </c>
      <c r="O302" s="358" t="s">
        <v>139</v>
      </c>
      <c r="P302" s="358" t="s">
        <v>139</v>
      </c>
      <c r="Q302" s="358" t="s">
        <v>139</v>
      </c>
      <c r="R302" s="358" t="s">
        <v>139</v>
      </c>
      <c r="S302" s="358" t="s">
        <v>139</v>
      </c>
      <c r="T302" s="358" t="s">
        <v>139</v>
      </c>
      <c r="U302" s="358" t="s">
        <v>139</v>
      </c>
      <c r="V302" s="358" t="s">
        <v>139</v>
      </c>
      <c r="W302" s="358" t="s">
        <v>139</v>
      </c>
      <c r="X302" s="358" t="s">
        <v>139</v>
      </c>
      <c r="Y302" s="358" t="s">
        <v>139</v>
      </c>
      <c r="Z302" s="358" t="s">
        <v>139</v>
      </c>
      <c r="AA302" s="358" t="s">
        <v>139</v>
      </c>
      <c r="AB302" s="239" t="s">
        <v>139</v>
      </c>
      <c r="AC302" s="55"/>
      <c r="AD302" s="55"/>
      <c r="AE302" s="55"/>
      <c r="AF302" s="55"/>
      <c r="AG302" s="101"/>
      <c r="AH302" s="46"/>
      <c r="AI302" s="46"/>
      <c r="AJ302" s="46"/>
      <c r="AK302" s="46"/>
      <c r="AL302" s="46"/>
      <c r="AM302" s="46"/>
      <c r="AN302" s="47"/>
      <c r="AO302" s="47"/>
      <c r="AP302" s="47"/>
      <c r="AQ302" s="47"/>
      <c r="AR302" s="47"/>
      <c r="AS302" s="47"/>
      <c r="AT302" s="47"/>
      <c r="AU302" s="47"/>
      <c r="AV302" s="47"/>
      <c r="AW302" s="47"/>
      <c r="AX302" s="47"/>
      <c r="AY302" s="47"/>
      <c r="AZ302" s="47"/>
      <c r="BA302" s="47"/>
      <c r="BB302" s="47"/>
      <c r="BC302" s="47"/>
      <c r="BD302" s="47"/>
      <c r="BE302" s="47"/>
      <c r="BF302" s="47"/>
    </row>
    <row r="303" spans="1:58" ht="51" x14ac:dyDescent="0.25">
      <c r="A303" s="487"/>
      <c r="B303" s="305" t="s">
        <v>9</v>
      </c>
      <c r="C303" s="306" t="s">
        <v>257</v>
      </c>
      <c r="D303" s="347" t="s">
        <v>307</v>
      </c>
      <c r="E303" s="306" t="s">
        <v>336</v>
      </c>
      <c r="F303" s="306" t="s">
        <v>308</v>
      </c>
      <c r="G303" s="306" t="s">
        <v>61</v>
      </c>
      <c r="H303" s="149" t="s">
        <v>259</v>
      </c>
      <c r="I303" s="363"/>
      <c r="J303" s="353" t="s">
        <v>139</v>
      </c>
      <c r="K303" s="358" t="s">
        <v>139</v>
      </c>
      <c r="L303" s="358" t="s">
        <v>139</v>
      </c>
      <c r="M303" s="358" t="s">
        <v>139</v>
      </c>
      <c r="N303" s="358" t="s">
        <v>139</v>
      </c>
      <c r="O303" s="358" t="s">
        <v>139</v>
      </c>
      <c r="P303" s="358" t="s">
        <v>139</v>
      </c>
      <c r="Q303" s="358" t="s">
        <v>139</v>
      </c>
      <c r="R303" s="358" t="s">
        <v>139</v>
      </c>
      <c r="S303" s="251">
        <v>341711</v>
      </c>
      <c r="T303" s="272">
        <v>85</v>
      </c>
      <c r="U303" s="273" t="e">
        <f>SUM(#REF!)</f>
        <v>#REF!</v>
      </c>
      <c r="V303" s="273" t="e">
        <f>SUM(#REF!)</f>
        <v>#REF!</v>
      </c>
      <c r="W303" s="251">
        <v>341711</v>
      </c>
      <c r="X303" s="150">
        <v>13</v>
      </c>
      <c r="Y303" s="150">
        <v>968</v>
      </c>
      <c r="Z303" s="150">
        <v>2053</v>
      </c>
      <c r="AA303" s="150"/>
      <c r="AB303" s="274">
        <f>AB285/20</f>
        <v>55732.960010018563</v>
      </c>
      <c r="AC303" s="150"/>
      <c r="AD303" s="150"/>
      <c r="AE303" s="150"/>
      <c r="AF303" s="150"/>
      <c r="AG303" s="101"/>
      <c r="AH303" s="46"/>
      <c r="AI303" s="46"/>
      <c r="AJ303" s="46"/>
      <c r="AK303" s="46"/>
      <c r="AL303" s="46"/>
      <c r="AM303" s="46"/>
      <c r="AN303" s="47"/>
      <c r="AO303" s="47"/>
      <c r="AP303" s="47"/>
      <c r="AQ303" s="47"/>
      <c r="AR303" s="47"/>
      <c r="AS303" s="47"/>
      <c r="AT303" s="47"/>
      <c r="AU303" s="47"/>
      <c r="AV303" s="47"/>
      <c r="AW303" s="47"/>
      <c r="AX303" s="47"/>
      <c r="AY303" s="47"/>
      <c r="AZ303" s="47"/>
      <c r="BA303" s="47"/>
      <c r="BB303" s="47"/>
      <c r="BC303" s="47"/>
      <c r="BD303" s="47"/>
      <c r="BE303" s="47"/>
      <c r="BF303" s="47"/>
    </row>
    <row r="304" spans="1:58" s="315" customFormat="1" ht="12.6" customHeight="1" x14ac:dyDescent="0.25">
      <c r="A304" s="318"/>
      <c r="B304" s="316"/>
      <c r="C304" s="118"/>
      <c r="D304" s="348"/>
      <c r="E304" s="118"/>
      <c r="F304" s="118"/>
      <c r="G304" s="118"/>
      <c r="H304" s="118"/>
      <c r="I304" s="311"/>
      <c r="J304" s="317"/>
      <c r="K304" s="317"/>
      <c r="L304" s="317"/>
      <c r="M304" s="317"/>
      <c r="N304" s="317"/>
      <c r="O304" s="317"/>
      <c r="P304" s="317"/>
      <c r="Q304" s="317"/>
      <c r="R304" s="317"/>
      <c r="S304" s="317"/>
      <c r="T304" s="317"/>
      <c r="U304" s="317"/>
      <c r="V304" s="317"/>
      <c r="W304" s="317"/>
      <c r="X304" s="311"/>
      <c r="Y304" s="311"/>
      <c r="Z304" s="311"/>
      <c r="AA304" s="311"/>
      <c r="AB304" s="317"/>
      <c r="AC304" s="311"/>
      <c r="AD304" s="311"/>
      <c r="AE304" s="311"/>
      <c r="AF304" s="311"/>
      <c r="AG304" s="311"/>
      <c r="AH304" s="46"/>
      <c r="AI304" s="46"/>
      <c r="AJ304" s="46"/>
      <c r="AK304" s="46"/>
      <c r="AL304" s="46"/>
      <c r="AM304" s="46"/>
      <c r="AN304" s="314"/>
      <c r="AO304" s="314"/>
      <c r="AP304" s="314"/>
      <c r="AQ304" s="314"/>
      <c r="AR304" s="314"/>
      <c r="AS304" s="314"/>
      <c r="AT304" s="314"/>
      <c r="AU304" s="314"/>
      <c r="AV304" s="314"/>
      <c r="AW304" s="314"/>
      <c r="AX304" s="314"/>
      <c r="AY304" s="314"/>
      <c r="AZ304" s="314"/>
      <c r="BA304" s="314"/>
      <c r="BB304" s="314"/>
      <c r="BC304" s="314"/>
      <c r="BD304" s="314"/>
      <c r="BE304" s="314"/>
      <c r="BF304" s="314"/>
    </row>
    <row r="305" spans="1:58" ht="12.6" customHeight="1" x14ac:dyDescent="0.25">
      <c r="A305" s="91" t="s">
        <v>258</v>
      </c>
      <c r="B305" s="205"/>
      <c r="C305" s="87"/>
      <c r="D305" s="337"/>
      <c r="E305" s="87"/>
      <c r="F305" s="87"/>
      <c r="G305" s="88"/>
      <c r="H305" s="89"/>
      <c r="I305" s="89"/>
      <c r="J305" s="90"/>
      <c r="K305" s="90"/>
      <c r="L305" s="90"/>
      <c r="M305" s="90"/>
      <c r="N305" s="46"/>
      <c r="O305" s="46"/>
      <c r="P305" s="46"/>
      <c r="Q305" s="46"/>
      <c r="R305" s="46"/>
      <c r="S305" s="46"/>
      <c r="T305" s="46"/>
      <c r="U305" s="92"/>
      <c r="V305" s="92"/>
      <c r="W305" s="92"/>
      <c r="X305" s="92"/>
      <c r="Y305" s="92"/>
      <c r="Z305" s="92"/>
      <c r="AA305" s="92"/>
      <c r="AB305" s="92"/>
      <c r="AC305" s="92"/>
      <c r="AD305" s="92"/>
      <c r="AE305" s="92"/>
      <c r="AF305" s="92"/>
      <c r="AG305" s="46"/>
      <c r="AH305" s="46"/>
      <c r="AI305" s="46"/>
      <c r="AJ305" s="46"/>
      <c r="AK305" s="46"/>
      <c r="AL305" s="46"/>
      <c r="AM305" s="46"/>
      <c r="AN305" s="47"/>
      <c r="AO305" s="47"/>
      <c r="AP305" s="47"/>
      <c r="AQ305" s="47"/>
      <c r="AR305" s="47"/>
      <c r="AS305" s="47"/>
      <c r="AT305" s="47"/>
      <c r="AU305" s="47"/>
      <c r="AV305" s="47"/>
      <c r="AW305" s="47"/>
      <c r="AX305" s="47"/>
      <c r="AY305" s="47"/>
      <c r="AZ305" s="47"/>
      <c r="BA305" s="47"/>
      <c r="BB305" s="47"/>
      <c r="BC305" s="47"/>
      <c r="BD305" s="47"/>
      <c r="BE305" s="47"/>
      <c r="BF305" s="47"/>
    </row>
    <row r="306" spans="1:58" ht="12.6" customHeight="1" x14ac:dyDescent="0.25">
      <c r="A306" s="93" t="s">
        <v>315</v>
      </c>
      <c r="B306" s="205"/>
      <c r="C306" s="87"/>
      <c r="D306" s="337"/>
      <c r="E306" s="87"/>
      <c r="F306" s="87"/>
      <c r="G306" s="88"/>
      <c r="H306" s="89"/>
      <c r="I306" s="89"/>
      <c r="J306" s="90"/>
      <c r="K306" s="90"/>
      <c r="L306" s="90"/>
      <c r="M306" s="90"/>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7"/>
      <c r="AO306" s="47"/>
      <c r="AP306" s="47"/>
      <c r="AQ306" s="47"/>
      <c r="AR306" s="47"/>
      <c r="AS306" s="47"/>
      <c r="AT306" s="47"/>
      <c r="AU306" s="47"/>
      <c r="AV306" s="47"/>
      <c r="AW306" s="47"/>
      <c r="AX306" s="47"/>
      <c r="AY306" s="47"/>
      <c r="AZ306" s="47"/>
      <c r="BA306" s="47"/>
      <c r="BB306" s="47"/>
      <c r="BC306" s="47"/>
      <c r="BD306" s="47"/>
      <c r="BE306" s="47"/>
      <c r="BF306" s="47"/>
    </row>
    <row r="307" spans="1:58" ht="12.6" customHeight="1" x14ac:dyDescent="0.25">
      <c r="A307" s="93" t="s">
        <v>337</v>
      </c>
      <c r="B307" s="205"/>
      <c r="C307" s="87"/>
      <c r="D307" s="337"/>
      <c r="E307" s="87"/>
      <c r="F307" s="87"/>
      <c r="G307" s="88"/>
      <c r="H307" s="89"/>
      <c r="I307" s="89"/>
      <c r="J307" s="90"/>
      <c r="K307" s="90"/>
      <c r="L307" s="90"/>
      <c r="M307" s="90"/>
      <c r="N307" s="46"/>
      <c r="O307" s="46"/>
      <c r="P307" s="46"/>
      <c r="Q307" s="46"/>
      <c r="R307" s="46"/>
      <c r="S307" s="46"/>
      <c r="T307" s="46"/>
      <c r="U307" s="46"/>
      <c r="V307" s="46"/>
      <c r="W307" s="46"/>
      <c r="X307" s="46"/>
      <c r="Y307" s="46"/>
      <c r="Z307" s="46"/>
      <c r="AA307" s="46"/>
      <c r="AB307" s="46"/>
      <c r="AC307" s="46"/>
      <c r="AD307" s="46"/>
      <c r="AE307" s="46"/>
      <c r="AF307" s="46"/>
      <c r="AG307" s="46"/>
      <c r="AH307" s="46"/>
      <c r="AI307" s="46"/>
      <c r="AJ307" s="46"/>
      <c r="AK307" s="46"/>
      <c r="AL307" s="46"/>
      <c r="AM307" s="46"/>
      <c r="AN307" s="47"/>
      <c r="AO307" s="47"/>
      <c r="AP307" s="47"/>
      <c r="AQ307" s="47"/>
      <c r="AR307" s="47"/>
      <c r="AS307" s="47"/>
      <c r="AT307" s="47"/>
      <c r="AU307" s="47"/>
      <c r="AV307" s="47"/>
      <c r="AW307" s="47"/>
      <c r="AX307" s="47"/>
      <c r="AY307" s="47"/>
      <c r="AZ307" s="47"/>
      <c r="BA307" s="47"/>
      <c r="BB307" s="47"/>
      <c r="BC307" s="47"/>
      <c r="BD307" s="47"/>
      <c r="BE307" s="47"/>
      <c r="BF307" s="47"/>
    </row>
    <row r="308" spans="1:58" ht="12.6" customHeight="1" x14ac:dyDescent="0.25">
      <c r="A308" s="93" t="s">
        <v>338</v>
      </c>
      <c r="B308" s="205"/>
      <c r="C308" s="87"/>
      <c r="D308" s="337"/>
      <c r="E308" s="87"/>
      <c r="F308" s="87"/>
      <c r="G308" s="88"/>
      <c r="H308" s="89"/>
      <c r="I308" s="89"/>
      <c r="J308" s="90"/>
      <c r="K308" s="90"/>
      <c r="L308" s="90"/>
      <c r="M308" s="90"/>
      <c r="N308" s="46"/>
      <c r="O308" s="46"/>
      <c r="P308" s="46"/>
      <c r="Q308" s="46"/>
      <c r="R308" s="46"/>
      <c r="S308" s="46"/>
      <c r="T308" s="46"/>
      <c r="U308" s="46"/>
      <c r="V308" s="46"/>
      <c r="W308" s="46"/>
      <c r="X308" s="46"/>
      <c r="Y308" s="46"/>
      <c r="Z308" s="46"/>
      <c r="AA308" s="46"/>
      <c r="AB308" s="46"/>
      <c r="AC308" s="46"/>
      <c r="AD308" s="46"/>
      <c r="AE308" s="46"/>
      <c r="AF308" s="46"/>
      <c r="AG308" s="46"/>
      <c r="AH308" s="46"/>
      <c r="AI308" s="46"/>
      <c r="AJ308" s="46"/>
      <c r="AK308" s="46"/>
      <c r="AL308" s="46"/>
      <c r="AM308" s="46"/>
      <c r="AN308" s="47"/>
      <c r="AO308" s="47"/>
      <c r="AP308" s="47"/>
      <c r="AQ308" s="47"/>
      <c r="AR308" s="47"/>
      <c r="AS308" s="47"/>
      <c r="AT308" s="47"/>
      <c r="AU308" s="47"/>
      <c r="AV308" s="47"/>
      <c r="AW308" s="47"/>
      <c r="AX308" s="47"/>
      <c r="AY308" s="47"/>
      <c r="AZ308" s="47"/>
      <c r="BA308" s="47"/>
      <c r="BB308" s="47"/>
      <c r="BC308" s="47"/>
      <c r="BD308" s="47"/>
      <c r="BE308" s="47"/>
      <c r="BF308" s="47"/>
    </row>
    <row r="309" spans="1:58" ht="12.6" customHeight="1" x14ac:dyDescent="0.25">
      <c r="A309" s="93" t="s">
        <v>330</v>
      </c>
      <c r="B309" s="205"/>
      <c r="C309" s="87"/>
      <c r="D309" s="337"/>
      <c r="E309" s="87"/>
      <c r="F309" s="87"/>
      <c r="G309" s="88"/>
      <c r="H309" s="89"/>
      <c r="I309" s="89"/>
      <c r="J309" s="90"/>
      <c r="K309" s="90"/>
      <c r="L309" s="90"/>
      <c r="M309" s="90"/>
      <c r="N309" s="46"/>
      <c r="O309" s="46"/>
      <c r="P309" s="46"/>
      <c r="Q309" s="46"/>
      <c r="R309" s="46"/>
      <c r="S309" s="46"/>
      <c r="T309" s="46"/>
      <c r="U309" s="46"/>
      <c r="V309" s="46"/>
      <c r="W309" s="46"/>
      <c r="X309" s="46"/>
      <c r="Y309" s="46"/>
      <c r="Z309" s="46"/>
      <c r="AA309" s="46"/>
      <c r="AB309" s="46"/>
      <c r="AC309" s="46"/>
      <c r="AD309" s="46"/>
      <c r="AE309" s="46"/>
      <c r="AF309" s="46"/>
      <c r="AG309" s="46"/>
      <c r="AH309" s="46"/>
      <c r="AI309" s="46"/>
      <c r="AJ309" s="46"/>
      <c r="AK309" s="46"/>
      <c r="AL309" s="46"/>
      <c r="AM309" s="46"/>
      <c r="AN309" s="47"/>
      <c r="AO309" s="47"/>
      <c r="AP309" s="47"/>
      <c r="AQ309" s="47"/>
      <c r="AR309" s="47"/>
      <c r="AS309" s="47"/>
      <c r="AT309" s="47"/>
      <c r="AU309" s="47"/>
      <c r="AV309" s="47"/>
      <c r="AW309" s="47"/>
      <c r="AX309" s="47"/>
      <c r="AY309" s="47"/>
      <c r="AZ309" s="47"/>
      <c r="BA309" s="47"/>
      <c r="BB309" s="47"/>
      <c r="BC309" s="47"/>
      <c r="BD309" s="47"/>
      <c r="BE309" s="47"/>
      <c r="BF309" s="47"/>
    </row>
    <row r="310" spans="1:58" s="315" customFormat="1" ht="12.6" customHeight="1" x14ac:dyDescent="0.25">
      <c r="A310" s="318"/>
      <c r="B310" s="316"/>
      <c r="C310" s="118"/>
      <c r="D310" s="348"/>
      <c r="E310" s="118"/>
      <c r="F310" s="118"/>
      <c r="G310" s="118"/>
      <c r="H310" s="118"/>
      <c r="I310" s="311"/>
      <c r="J310" s="317"/>
      <c r="K310" s="317"/>
      <c r="L310" s="317"/>
      <c r="M310" s="317"/>
      <c r="N310" s="317"/>
      <c r="O310" s="317"/>
      <c r="P310" s="317"/>
      <c r="Q310" s="317"/>
      <c r="R310" s="317"/>
      <c r="S310" s="317"/>
      <c r="T310" s="317"/>
      <c r="U310" s="317"/>
      <c r="V310" s="317"/>
      <c r="W310" s="317"/>
      <c r="X310" s="311"/>
      <c r="Y310" s="311"/>
      <c r="Z310" s="311"/>
      <c r="AA310" s="311"/>
      <c r="AB310" s="317"/>
      <c r="AC310" s="311"/>
      <c r="AD310" s="311"/>
      <c r="AE310" s="311"/>
      <c r="AF310" s="311"/>
      <c r="AG310" s="311"/>
      <c r="AH310" s="314"/>
      <c r="AI310" s="314"/>
      <c r="AJ310" s="314"/>
      <c r="AK310" s="314"/>
      <c r="AL310" s="314"/>
      <c r="AM310" s="314"/>
      <c r="AN310" s="314"/>
      <c r="AO310" s="314"/>
      <c r="AP310" s="314"/>
      <c r="AQ310" s="314"/>
      <c r="AR310" s="314"/>
      <c r="AS310" s="314"/>
      <c r="AT310" s="314"/>
      <c r="AU310" s="314"/>
      <c r="AV310" s="314"/>
      <c r="AW310" s="314"/>
      <c r="AX310" s="314"/>
      <c r="AY310" s="314"/>
      <c r="AZ310" s="314"/>
      <c r="BA310" s="314"/>
      <c r="BB310" s="314"/>
      <c r="BC310" s="314"/>
      <c r="BD310" s="314"/>
      <c r="BE310" s="314"/>
      <c r="BF310" s="314"/>
    </row>
    <row r="311" spans="1:58" s="315" customFormat="1" ht="12.6" customHeight="1" x14ac:dyDescent="0.25">
      <c r="A311" s="318"/>
      <c r="B311" s="316"/>
      <c r="C311" s="118"/>
      <c r="D311" s="348"/>
      <c r="E311" s="118"/>
      <c r="F311" s="118"/>
      <c r="G311" s="118"/>
      <c r="H311" s="118"/>
      <c r="I311" s="311"/>
      <c r="J311" s="317"/>
      <c r="K311" s="317"/>
      <c r="L311" s="317"/>
      <c r="M311" s="317"/>
      <c r="N311" s="317"/>
      <c r="O311" s="317"/>
      <c r="P311" s="317"/>
      <c r="Q311" s="317"/>
      <c r="R311" s="317"/>
      <c r="S311" s="317"/>
      <c r="T311" s="317"/>
      <c r="U311" s="317"/>
      <c r="V311" s="317"/>
      <c r="W311" s="317"/>
      <c r="X311" s="311"/>
      <c r="Y311" s="311"/>
      <c r="Z311" s="311"/>
      <c r="AA311" s="311"/>
      <c r="AB311" s="317"/>
      <c r="AC311" s="311"/>
      <c r="AD311" s="311"/>
      <c r="AE311" s="311"/>
      <c r="AF311" s="311"/>
      <c r="AG311" s="311"/>
      <c r="AH311" s="314"/>
      <c r="AI311" s="314"/>
      <c r="AJ311" s="314"/>
      <c r="AK311" s="314"/>
      <c r="AL311" s="314"/>
      <c r="AM311" s="314"/>
      <c r="AN311" s="314"/>
      <c r="AO311" s="314"/>
      <c r="AP311" s="314"/>
      <c r="AQ311" s="314"/>
      <c r="AR311" s="314"/>
      <c r="AS311" s="314"/>
      <c r="AT311" s="314"/>
      <c r="AU311" s="314"/>
      <c r="AV311" s="314"/>
      <c r="AW311" s="314"/>
      <c r="AX311" s="314"/>
      <c r="AY311" s="314"/>
      <c r="AZ311" s="314"/>
      <c r="BA311" s="314"/>
      <c r="BB311" s="314"/>
      <c r="BC311" s="314"/>
      <c r="BD311" s="314"/>
      <c r="BE311" s="314"/>
      <c r="BF311" s="314"/>
    </row>
    <row r="312" spans="1:58" s="315" customFormat="1" ht="12.6" customHeight="1" x14ac:dyDescent="0.25">
      <c r="A312" s="318"/>
      <c r="B312" s="316"/>
      <c r="C312" s="118"/>
      <c r="D312" s="348"/>
      <c r="E312" s="118"/>
      <c r="F312" s="118"/>
      <c r="G312" s="118"/>
      <c r="H312" s="118"/>
      <c r="I312" s="311"/>
      <c r="J312" s="317"/>
      <c r="K312" s="317"/>
      <c r="L312" s="317"/>
      <c r="M312" s="317"/>
      <c r="N312" s="317"/>
      <c r="O312" s="317"/>
      <c r="P312" s="317"/>
      <c r="Q312" s="317"/>
      <c r="R312" s="317"/>
      <c r="S312" s="317"/>
      <c r="T312" s="317"/>
      <c r="U312" s="317"/>
      <c r="V312" s="317"/>
      <c r="W312" s="317"/>
      <c r="X312" s="311"/>
      <c r="Y312" s="311"/>
      <c r="Z312" s="311"/>
      <c r="AA312" s="311"/>
      <c r="AB312" s="317"/>
      <c r="AC312" s="311"/>
      <c r="AD312" s="311"/>
      <c r="AE312" s="311"/>
      <c r="AF312" s="311"/>
      <c r="AG312" s="311"/>
      <c r="AH312" s="314"/>
      <c r="AI312" s="314"/>
      <c r="AJ312" s="314"/>
      <c r="AK312" s="314"/>
      <c r="AL312" s="314"/>
      <c r="AM312" s="314"/>
      <c r="AN312" s="314"/>
      <c r="AO312" s="314"/>
      <c r="AP312" s="314"/>
      <c r="AQ312" s="314"/>
      <c r="AR312" s="314"/>
      <c r="AS312" s="314"/>
      <c r="AT312" s="314"/>
      <c r="AU312" s="314"/>
      <c r="AV312" s="314"/>
      <c r="AW312" s="314"/>
      <c r="AX312" s="314"/>
      <c r="AY312" s="314"/>
      <c r="AZ312" s="314"/>
      <c r="BA312" s="314"/>
      <c r="BB312" s="314"/>
      <c r="BC312" s="314"/>
      <c r="BD312" s="314"/>
      <c r="BE312" s="314"/>
      <c r="BF312" s="314"/>
    </row>
    <row r="313" spans="1:58" s="315" customFormat="1" ht="12.6" customHeight="1" x14ac:dyDescent="0.25">
      <c r="A313" s="318"/>
      <c r="B313" s="316"/>
      <c r="C313" s="118"/>
      <c r="D313" s="348"/>
      <c r="E313" s="118"/>
      <c r="F313" s="118"/>
      <c r="G313" s="118"/>
      <c r="H313" s="118"/>
      <c r="I313" s="311"/>
      <c r="J313" s="317"/>
      <c r="K313" s="317"/>
      <c r="L313" s="317"/>
      <c r="M313" s="317"/>
      <c r="N313" s="317"/>
      <c r="O313" s="317"/>
      <c r="P313" s="317"/>
      <c r="Q313" s="317"/>
      <c r="R313" s="317"/>
      <c r="S313" s="317"/>
      <c r="T313" s="317"/>
      <c r="U313" s="317"/>
      <c r="V313" s="317"/>
      <c r="W313" s="317"/>
      <c r="X313" s="311"/>
      <c r="Y313" s="311"/>
      <c r="Z313" s="311"/>
      <c r="AA313" s="311"/>
      <c r="AB313" s="317"/>
      <c r="AC313" s="311"/>
      <c r="AD313" s="311"/>
      <c r="AE313" s="311"/>
      <c r="AF313" s="311"/>
      <c r="AG313" s="311"/>
      <c r="AH313" s="314"/>
      <c r="AI313" s="314"/>
      <c r="AJ313" s="314"/>
      <c r="AK313" s="314"/>
      <c r="AL313" s="314"/>
      <c r="AM313" s="314"/>
      <c r="AN313" s="314"/>
      <c r="AO313" s="314"/>
      <c r="AP313" s="314"/>
      <c r="AQ313" s="314"/>
      <c r="AR313" s="314"/>
      <c r="AS313" s="314"/>
      <c r="AT313" s="314"/>
      <c r="AU313" s="314"/>
      <c r="AV313" s="314"/>
      <c r="AW313" s="314"/>
      <c r="AX313" s="314"/>
      <c r="AY313" s="314"/>
      <c r="AZ313" s="314"/>
      <c r="BA313" s="314"/>
      <c r="BB313" s="314"/>
      <c r="BC313" s="314"/>
      <c r="BD313" s="314"/>
      <c r="BE313" s="314"/>
      <c r="BF313" s="314"/>
    </row>
    <row r="314" spans="1:58" s="315" customFormat="1" ht="12.6" customHeight="1" x14ac:dyDescent="0.25">
      <c r="A314" s="318"/>
      <c r="B314" s="316"/>
      <c r="C314" s="118"/>
      <c r="D314" s="348"/>
      <c r="E314" s="118"/>
      <c r="F314" s="118"/>
      <c r="G314" s="118"/>
      <c r="H314" s="118"/>
      <c r="I314" s="311"/>
      <c r="J314" s="317"/>
      <c r="K314" s="317"/>
      <c r="L314" s="317"/>
      <c r="M314" s="317"/>
      <c r="N314" s="317"/>
      <c r="O314" s="317"/>
      <c r="P314" s="317"/>
      <c r="Q314" s="317"/>
      <c r="R314" s="317"/>
      <c r="S314" s="317"/>
      <c r="T314" s="317"/>
      <c r="U314" s="317"/>
      <c r="V314" s="317"/>
      <c r="W314" s="317"/>
      <c r="X314" s="311"/>
      <c r="Y314" s="311"/>
      <c r="Z314" s="311"/>
      <c r="AA314" s="311"/>
      <c r="AB314" s="317"/>
      <c r="AC314" s="311"/>
      <c r="AD314" s="311"/>
      <c r="AE314" s="311"/>
      <c r="AF314" s="311"/>
      <c r="AG314" s="311"/>
      <c r="AH314" s="314"/>
      <c r="AI314" s="314"/>
      <c r="AJ314" s="314"/>
      <c r="AK314" s="314"/>
      <c r="AL314" s="314"/>
      <c r="AM314" s="314"/>
      <c r="AN314" s="314"/>
      <c r="AO314" s="314"/>
      <c r="AP314" s="314"/>
      <c r="AQ314" s="314"/>
      <c r="AR314" s="314"/>
      <c r="AS314" s="314"/>
      <c r="AT314" s="314"/>
      <c r="AU314" s="314"/>
      <c r="AV314" s="314"/>
      <c r="AW314" s="314"/>
      <c r="AX314" s="314"/>
      <c r="AY314" s="314"/>
      <c r="AZ314" s="314"/>
      <c r="BA314" s="314"/>
      <c r="BB314" s="314"/>
      <c r="BC314" s="314"/>
      <c r="BD314" s="314"/>
      <c r="BE314" s="314"/>
      <c r="BF314" s="314"/>
    </row>
    <row r="315" spans="1:58" s="315" customFormat="1" ht="12.6" customHeight="1" x14ac:dyDescent="0.25">
      <c r="A315" s="318"/>
      <c r="B315" s="316"/>
      <c r="C315" s="118"/>
      <c r="D315" s="348"/>
      <c r="E315" s="118"/>
      <c r="F315" s="118"/>
      <c r="G315" s="118"/>
      <c r="H315" s="118"/>
      <c r="I315" s="311"/>
      <c r="J315" s="317"/>
      <c r="K315" s="317"/>
      <c r="L315" s="317"/>
      <c r="M315" s="317"/>
      <c r="N315" s="317"/>
      <c r="O315" s="317"/>
      <c r="P315" s="317"/>
      <c r="Q315" s="317"/>
      <c r="R315" s="317"/>
      <c r="S315" s="317"/>
      <c r="T315" s="317"/>
      <c r="U315" s="317"/>
      <c r="V315" s="317"/>
      <c r="W315" s="317"/>
      <c r="X315" s="311"/>
      <c r="Y315" s="311"/>
      <c r="Z315" s="311"/>
      <c r="AA315" s="311"/>
      <c r="AB315" s="317"/>
      <c r="AC315" s="311"/>
      <c r="AD315" s="311"/>
      <c r="AE315" s="311"/>
      <c r="AF315" s="311"/>
      <c r="AG315" s="311"/>
      <c r="AH315" s="314"/>
      <c r="AI315" s="314"/>
      <c r="AJ315" s="314"/>
      <c r="AK315" s="314"/>
      <c r="AL315" s="314"/>
      <c r="AM315" s="314"/>
      <c r="AN315" s="314"/>
      <c r="AO315" s="314"/>
      <c r="AP315" s="314"/>
      <c r="AQ315" s="314"/>
      <c r="AR315" s="314"/>
      <c r="AS315" s="314"/>
      <c r="AT315" s="314"/>
      <c r="AU315" s="314"/>
      <c r="AV315" s="314"/>
      <c r="AW315" s="314"/>
      <c r="AX315" s="314"/>
      <c r="AY315" s="314"/>
      <c r="AZ315" s="314"/>
      <c r="BA315" s="314"/>
      <c r="BB315" s="314"/>
      <c r="BC315" s="314"/>
      <c r="BD315" s="314"/>
      <c r="BE315" s="314"/>
      <c r="BF315" s="314"/>
    </row>
    <row r="316" spans="1:58" s="315" customFormat="1" ht="12.6" customHeight="1" x14ac:dyDescent="0.25">
      <c r="A316" s="318"/>
      <c r="B316" s="316"/>
      <c r="C316" s="118"/>
      <c r="D316" s="348"/>
      <c r="E316" s="118"/>
      <c r="F316" s="118"/>
      <c r="G316" s="118"/>
      <c r="H316" s="118"/>
      <c r="I316" s="311"/>
      <c r="J316" s="317"/>
      <c r="K316" s="317"/>
      <c r="L316" s="317"/>
      <c r="M316" s="317"/>
      <c r="N316" s="317"/>
      <c r="O316" s="317"/>
      <c r="P316" s="317"/>
      <c r="Q316" s="317"/>
      <c r="R316" s="317"/>
      <c r="S316" s="317"/>
      <c r="T316" s="317"/>
      <c r="U316" s="317"/>
      <c r="V316" s="317"/>
      <c r="W316" s="317"/>
      <c r="X316" s="311"/>
      <c r="Y316" s="311"/>
      <c r="Z316" s="311"/>
      <c r="AA316" s="311"/>
      <c r="AB316" s="317"/>
      <c r="AC316" s="311"/>
      <c r="AD316" s="311"/>
      <c r="AE316" s="311"/>
      <c r="AF316" s="311"/>
      <c r="AG316" s="311"/>
      <c r="AH316" s="314"/>
      <c r="AI316" s="314"/>
      <c r="AJ316" s="314"/>
      <c r="AK316" s="314"/>
      <c r="AL316" s="314"/>
      <c r="AM316" s="314"/>
      <c r="AN316" s="314"/>
      <c r="AO316" s="314"/>
      <c r="AP316" s="314"/>
      <c r="AQ316" s="314"/>
      <c r="AR316" s="314"/>
      <c r="AS316" s="314"/>
      <c r="AT316" s="314"/>
      <c r="AU316" s="314"/>
      <c r="AV316" s="314"/>
      <c r="AW316" s="314"/>
      <c r="AX316" s="314"/>
      <c r="AY316" s="314"/>
      <c r="AZ316" s="314"/>
      <c r="BA316" s="314"/>
      <c r="BB316" s="314"/>
      <c r="BC316" s="314"/>
      <c r="BD316" s="314"/>
      <c r="BE316" s="314"/>
      <c r="BF316" s="314"/>
    </row>
    <row r="317" spans="1:58" s="315" customFormat="1" ht="12.6" customHeight="1" x14ac:dyDescent="0.25">
      <c r="A317" s="318"/>
      <c r="B317" s="316"/>
      <c r="C317" s="118"/>
      <c r="D317" s="348"/>
      <c r="E317" s="118"/>
      <c r="F317" s="118"/>
      <c r="G317" s="118"/>
      <c r="H317" s="118"/>
      <c r="I317" s="311"/>
      <c r="J317" s="317"/>
      <c r="K317" s="317"/>
      <c r="L317" s="317"/>
      <c r="M317" s="317"/>
      <c r="N317" s="317"/>
      <c r="O317" s="317"/>
      <c r="P317" s="317"/>
      <c r="Q317" s="317"/>
      <c r="R317" s="317"/>
      <c r="S317" s="317"/>
      <c r="T317" s="317"/>
      <c r="U317" s="317"/>
      <c r="V317" s="317"/>
      <c r="W317" s="317"/>
      <c r="X317" s="311"/>
      <c r="Y317" s="311"/>
      <c r="Z317" s="311"/>
      <c r="AA317" s="311"/>
      <c r="AB317" s="317"/>
      <c r="AC317" s="311"/>
      <c r="AD317" s="311"/>
      <c r="AE317" s="311"/>
      <c r="AF317" s="311"/>
      <c r="AG317" s="311"/>
      <c r="AH317" s="314"/>
      <c r="AI317" s="314"/>
      <c r="AJ317" s="314"/>
      <c r="AK317" s="314"/>
      <c r="AL317" s="314"/>
      <c r="AM317" s="314"/>
      <c r="AN317" s="314"/>
      <c r="AO317" s="314"/>
      <c r="AP317" s="314"/>
      <c r="AQ317" s="314"/>
      <c r="AR317" s="314"/>
      <c r="AS317" s="314"/>
      <c r="AT317" s="314"/>
      <c r="AU317" s="314"/>
      <c r="AV317" s="314"/>
      <c r="AW317" s="314"/>
      <c r="AX317" s="314"/>
      <c r="AY317" s="314"/>
      <c r="AZ317" s="314"/>
      <c r="BA317" s="314"/>
      <c r="BB317" s="314"/>
      <c r="BC317" s="314"/>
      <c r="BD317" s="314"/>
      <c r="BE317" s="314"/>
      <c r="BF317" s="314"/>
    </row>
    <row r="318" spans="1:58" s="315" customFormat="1" ht="12.6" customHeight="1" x14ac:dyDescent="0.25">
      <c r="A318" s="318"/>
      <c r="B318" s="316"/>
      <c r="C318" s="118"/>
      <c r="D318" s="348"/>
      <c r="E318" s="118"/>
      <c r="F318" s="118"/>
      <c r="G318" s="118"/>
      <c r="H318" s="118"/>
      <c r="I318" s="311"/>
      <c r="J318" s="317"/>
      <c r="K318" s="317"/>
      <c r="L318" s="317"/>
      <c r="M318" s="317"/>
      <c r="N318" s="317"/>
      <c r="O318" s="317"/>
      <c r="P318" s="317"/>
      <c r="Q318" s="317"/>
      <c r="R318" s="317"/>
      <c r="S318" s="317"/>
      <c r="T318" s="317"/>
      <c r="U318" s="317"/>
      <c r="V318" s="317"/>
      <c r="W318" s="317"/>
      <c r="X318" s="311"/>
      <c r="Y318" s="311"/>
      <c r="Z318" s="311"/>
      <c r="AA318" s="311"/>
      <c r="AB318" s="317"/>
      <c r="AC318" s="311"/>
      <c r="AD318" s="311"/>
      <c r="AE318" s="311"/>
      <c r="AF318" s="311"/>
      <c r="AG318" s="311"/>
      <c r="AH318" s="314"/>
      <c r="AI318" s="314"/>
      <c r="AJ318" s="314"/>
      <c r="AK318" s="314"/>
      <c r="AL318" s="314"/>
      <c r="AM318" s="314"/>
      <c r="AN318" s="314"/>
      <c r="AO318" s="314"/>
      <c r="AP318" s="314"/>
      <c r="AQ318" s="314"/>
      <c r="AR318" s="314"/>
      <c r="AS318" s="314"/>
      <c r="AT318" s="314"/>
      <c r="AU318" s="314"/>
      <c r="AV318" s="314"/>
      <c r="AW318" s="314"/>
      <c r="AX318" s="314"/>
      <c r="AY318" s="314"/>
      <c r="AZ318" s="314"/>
      <c r="BA318" s="314"/>
      <c r="BB318" s="314"/>
      <c r="BC318" s="314"/>
      <c r="BD318" s="314"/>
      <c r="BE318" s="314"/>
      <c r="BF318" s="314"/>
    </row>
    <row r="319" spans="1:58" s="315" customFormat="1" ht="12.6" customHeight="1" x14ac:dyDescent="0.25">
      <c r="A319" s="318"/>
      <c r="B319" s="316"/>
      <c r="C319" s="118"/>
      <c r="D319" s="348"/>
      <c r="E319" s="118"/>
      <c r="F319" s="118"/>
      <c r="G319" s="118"/>
      <c r="H319" s="118"/>
      <c r="I319" s="311"/>
      <c r="J319" s="317"/>
      <c r="K319" s="317"/>
      <c r="L319" s="317"/>
      <c r="M319" s="317"/>
      <c r="N319" s="317"/>
      <c r="O319" s="317"/>
      <c r="P319" s="317"/>
      <c r="Q319" s="317"/>
      <c r="R319" s="317"/>
      <c r="S319" s="317"/>
      <c r="T319" s="317"/>
      <c r="U319" s="317"/>
      <c r="V319" s="317"/>
      <c r="W319" s="317"/>
      <c r="X319" s="311"/>
      <c r="Y319" s="311"/>
      <c r="Z319" s="311"/>
      <c r="AA319" s="311"/>
      <c r="AB319" s="317"/>
      <c r="AC319" s="311"/>
      <c r="AD319" s="311"/>
      <c r="AE319" s="311"/>
      <c r="AF319" s="311"/>
      <c r="AG319" s="311"/>
      <c r="AH319" s="314"/>
      <c r="AI319" s="314"/>
      <c r="AJ319" s="314"/>
      <c r="AK319" s="314"/>
      <c r="AL319" s="314"/>
      <c r="AM319" s="314"/>
      <c r="AN319" s="314"/>
      <c r="AO319" s="314"/>
      <c r="AP319" s="314"/>
      <c r="AQ319" s="314"/>
      <c r="AR319" s="314"/>
      <c r="AS319" s="314"/>
      <c r="AT319" s="314"/>
      <c r="AU319" s="314"/>
      <c r="AV319" s="314"/>
      <c r="AW319" s="314"/>
      <c r="AX319" s="314"/>
      <c r="AY319" s="314"/>
      <c r="AZ319" s="314"/>
      <c r="BA319" s="314"/>
      <c r="BB319" s="314"/>
      <c r="BC319" s="314"/>
      <c r="BD319" s="314"/>
      <c r="BE319" s="314"/>
      <c r="BF319" s="314"/>
    </row>
    <row r="320" spans="1:58" s="315" customFormat="1" ht="12.6" customHeight="1" x14ac:dyDescent="0.25">
      <c r="A320" s="318"/>
      <c r="B320" s="316"/>
      <c r="C320" s="118"/>
      <c r="D320" s="348"/>
      <c r="E320" s="118"/>
      <c r="F320" s="118"/>
      <c r="G320" s="118"/>
      <c r="H320" s="118"/>
      <c r="I320" s="311"/>
      <c r="J320" s="317"/>
      <c r="K320" s="317"/>
      <c r="L320" s="317"/>
      <c r="M320" s="317"/>
      <c r="N320" s="317"/>
      <c r="O320" s="317"/>
      <c r="P320" s="317"/>
      <c r="Q320" s="317"/>
      <c r="R320" s="317"/>
      <c r="S320" s="317"/>
      <c r="T320" s="317"/>
      <c r="U320" s="317"/>
      <c r="V320" s="317"/>
      <c r="W320" s="317"/>
      <c r="X320" s="311"/>
      <c r="Y320" s="311"/>
      <c r="Z320" s="311"/>
      <c r="AA320" s="311"/>
      <c r="AB320" s="317"/>
      <c r="AC320" s="311"/>
      <c r="AD320" s="311"/>
      <c r="AE320" s="311"/>
      <c r="AF320" s="311"/>
      <c r="AG320" s="311"/>
      <c r="AH320" s="314"/>
      <c r="AI320" s="314"/>
      <c r="AJ320" s="314"/>
      <c r="AK320" s="314"/>
      <c r="AL320" s="314"/>
      <c r="AM320" s="314"/>
      <c r="AN320" s="314"/>
      <c r="AO320" s="314"/>
      <c r="AP320" s="314"/>
      <c r="AQ320" s="314"/>
      <c r="AR320" s="314"/>
      <c r="AS320" s="314"/>
      <c r="AT320" s="314"/>
      <c r="AU320" s="314"/>
      <c r="AV320" s="314"/>
      <c r="AW320" s="314"/>
      <c r="AX320" s="314"/>
      <c r="AY320" s="314"/>
      <c r="AZ320" s="314"/>
      <c r="BA320" s="314"/>
      <c r="BB320" s="314"/>
      <c r="BC320" s="314"/>
      <c r="BD320" s="314"/>
      <c r="BE320" s="314"/>
      <c r="BF320" s="314"/>
    </row>
    <row r="324" spans="1:58" ht="12.75" customHeight="1" x14ac:dyDescent="0.25">
      <c r="A324" s="125"/>
      <c r="B324" s="211"/>
      <c r="C324" s="125"/>
      <c r="D324" s="349"/>
      <c r="E324" s="125"/>
      <c r="F324" s="125"/>
      <c r="G324" s="125"/>
      <c r="H324" s="125"/>
      <c r="I324" s="125"/>
      <c r="J324" s="125"/>
      <c r="K324" s="125"/>
      <c r="L324" s="125"/>
      <c r="M324" s="125"/>
      <c r="N324" s="125"/>
      <c r="O324" s="125"/>
      <c r="P324" s="125"/>
      <c r="Q324" s="125"/>
      <c r="R324" s="125"/>
      <c r="S324" s="125"/>
      <c r="T324" s="125"/>
      <c r="U324" s="125"/>
      <c r="V324" s="125"/>
      <c r="W324" s="125"/>
      <c r="X324" s="125"/>
      <c r="Y324" s="125"/>
      <c r="Z324" s="125"/>
      <c r="AA324" s="125"/>
      <c r="AB324" s="125"/>
      <c r="AC324" s="125"/>
      <c r="AD324" s="125"/>
      <c r="AE324" s="125"/>
      <c r="AF324" s="125"/>
      <c r="AG324" s="125"/>
      <c r="AH324" s="125"/>
      <c r="AI324" s="125"/>
      <c r="AJ324" s="125"/>
      <c r="AK324" s="125"/>
      <c r="AL324" s="47"/>
      <c r="AM324" s="47"/>
      <c r="AN324" s="47"/>
      <c r="AO324" s="47"/>
      <c r="AP324" s="47"/>
      <c r="AQ324" s="47"/>
      <c r="AR324" s="47"/>
      <c r="AS324" s="47"/>
      <c r="AT324" s="47"/>
      <c r="AU324" s="47"/>
      <c r="AV324" s="47"/>
      <c r="AW324" s="47"/>
      <c r="AX324" s="47"/>
      <c r="AY324" s="47"/>
      <c r="AZ324" s="47"/>
      <c r="BA324" s="47"/>
      <c r="BB324" s="47"/>
      <c r="BC324" s="47"/>
      <c r="BD324" s="47"/>
      <c r="BE324" s="47"/>
      <c r="BF324" s="47"/>
    </row>
    <row r="325" spans="1:58" ht="12.75" customHeight="1" x14ac:dyDescent="0.25">
      <c r="A325" s="105"/>
      <c r="B325" s="212"/>
      <c r="C325" s="151"/>
      <c r="D325" s="349"/>
      <c r="E325" s="125"/>
      <c r="F325" s="125"/>
      <c r="G325" s="125"/>
      <c r="H325" s="125"/>
      <c r="I325" s="151"/>
      <c r="J325" s="125"/>
      <c r="K325" s="125"/>
      <c r="L325" s="125"/>
      <c r="M325" s="125"/>
      <c r="N325" s="125"/>
      <c r="O325" s="125"/>
      <c r="P325" s="95"/>
      <c r="Q325" s="125"/>
      <c r="R325" s="125"/>
      <c r="S325" s="125"/>
      <c r="T325" s="95"/>
      <c r="U325" s="125"/>
      <c r="V325" s="125"/>
      <c r="W325" s="125"/>
      <c r="X325" s="125"/>
      <c r="Y325" s="125"/>
      <c r="Z325" s="125"/>
      <c r="AA325" s="125"/>
      <c r="AB325" s="125"/>
      <c r="AC325" s="125"/>
      <c r="AD325" s="125"/>
      <c r="AE325" s="125"/>
      <c r="AF325" s="125"/>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row>
    <row r="326" spans="1:58" ht="12.75" customHeight="1" x14ac:dyDescent="0.25">
      <c r="A326" s="105"/>
      <c r="B326" s="212"/>
      <c r="C326" s="151"/>
      <c r="D326" s="349"/>
      <c r="E326" s="125"/>
      <c r="F326" s="125"/>
      <c r="G326" s="125"/>
      <c r="H326" s="125"/>
      <c r="I326" s="151"/>
      <c r="J326" s="125"/>
      <c r="K326" s="125"/>
      <c r="L326" s="125"/>
      <c r="M326" s="125"/>
      <c r="N326" s="125"/>
      <c r="O326" s="125"/>
      <c r="P326" s="95"/>
      <c r="Q326" s="125"/>
      <c r="R326" s="125"/>
      <c r="S326" s="125"/>
      <c r="T326" s="95"/>
      <c r="U326" s="125"/>
      <c r="V326" s="125"/>
      <c r="W326" s="125"/>
      <c r="X326" s="125"/>
      <c r="Y326" s="125"/>
      <c r="Z326" s="125"/>
      <c r="AA326" s="125"/>
      <c r="AB326" s="125"/>
      <c r="AC326" s="125"/>
      <c r="AD326" s="125"/>
      <c r="AE326" s="125"/>
      <c r="AF326" s="125"/>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row>
    <row r="327" spans="1:58" ht="12.75" customHeight="1" x14ac:dyDescent="0.25">
      <c r="A327" s="105"/>
      <c r="B327" s="212"/>
      <c r="C327" s="151"/>
      <c r="D327" s="349"/>
      <c r="E327" s="125"/>
      <c r="F327" s="125"/>
      <c r="G327" s="125"/>
      <c r="H327" s="125"/>
      <c r="I327" s="151"/>
      <c r="J327" s="125"/>
      <c r="K327" s="125"/>
      <c r="L327" s="125"/>
      <c r="M327" s="125"/>
      <c r="N327" s="125"/>
      <c r="O327" s="125"/>
      <c r="P327" s="95"/>
      <c r="Q327" s="125"/>
      <c r="R327" s="125"/>
      <c r="S327" s="125"/>
      <c r="T327" s="95"/>
      <c r="U327" s="125"/>
      <c r="V327" s="125"/>
      <c r="W327" s="125"/>
      <c r="X327" s="125"/>
      <c r="Y327" s="125"/>
      <c r="Z327" s="125"/>
      <c r="AA327" s="125"/>
      <c r="AB327" s="125"/>
      <c r="AC327" s="125"/>
      <c r="AD327" s="125"/>
      <c r="AE327" s="125"/>
      <c r="AF327" s="125"/>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row>
    <row r="328" spans="1:58" ht="12.75" customHeight="1" x14ac:dyDescent="0.25">
      <c r="A328" s="105"/>
      <c r="B328" s="212"/>
      <c r="C328" s="151"/>
      <c r="D328" s="349"/>
      <c r="E328" s="125"/>
      <c r="F328" s="125"/>
      <c r="G328" s="125"/>
      <c r="H328" s="125"/>
      <c r="I328" s="151"/>
      <c r="J328" s="125"/>
      <c r="K328" s="125"/>
      <c r="L328" s="125"/>
      <c r="M328" s="125"/>
      <c r="N328" s="125"/>
      <c r="O328" s="125"/>
      <c r="P328" s="95"/>
      <c r="Q328" s="125"/>
      <c r="R328" s="125"/>
      <c r="S328" s="125"/>
      <c r="T328" s="95"/>
      <c r="U328" s="125"/>
      <c r="V328" s="125"/>
      <c r="W328" s="125"/>
      <c r="X328" s="125"/>
      <c r="Y328" s="125"/>
      <c r="Z328" s="125"/>
      <c r="AA328" s="125"/>
      <c r="AB328" s="125"/>
      <c r="AC328" s="125"/>
      <c r="AD328" s="125"/>
      <c r="AE328" s="125"/>
      <c r="AF328" s="125"/>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row>
    <row r="329" spans="1:58" ht="12.75" customHeight="1" x14ac:dyDescent="0.25">
      <c r="A329" s="105"/>
      <c r="B329" s="212"/>
      <c r="C329" s="151"/>
      <c r="D329" s="349"/>
      <c r="E329" s="125"/>
      <c r="F329" s="125"/>
      <c r="G329" s="125"/>
      <c r="H329" s="125"/>
      <c r="I329" s="151"/>
      <c r="J329" s="125"/>
      <c r="K329" s="125"/>
      <c r="L329" s="125"/>
      <c r="M329" s="125"/>
      <c r="N329" s="125"/>
      <c r="O329" s="125"/>
      <c r="P329" s="95"/>
      <c r="Q329" s="125"/>
      <c r="R329" s="125"/>
      <c r="S329" s="125"/>
      <c r="T329" s="95"/>
      <c r="U329" s="125"/>
      <c r="V329" s="125"/>
      <c r="W329" s="125"/>
      <c r="X329" s="125"/>
      <c r="Y329" s="125"/>
      <c r="Z329" s="125"/>
      <c r="AA329" s="125"/>
      <c r="AB329" s="125"/>
      <c r="AC329" s="125"/>
      <c r="AD329" s="125"/>
      <c r="AE329" s="125"/>
      <c r="AF329" s="125"/>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row>
    <row r="330" spans="1:58" ht="12.75" customHeight="1" x14ac:dyDescent="0.25">
      <c r="A330" s="105"/>
      <c r="B330" s="212"/>
      <c r="C330" s="151"/>
      <c r="D330" s="349"/>
      <c r="E330" s="125"/>
      <c r="F330" s="125"/>
      <c r="G330" s="125"/>
      <c r="H330" s="125"/>
      <c r="I330" s="151"/>
      <c r="J330" s="125"/>
      <c r="K330" s="125"/>
      <c r="L330" s="125"/>
      <c r="M330" s="125"/>
      <c r="N330" s="125"/>
      <c r="O330" s="125"/>
      <c r="P330" s="95"/>
      <c r="Q330" s="125"/>
      <c r="R330" s="125"/>
      <c r="S330" s="125"/>
      <c r="T330" s="95"/>
      <c r="U330" s="125"/>
      <c r="V330" s="125"/>
      <c r="W330" s="125"/>
      <c r="X330" s="125"/>
      <c r="Y330" s="125"/>
      <c r="Z330" s="125"/>
      <c r="AA330" s="125"/>
      <c r="AB330" s="125"/>
      <c r="AC330" s="125"/>
      <c r="AD330" s="125"/>
      <c r="AE330" s="125"/>
      <c r="AF330" s="125"/>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row>
    <row r="331" spans="1:58" ht="12.75" customHeight="1" x14ac:dyDescent="0.25">
      <c r="A331" s="105"/>
      <c r="B331" s="212"/>
      <c r="C331" s="151"/>
      <c r="D331" s="349"/>
      <c r="E331" s="125"/>
      <c r="F331" s="125"/>
      <c r="G331" s="125"/>
      <c r="H331" s="125"/>
      <c r="I331" s="151"/>
      <c r="J331" s="125"/>
      <c r="K331" s="125"/>
      <c r="L331" s="125"/>
      <c r="M331" s="125"/>
      <c r="N331" s="125"/>
      <c r="O331" s="125"/>
      <c r="P331" s="95"/>
      <c r="Q331" s="125"/>
      <c r="R331" s="125"/>
      <c r="S331" s="125"/>
      <c r="T331" s="95"/>
      <c r="U331" s="125"/>
      <c r="V331" s="125"/>
      <c r="W331" s="125"/>
      <c r="X331" s="125"/>
      <c r="Y331" s="125"/>
      <c r="Z331" s="125"/>
      <c r="AA331" s="125"/>
      <c r="AB331" s="125"/>
      <c r="AC331" s="125"/>
      <c r="AD331" s="125"/>
      <c r="AE331" s="125"/>
      <c r="AF331" s="125"/>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row>
    <row r="332" spans="1:58" ht="12.75" customHeight="1" x14ac:dyDescent="0.25">
      <c r="A332" s="105"/>
      <c r="B332" s="212"/>
      <c r="C332" s="151"/>
      <c r="D332" s="349"/>
      <c r="E332" s="125"/>
      <c r="F332" s="125"/>
      <c r="G332" s="125"/>
      <c r="H332" s="125"/>
      <c r="I332" s="151"/>
      <c r="J332" s="125"/>
      <c r="K332" s="125"/>
      <c r="L332" s="125"/>
      <c r="M332" s="125"/>
      <c r="N332" s="125"/>
      <c r="O332" s="125"/>
      <c r="P332" s="95"/>
      <c r="Q332" s="125"/>
      <c r="R332" s="125"/>
      <c r="S332" s="125"/>
      <c r="T332" s="95"/>
      <c r="U332" s="125"/>
      <c r="V332" s="125"/>
      <c r="W332" s="125"/>
      <c r="X332" s="125"/>
      <c r="Y332" s="125"/>
      <c r="Z332" s="125"/>
      <c r="AA332" s="125"/>
      <c r="AB332" s="125"/>
      <c r="AC332" s="125"/>
      <c r="AD332" s="125"/>
      <c r="AE332" s="125"/>
      <c r="AF332" s="125"/>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row>
    <row r="333" spans="1:58" ht="12.75" customHeight="1" x14ac:dyDescent="0.25">
      <c r="A333" s="105"/>
      <c r="B333" s="212"/>
      <c r="C333" s="151"/>
      <c r="D333" s="349"/>
      <c r="E333" s="125"/>
      <c r="F333" s="125"/>
      <c r="G333" s="125"/>
      <c r="H333" s="125"/>
      <c r="I333" s="151"/>
      <c r="J333" s="125"/>
      <c r="K333" s="125"/>
      <c r="L333" s="125"/>
      <c r="M333" s="125"/>
      <c r="N333" s="125"/>
      <c r="O333" s="125"/>
      <c r="P333" s="95"/>
      <c r="Q333" s="125"/>
      <c r="R333" s="125"/>
      <c r="S333" s="125"/>
      <c r="T333" s="95"/>
      <c r="U333" s="125"/>
      <c r="V333" s="125"/>
      <c r="W333" s="125"/>
      <c r="X333" s="125"/>
      <c r="Y333" s="125"/>
      <c r="Z333" s="125"/>
      <c r="AA333" s="125"/>
      <c r="AB333" s="125"/>
      <c r="AC333" s="125"/>
      <c r="AD333" s="125"/>
      <c r="AE333" s="125"/>
      <c r="AF333" s="125"/>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row>
    <row r="334" spans="1:58" ht="12.75" customHeight="1" x14ac:dyDescent="0.25">
      <c r="A334" s="105"/>
      <c r="B334" s="212"/>
      <c r="C334" s="151"/>
      <c r="D334" s="349"/>
      <c r="E334" s="125"/>
      <c r="F334" s="125"/>
      <c r="G334" s="125"/>
      <c r="H334" s="125"/>
      <c r="I334" s="151"/>
      <c r="J334" s="125"/>
      <c r="K334" s="125"/>
      <c r="L334" s="125"/>
      <c r="M334" s="125"/>
      <c r="N334" s="125"/>
      <c r="O334" s="125"/>
      <c r="P334" s="95"/>
      <c r="Q334" s="125"/>
      <c r="R334" s="125"/>
      <c r="S334" s="125"/>
      <c r="T334" s="95"/>
      <c r="U334" s="125"/>
      <c r="V334" s="125"/>
      <c r="W334" s="125"/>
      <c r="X334" s="125"/>
      <c r="Y334" s="125"/>
      <c r="Z334" s="125"/>
      <c r="AA334" s="125"/>
      <c r="AB334" s="125"/>
      <c r="AC334" s="125"/>
      <c r="AD334" s="125"/>
      <c r="AE334" s="125"/>
      <c r="AF334" s="125"/>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row>
    <row r="335" spans="1:58" ht="12.75" customHeight="1" x14ac:dyDescent="0.25">
      <c r="A335" s="105"/>
      <c r="B335" s="212"/>
      <c r="C335" s="151"/>
      <c r="D335" s="349"/>
      <c r="E335" s="125"/>
      <c r="F335" s="125"/>
      <c r="G335" s="125"/>
      <c r="H335" s="125"/>
      <c r="I335" s="151"/>
      <c r="J335" s="125"/>
      <c r="K335" s="125"/>
      <c r="L335" s="125"/>
      <c r="M335" s="125"/>
      <c r="N335" s="125"/>
      <c r="O335" s="125"/>
      <c r="P335" s="95"/>
      <c r="Q335" s="125"/>
      <c r="R335" s="125"/>
      <c r="S335" s="125"/>
      <c r="T335" s="95"/>
      <c r="U335" s="125"/>
      <c r="V335" s="125"/>
      <c r="W335" s="125"/>
      <c r="X335" s="125"/>
      <c r="Y335" s="125"/>
      <c r="Z335" s="125"/>
      <c r="AA335" s="125"/>
      <c r="AB335" s="125"/>
      <c r="AC335" s="125"/>
      <c r="AD335" s="125"/>
      <c r="AE335" s="125"/>
      <c r="AF335" s="125"/>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row>
    <row r="336" spans="1:58" ht="12.75" customHeight="1" x14ac:dyDescent="0.25">
      <c r="A336" s="105"/>
      <c r="B336" s="212"/>
      <c r="C336" s="151"/>
      <c r="D336" s="349"/>
      <c r="E336" s="125"/>
      <c r="F336" s="125"/>
      <c r="G336" s="125"/>
      <c r="H336" s="125"/>
      <c r="I336" s="151"/>
      <c r="J336" s="125"/>
      <c r="K336" s="125"/>
      <c r="L336" s="125"/>
      <c r="M336" s="125"/>
      <c r="N336" s="125"/>
      <c r="O336" s="125"/>
      <c r="P336" s="95"/>
      <c r="Q336" s="125"/>
      <c r="R336" s="125"/>
      <c r="S336" s="125"/>
      <c r="T336" s="95"/>
      <c r="U336" s="125"/>
      <c r="V336" s="125"/>
      <c r="W336" s="125"/>
      <c r="X336" s="125"/>
      <c r="Y336" s="125"/>
      <c r="Z336" s="125"/>
      <c r="AA336" s="125"/>
      <c r="AB336" s="125"/>
      <c r="AC336" s="125"/>
      <c r="AD336" s="125"/>
      <c r="AE336" s="125"/>
      <c r="AF336" s="125"/>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row>
    <row r="337" spans="1:58" ht="12.75" customHeight="1" x14ac:dyDescent="0.25">
      <c r="A337" s="105"/>
      <c r="B337" s="212"/>
      <c r="C337" s="151"/>
      <c r="D337" s="349"/>
      <c r="E337" s="125"/>
      <c r="F337" s="125"/>
      <c r="G337" s="125"/>
      <c r="H337" s="125"/>
      <c r="I337" s="151"/>
      <c r="J337" s="125"/>
      <c r="K337" s="125"/>
      <c r="L337" s="125"/>
      <c r="M337" s="125"/>
      <c r="N337" s="125"/>
      <c r="O337" s="125"/>
      <c r="P337" s="95"/>
      <c r="Q337" s="125"/>
      <c r="R337" s="125"/>
      <c r="S337" s="125"/>
      <c r="T337" s="95"/>
      <c r="U337" s="125"/>
      <c r="V337" s="125"/>
      <c r="W337" s="125"/>
      <c r="X337" s="125"/>
      <c r="Y337" s="125"/>
      <c r="Z337" s="125"/>
      <c r="AA337" s="125"/>
      <c r="AB337" s="125"/>
      <c r="AC337" s="125"/>
      <c r="AD337" s="125"/>
      <c r="AE337" s="125"/>
      <c r="AF337" s="125"/>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row>
    <row r="338" spans="1:58" ht="12.75" customHeight="1" x14ac:dyDescent="0.25">
      <c r="A338" s="105"/>
      <c r="B338" s="212"/>
      <c r="C338" s="151"/>
      <c r="D338" s="349"/>
      <c r="E338" s="125"/>
      <c r="F338" s="125"/>
      <c r="G338" s="125"/>
      <c r="H338" s="125"/>
      <c r="I338" s="151"/>
      <c r="J338" s="125"/>
      <c r="K338" s="125"/>
      <c r="L338" s="125"/>
      <c r="M338" s="125"/>
      <c r="N338" s="125"/>
      <c r="O338" s="125"/>
      <c r="P338" s="95"/>
      <c r="Q338" s="125"/>
      <c r="R338" s="125"/>
      <c r="S338" s="125"/>
      <c r="T338" s="95"/>
      <c r="U338" s="125"/>
      <c r="V338" s="125"/>
      <c r="W338" s="125"/>
      <c r="X338" s="125"/>
      <c r="Y338" s="125"/>
      <c r="Z338" s="125"/>
      <c r="AA338" s="125"/>
      <c r="AB338" s="125"/>
      <c r="AC338" s="125"/>
      <c r="AD338" s="125"/>
      <c r="AE338" s="125"/>
      <c r="AF338" s="125"/>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row>
    <row r="339" spans="1:58" ht="12.75" customHeight="1" x14ac:dyDescent="0.25">
      <c r="A339" s="105"/>
      <c r="B339" s="212"/>
      <c r="C339" s="151"/>
      <c r="D339" s="349"/>
      <c r="E339" s="125"/>
      <c r="F339" s="125"/>
      <c r="G339" s="125"/>
      <c r="H339" s="125"/>
      <c r="I339" s="151"/>
      <c r="J339" s="125"/>
      <c r="K339" s="125"/>
      <c r="L339" s="125"/>
      <c r="M339" s="125"/>
      <c r="N339" s="125"/>
      <c r="O339" s="125"/>
      <c r="P339" s="95"/>
      <c r="Q339" s="125"/>
      <c r="R339" s="125"/>
      <c r="S339" s="125"/>
      <c r="T339" s="95"/>
      <c r="U339" s="125"/>
      <c r="V339" s="125"/>
      <c r="W339" s="125"/>
      <c r="X339" s="125"/>
      <c r="Y339" s="125"/>
      <c r="Z339" s="125"/>
      <c r="AA339" s="125"/>
      <c r="AB339" s="125"/>
      <c r="AC339" s="125"/>
      <c r="AD339" s="125"/>
      <c r="AE339" s="125"/>
      <c r="AF339" s="125"/>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row>
    <row r="340" spans="1:58" ht="12.75" customHeight="1" x14ac:dyDescent="0.25">
      <c r="A340" s="105"/>
      <c r="B340" s="212"/>
      <c r="C340" s="151"/>
      <c r="D340" s="349"/>
      <c r="E340" s="125"/>
      <c r="F340" s="125"/>
      <c r="G340" s="125"/>
      <c r="H340" s="125"/>
      <c r="I340" s="151"/>
      <c r="J340" s="125"/>
      <c r="K340" s="125"/>
      <c r="L340" s="125"/>
      <c r="M340" s="125"/>
      <c r="N340" s="125"/>
      <c r="O340" s="125"/>
      <c r="P340" s="95"/>
      <c r="Q340" s="125"/>
      <c r="R340" s="125"/>
      <c r="S340" s="125"/>
      <c r="T340" s="95"/>
      <c r="U340" s="125"/>
      <c r="V340" s="125"/>
      <c r="W340" s="125"/>
      <c r="X340" s="125"/>
      <c r="Y340" s="125"/>
      <c r="Z340" s="125"/>
      <c r="AA340" s="125"/>
      <c r="AB340" s="125"/>
      <c r="AC340" s="125"/>
      <c r="AD340" s="125"/>
      <c r="AE340" s="125"/>
      <c r="AF340" s="125"/>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row>
    <row r="341" spans="1:58" ht="12.75" customHeight="1" x14ac:dyDescent="0.25">
      <c r="A341" s="105"/>
      <c r="B341" s="212"/>
      <c r="C341" s="151"/>
      <c r="D341" s="349"/>
      <c r="E341" s="125"/>
      <c r="F341" s="125"/>
      <c r="G341" s="125"/>
      <c r="H341" s="125"/>
      <c r="I341" s="151"/>
      <c r="J341" s="125"/>
      <c r="K341" s="125"/>
      <c r="L341" s="125"/>
      <c r="M341" s="125"/>
      <c r="N341" s="125"/>
      <c r="O341" s="125"/>
      <c r="P341" s="95"/>
      <c r="Q341" s="125"/>
      <c r="R341" s="125"/>
      <c r="S341" s="125"/>
      <c r="T341" s="95"/>
      <c r="U341" s="125"/>
      <c r="V341" s="125"/>
      <c r="W341" s="125"/>
      <c r="X341" s="125"/>
      <c r="Y341" s="125"/>
      <c r="Z341" s="125"/>
      <c r="AA341" s="125"/>
      <c r="AB341" s="125"/>
      <c r="AC341" s="125"/>
      <c r="AD341" s="125"/>
      <c r="AE341" s="125"/>
      <c r="AF341" s="125"/>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row>
    <row r="342" spans="1:58" ht="12.75" customHeight="1" x14ac:dyDescent="0.25">
      <c r="A342" s="105"/>
      <c r="B342" s="212"/>
      <c r="C342" s="151"/>
      <c r="D342" s="349"/>
      <c r="E342" s="125"/>
      <c r="F342" s="125"/>
      <c r="G342" s="125"/>
      <c r="H342" s="125"/>
      <c r="I342" s="151"/>
      <c r="J342" s="125"/>
      <c r="K342" s="125"/>
      <c r="L342" s="125"/>
      <c r="M342" s="125"/>
      <c r="N342" s="125"/>
      <c r="O342" s="125"/>
      <c r="P342" s="95"/>
      <c r="Q342" s="125"/>
      <c r="R342" s="125"/>
      <c r="S342" s="125"/>
      <c r="T342" s="95"/>
      <c r="U342" s="125"/>
      <c r="V342" s="125"/>
      <c r="W342" s="125"/>
      <c r="X342" s="125"/>
      <c r="Y342" s="125"/>
      <c r="Z342" s="125"/>
      <c r="AA342" s="125"/>
      <c r="AB342" s="125"/>
      <c r="AC342" s="125"/>
      <c r="AD342" s="125"/>
      <c r="AE342" s="125"/>
      <c r="AF342" s="125"/>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row>
    <row r="343" spans="1:58" ht="12.75" customHeight="1" x14ac:dyDescent="0.25">
      <c r="A343" s="105"/>
      <c r="B343" s="212"/>
      <c r="C343" s="151"/>
      <c r="D343" s="349"/>
      <c r="E343" s="125"/>
      <c r="F343" s="125"/>
      <c r="G343" s="125"/>
      <c r="H343" s="125"/>
      <c r="I343" s="151"/>
      <c r="J343" s="125"/>
      <c r="K343" s="125"/>
      <c r="L343" s="125"/>
      <c r="M343" s="125"/>
      <c r="N343" s="125"/>
      <c r="O343" s="125"/>
      <c r="P343" s="95"/>
      <c r="Q343" s="125"/>
      <c r="R343" s="125"/>
      <c r="S343" s="125"/>
      <c r="T343" s="95"/>
      <c r="U343" s="125"/>
      <c r="V343" s="125"/>
      <c r="W343" s="125"/>
      <c r="X343" s="125"/>
      <c r="Y343" s="125"/>
      <c r="Z343" s="125"/>
      <c r="AA343" s="125"/>
      <c r="AB343" s="125"/>
      <c r="AC343" s="125"/>
      <c r="AD343" s="125"/>
      <c r="AE343" s="125"/>
      <c r="AF343" s="125"/>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row>
    <row r="344" spans="1:58" ht="12.75" customHeight="1" x14ac:dyDescent="0.25">
      <c r="A344" s="105"/>
      <c r="B344" s="212"/>
      <c r="C344" s="151"/>
      <c r="D344" s="349"/>
      <c r="E344" s="125"/>
      <c r="F344" s="125"/>
      <c r="G344" s="125"/>
      <c r="H344" s="125"/>
      <c r="I344" s="151"/>
      <c r="J344" s="125"/>
      <c r="K344" s="125"/>
      <c r="L344" s="125"/>
      <c r="M344" s="125"/>
      <c r="N344" s="125"/>
      <c r="O344" s="125"/>
      <c r="P344" s="95"/>
      <c r="Q344" s="125"/>
      <c r="R344" s="125"/>
      <c r="S344" s="125"/>
      <c r="T344" s="95"/>
      <c r="U344" s="125"/>
      <c r="V344" s="125"/>
      <c r="W344" s="125"/>
      <c r="X344" s="125"/>
      <c r="Y344" s="125"/>
      <c r="Z344" s="125"/>
      <c r="AA344" s="125"/>
      <c r="AB344" s="125"/>
      <c r="AC344" s="125"/>
      <c r="AD344" s="125"/>
      <c r="AE344" s="125"/>
      <c r="AF344" s="125"/>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row>
    <row r="345" spans="1:58" ht="12.75" customHeight="1" x14ac:dyDescent="0.25">
      <c r="A345" s="105"/>
      <c r="B345" s="212"/>
      <c r="C345" s="151"/>
      <c r="D345" s="349"/>
      <c r="E345" s="125"/>
      <c r="F345" s="125"/>
      <c r="G345" s="125"/>
      <c r="H345" s="125"/>
      <c r="I345" s="151"/>
      <c r="J345" s="125"/>
      <c r="K345" s="125"/>
      <c r="L345" s="125"/>
      <c r="M345" s="125"/>
      <c r="N345" s="125"/>
      <c r="O345" s="125"/>
      <c r="P345" s="95"/>
      <c r="Q345" s="125"/>
      <c r="R345" s="125"/>
      <c r="S345" s="125"/>
      <c r="T345" s="95"/>
      <c r="U345" s="125"/>
      <c r="V345" s="125"/>
      <c r="W345" s="125"/>
      <c r="X345" s="125"/>
      <c r="Y345" s="125"/>
      <c r="Z345" s="125"/>
      <c r="AA345" s="125"/>
      <c r="AB345" s="125"/>
      <c r="AC345" s="125"/>
      <c r="AD345" s="125"/>
      <c r="AE345" s="125"/>
      <c r="AF345" s="125"/>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row>
    <row r="346" spans="1:58" ht="12.75" customHeight="1" x14ac:dyDescent="0.25">
      <c r="A346" s="105"/>
      <c r="B346" s="212"/>
      <c r="C346" s="151"/>
      <c r="D346" s="349"/>
      <c r="E346" s="125"/>
      <c r="F346" s="125"/>
      <c r="G346" s="125"/>
      <c r="H346" s="125"/>
      <c r="I346" s="151"/>
      <c r="J346" s="125"/>
      <c r="K346" s="125"/>
      <c r="L346" s="125"/>
      <c r="M346" s="125"/>
      <c r="N346" s="125"/>
      <c r="O346" s="125"/>
      <c r="P346" s="95"/>
      <c r="Q346" s="125"/>
      <c r="R346" s="125"/>
      <c r="S346" s="125"/>
      <c r="T346" s="95"/>
      <c r="U346" s="125"/>
      <c r="V346" s="125"/>
      <c r="W346" s="125"/>
      <c r="X346" s="125"/>
      <c r="Y346" s="125"/>
      <c r="Z346" s="125"/>
      <c r="AA346" s="125"/>
      <c r="AB346" s="125"/>
      <c r="AC346" s="125"/>
      <c r="AD346" s="125"/>
      <c r="AE346" s="125"/>
      <c r="AF346" s="125"/>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row>
    <row r="347" spans="1:58" ht="12.75" customHeight="1" x14ac:dyDescent="0.25">
      <c r="A347" s="105"/>
      <c r="B347" s="212"/>
      <c r="C347" s="151"/>
      <c r="D347" s="349"/>
      <c r="E347" s="125"/>
      <c r="F347" s="125"/>
      <c r="G347" s="125"/>
      <c r="H347" s="125"/>
      <c r="I347" s="151"/>
      <c r="J347" s="125"/>
      <c r="K347" s="125"/>
      <c r="L347" s="125"/>
      <c r="M347" s="125"/>
      <c r="N347" s="125"/>
      <c r="O347" s="125"/>
      <c r="P347" s="95"/>
      <c r="Q347" s="125"/>
      <c r="R347" s="125"/>
      <c r="S347" s="125"/>
      <c r="T347" s="95"/>
      <c r="U347" s="125"/>
      <c r="V347" s="125"/>
      <c r="W347" s="125"/>
      <c r="X347" s="125"/>
      <c r="Y347" s="125"/>
      <c r="Z347" s="125"/>
      <c r="AA347" s="125"/>
      <c r="AB347" s="125"/>
      <c r="AC347" s="125"/>
      <c r="AD347" s="125"/>
      <c r="AE347" s="125"/>
      <c r="AF347" s="125"/>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row>
    <row r="348" spans="1:58" ht="12.75" customHeight="1" x14ac:dyDescent="0.25">
      <c r="A348" s="105"/>
      <c r="B348" s="212"/>
      <c r="C348" s="151"/>
      <c r="D348" s="349"/>
      <c r="E348" s="125"/>
      <c r="F348" s="125"/>
      <c r="G348" s="125"/>
      <c r="H348" s="125"/>
      <c r="I348" s="151"/>
      <c r="J348" s="125"/>
      <c r="K348" s="125"/>
      <c r="L348" s="125"/>
      <c r="M348" s="125"/>
      <c r="N348" s="125"/>
      <c r="O348" s="125"/>
      <c r="P348" s="95"/>
      <c r="Q348" s="125"/>
      <c r="R348" s="125"/>
      <c r="S348" s="125"/>
      <c r="T348" s="95"/>
      <c r="U348" s="125"/>
      <c r="V348" s="125"/>
      <c r="W348" s="125"/>
      <c r="X348" s="125"/>
      <c r="Y348" s="125"/>
      <c r="Z348" s="125"/>
      <c r="AA348" s="125"/>
      <c r="AB348" s="125"/>
      <c r="AC348" s="125"/>
      <c r="AD348" s="125"/>
      <c r="AE348" s="125"/>
      <c r="AF348" s="125"/>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row>
    <row r="349" spans="1:58" ht="12.75" customHeight="1" x14ac:dyDescent="0.25">
      <c r="A349" s="105"/>
      <c r="B349" s="212"/>
      <c r="C349" s="151"/>
      <c r="D349" s="349"/>
      <c r="E349" s="125"/>
      <c r="F349" s="125"/>
      <c r="G349" s="125"/>
      <c r="H349" s="125"/>
      <c r="I349" s="151"/>
      <c r="J349" s="125"/>
      <c r="K349" s="125"/>
      <c r="L349" s="125"/>
      <c r="M349" s="125"/>
      <c r="N349" s="125"/>
      <c r="O349" s="125"/>
      <c r="P349" s="95"/>
      <c r="Q349" s="125"/>
      <c r="R349" s="125"/>
      <c r="S349" s="125"/>
      <c r="T349" s="95"/>
      <c r="U349" s="125"/>
      <c r="V349" s="125"/>
      <c r="W349" s="125"/>
      <c r="X349" s="125"/>
      <c r="Y349" s="125"/>
      <c r="Z349" s="125"/>
      <c r="AA349" s="125"/>
      <c r="AB349" s="125"/>
      <c r="AC349" s="125"/>
      <c r="AD349" s="125"/>
      <c r="AE349" s="125"/>
      <c r="AF349" s="125"/>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row>
    <row r="350" spans="1:58" ht="12.75" customHeight="1" x14ac:dyDescent="0.25">
      <c r="A350" s="105"/>
      <c r="B350" s="212"/>
      <c r="C350" s="151"/>
      <c r="D350" s="349"/>
      <c r="E350" s="125"/>
      <c r="F350" s="125"/>
      <c r="G350" s="125"/>
      <c r="H350" s="125"/>
      <c r="I350" s="151"/>
      <c r="J350" s="125"/>
      <c r="K350" s="125"/>
      <c r="L350" s="125"/>
      <c r="M350" s="125"/>
      <c r="N350" s="125"/>
      <c r="O350" s="125"/>
      <c r="P350" s="95"/>
      <c r="Q350" s="125"/>
      <c r="R350" s="125"/>
      <c r="S350" s="125"/>
      <c r="T350" s="95"/>
      <c r="U350" s="125"/>
      <c r="V350" s="125"/>
      <c r="W350" s="125"/>
      <c r="X350" s="125"/>
      <c r="Y350" s="125"/>
      <c r="Z350" s="125"/>
      <c r="AA350" s="125"/>
      <c r="AB350" s="125"/>
      <c r="AC350" s="125"/>
      <c r="AD350" s="125"/>
      <c r="AE350" s="125"/>
      <c r="AF350" s="125"/>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row>
    <row r="351" spans="1:58" ht="12.75" customHeight="1" x14ac:dyDescent="0.25">
      <c r="A351" s="105"/>
      <c r="B351" s="212"/>
      <c r="C351" s="151"/>
      <c r="D351" s="349"/>
      <c r="E351" s="125"/>
      <c r="F351" s="125"/>
      <c r="G351" s="125"/>
      <c r="H351" s="125"/>
      <c r="I351" s="151"/>
      <c r="J351" s="125"/>
      <c r="K351" s="125"/>
      <c r="L351" s="125"/>
      <c r="M351" s="125"/>
      <c r="N351" s="125"/>
      <c r="O351" s="125"/>
      <c r="P351" s="95"/>
      <c r="Q351" s="125"/>
      <c r="R351" s="125"/>
      <c r="S351" s="125"/>
      <c r="T351" s="95"/>
      <c r="U351" s="125"/>
      <c r="V351" s="125"/>
      <c r="W351" s="125"/>
      <c r="X351" s="125"/>
      <c r="Y351" s="125"/>
      <c r="Z351" s="125"/>
      <c r="AA351" s="125"/>
      <c r="AB351" s="125"/>
      <c r="AC351" s="125"/>
      <c r="AD351" s="125"/>
      <c r="AE351" s="125"/>
      <c r="AF351" s="125"/>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row>
    <row r="352" spans="1:58" ht="12.75" customHeight="1" x14ac:dyDescent="0.25">
      <c r="A352" s="105"/>
      <c r="B352" s="212"/>
      <c r="C352" s="151"/>
      <c r="D352" s="349"/>
      <c r="E352" s="125"/>
      <c r="F352" s="125"/>
      <c r="G352" s="125"/>
      <c r="H352" s="125"/>
      <c r="I352" s="151"/>
      <c r="J352" s="125"/>
      <c r="K352" s="125"/>
      <c r="L352" s="125"/>
      <c r="M352" s="125"/>
      <c r="N352" s="125"/>
      <c r="O352" s="125"/>
      <c r="P352" s="95"/>
      <c r="Q352" s="125"/>
      <c r="R352" s="125"/>
      <c r="S352" s="125"/>
      <c r="T352" s="95"/>
      <c r="U352" s="125"/>
      <c r="V352" s="125"/>
      <c r="W352" s="125"/>
      <c r="X352" s="125"/>
      <c r="Y352" s="125"/>
      <c r="Z352" s="125"/>
      <c r="AA352" s="125"/>
      <c r="AB352" s="125"/>
      <c r="AC352" s="125"/>
      <c r="AD352" s="125"/>
      <c r="AE352" s="125"/>
      <c r="AF352" s="125"/>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row>
    <row r="353" spans="1:58" ht="12.75" customHeight="1" x14ac:dyDescent="0.25">
      <c r="A353" s="105"/>
      <c r="B353" s="212"/>
      <c r="C353" s="151"/>
      <c r="D353" s="349"/>
      <c r="E353" s="125"/>
      <c r="F353" s="125"/>
      <c r="G353" s="125"/>
      <c r="H353" s="125"/>
      <c r="I353" s="151"/>
      <c r="J353" s="125"/>
      <c r="K353" s="125"/>
      <c r="L353" s="125"/>
      <c r="M353" s="125"/>
      <c r="N353" s="125"/>
      <c r="O353" s="125"/>
      <c r="P353" s="95"/>
      <c r="Q353" s="125"/>
      <c r="R353" s="125"/>
      <c r="S353" s="125"/>
      <c r="T353" s="95"/>
      <c r="U353" s="125"/>
      <c r="V353" s="125"/>
      <c r="W353" s="125"/>
      <c r="X353" s="125"/>
      <c r="Y353" s="125"/>
      <c r="Z353" s="125"/>
      <c r="AA353" s="125"/>
      <c r="AB353" s="125"/>
      <c r="AC353" s="125"/>
      <c r="AD353" s="125"/>
      <c r="AE353" s="125"/>
      <c r="AF353" s="125"/>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row>
    <row r="354" spans="1:58" ht="12.75" customHeight="1" x14ac:dyDescent="0.25">
      <c r="A354" s="105"/>
      <c r="B354" s="212"/>
      <c r="C354" s="151"/>
      <c r="D354" s="349"/>
      <c r="E354" s="125"/>
      <c r="F354" s="125"/>
      <c r="G354" s="125"/>
      <c r="H354" s="125"/>
      <c r="I354" s="151"/>
      <c r="J354" s="125"/>
      <c r="K354" s="125"/>
      <c r="L354" s="125"/>
      <c r="M354" s="125"/>
      <c r="N354" s="125"/>
      <c r="O354" s="125"/>
      <c r="P354" s="95"/>
      <c r="Q354" s="125"/>
      <c r="R354" s="125"/>
      <c r="S354" s="125"/>
      <c r="T354" s="95"/>
      <c r="U354" s="125"/>
      <c r="V354" s="125"/>
      <c r="W354" s="125"/>
      <c r="X354" s="125"/>
      <c r="Y354" s="125"/>
      <c r="Z354" s="125"/>
      <c r="AA354" s="125"/>
      <c r="AB354" s="125"/>
      <c r="AC354" s="125"/>
      <c r="AD354" s="125"/>
      <c r="AE354" s="125"/>
      <c r="AF354" s="125"/>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row>
    <row r="355" spans="1:58" ht="12.75" customHeight="1" x14ac:dyDescent="0.25">
      <c r="A355" s="105"/>
      <c r="B355" s="212"/>
      <c r="C355" s="151"/>
      <c r="D355" s="349"/>
      <c r="E355" s="125"/>
      <c r="F355" s="125"/>
      <c r="G355" s="125"/>
      <c r="H355" s="125"/>
      <c r="I355" s="151"/>
      <c r="J355" s="125"/>
      <c r="K355" s="125"/>
      <c r="L355" s="125"/>
      <c r="M355" s="125"/>
      <c r="N355" s="125"/>
      <c r="O355" s="125"/>
      <c r="P355" s="95"/>
      <c r="Q355" s="125"/>
      <c r="R355" s="125"/>
      <c r="S355" s="125"/>
      <c r="T355" s="95"/>
      <c r="U355" s="125"/>
      <c r="V355" s="125"/>
      <c r="W355" s="125"/>
      <c r="X355" s="125"/>
      <c r="Y355" s="125"/>
      <c r="Z355" s="125"/>
      <c r="AA355" s="125"/>
      <c r="AB355" s="125"/>
      <c r="AC355" s="125"/>
      <c r="AD355" s="125"/>
      <c r="AE355" s="125"/>
      <c r="AF355" s="125"/>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row>
    <row r="356" spans="1:58" ht="12.75" customHeight="1" x14ac:dyDescent="0.25">
      <c r="A356" s="105"/>
      <c r="B356" s="212"/>
      <c r="C356" s="151"/>
      <c r="D356" s="349"/>
      <c r="E356" s="125"/>
      <c r="F356" s="125"/>
      <c r="G356" s="125"/>
      <c r="H356" s="125"/>
      <c r="I356" s="151"/>
      <c r="J356" s="125"/>
      <c r="K356" s="125"/>
      <c r="L356" s="125"/>
      <c r="M356" s="125"/>
      <c r="N356" s="125"/>
      <c r="O356" s="125"/>
      <c r="P356" s="95"/>
      <c r="Q356" s="125"/>
      <c r="R356" s="125"/>
      <c r="S356" s="125"/>
      <c r="T356" s="95"/>
      <c r="U356" s="125"/>
      <c r="V356" s="125"/>
      <c r="W356" s="125"/>
      <c r="X356" s="125"/>
      <c r="Y356" s="125"/>
      <c r="Z356" s="125"/>
      <c r="AA356" s="125"/>
      <c r="AB356" s="125"/>
      <c r="AC356" s="125"/>
      <c r="AD356" s="125"/>
      <c r="AE356" s="125"/>
      <c r="AF356" s="125"/>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row>
    <row r="357" spans="1:58" ht="12.75" customHeight="1" x14ac:dyDescent="0.25">
      <c r="A357" s="105"/>
      <c r="B357" s="212"/>
      <c r="C357" s="151"/>
      <c r="D357" s="349"/>
      <c r="E357" s="125"/>
      <c r="F357" s="125"/>
      <c r="G357" s="125"/>
      <c r="H357" s="125"/>
      <c r="I357" s="151"/>
      <c r="J357" s="125"/>
      <c r="K357" s="125"/>
      <c r="L357" s="125"/>
      <c r="M357" s="125"/>
      <c r="N357" s="125"/>
      <c r="O357" s="125"/>
      <c r="P357" s="95"/>
      <c r="Q357" s="125"/>
      <c r="R357" s="125"/>
      <c r="S357" s="125"/>
      <c r="T357" s="95"/>
      <c r="U357" s="125"/>
      <c r="V357" s="125"/>
      <c r="W357" s="125"/>
      <c r="X357" s="125"/>
      <c r="Y357" s="125"/>
      <c r="Z357" s="125"/>
      <c r="AA357" s="125"/>
      <c r="AB357" s="125"/>
      <c r="AC357" s="125"/>
      <c r="AD357" s="125"/>
      <c r="AE357" s="125"/>
      <c r="AF357" s="125"/>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row>
    <row r="358" spans="1:58" ht="12.75" customHeight="1" x14ac:dyDescent="0.25">
      <c r="A358" s="105"/>
      <c r="B358" s="212"/>
      <c r="C358" s="151"/>
      <c r="D358" s="349"/>
      <c r="E358" s="125"/>
      <c r="F358" s="125"/>
      <c r="G358" s="125"/>
      <c r="H358" s="125"/>
      <c r="I358" s="151"/>
      <c r="J358" s="125"/>
      <c r="K358" s="125"/>
      <c r="L358" s="125"/>
      <c r="M358" s="125"/>
      <c r="N358" s="125"/>
      <c r="O358" s="125"/>
      <c r="P358" s="95"/>
      <c r="Q358" s="125"/>
      <c r="R358" s="125"/>
      <c r="S358" s="125"/>
      <c r="T358" s="95"/>
      <c r="U358" s="125"/>
      <c r="V358" s="125"/>
      <c r="W358" s="125"/>
      <c r="X358" s="125"/>
      <c r="Y358" s="125"/>
      <c r="Z358" s="125"/>
      <c r="AA358" s="125"/>
      <c r="AB358" s="125"/>
      <c r="AC358" s="125"/>
      <c r="AD358" s="125"/>
      <c r="AE358" s="125"/>
      <c r="AF358" s="125"/>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row>
    <row r="359" spans="1:58" ht="12.75" customHeight="1" x14ac:dyDescent="0.25">
      <c r="A359" s="105"/>
      <c r="B359" s="212"/>
      <c r="C359" s="151"/>
      <c r="D359" s="349"/>
      <c r="E359" s="125"/>
      <c r="F359" s="125"/>
      <c r="G359" s="125"/>
      <c r="H359" s="125"/>
      <c r="I359" s="151"/>
      <c r="J359" s="125"/>
      <c r="K359" s="125"/>
      <c r="L359" s="125"/>
      <c r="M359" s="125"/>
      <c r="N359" s="125"/>
      <c r="O359" s="125"/>
      <c r="P359" s="95"/>
      <c r="Q359" s="125"/>
      <c r="R359" s="125"/>
      <c r="S359" s="125"/>
      <c r="T359" s="95"/>
      <c r="U359" s="125"/>
      <c r="V359" s="125"/>
      <c r="W359" s="125"/>
      <c r="X359" s="125"/>
      <c r="Y359" s="125"/>
      <c r="Z359" s="125"/>
      <c r="AA359" s="125"/>
      <c r="AB359" s="125"/>
      <c r="AC359" s="125"/>
      <c r="AD359" s="125"/>
      <c r="AE359" s="125"/>
      <c r="AF359" s="125"/>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row>
    <row r="360" spans="1:58" ht="12.75" customHeight="1" x14ac:dyDescent="0.25">
      <c r="A360" s="105"/>
      <c r="B360" s="212"/>
      <c r="C360" s="151"/>
      <c r="D360" s="349"/>
      <c r="E360" s="125"/>
      <c r="F360" s="125"/>
      <c r="G360" s="125"/>
      <c r="H360" s="125"/>
      <c r="I360" s="151"/>
      <c r="J360" s="125"/>
      <c r="K360" s="125"/>
      <c r="L360" s="125"/>
      <c r="M360" s="125"/>
      <c r="N360" s="125"/>
      <c r="O360" s="125"/>
      <c r="P360" s="95"/>
      <c r="Q360" s="125"/>
      <c r="R360" s="125"/>
      <c r="S360" s="125"/>
      <c r="T360" s="95"/>
      <c r="U360" s="125"/>
      <c r="V360" s="125"/>
      <c r="W360" s="125"/>
      <c r="X360" s="125"/>
      <c r="Y360" s="125"/>
      <c r="Z360" s="125"/>
      <c r="AA360" s="125"/>
      <c r="AB360" s="125"/>
      <c r="AC360" s="125"/>
      <c r="AD360" s="125"/>
      <c r="AE360" s="125"/>
      <c r="AF360" s="125"/>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row>
    <row r="361" spans="1:58" ht="12.75" customHeight="1" x14ac:dyDescent="0.25">
      <c r="A361" s="105"/>
      <c r="B361" s="212"/>
      <c r="C361" s="151"/>
      <c r="D361" s="349"/>
      <c r="E361" s="125"/>
      <c r="F361" s="125"/>
      <c r="G361" s="125"/>
      <c r="H361" s="125"/>
      <c r="I361" s="151"/>
      <c r="J361" s="125"/>
      <c r="K361" s="125"/>
      <c r="L361" s="125"/>
      <c r="M361" s="125"/>
      <c r="N361" s="125"/>
      <c r="O361" s="125"/>
      <c r="P361" s="95"/>
      <c r="Q361" s="125"/>
      <c r="R361" s="125"/>
      <c r="S361" s="125"/>
      <c r="T361" s="95"/>
      <c r="U361" s="125"/>
      <c r="V361" s="125"/>
      <c r="W361" s="125"/>
      <c r="X361" s="125"/>
      <c r="Y361" s="125"/>
      <c r="Z361" s="125"/>
      <c r="AA361" s="125"/>
      <c r="AB361" s="125"/>
      <c r="AC361" s="125"/>
      <c r="AD361" s="125"/>
      <c r="AE361" s="125"/>
      <c r="AF361" s="125"/>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row>
    <row r="362" spans="1:58" ht="12.75" customHeight="1" x14ac:dyDescent="0.25">
      <c r="A362" s="105"/>
      <c r="B362" s="212"/>
      <c r="C362" s="151"/>
      <c r="D362" s="349"/>
      <c r="E362" s="125"/>
      <c r="F362" s="125"/>
      <c r="G362" s="125"/>
      <c r="H362" s="125"/>
      <c r="I362" s="151"/>
      <c r="J362" s="125"/>
      <c r="K362" s="125"/>
      <c r="L362" s="125"/>
      <c r="M362" s="125"/>
      <c r="N362" s="125"/>
      <c r="O362" s="125"/>
      <c r="P362" s="95"/>
      <c r="Q362" s="125"/>
      <c r="R362" s="125"/>
      <c r="S362" s="125"/>
      <c r="T362" s="95"/>
      <c r="U362" s="125"/>
      <c r="V362" s="125"/>
      <c r="W362" s="125"/>
      <c r="X362" s="125"/>
      <c r="Y362" s="125"/>
      <c r="Z362" s="125"/>
      <c r="AA362" s="125"/>
      <c r="AB362" s="125"/>
      <c r="AC362" s="125"/>
      <c r="AD362" s="125"/>
      <c r="AE362" s="125"/>
      <c r="AF362" s="125"/>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row>
    <row r="363" spans="1:58" ht="12.75" customHeight="1" x14ac:dyDescent="0.25">
      <c r="A363" s="105"/>
      <c r="B363" s="212"/>
      <c r="C363" s="151"/>
      <c r="D363" s="349"/>
      <c r="E363" s="125"/>
      <c r="F363" s="125"/>
      <c r="G363" s="125"/>
      <c r="H363" s="125"/>
      <c r="I363" s="151"/>
      <c r="J363" s="125"/>
      <c r="K363" s="125"/>
      <c r="L363" s="125"/>
      <c r="M363" s="125"/>
      <c r="N363" s="125"/>
      <c r="O363" s="125"/>
      <c r="P363" s="95"/>
      <c r="Q363" s="125"/>
      <c r="R363" s="125"/>
      <c r="S363" s="125"/>
      <c r="T363" s="95"/>
      <c r="U363" s="125"/>
      <c r="V363" s="125"/>
      <c r="W363" s="125"/>
      <c r="X363" s="125"/>
      <c r="Y363" s="125"/>
      <c r="Z363" s="125"/>
      <c r="AA363" s="125"/>
      <c r="AB363" s="125"/>
      <c r="AC363" s="125"/>
      <c r="AD363" s="125"/>
      <c r="AE363" s="125"/>
      <c r="AF363" s="125"/>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row>
    <row r="364" spans="1:58" ht="12.75" customHeight="1" x14ac:dyDescent="0.25">
      <c r="A364" s="105"/>
      <c r="B364" s="212"/>
      <c r="C364" s="151"/>
      <c r="D364" s="349"/>
      <c r="E364" s="125"/>
      <c r="F364" s="125"/>
      <c r="G364" s="125"/>
      <c r="H364" s="125"/>
      <c r="I364" s="151"/>
      <c r="J364" s="125"/>
      <c r="K364" s="125"/>
      <c r="L364" s="125"/>
      <c r="M364" s="125"/>
      <c r="N364" s="125"/>
      <c r="O364" s="125"/>
      <c r="P364" s="95"/>
      <c r="Q364" s="125"/>
      <c r="R364" s="125"/>
      <c r="S364" s="125"/>
      <c r="T364" s="95"/>
      <c r="U364" s="125"/>
      <c r="V364" s="125"/>
      <c r="W364" s="125"/>
      <c r="X364" s="125"/>
      <c r="Y364" s="125"/>
      <c r="Z364" s="125"/>
      <c r="AA364" s="125"/>
      <c r="AB364" s="125"/>
      <c r="AC364" s="125"/>
      <c r="AD364" s="125"/>
      <c r="AE364" s="125"/>
      <c r="AF364" s="125"/>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row>
    <row r="365" spans="1:58" ht="12.75" customHeight="1" x14ac:dyDescent="0.25">
      <c r="A365" s="105"/>
      <c r="B365" s="212"/>
      <c r="C365" s="151"/>
      <c r="D365" s="349"/>
      <c r="E365" s="125"/>
      <c r="F365" s="125"/>
      <c r="G365" s="125"/>
      <c r="H365" s="125"/>
      <c r="I365" s="151"/>
      <c r="J365" s="125"/>
      <c r="K365" s="125"/>
      <c r="L365" s="125"/>
      <c r="M365" s="125"/>
      <c r="N365" s="125"/>
      <c r="O365" s="125"/>
      <c r="P365" s="95"/>
      <c r="Q365" s="125"/>
      <c r="R365" s="125"/>
      <c r="S365" s="125"/>
      <c r="T365" s="95"/>
      <c r="U365" s="125"/>
      <c r="V365" s="125"/>
      <c r="W365" s="125"/>
      <c r="X365" s="125"/>
      <c r="Y365" s="125"/>
      <c r="Z365" s="125"/>
      <c r="AA365" s="125"/>
      <c r="AB365" s="125"/>
      <c r="AC365" s="125"/>
      <c r="AD365" s="125"/>
      <c r="AE365" s="125"/>
      <c r="AF365" s="125"/>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row>
    <row r="366" spans="1:58" ht="12.75" customHeight="1" x14ac:dyDescent="0.25">
      <c r="A366" s="105"/>
      <c r="B366" s="212"/>
      <c r="C366" s="151"/>
      <c r="D366" s="349"/>
      <c r="E366" s="125"/>
      <c r="F366" s="125"/>
      <c r="G366" s="125"/>
      <c r="H366" s="125"/>
      <c r="I366" s="151"/>
      <c r="J366" s="125"/>
      <c r="K366" s="125"/>
      <c r="L366" s="125"/>
      <c r="M366" s="125"/>
      <c r="N366" s="125"/>
      <c r="O366" s="125"/>
      <c r="P366" s="95"/>
      <c r="Q366" s="125"/>
      <c r="R366" s="125"/>
      <c r="S366" s="125"/>
      <c r="T366" s="95"/>
      <c r="U366" s="125"/>
      <c r="V366" s="125"/>
      <c r="W366" s="125"/>
      <c r="X366" s="125"/>
      <c r="Y366" s="125"/>
      <c r="Z366" s="125"/>
      <c r="AA366" s="125"/>
      <c r="AB366" s="125"/>
      <c r="AC366" s="125"/>
      <c r="AD366" s="125"/>
      <c r="AE366" s="125"/>
      <c r="AF366" s="125"/>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row>
    <row r="367" spans="1:58" ht="12.75" customHeight="1" x14ac:dyDescent="0.25">
      <c r="A367" s="105"/>
      <c r="B367" s="212"/>
      <c r="C367" s="151"/>
      <c r="D367" s="349"/>
      <c r="E367" s="125"/>
      <c r="F367" s="125"/>
      <c r="G367" s="125"/>
      <c r="H367" s="125"/>
      <c r="I367" s="151"/>
      <c r="J367" s="125"/>
      <c r="K367" s="125"/>
      <c r="L367" s="125"/>
      <c r="M367" s="125"/>
      <c r="N367" s="125"/>
      <c r="O367" s="125"/>
      <c r="P367" s="95"/>
      <c r="Q367" s="125"/>
      <c r="R367" s="125"/>
      <c r="S367" s="125"/>
      <c r="T367" s="95"/>
      <c r="U367" s="125"/>
      <c r="V367" s="125"/>
      <c r="W367" s="125"/>
      <c r="X367" s="125"/>
      <c r="Y367" s="125"/>
      <c r="Z367" s="125"/>
      <c r="AA367" s="125"/>
      <c r="AB367" s="125"/>
      <c r="AC367" s="125"/>
      <c r="AD367" s="125"/>
      <c r="AE367" s="125"/>
      <c r="AF367" s="125"/>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row>
    <row r="368" spans="1:58" ht="12.75" customHeight="1" x14ac:dyDescent="0.25">
      <c r="A368" s="105"/>
      <c r="B368" s="212"/>
      <c r="C368" s="151"/>
      <c r="D368" s="349"/>
      <c r="E368" s="125"/>
      <c r="F368" s="125"/>
      <c r="G368" s="125"/>
      <c r="H368" s="125"/>
      <c r="I368" s="151"/>
      <c r="J368" s="125"/>
      <c r="K368" s="125"/>
      <c r="L368" s="125"/>
      <c r="M368" s="125"/>
      <c r="N368" s="125"/>
      <c r="O368" s="125"/>
      <c r="P368" s="95"/>
      <c r="Q368" s="125"/>
      <c r="R368" s="125"/>
      <c r="S368" s="125"/>
      <c r="T368" s="95"/>
      <c r="U368" s="125"/>
      <c r="V368" s="125"/>
      <c r="W368" s="125"/>
      <c r="X368" s="125"/>
      <c r="Y368" s="125"/>
      <c r="Z368" s="125"/>
      <c r="AA368" s="125"/>
      <c r="AB368" s="125"/>
      <c r="AC368" s="125"/>
      <c r="AD368" s="125"/>
      <c r="AE368" s="125"/>
      <c r="AF368" s="125"/>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row>
    <row r="369" spans="1:58" ht="12.75" customHeight="1" x14ac:dyDescent="0.25">
      <c r="A369" s="105"/>
      <c r="B369" s="212"/>
      <c r="C369" s="151"/>
      <c r="D369" s="349"/>
      <c r="E369" s="125"/>
      <c r="F369" s="125"/>
      <c r="G369" s="125"/>
      <c r="H369" s="125"/>
      <c r="I369" s="151"/>
      <c r="J369" s="125"/>
      <c r="K369" s="125"/>
      <c r="L369" s="125"/>
      <c r="M369" s="125"/>
      <c r="N369" s="125"/>
      <c r="O369" s="125"/>
      <c r="P369" s="95"/>
      <c r="Q369" s="125"/>
      <c r="R369" s="125"/>
      <c r="S369" s="125"/>
      <c r="T369" s="95"/>
      <c r="U369" s="125"/>
      <c r="V369" s="125"/>
      <c r="W369" s="125"/>
      <c r="X369" s="125"/>
      <c r="Y369" s="125"/>
      <c r="Z369" s="125"/>
      <c r="AA369" s="125"/>
      <c r="AB369" s="125"/>
      <c r="AC369" s="125"/>
      <c r="AD369" s="125"/>
      <c r="AE369" s="125"/>
      <c r="AF369" s="125"/>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row>
    <row r="370" spans="1:58" ht="12.75" customHeight="1" x14ac:dyDescent="0.25">
      <c r="A370" s="105"/>
      <c r="B370" s="212"/>
      <c r="C370" s="151"/>
      <c r="D370" s="349"/>
      <c r="E370" s="125"/>
      <c r="F370" s="125"/>
      <c r="G370" s="125"/>
      <c r="H370" s="125"/>
      <c r="I370" s="151"/>
      <c r="J370" s="125"/>
      <c r="K370" s="125"/>
      <c r="L370" s="125"/>
      <c r="M370" s="125"/>
      <c r="N370" s="125"/>
      <c r="O370" s="125"/>
      <c r="P370" s="95"/>
      <c r="Q370" s="125"/>
      <c r="R370" s="125"/>
      <c r="S370" s="125"/>
      <c r="T370" s="95"/>
      <c r="U370" s="125"/>
      <c r="V370" s="125"/>
      <c r="W370" s="125"/>
      <c r="X370" s="125"/>
      <c r="Y370" s="125"/>
      <c r="Z370" s="125"/>
      <c r="AA370" s="125"/>
      <c r="AB370" s="125"/>
      <c r="AC370" s="125"/>
      <c r="AD370" s="125"/>
      <c r="AE370" s="125"/>
      <c r="AF370" s="125"/>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row>
    <row r="371" spans="1:58" ht="12.75" customHeight="1" x14ac:dyDescent="0.25">
      <c r="A371" s="105"/>
      <c r="B371" s="212"/>
      <c r="C371" s="151"/>
      <c r="D371" s="349"/>
      <c r="E371" s="125"/>
      <c r="F371" s="125"/>
      <c r="G371" s="125"/>
      <c r="H371" s="125"/>
      <c r="I371" s="151"/>
      <c r="J371" s="125"/>
      <c r="K371" s="125"/>
      <c r="L371" s="125"/>
      <c r="M371" s="125"/>
      <c r="N371" s="125"/>
      <c r="O371" s="125"/>
      <c r="P371" s="95"/>
      <c r="Q371" s="125"/>
      <c r="R371" s="125"/>
      <c r="S371" s="125"/>
      <c r="T371" s="95"/>
      <c r="U371" s="125"/>
      <c r="V371" s="125"/>
      <c r="W371" s="125"/>
      <c r="X371" s="125"/>
      <c r="Y371" s="125"/>
      <c r="Z371" s="125"/>
      <c r="AA371" s="125"/>
      <c r="AB371" s="125"/>
      <c r="AC371" s="125"/>
      <c r="AD371" s="125"/>
      <c r="AE371" s="125"/>
      <c r="AF371" s="125"/>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row>
    <row r="372" spans="1:58" ht="12.75" customHeight="1" x14ac:dyDescent="0.25">
      <c r="A372" s="105"/>
      <c r="B372" s="212"/>
      <c r="C372" s="151"/>
      <c r="D372" s="349"/>
      <c r="E372" s="125"/>
      <c r="F372" s="125"/>
      <c r="G372" s="125"/>
      <c r="H372" s="125"/>
      <c r="I372" s="151"/>
      <c r="J372" s="125"/>
      <c r="K372" s="125"/>
      <c r="L372" s="125"/>
      <c r="M372" s="125"/>
      <c r="N372" s="125"/>
      <c r="O372" s="125"/>
      <c r="P372" s="95"/>
      <c r="Q372" s="125"/>
      <c r="R372" s="125"/>
      <c r="S372" s="125"/>
      <c r="T372" s="95"/>
      <c r="U372" s="125"/>
      <c r="V372" s="125"/>
      <c r="W372" s="125"/>
      <c r="X372" s="125"/>
      <c r="Y372" s="125"/>
      <c r="Z372" s="125"/>
      <c r="AA372" s="125"/>
      <c r="AB372" s="125"/>
      <c r="AC372" s="125"/>
      <c r="AD372" s="125"/>
      <c r="AE372" s="125"/>
      <c r="AF372" s="125"/>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row>
    <row r="373" spans="1:58" ht="12.75" customHeight="1" x14ac:dyDescent="0.25">
      <c r="A373" s="105"/>
      <c r="B373" s="212"/>
      <c r="C373" s="151"/>
      <c r="D373" s="349"/>
      <c r="E373" s="125"/>
      <c r="F373" s="125"/>
      <c r="G373" s="125"/>
      <c r="H373" s="125"/>
      <c r="I373" s="151"/>
      <c r="J373" s="125"/>
      <c r="K373" s="125"/>
      <c r="L373" s="125"/>
      <c r="M373" s="125"/>
      <c r="N373" s="125"/>
      <c r="O373" s="125"/>
      <c r="P373" s="95"/>
      <c r="Q373" s="125"/>
      <c r="R373" s="125"/>
      <c r="S373" s="125"/>
      <c r="T373" s="95"/>
      <c r="U373" s="125"/>
      <c r="V373" s="125"/>
      <c r="W373" s="125"/>
      <c r="X373" s="125"/>
      <c r="Y373" s="125"/>
      <c r="Z373" s="125"/>
      <c r="AA373" s="125"/>
      <c r="AB373" s="125"/>
      <c r="AC373" s="125"/>
      <c r="AD373" s="125"/>
      <c r="AE373" s="125"/>
      <c r="AF373" s="125"/>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row>
    <row r="374" spans="1:58" ht="12.75" customHeight="1" x14ac:dyDescent="0.25">
      <c r="A374" s="105"/>
      <c r="B374" s="212"/>
      <c r="C374" s="151"/>
      <c r="D374" s="349"/>
      <c r="E374" s="125"/>
      <c r="F374" s="125"/>
      <c r="G374" s="125"/>
      <c r="H374" s="125"/>
      <c r="I374" s="151"/>
      <c r="J374" s="125"/>
      <c r="K374" s="125"/>
      <c r="L374" s="125"/>
      <c r="M374" s="125"/>
      <c r="N374" s="125"/>
      <c r="O374" s="125"/>
      <c r="P374" s="95"/>
      <c r="Q374" s="125"/>
      <c r="R374" s="125"/>
      <c r="S374" s="125"/>
      <c r="T374" s="95"/>
      <c r="U374" s="125"/>
      <c r="V374" s="125"/>
      <c r="W374" s="125"/>
      <c r="X374" s="125"/>
      <c r="Y374" s="125"/>
      <c r="Z374" s="125"/>
      <c r="AA374" s="125"/>
      <c r="AB374" s="125"/>
      <c r="AC374" s="125"/>
      <c r="AD374" s="125"/>
      <c r="AE374" s="125"/>
      <c r="AF374" s="125"/>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row>
    <row r="375" spans="1:58" ht="12.75" customHeight="1" x14ac:dyDescent="0.25">
      <c r="A375" s="105"/>
      <c r="B375" s="212"/>
      <c r="C375" s="151"/>
      <c r="D375" s="349"/>
      <c r="E375" s="125"/>
      <c r="F375" s="125"/>
      <c r="G375" s="125"/>
      <c r="H375" s="125"/>
      <c r="I375" s="151"/>
      <c r="J375" s="125"/>
      <c r="K375" s="125"/>
      <c r="L375" s="125"/>
      <c r="M375" s="125"/>
      <c r="N375" s="125"/>
      <c r="O375" s="125"/>
      <c r="P375" s="95"/>
      <c r="Q375" s="125"/>
      <c r="R375" s="125"/>
      <c r="S375" s="125"/>
      <c r="T375" s="95"/>
      <c r="U375" s="125"/>
      <c r="V375" s="125"/>
      <c r="W375" s="125"/>
      <c r="X375" s="125"/>
      <c r="Y375" s="125"/>
      <c r="Z375" s="125"/>
      <c r="AA375" s="125"/>
      <c r="AB375" s="125"/>
      <c r="AC375" s="125"/>
      <c r="AD375" s="125"/>
      <c r="AE375" s="125"/>
      <c r="AF375" s="125"/>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row>
    <row r="376" spans="1:58" ht="12.75" customHeight="1" x14ac:dyDescent="0.25">
      <c r="A376" s="105"/>
      <c r="B376" s="212"/>
      <c r="C376" s="151"/>
      <c r="D376" s="349"/>
      <c r="E376" s="125"/>
      <c r="F376" s="125"/>
      <c r="G376" s="125"/>
      <c r="H376" s="125"/>
      <c r="I376" s="151"/>
      <c r="J376" s="125"/>
      <c r="K376" s="125"/>
      <c r="L376" s="125"/>
      <c r="M376" s="125"/>
      <c r="N376" s="125"/>
      <c r="O376" s="125"/>
      <c r="P376" s="95"/>
      <c r="Q376" s="125"/>
      <c r="R376" s="125"/>
      <c r="S376" s="125"/>
      <c r="T376" s="95"/>
      <c r="U376" s="125"/>
      <c r="V376" s="125"/>
      <c r="W376" s="125"/>
      <c r="X376" s="125"/>
      <c r="Y376" s="125"/>
      <c r="Z376" s="125"/>
      <c r="AA376" s="125"/>
      <c r="AB376" s="125"/>
      <c r="AC376" s="125"/>
      <c r="AD376" s="125"/>
      <c r="AE376" s="125"/>
      <c r="AF376" s="125"/>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row>
    <row r="377" spans="1:58" ht="12.75" customHeight="1" x14ac:dyDescent="0.25">
      <c r="A377" s="105"/>
      <c r="B377" s="212"/>
      <c r="C377" s="151"/>
      <c r="D377" s="349"/>
      <c r="E377" s="125"/>
      <c r="F377" s="125"/>
      <c r="G377" s="125"/>
      <c r="H377" s="125"/>
      <c r="I377" s="151"/>
      <c r="J377" s="125"/>
      <c r="K377" s="125"/>
      <c r="L377" s="125"/>
      <c r="M377" s="125"/>
      <c r="N377" s="125"/>
      <c r="O377" s="125"/>
      <c r="P377" s="95"/>
      <c r="Q377" s="125"/>
      <c r="R377" s="125"/>
      <c r="S377" s="125"/>
      <c r="T377" s="95"/>
      <c r="U377" s="125"/>
      <c r="V377" s="125"/>
      <c r="W377" s="125"/>
      <c r="X377" s="125"/>
      <c r="Y377" s="125"/>
      <c r="Z377" s="125"/>
      <c r="AA377" s="125"/>
      <c r="AB377" s="125"/>
      <c r="AC377" s="125"/>
      <c r="AD377" s="125"/>
      <c r="AE377" s="125"/>
      <c r="AF377" s="125"/>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row>
    <row r="378" spans="1:58" ht="12.75" customHeight="1" x14ac:dyDescent="0.25">
      <c r="A378" s="105"/>
      <c r="B378" s="212"/>
      <c r="C378" s="151"/>
      <c r="D378" s="349"/>
      <c r="E378" s="125"/>
      <c r="F378" s="125"/>
      <c r="G378" s="125"/>
      <c r="H378" s="125"/>
      <c r="I378" s="151"/>
      <c r="J378" s="125"/>
      <c r="K378" s="125"/>
      <c r="L378" s="125"/>
      <c r="M378" s="125"/>
      <c r="N378" s="125"/>
      <c r="O378" s="125"/>
      <c r="P378" s="95"/>
      <c r="Q378" s="125"/>
      <c r="R378" s="125"/>
      <c r="S378" s="125"/>
      <c r="T378" s="95"/>
      <c r="U378" s="125"/>
      <c r="V378" s="125"/>
      <c r="W378" s="125"/>
      <c r="X378" s="125"/>
      <c r="Y378" s="125"/>
      <c r="Z378" s="125"/>
      <c r="AA378" s="125"/>
      <c r="AB378" s="125"/>
      <c r="AC378" s="125"/>
      <c r="AD378" s="125"/>
      <c r="AE378" s="125"/>
      <c r="AF378" s="125"/>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row>
    <row r="379" spans="1:58" ht="12.75" customHeight="1" x14ac:dyDescent="0.25">
      <c r="A379" s="105"/>
      <c r="B379" s="212"/>
      <c r="C379" s="151"/>
      <c r="D379" s="349"/>
      <c r="E379" s="125"/>
      <c r="F379" s="125"/>
      <c r="G379" s="125"/>
      <c r="H379" s="125"/>
      <c r="I379" s="151"/>
      <c r="J379" s="125"/>
      <c r="K379" s="125"/>
      <c r="L379" s="125"/>
      <c r="M379" s="125"/>
      <c r="N379" s="125"/>
      <c r="O379" s="125"/>
      <c r="P379" s="95"/>
      <c r="Q379" s="125"/>
      <c r="R379" s="125"/>
      <c r="S379" s="125"/>
      <c r="T379" s="95"/>
      <c r="U379" s="125"/>
      <c r="V379" s="125"/>
      <c r="W379" s="125"/>
      <c r="X379" s="125"/>
      <c r="Y379" s="125"/>
      <c r="Z379" s="125"/>
      <c r="AA379" s="125"/>
      <c r="AB379" s="125"/>
      <c r="AC379" s="125"/>
      <c r="AD379" s="125"/>
      <c r="AE379" s="125"/>
      <c r="AF379" s="125"/>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row>
    <row r="380" spans="1:58" ht="12.75" customHeight="1" x14ac:dyDescent="0.25">
      <c r="A380" s="105"/>
      <c r="B380" s="212"/>
      <c r="C380" s="151"/>
      <c r="D380" s="349"/>
      <c r="E380" s="125"/>
      <c r="F380" s="125"/>
      <c r="G380" s="125"/>
      <c r="H380" s="125"/>
      <c r="I380" s="151"/>
      <c r="J380" s="125"/>
      <c r="K380" s="125"/>
      <c r="L380" s="125"/>
      <c r="M380" s="125"/>
      <c r="N380" s="125"/>
      <c r="O380" s="125"/>
      <c r="P380" s="95"/>
      <c r="Q380" s="125"/>
      <c r="R380" s="125"/>
      <c r="S380" s="125"/>
      <c r="T380" s="95"/>
      <c r="U380" s="125"/>
      <c r="V380" s="125"/>
      <c r="W380" s="125"/>
      <c r="X380" s="125"/>
      <c r="Y380" s="125"/>
      <c r="Z380" s="125"/>
      <c r="AA380" s="125"/>
      <c r="AB380" s="125"/>
      <c r="AC380" s="125"/>
      <c r="AD380" s="125"/>
      <c r="AE380" s="125"/>
      <c r="AF380" s="125"/>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row>
    <row r="381" spans="1:58" ht="12.75" customHeight="1" x14ac:dyDescent="0.25">
      <c r="A381" s="105"/>
      <c r="B381" s="212"/>
      <c r="C381" s="151"/>
      <c r="D381" s="349"/>
      <c r="E381" s="125"/>
      <c r="F381" s="125"/>
      <c r="G381" s="125"/>
      <c r="H381" s="125"/>
      <c r="I381" s="151"/>
      <c r="J381" s="125"/>
      <c r="K381" s="125"/>
      <c r="L381" s="125"/>
      <c r="M381" s="125"/>
      <c r="N381" s="125"/>
      <c r="O381" s="125"/>
      <c r="P381" s="95"/>
      <c r="Q381" s="125"/>
      <c r="R381" s="125"/>
      <c r="S381" s="125"/>
      <c r="T381" s="95"/>
      <c r="U381" s="125"/>
      <c r="V381" s="125"/>
      <c r="W381" s="125"/>
      <c r="X381" s="125"/>
      <c r="Y381" s="125"/>
      <c r="Z381" s="125"/>
      <c r="AA381" s="125"/>
      <c r="AB381" s="125"/>
      <c r="AC381" s="125"/>
      <c r="AD381" s="125"/>
      <c r="AE381" s="125"/>
      <c r="AF381" s="125"/>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row>
    <row r="382" spans="1:58" ht="12.75" customHeight="1" x14ac:dyDescent="0.25">
      <c r="A382" s="105"/>
      <c r="B382" s="212"/>
      <c r="C382" s="151"/>
      <c r="D382" s="349"/>
      <c r="E382" s="125"/>
      <c r="F382" s="125"/>
      <c r="G382" s="125"/>
      <c r="H382" s="125"/>
      <c r="I382" s="151"/>
      <c r="J382" s="125"/>
      <c r="K382" s="125"/>
      <c r="L382" s="125"/>
      <c r="M382" s="125"/>
      <c r="N382" s="125"/>
      <c r="O382" s="125"/>
      <c r="P382" s="95"/>
      <c r="Q382" s="125"/>
      <c r="R382" s="125"/>
      <c r="S382" s="125"/>
      <c r="T382" s="95"/>
      <c r="U382" s="125"/>
      <c r="V382" s="125"/>
      <c r="W382" s="125"/>
      <c r="X382" s="125"/>
      <c r="Y382" s="125"/>
      <c r="Z382" s="125"/>
      <c r="AA382" s="125"/>
      <c r="AB382" s="125"/>
      <c r="AC382" s="125"/>
      <c r="AD382" s="125"/>
      <c r="AE382" s="125"/>
      <c r="AF382" s="125"/>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row>
    <row r="383" spans="1:58" ht="12.75" customHeight="1" x14ac:dyDescent="0.25">
      <c r="A383" s="105"/>
      <c r="B383" s="212"/>
      <c r="C383" s="151"/>
      <c r="D383" s="349"/>
      <c r="E383" s="125"/>
      <c r="F383" s="125"/>
      <c r="G383" s="125"/>
      <c r="H383" s="125"/>
      <c r="I383" s="151"/>
      <c r="J383" s="125"/>
      <c r="K383" s="125"/>
      <c r="L383" s="125"/>
      <c r="M383" s="125"/>
      <c r="N383" s="125"/>
      <c r="O383" s="125"/>
      <c r="P383" s="95"/>
      <c r="Q383" s="125"/>
      <c r="R383" s="125"/>
      <c r="S383" s="125"/>
      <c r="T383" s="95"/>
      <c r="U383" s="125"/>
      <c r="V383" s="125"/>
      <c r="W383" s="125"/>
      <c r="X383" s="125"/>
      <c r="Y383" s="125"/>
      <c r="Z383" s="125"/>
      <c r="AA383" s="125"/>
      <c r="AB383" s="125"/>
      <c r="AC383" s="125"/>
      <c r="AD383" s="125"/>
      <c r="AE383" s="125"/>
      <c r="AF383" s="125"/>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row>
    <row r="384" spans="1:58" ht="12.75" customHeight="1" x14ac:dyDescent="0.25">
      <c r="A384" s="105"/>
      <c r="B384" s="212"/>
      <c r="C384" s="151"/>
      <c r="D384" s="349"/>
      <c r="E384" s="125"/>
      <c r="F384" s="125"/>
      <c r="G384" s="125"/>
      <c r="H384" s="125"/>
      <c r="I384" s="151"/>
      <c r="J384" s="125"/>
      <c r="K384" s="125"/>
      <c r="L384" s="125"/>
      <c r="M384" s="125"/>
      <c r="N384" s="125"/>
      <c r="O384" s="125"/>
      <c r="P384" s="95"/>
      <c r="Q384" s="125"/>
      <c r="R384" s="125"/>
      <c r="S384" s="125"/>
      <c r="T384" s="95"/>
      <c r="U384" s="125"/>
      <c r="V384" s="125"/>
      <c r="W384" s="125"/>
      <c r="X384" s="125"/>
      <c r="Y384" s="125"/>
      <c r="Z384" s="125"/>
      <c r="AA384" s="125"/>
      <c r="AB384" s="125"/>
      <c r="AC384" s="125"/>
      <c r="AD384" s="125"/>
      <c r="AE384" s="125"/>
      <c r="AF384" s="125"/>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row>
    <row r="385" spans="1:58" ht="12.75" customHeight="1" x14ac:dyDescent="0.25">
      <c r="A385" s="105"/>
      <c r="B385" s="212"/>
      <c r="C385" s="151"/>
      <c r="D385" s="349"/>
      <c r="E385" s="125"/>
      <c r="F385" s="125"/>
      <c r="G385" s="125"/>
      <c r="H385" s="125"/>
      <c r="I385" s="151"/>
      <c r="J385" s="125"/>
      <c r="K385" s="125"/>
      <c r="L385" s="125"/>
      <c r="M385" s="125"/>
      <c r="N385" s="125"/>
      <c r="O385" s="125"/>
      <c r="P385" s="95"/>
      <c r="Q385" s="125"/>
      <c r="R385" s="125"/>
      <c r="S385" s="125"/>
      <c r="T385" s="95"/>
      <c r="U385" s="125"/>
      <c r="V385" s="125"/>
      <c r="W385" s="125"/>
      <c r="X385" s="125"/>
      <c r="Y385" s="125"/>
      <c r="Z385" s="125"/>
      <c r="AA385" s="125"/>
      <c r="AB385" s="125"/>
      <c r="AC385" s="125"/>
      <c r="AD385" s="125"/>
      <c r="AE385" s="125"/>
      <c r="AF385" s="125"/>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row>
    <row r="386" spans="1:58" ht="12.75" customHeight="1" x14ac:dyDescent="0.25">
      <c r="A386" s="105"/>
      <c r="B386" s="212"/>
      <c r="C386" s="151"/>
      <c r="D386" s="349"/>
      <c r="E386" s="125"/>
      <c r="F386" s="125"/>
      <c r="G386" s="125"/>
      <c r="H386" s="125"/>
      <c r="I386" s="151"/>
      <c r="J386" s="125"/>
      <c r="K386" s="125"/>
      <c r="L386" s="125"/>
      <c r="M386" s="125"/>
      <c r="N386" s="125"/>
      <c r="O386" s="125"/>
      <c r="P386" s="95"/>
      <c r="Q386" s="125"/>
      <c r="R386" s="125"/>
      <c r="S386" s="125"/>
      <c r="T386" s="95"/>
      <c r="U386" s="125"/>
      <c r="V386" s="125"/>
      <c r="W386" s="125"/>
      <c r="X386" s="125"/>
      <c r="Y386" s="125"/>
      <c r="Z386" s="125"/>
      <c r="AA386" s="125"/>
      <c r="AB386" s="125"/>
      <c r="AC386" s="125"/>
      <c r="AD386" s="125"/>
      <c r="AE386" s="125"/>
      <c r="AF386" s="125"/>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row>
    <row r="387" spans="1:58" ht="12.75" customHeight="1" x14ac:dyDescent="0.25">
      <c r="A387" s="105"/>
      <c r="B387" s="212"/>
      <c r="C387" s="151"/>
      <c r="D387" s="349"/>
      <c r="E387" s="125"/>
      <c r="F387" s="125"/>
      <c r="G387" s="125"/>
      <c r="H387" s="125"/>
      <c r="I387" s="151"/>
      <c r="J387" s="125"/>
      <c r="K387" s="125"/>
      <c r="L387" s="125"/>
      <c r="M387" s="125"/>
      <c r="N387" s="125"/>
      <c r="O387" s="125"/>
      <c r="P387" s="95"/>
      <c r="Q387" s="125"/>
      <c r="R387" s="125"/>
      <c r="S387" s="125"/>
      <c r="T387" s="95"/>
      <c r="U387" s="125"/>
      <c r="V387" s="125"/>
      <c r="W387" s="125"/>
      <c r="X387" s="125"/>
      <c r="Y387" s="125"/>
      <c r="Z387" s="125"/>
      <c r="AA387" s="125"/>
      <c r="AB387" s="125"/>
      <c r="AC387" s="125"/>
      <c r="AD387" s="125"/>
      <c r="AE387" s="125"/>
      <c r="AF387" s="125"/>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row>
    <row r="388" spans="1:58" ht="12.75" customHeight="1" x14ac:dyDescent="0.25">
      <c r="A388" s="105"/>
      <c r="B388" s="212"/>
      <c r="C388" s="151"/>
      <c r="D388" s="349"/>
      <c r="E388" s="125"/>
      <c r="F388" s="125"/>
      <c r="G388" s="125"/>
      <c r="H388" s="125"/>
      <c r="I388" s="151"/>
      <c r="J388" s="125"/>
      <c r="K388" s="125"/>
      <c r="L388" s="125"/>
      <c r="M388" s="125"/>
      <c r="N388" s="125"/>
      <c r="O388" s="125"/>
      <c r="P388" s="95"/>
      <c r="Q388" s="125"/>
      <c r="R388" s="125"/>
      <c r="S388" s="125"/>
      <c r="T388" s="95"/>
      <c r="U388" s="125"/>
      <c r="V388" s="125"/>
      <c r="W388" s="125"/>
      <c r="X388" s="125"/>
      <c r="Y388" s="125"/>
      <c r="Z388" s="125"/>
      <c r="AA388" s="125"/>
      <c r="AB388" s="125"/>
      <c r="AC388" s="125"/>
      <c r="AD388" s="125"/>
      <c r="AE388" s="125"/>
      <c r="AF388" s="125"/>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row>
    <row r="389" spans="1:58" ht="12.75" customHeight="1" x14ac:dyDescent="0.25">
      <c r="A389" s="105"/>
      <c r="B389" s="212"/>
      <c r="C389" s="151"/>
      <c r="D389" s="349"/>
      <c r="E389" s="125"/>
      <c r="F389" s="125"/>
      <c r="G389" s="125"/>
      <c r="H389" s="125"/>
      <c r="I389" s="151"/>
      <c r="J389" s="125"/>
      <c r="K389" s="125"/>
      <c r="L389" s="125"/>
      <c r="M389" s="125"/>
      <c r="N389" s="125"/>
      <c r="O389" s="125"/>
      <c r="P389" s="95"/>
      <c r="Q389" s="125"/>
      <c r="R389" s="125"/>
      <c r="S389" s="125"/>
      <c r="T389" s="95"/>
      <c r="U389" s="125"/>
      <c r="V389" s="125"/>
      <c r="W389" s="125"/>
      <c r="X389" s="125"/>
      <c r="Y389" s="125"/>
      <c r="Z389" s="125"/>
      <c r="AA389" s="125"/>
      <c r="AB389" s="125"/>
      <c r="AC389" s="125"/>
      <c r="AD389" s="125"/>
      <c r="AE389" s="125"/>
      <c r="AF389" s="125"/>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row>
    <row r="390" spans="1:58" ht="12.75" customHeight="1" x14ac:dyDescent="0.25">
      <c r="A390" s="105"/>
      <c r="B390" s="212"/>
      <c r="C390" s="151"/>
      <c r="D390" s="349"/>
      <c r="E390" s="125"/>
      <c r="F390" s="125"/>
      <c r="G390" s="125"/>
      <c r="H390" s="125"/>
      <c r="I390" s="151"/>
      <c r="J390" s="125"/>
      <c r="K390" s="125"/>
      <c r="L390" s="125"/>
      <c r="M390" s="125"/>
      <c r="N390" s="125"/>
      <c r="O390" s="125"/>
      <c r="P390" s="95"/>
      <c r="Q390" s="125"/>
      <c r="R390" s="125"/>
      <c r="S390" s="125"/>
      <c r="T390" s="95"/>
      <c r="U390" s="125"/>
      <c r="V390" s="125"/>
      <c r="W390" s="125"/>
      <c r="X390" s="125"/>
      <c r="Y390" s="125"/>
      <c r="Z390" s="125"/>
      <c r="AA390" s="125"/>
      <c r="AB390" s="125"/>
      <c r="AC390" s="125"/>
      <c r="AD390" s="125"/>
      <c r="AE390" s="125"/>
      <c r="AF390" s="125"/>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row>
    <row r="391" spans="1:58" ht="12.75" customHeight="1" x14ac:dyDescent="0.25">
      <c r="A391" s="105"/>
      <c r="B391" s="212"/>
      <c r="C391" s="151"/>
      <c r="D391" s="349"/>
      <c r="E391" s="125"/>
      <c r="F391" s="125"/>
      <c r="G391" s="125"/>
      <c r="H391" s="125"/>
      <c r="I391" s="151"/>
      <c r="J391" s="125"/>
      <c r="K391" s="125"/>
      <c r="L391" s="125"/>
      <c r="M391" s="125"/>
      <c r="N391" s="125"/>
      <c r="O391" s="125"/>
      <c r="P391" s="95"/>
      <c r="Q391" s="125"/>
      <c r="R391" s="125"/>
      <c r="S391" s="125"/>
      <c r="T391" s="95"/>
      <c r="U391" s="125"/>
      <c r="V391" s="125"/>
      <c r="W391" s="125"/>
      <c r="X391" s="125"/>
      <c r="Y391" s="125"/>
      <c r="Z391" s="125"/>
      <c r="AA391" s="125"/>
      <c r="AB391" s="125"/>
      <c r="AC391" s="125"/>
      <c r="AD391" s="125"/>
      <c r="AE391" s="125"/>
      <c r="AF391" s="125"/>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row>
    <row r="392" spans="1:58" ht="12.75" customHeight="1" x14ac:dyDescent="0.25">
      <c r="A392" s="105"/>
      <c r="B392" s="212"/>
      <c r="C392" s="151"/>
      <c r="D392" s="349"/>
      <c r="E392" s="125"/>
      <c r="F392" s="125"/>
      <c r="G392" s="125"/>
      <c r="H392" s="125"/>
      <c r="I392" s="151"/>
      <c r="J392" s="125"/>
      <c r="K392" s="125"/>
      <c r="L392" s="125"/>
      <c r="M392" s="125"/>
      <c r="N392" s="125"/>
      <c r="O392" s="125"/>
      <c r="P392" s="95"/>
      <c r="Q392" s="125"/>
      <c r="R392" s="125"/>
      <c r="S392" s="125"/>
      <c r="T392" s="95"/>
      <c r="U392" s="125"/>
      <c r="V392" s="125"/>
      <c r="W392" s="125"/>
      <c r="X392" s="125"/>
      <c r="Y392" s="125"/>
      <c r="Z392" s="125"/>
      <c r="AA392" s="125"/>
      <c r="AB392" s="125"/>
      <c r="AC392" s="125"/>
      <c r="AD392" s="125"/>
      <c r="AE392" s="125"/>
      <c r="AF392" s="125"/>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row>
    <row r="393" spans="1:58" ht="12.75" customHeight="1" x14ac:dyDescent="0.25">
      <c r="A393" s="105"/>
      <c r="B393" s="212"/>
      <c r="C393" s="151"/>
      <c r="D393" s="349"/>
      <c r="E393" s="125"/>
      <c r="F393" s="125"/>
      <c r="G393" s="125"/>
      <c r="H393" s="125"/>
      <c r="I393" s="151"/>
      <c r="J393" s="125"/>
      <c r="K393" s="125"/>
      <c r="L393" s="125"/>
      <c r="M393" s="125"/>
      <c r="N393" s="125"/>
      <c r="O393" s="125"/>
      <c r="P393" s="95"/>
      <c r="Q393" s="125"/>
      <c r="R393" s="125"/>
      <c r="S393" s="125"/>
      <c r="T393" s="95"/>
      <c r="U393" s="125"/>
      <c r="V393" s="125"/>
      <c r="W393" s="125"/>
      <c r="X393" s="125"/>
      <c r="Y393" s="125"/>
      <c r="Z393" s="125"/>
      <c r="AA393" s="125"/>
      <c r="AB393" s="125"/>
      <c r="AC393" s="125"/>
      <c r="AD393" s="125"/>
      <c r="AE393" s="125"/>
      <c r="AF393" s="125"/>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row>
    <row r="394" spans="1:58" ht="12.75" customHeight="1" x14ac:dyDescent="0.25">
      <c r="A394" s="105"/>
      <c r="B394" s="212"/>
      <c r="C394" s="151"/>
      <c r="D394" s="349"/>
      <c r="E394" s="125"/>
      <c r="F394" s="125"/>
      <c r="G394" s="125"/>
      <c r="H394" s="125"/>
      <c r="I394" s="151"/>
      <c r="J394" s="125"/>
      <c r="K394" s="125"/>
      <c r="L394" s="125"/>
      <c r="M394" s="125"/>
      <c r="N394" s="125"/>
      <c r="O394" s="125"/>
      <c r="P394" s="95"/>
      <c r="Q394" s="125"/>
      <c r="R394" s="125"/>
      <c r="S394" s="125"/>
      <c r="T394" s="95"/>
      <c r="U394" s="125"/>
      <c r="V394" s="125"/>
      <c r="W394" s="125"/>
      <c r="X394" s="125"/>
      <c r="Y394" s="125"/>
      <c r="Z394" s="125"/>
      <c r="AA394" s="125"/>
      <c r="AB394" s="125"/>
      <c r="AC394" s="125"/>
      <c r="AD394" s="125"/>
      <c r="AE394" s="125"/>
      <c r="AF394" s="125"/>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row>
    <row r="395" spans="1:58" ht="12.75" customHeight="1" x14ac:dyDescent="0.25">
      <c r="A395" s="105"/>
      <c r="B395" s="212"/>
      <c r="C395" s="151"/>
      <c r="D395" s="349"/>
      <c r="E395" s="125"/>
      <c r="F395" s="125"/>
      <c r="G395" s="125"/>
      <c r="H395" s="125"/>
      <c r="I395" s="151"/>
      <c r="J395" s="125"/>
      <c r="K395" s="125"/>
      <c r="L395" s="125"/>
      <c r="M395" s="125"/>
      <c r="N395" s="125"/>
      <c r="O395" s="125"/>
      <c r="P395" s="95"/>
      <c r="Q395" s="125"/>
      <c r="R395" s="125"/>
      <c r="S395" s="125"/>
      <c r="T395" s="95"/>
      <c r="U395" s="125"/>
      <c r="V395" s="125"/>
      <c r="W395" s="125"/>
      <c r="X395" s="125"/>
      <c r="Y395" s="125"/>
      <c r="Z395" s="125"/>
      <c r="AA395" s="125"/>
      <c r="AB395" s="125"/>
      <c r="AC395" s="125"/>
      <c r="AD395" s="125"/>
      <c r="AE395" s="125"/>
      <c r="AF395" s="125"/>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row>
    <row r="396" spans="1:58" ht="12.75" customHeight="1" x14ac:dyDescent="0.25">
      <c r="A396" s="105"/>
      <c r="B396" s="212"/>
      <c r="C396" s="151"/>
      <c r="D396" s="349"/>
      <c r="E396" s="125"/>
      <c r="F396" s="125"/>
      <c r="G396" s="125"/>
      <c r="H396" s="125"/>
      <c r="I396" s="151"/>
      <c r="J396" s="125"/>
      <c r="K396" s="125"/>
      <c r="L396" s="125"/>
      <c r="M396" s="125"/>
      <c r="N396" s="125"/>
      <c r="O396" s="125"/>
      <c r="P396" s="95"/>
      <c r="Q396" s="125"/>
      <c r="R396" s="125"/>
      <c r="S396" s="125"/>
      <c r="T396" s="95"/>
      <c r="U396" s="125"/>
      <c r="V396" s="125"/>
      <c r="W396" s="125"/>
      <c r="X396" s="125"/>
      <c r="Y396" s="125"/>
      <c r="Z396" s="125"/>
      <c r="AA396" s="125"/>
      <c r="AB396" s="125"/>
      <c r="AC396" s="125"/>
      <c r="AD396" s="125"/>
      <c r="AE396" s="125"/>
      <c r="AF396" s="125"/>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row>
    <row r="397" spans="1:58" ht="12.75" customHeight="1" x14ac:dyDescent="0.25">
      <c r="A397" s="105"/>
      <c r="B397" s="212"/>
      <c r="C397" s="151"/>
      <c r="D397" s="349"/>
      <c r="E397" s="125"/>
      <c r="F397" s="125"/>
      <c r="G397" s="125"/>
      <c r="H397" s="125"/>
      <c r="I397" s="151"/>
      <c r="J397" s="125"/>
      <c r="K397" s="125"/>
      <c r="L397" s="125"/>
      <c r="M397" s="125"/>
      <c r="N397" s="125"/>
      <c r="O397" s="125"/>
      <c r="P397" s="95"/>
      <c r="Q397" s="125"/>
      <c r="R397" s="125"/>
      <c r="S397" s="125"/>
      <c r="T397" s="95"/>
      <c r="U397" s="125"/>
      <c r="V397" s="125"/>
      <c r="W397" s="125"/>
      <c r="X397" s="125"/>
      <c r="Y397" s="125"/>
      <c r="Z397" s="125"/>
      <c r="AA397" s="125"/>
      <c r="AB397" s="125"/>
      <c r="AC397" s="125"/>
      <c r="AD397" s="125"/>
      <c r="AE397" s="125"/>
      <c r="AF397" s="125"/>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row>
    <row r="398" spans="1:58" ht="12.75" customHeight="1" x14ac:dyDescent="0.25">
      <c r="A398" s="105"/>
      <c r="B398" s="212"/>
      <c r="C398" s="151"/>
      <c r="D398" s="349"/>
      <c r="E398" s="125"/>
      <c r="F398" s="125"/>
      <c r="G398" s="125"/>
      <c r="H398" s="125"/>
      <c r="I398" s="151"/>
      <c r="J398" s="125"/>
      <c r="K398" s="125"/>
      <c r="L398" s="125"/>
      <c r="M398" s="125"/>
      <c r="N398" s="125"/>
      <c r="O398" s="125"/>
      <c r="P398" s="95"/>
      <c r="Q398" s="125"/>
      <c r="R398" s="125"/>
      <c r="S398" s="125"/>
      <c r="T398" s="95"/>
      <c r="U398" s="125"/>
      <c r="V398" s="125"/>
      <c r="W398" s="125"/>
      <c r="X398" s="125"/>
      <c r="Y398" s="125"/>
      <c r="Z398" s="125"/>
      <c r="AA398" s="125"/>
      <c r="AB398" s="125"/>
      <c r="AC398" s="125"/>
      <c r="AD398" s="125"/>
      <c r="AE398" s="125"/>
      <c r="AF398" s="125"/>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row>
    <row r="399" spans="1:58" ht="12.75" customHeight="1" x14ac:dyDescent="0.25">
      <c r="A399" s="105"/>
      <c r="B399" s="212"/>
      <c r="C399" s="151"/>
      <c r="D399" s="349"/>
      <c r="E399" s="125"/>
      <c r="F399" s="125"/>
      <c r="G399" s="125"/>
      <c r="H399" s="125"/>
      <c r="I399" s="151"/>
      <c r="J399" s="125"/>
      <c r="K399" s="125"/>
      <c r="L399" s="125"/>
      <c r="M399" s="125"/>
      <c r="N399" s="125"/>
      <c r="O399" s="125"/>
      <c r="P399" s="95"/>
      <c r="Q399" s="125"/>
      <c r="R399" s="125"/>
      <c r="S399" s="125"/>
      <c r="T399" s="95"/>
      <c r="U399" s="125"/>
      <c r="V399" s="125"/>
      <c r="W399" s="125"/>
      <c r="X399" s="125"/>
      <c r="Y399" s="125"/>
      <c r="Z399" s="125"/>
      <c r="AA399" s="125"/>
      <c r="AB399" s="125"/>
      <c r="AC399" s="125"/>
      <c r="AD399" s="125"/>
      <c r="AE399" s="125"/>
      <c r="AF399" s="125"/>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row>
    <row r="400" spans="1:58" ht="12.75" customHeight="1" x14ac:dyDescent="0.25">
      <c r="A400" s="105"/>
      <c r="B400" s="212"/>
      <c r="C400" s="151"/>
      <c r="D400" s="349"/>
      <c r="E400" s="125"/>
      <c r="F400" s="125"/>
      <c r="G400" s="125"/>
      <c r="H400" s="125"/>
      <c r="I400" s="151"/>
      <c r="J400" s="125"/>
      <c r="K400" s="125"/>
      <c r="L400" s="125"/>
      <c r="M400" s="125"/>
      <c r="N400" s="125"/>
      <c r="O400" s="125"/>
      <c r="P400" s="95"/>
      <c r="Q400" s="125"/>
      <c r="R400" s="125"/>
      <c r="S400" s="125"/>
      <c r="T400" s="95"/>
      <c r="U400" s="125"/>
      <c r="V400" s="125"/>
      <c r="W400" s="125"/>
      <c r="X400" s="125"/>
      <c r="Y400" s="125"/>
      <c r="Z400" s="125"/>
      <c r="AA400" s="125"/>
      <c r="AB400" s="125"/>
      <c r="AC400" s="125"/>
      <c r="AD400" s="125"/>
      <c r="AE400" s="125"/>
      <c r="AF400" s="125"/>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row>
    <row r="401" spans="1:58" ht="12.75" customHeight="1" x14ac:dyDescent="0.25">
      <c r="A401" s="105"/>
      <c r="B401" s="212"/>
      <c r="C401" s="151"/>
      <c r="D401" s="349"/>
      <c r="E401" s="125"/>
      <c r="F401" s="125"/>
      <c r="G401" s="125"/>
      <c r="H401" s="125"/>
      <c r="I401" s="151"/>
      <c r="J401" s="125"/>
      <c r="K401" s="125"/>
      <c r="L401" s="125"/>
      <c r="M401" s="125"/>
      <c r="N401" s="125"/>
      <c r="O401" s="125"/>
      <c r="P401" s="95"/>
      <c r="Q401" s="125"/>
      <c r="R401" s="125"/>
      <c r="S401" s="125"/>
      <c r="T401" s="95"/>
      <c r="U401" s="125"/>
      <c r="V401" s="125"/>
      <c r="W401" s="125"/>
      <c r="X401" s="125"/>
      <c r="Y401" s="125"/>
      <c r="Z401" s="125"/>
      <c r="AA401" s="125"/>
      <c r="AB401" s="125"/>
      <c r="AC401" s="125"/>
      <c r="AD401" s="125"/>
      <c r="AE401" s="125"/>
      <c r="AF401" s="125"/>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row>
    <row r="402" spans="1:58" ht="12.75" customHeight="1" x14ac:dyDescent="0.25">
      <c r="A402" s="105"/>
      <c r="B402" s="212"/>
      <c r="C402" s="151"/>
      <c r="D402" s="349"/>
      <c r="E402" s="125"/>
      <c r="F402" s="125"/>
      <c r="G402" s="125"/>
      <c r="H402" s="125"/>
      <c r="I402" s="151"/>
      <c r="J402" s="125"/>
      <c r="K402" s="125"/>
      <c r="L402" s="125"/>
      <c r="M402" s="125"/>
      <c r="N402" s="125"/>
      <c r="O402" s="125"/>
      <c r="P402" s="95"/>
      <c r="Q402" s="125"/>
      <c r="R402" s="125"/>
      <c r="S402" s="125"/>
      <c r="T402" s="95"/>
      <c r="U402" s="125"/>
      <c r="V402" s="125"/>
      <c r="W402" s="125"/>
      <c r="X402" s="125"/>
      <c r="Y402" s="125"/>
      <c r="Z402" s="125"/>
      <c r="AA402" s="125"/>
      <c r="AB402" s="125"/>
      <c r="AC402" s="125"/>
      <c r="AD402" s="125"/>
      <c r="AE402" s="125"/>
      <c r="AF402" s="125"/>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row>
    <row r="403" spans="1:58" ht="12.75" customHeight="1" x14ac:dyDescent="0.25">
      <c r="A403" s="105"/>
      <c r="B403" s="212"/>
      <c r="C403" s="151"/>
      <c r="D403" s="349"/>
      <c r="E403" s="125"/>
      <c r="F403" s="125"/>
      <c r="G403" s="125"/>
      <c r="H403" s="125"/>
      <c r="I403" s="151"/>
      <c r="J403" s="125"/>
      <c r="K403" s="125"/>
      <c r="L403" s="125"/>
      <c r="M403" s="125"/>
      <c r="N403" s="125"/>
      <c r="O403" s="125"/>
      <c r="P403" s="95"/>
      <c r="Q403" s="125"/>
      <c r="R403" s="125"/>
      <c r="S403" s="125"/>
      <c r="T403" s="95"/>
      <c r="U403" s="125"/>
      <c r="V403" s="125"/>
      <c r="W403" s="125"/>
      <c r="X403" s="125"/>
      <c r="Y403" s="125"/>
      <c r="Z403" s="125"/>
      <c r="AA403" s="125"/>
      <c r="AB403" s="125"/>
      <c r="AC403" s="125"/>
      <c r="AD403" s="125"/>
      <c r="AE403" s="125"/>
      <c r="AF403" s="125"/>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row>
    <row r="404" spans="1:58" ht="12.75" customHeight="1" x14ac:dyDescent="0.25">
      <c r="A404" s="105"/>
      <c r="B404" s="212"/>
      <c r="C404" s="151"/>
      <c r="D404" s="349"/>
      <c r="E404" s="125"/>
      <c r="F404" s="125"/>
      <c r="G404" s="125"/>
      <c r="H404" s="125"/>
      <c r="I404" s="151"/>
      <c r="J404" s="125"/>
      <c r="K404" s="125"/>
      <c r="L404" s="125"/>
      <c r="M404" s="125"/>
      <c r="N404" s="125"/>
      <c r="O404" s="125"/>
      <c r="P404" s="95"/>
      <c r="Q404" s="125"/>
      <c r="R404" s="125"/>
      <c r="S404" s="125"/>
      <c r="T404" s="95"/>
      <c r="U404" s="125"/>
      <c r="V404" s="125"/>
      <c r="W404" s="125"/>
      <c r="X404" s="125"/>
      <c r="Y404" s="125"/>
      <c r="Z404" s="125"/>
      <c r="AA404" s="125"/>
      <c r="AB404" s="125"/>
      <c r="AC404" s="125"/>
      <c r="AD404" s="125"/>
      <c r="AE404" s="125"/>
      <c r="AF404" s="125"/>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row>
    <row r="405" spans="1:58" ht="12.75" customHeight="1" x14ac:dyDescent="0.25">
      <c r="A405" s="105"/>
      <c r="B405" s="212"/>
      <c r="C405" s="151"/>
      <c r="D405" s="349"/>
      <c r="E405" s="125"/>
      <c r="F405" s="125"/>
      <c r="G405" s="125"/>
      <c r="H405" s="125"/>
      <c r="I405" s="151"/>
      <c r="J405" s="125"/>
      <c r="K405" s="125"/>
      <c r="L405" s="125"/>
      <c r="M405" s="125"/>
      <c r="N405" s="125"/>
      <c r="O405" s="125"/>
      <c r="P405" s="95"/>
      <c r="Q405" s="125"/>
      <c r="R405" s="125"/>
      <c r="S405" s="125"/>
      <c r="T405" s="95"/>
      <c r="U405" s="125"/>
      <c r="V405" s="125"/>
      <c r="W405" s="125"/>
      <c r="X405" s="125"/>
      <c r="Y405" s="125"/>
      <c r="Z405" s="125"/>
      <c r="AA405" s="125"/>
      <c r="AB405" s="125"/>
      <c r="AC405" s="125"/>
      <c r="AD405" s="125"/>
      <c r="AE405" s="125"/>
      <c r="AF405" s="125"/>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row>
    <row r="406" spans="1:58" ht="12.75" customHeight="1" x14ac:dyDescent="0.25">
      <c r="A406" s="105"/>
      <c r="B406" s="212"/>
      <c r="C406" s="151"/>
      <c r="D406" s="349"/>
      <c r="E406" s="125"/>
      <c r="F406" s="125"/>
      <c r="G406" s="125"/>
      <c r="H406" s="125"/>
      <c r="I406" s="151"/>
      <c r="J406" s="125"/>
      <c r="K406" s="125"/>
      <c r="L406" s="125"/>
      <c r="M406" s="125"/>
      <c r="N406" s="125"/>
      <c r="O406" s="125"/>
      <c r="P406" s="95"/>
      <c r="Q406" s="125"/>
      <c r="R406" s="125"/>
      <c r="S406" s="125"/>
      <c r="T406" s="95"/>
      <c r="U406" s="125"/>
      <c r="V406" s="125"/>
      <c r="W406" s="125"/>
      <c r="X406" s="125"/>
      <c r="Y406" s="125"/>
      <c r="Z406" s="125"/>
      <c r="AA406" s="125"/>
      <c r="AB406" s="125"/>
      <c r="AC406" s="125"/>
      <c r="AD406" s="125"/>
      <c r="AE406" s="125"/>
      <c r="AF406" s="125"/>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row>
    <row r="407" spans="1:58" ht="12.75" customHeight="1" x14ac:dyDescent="0.25">
      <c r="A407" s="105"/>
      <c r="B407" s="212"/>
      <c r="C407" s="151"/>
      <c r="D407" s="349"/>
      <c r="E407" s="125"/>
      <c r="F407" s="125"/>
      <c r="G407" s="125"/>
      <c r="H407" s="125"/>
      <c r="I407" s="151"/>
      <c r="J407" s="125"/>
      <c r="K407" s="125"/>
      <c r="L407" s="125"/>
      <c r="M407" s="125"/>
      <c r="N407" s="125"/>
      <c r="O407" s="125"/>
      <c r="P407" s="95"/>
      <c r="Q407" s="125"/>
      <c r="R407" s="125"/>
      <c r="S407" s="125"/>
      <c r="T407" s="95"/>
      <c r="U407" s="125"/>
      <c r="V407" s="125"/>
      <c r="W407" s="125"/>
      <c r="X407" s="125"/>
      <c r="Y407" s="125"/>
      <c r="Z407" s="125"/>
      <c r="AA407" s="125"/>
      <c r="AB407" s="125"/>
      <c r="AC407" s="125"/>
      <c r="AD407" s="125"/>
      <c r="AE407" s="125"/>
      <c r="AF407" s="125"/>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row>
    <row r="408" spans="1:58" ht="12.75" customHeight="1" x14ac:dyDescent="0.25">
      <c r="A408" s="105"/>
      <c r="B408" s="212"/>
      <c r="C408" s="151"/>
      <c r="D408" s="349"/>
      <c r="E408" s="125"/>
      <c r="F408" s="125"/>
      <c r="G408" s="125"/>
      <c r="H408" s="125"/>
      <c r="I408" s="151"/>
      <c r="J408" s="125"/>
      <c r="K408" s="125"/>
      <c r="L408" s="125"/>
      <c r="M408" s="125"/>
      <c r="N408" s="125"/>
      <c r="O408" s="125"/>
      <c r="P408" s="95"/>
      <c r="Q408" s="125"/>
      <c r="R408" s="125"/>
      <c r="S408" s="125"/>
      <c r="T408" s="95"/>
      <c r="U408" s="125"/>
      <c r="V408" s="125"/>
      <c r="W408" s="125"/>
      <c r="X408" s="125"/>
      <c r="Y408" s="125"/>
      <c r="Z408" s="125"/>
      <c r="AA408" s="125"/>
      <c r="AB408" s="125"/>
      <c r="AC408" s="125"/>
      <c r="AD408" s="125"/>
      <c r="AE408" s="125"/>
      <c r="AF408" s="125"/>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row>
    <row r="409" spans="1:58" ht="12.75" customHeight="1" x14ac:dyDescent="0.25">
      <c r="A409" s="105"/>
      <c r="B409" s="212"/>
      <c r="C409" s="151"/>
      <c r="D409" s="349"/>
      <c r="E409" s="125"/>
      <c r="F409" s="125"/>
      <c r="G409" s="125"/>
      <c r="H409" s="125"/>
      <c r="I409" s="151"/>
      <c r="J409" s="125"/>
      <c r="K409" s="125"/>
      <c r="L409" s="125"/>
      <c r="M409" s="125"/>
      <c r="N409" s="125"/>
      <c r="O409" s="125"/>
      <c r="P409" s="95"/>
      <c r="Q409" s="125"/>
      <c r="R409" s="125"/>
      <c r="S409" s="125"/>
      <c r="T409" s="95"/>
      <c r="U409" s="125"/>
      <c r="V409" s="125"/>
      <c r="W409" s="125"/>
      <c r="X409" s="125"/>
      <c r="Y409" s="125"/>
      <c r="Z409" s="125"/>
      <c r="AA409" s="125"/>
      <c r="AB409" s="125"/>
      <c r="AC409" s="125"/>
      <c r="AD409" s="125"/>
      <c r="AE409" s="125"/>
      <c r="AF409" s="125"/>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row>
    <row r="410" spans="1:58" ht="12.75" customHeight="1" x14ac:dyDescent="0.25">
      <c r="A410" s="105"/>
      <c r="B410" s="212"/>
      <c r="C410" s="151"/>
      <c r="D410" s="349"/>
      <c r="E410" s="125"/>
      <c r="F410" s="125"/>
      <c r="G410" s="125"/>
      <c r="H410" s="125"/>
      <c r="I410" s="151"/>
      <c r="J410" s="125"/>
      <c r="K410" s="125"/>
      <c r="L410" s="125"/>
      <c r="M410" s="125"/>
      <c r="N410" s="125"/>
      <c r="O410" s="125"/>
      <c r="P410" s="95"/>
      <c r="Q410" s="125"/>
      <c r="R410" s="125"/>
      <c r="S410" s="125"/>
      <c r="T410" s="95"/>
      <c r="U410" s="125"/>
      <c r="V410" s="125"/>
      <c r="W410" s="125"/>
      <c r="X410" s="125"/>
      <c r="Y410" s="125"/>
      <c r="Z410" s="125"/>
      <c r="AA410" s="125"/>
      <c r="AB410" s="125"/>
      <c r="AC410" s="125"/>
      <c r="AD410" s="125"/>
      <c r="AE410" s="125"/>
      <c r="AF410" s="125"/>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row>
    <row r="411" spans="1:58" ht="12.75" customHeight="1" x14ac:dyDescent="0.25">
      <c r="A411" s="105"/>
      <c r="B411" s="212"/>
      <c r="C411" s="151"/>
      <c r="D411" s="349"/>
      <c r="E411" s="125"/>
      <c r="F411" s="125"/>
      <c r="G411" s="125"/>
      <c r="H411" s="125"/>
      <c r="I411" s="151"/>
      <c r="J411" s="125"/>
      <c r="K411" s="125"/>
      <c r="L411" s="125"/>
      <c r="M411" s="125"/>
      <c r="N411" s="125"/>
      <c r="O411" s="125"/>
      <c r="P411" s="95"/>
      <c r="Q411" s="125"/>
      <c r="R411" s="125"/>
      <c r="S411" s="125"/>
      <c r="T411" s="95"/>
      <c r="U411" s="125"/>
      <c r="V411" s="125"/>
      <c r="W411" s="125"/>
      <c r="X411" s="125"/>
      <c r="Y411" s="125"/>
      <c r="Z411" s="125"/>
      <c r="AA411" s="125"/>
      <c r="AB411" s="125"/>
      <c r="AC411" s="125"/>
      <c r="AD411" s="125"/>
      <c r="AE411" s="125"/>
      <c r="AF411" s="125"/>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row>
    <row r="412" spans="1:58" ht="12.75" customHeight="1" x14ac:dyDescent="0.25">
      <c r="A412" s="105"/>
      <c r="B412" s="212"/>
      <c r="C412" s="151"/>
      <c r="D412" s="349"/>
      <c r="E412" s="125"/>
      <c r="F412" s="125"/>
      <c r="G412" s="125"/>
      <c r="H412" s="125"/>
      <c r="I412" s="151"/>
      <c r="J412" s="125"/>
      <c r="K412" s="125"/>
      <c r="L412" s="125"/>
      <c r="M412" s="125"/>
      <c r="N412" s="125"/>
      <c r="O412" s="125"/>
      <c r="P412" s="95"/>
      <c r="Q412" s="125"/>
      <c r="R412" s="125"/>
      <c r="S412" s="125"/>
      <c r="T412" s="95"/>
      <c r="U412" s="125"/>
      <c r="V412" s="125"/>
      <c r="W412" s="125"/>
      <c r="X412" s="125"/>
      <c r="Y412" s="125"/>
      <c r="Z412" s="125"/>
      <c r="AA412" s="125"/>
      <c r="AB412" s="125"/>
      <c r="AC412" s="125"/>
      <c r="AD412" s="125"/>
      <c r="AE412" s="125"/>
      <c r="AF412" s="125"/>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row>
    <row r="413" spans="1:58" ht="12.75" customHeight="1" x14ac:dyDescent="0.25">
      <c r="A413" s="105"/>
      <c r="B413" s="212"/>
      <c r="C413" s="151"/>
      <c r="D413" s="349"/>
      <c r="E413" s="125"/>
      <c r="F413" s="125"/>
      <c r="G413" s="125"/>
      <c r="H413" s="125"/>
      <c r="I413" s="151"/>
      <c r="J413" s="125"/>
      <c r="K413" s="125"/>
      <c r="L413" s="125"/>
      <c r="M413" s="125"/>
      <c r="N413" s="125"/>
      <c r="O413" s="125"/>
      <c r="P413" s="95"/>
      <c r="Q413" s="125"/>
      <c r="R413" s="125"/>
      <c r="S413" s="125"/>
      <c r="T413" s="95"/>
      <c r="U413" s="125"/>
      <c r="V413" s="125"/>
      <c r="W413" s="125"/>
      <c r="X413" s="125"/>
      <c r="Y413" s="125"/>
      <c r="Z413" s="125"/>
      <c r="AA413" s="125"/>
      <c r="AB413" s="125"/>
      <c r="AC413" s="125"/>
      <c r="AD413" s="125"/>
      <c r="AE413" s="125"/>
      <c r="AF413" s="125"/>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row>
    <row r="414" spans="1:58" ht="12.75" customHeight="1" x14ac:dyDescent="0.25">
      <c r="A414" s="105"/>
      <c r="B414" s="212"/>
      <c r="C414" s="151"/>
      <c r="D414" s="349"/>
      <c r="E414" s="125"/>
      <c r="F414" s="125"/>
      <c r="G414" s="125"/>
      <c r="H414" s="125"/>
      <c r="I414" s="151"/>
      <c r="J414" s="125"/>
      <c r="K414" s="125"/>
      <c r="L414" s="125"/>
      <c r="M414" s="125"/>
      <c r="N414" s="125"/>
      <c r="O414" s="125"/>
      <c r="P414" s="95"/>
      <c r="Q414" s="125"/>
      <c r="R414" s="125"/>
      <c r="S414" s="125"/>
      <c r="T414" s="95"/>
      <c r="U414" s="125"/>
      <c r="V414" s="125"/>
      <c r="W414" s="125"/>
      <c r="X414" s="125"/>
      <c r="Y414" s="125"/>
      <c r="Z414" s="125"/>
      <c r="AA414" s="125"/>
      <c r="AB414" s="125"/>
      <c r="AC414" s="125"/>
      <c r="AD414" s="125"/>
      <c r="AE414" s="125"/>
      <c r="AF414" s="125"/>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row>
    <row r="415" spans="1:58" ht="12.75" customHeight="1" x14ac:dyDescent="0.25">
      <c r="A415" s="105"/>
      <c r="B415" s="212"/>
      <c r="C415" s="151"/>
      <c r="D415" s="349"/>
      <c r="E415" s="125"/>
      <c r="F415" s="125"/>
      <c r="G415" s="125"/>
      <c r="H415" s="125"/>
      <c r="I415" s="151"/>
      <c r="J415" s="125"/>
      <c r="K415" s="125"/>
      <c r="L415" s="125"/>
      <c r="M415" s="125"/>
      <c r="N415" s="125"/>
      <c r="O415" s="125"/>
      <c r="P415" s="95"/>
      <c r="Q415" s="125"/>
      <c r="R415" s="125"/>
      <c r="S415" s="125"/>
      <c r="T415" s="95"/>
      <c r="U415" s="125"/>
      <c r="V415" s="125"/>
      <c r="W415" s="125"/>
      <c r="X415" s="125"/>
      <c r="Y415" s="125"/>
      <c r="Z415" s="125"/>
      <c r="AA415" s="125"/>
      <c r="AB415" s="125"/>
      <c r="AC415" s="125"/>
      <c r="AD415" s="125"/>
      <c r="AE415" s="125"/>
      <c r="AF415" s="125"/>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row>
    <row r="416" spans="1:58" ht="12.75" customHeight="1" x14ac:dyDescent="0.25">
      <c r="A416" s="105"/>
      <c r="B416" s="212"/>
      <c r="C416" s="151"/>
      <c r="D416" s="349"/>
      <c r="E416" s="125"/>
      <c r="F416" s="125"/>
      <c r="G416" s="125"/>
      <c r="H416" s="125"/>
      <c r="I416" s="151"/>
      <c r="J416" s="125"/>
      <c r="K416" s="125"/>
      <c r="L416" s="125"/>
      <c r="M416" s="125"/>
      <c r="N416" s="125"/>
      <c r="O416" s="125"/>
      <c r="P416" s="95"/>
      <c r="Q416" s="125"/>
      <c r="R416" s="125"/>
      <c r="S416" s="125"/>
      <c r="T416" s="95"/>
      <c r="U416" s="125"/>
      <c r="V416" s="125"/>
      <c r="W416" s="125"/>
      <c r="X416" s="125"/>
      <c r="Y416" s="125"/>
      <c r="Z416" s="125"/>
      <c r="AA416" s="125"/>
      <c r="AB416" s="125"/>
      <c r="AC416" s="125"/>
      <c r="AD416" s="125"/>
      <c r="AE416" s="125"/>
      <c r="AF416" s="125"/>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row>
    <row r="417" spans="1:58" ht="12.75" customHeight="1" x14ac:dyDescent="0.25">
      <c r="A417" s="105"/>
      <c r="B417" s="212"/>
      <c r="C417" s="151"/>
      <c r="D417" s="349"/>
      <c r="E417" s="125"/>
      <c r="F417" s="125"/>
      <c r="G417" s="125"/>
      <c r="H417" s="125"/>
      <c r="I417" s="151"/>
      <c r="J417" s="125"/>
      <c r="K417" s="125"/>
      <c r="L417" s="125"/>
      <c r="M417" s="125"/>
      <c r="N417" s="125"/>
      <c r="O417" s="125"/>
      <c r="P417" s="95"/>
      <c r="Q417" s="125"/>
      <c r="R417" s="125"/>
      <c r="S417" s="125"/>
      <c r="T417" s="95"/>
      <c r="U417" s="125"/>
      <c r="V417" s="125"/>
      <c r="W417" s="125"/>
      <c r="X417" s="125"/>
      <c r="Y417" s="125"/>
      <c r="Z417" s="125"/>
      <c r="AA417" s="125"/>
      <c r="AB417" s="125"/>
      <c r="AC417" s="125"/>
      <c r="AD417" s="125"/>
      <c r="AE417" s="125"/>
      <c r="AF417" s="125"/>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row>
    <row r="418" spans="1:58" ht="12.75" customHeight="1" x14ac:dyDescent="0.25">
      <c r="A418" s="105"/>
      <c r="B418" s="212"/>
      <c r="C418" s="151"/>
      <c r="D418" s="349"/>
      <c r="E418" s="125"/>
      <c r="F418" s="125"/>
      <c r="G418" s="125"/>
      <c r="H418" s="125"/>
      <c r="I418" s="151"/>
      <c r="J418" s="125"/>
      <c r="K418" s="125"/>
      <c r="L418" s="125"/>
      <c r="M418" s="125"/>
      <c r="N418" s="125"/>
      <c r="O418" s="125"/>
      <c r="P418" s="95"/>
      <c r="Q418" s="125"/>
      <c r="R418" s="125"/>
      <c r="S418" s="125"/>
      <c r="T418" s="95"/>
      <c r="U418" s="125"/>
      <c r="V418" s="125"/>
      <c r="W418" s="125"/>
      <c r="X418" s="125"/>
      <c r="Y418" s="125"/>
      <c r="Z418" s="125"/>
      <c r="AA418" s="125"/>
      <c r="AB418" s="125"/>
      <c r="AC418" s="125"/>
      <c r="AD418" s="125"/>
      <c r="AE418" s="125"/>
      <c r="AF418" s="125"/>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row>
    <row r="419" spans="1:58" ht="12.75" customHeight="1" x14ac:dyDescent="0.25">
      <c r="A419" s="105"/>
      <c r="B419" s="212"/>
      <c r="C419" s="151"/>
      <c r="D419" s="349"/>
      <c r="E419" s="125"/>
      <c r="F419" s="125"/>
      <c r="G419" s="125"/>
      <c r="H419" s="125"/>
      <c r="I419" s="151"/>
      <c r="J419" s="125"/>
      <c r="K419" s="125"/>
      <c r="L419" s="125"/>
      <c r="M419" s="125"/>
      <c r="N419" s="125"/>
      <c r="O419" s="125"/>
      <c r="P419" s="95"/>
      <c r="Q419" s="125"/>
      <c r="R419" s="125"/>
      <c r="S419" s="125"/>
      <c r="T419" s="95"/>
      <c r="U419" s="125"/>
      <c r="V419" s="125"/>
      <c r="W419" s="125"/>
      <c r="X419" s="125"/>
      <c r="Y419" s="125"/>
      <c r="Z419" s="125"/>
      <c r="AA419" s="125"/>
      <c r="AB419" s="125"/>
      <c r="AC419" s="125"/>
      <c r="AD419" s="125"/>
      <c r="AE419" s="125"/>
      <c r="AF419" s="125"/>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row>
    <row r="420" spans="1:58" ht="12.75" customHeight="1" x14ac:dyDescent="0.25">
      <c r="A420" s="105"/>
      <c r="B420" s="212"/>
      <c r="C420" s="151"/>
      <c r="D420" s="349"/>
      <c r="E420" s="125"/>
      <c r="F420" s="125"/>
      <c r="G420" s="125"/>
      <c r="H420" s="125"/>
      <c r="I420" s="151"/>
      <c r="J420" s="125"/>
      <c r="K420" s="125"/>
      <c r="L420" s="125"/>
      <c r="M420" s="125"/>
      <c r="N420" s="125"/>
      <c r="O420" s="125"/>
      <c r="P420" s="95"/>
      <c r="Q420" s="125"/>
      <c r="R420" s="125"/>
      <c r="S420" s="125"/>
      <c r="T420" s="95"/>
      <c r="U420" s="125"/>
      <c r="V420" s="125"/>
      <c r="W420" s="125"/>
      <c r="X420" s="125"/>
      <c r="Y420" s="125"/>
      <c r="Z420" s="125"/>
      <c r="AA420" s="125"/>
      <c r="AB420" s="125"/>
      <c r="AC420" s="125"/>
      <c r="AD420" s="125"/>
      <c r="AE420" s="125"/>
      <c r="AF420" s="125"/>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row>
    <row r="421" spans="1:58" ht="12.75" customHeight="1" x14ac:dyDescent="0.25">
      <c r="A421" s="105"/>
      <c r="B421" s="212"/>
      <c r="C421" s="151"/>
      <c r="D421" s="349"/>
      <c r="E421" s="125"/>
      <c r="F421" s="125"/>
      <c r="G421" s="125"/>
      <c r="H421" s="125"/>
      <c r="I421" s="151"/>
      <c r="J421" s="125"/>
      <c r="K421" s="125"/>
      <c r="L421" s="125"/>
      <c r="M421" s="125"/>
      <c r="N421" s="125"/>
      <c r="O421" s="125"/>
      <c r="P421" s="95"/>
      <c r="Q421" s="125"/>
      <c r="R421" s="125"/>
      <c r="S421" s="125"/>
      <c r="T421" s="95"/>
      <c r="U421" s="125"/>
      <c r="V421" s="125"/>
      <c r="W421" s="125"/>
      <c r="X421" s="125"/>
      <c r="Y421" s="125"/>
      <c r="Z421" s="125"/>
      <c r="AA421" s="125"/>
      <c r="AB421" s="125"/>
      <c r="AC421" s="125"/>
      <c r="AD421" s="125"/>
      <c r="AE421" s="125"/>
      <c r="AF421" s="125"/>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row>
    <row r="422" spans="1:58" ht="12.75" customHeight="1" x14ac:dyDescent="0.25">
      <c r="A422" s="105"/>
      <c r="B422" s="212"/>
      <c r="C422" s="151"/>
      <c r="D422" s="349"/>
      <c r="E422" s="125"/>
      <c r="F422" s="125"/>
      <c r="G422" s="125"/>
      <c r="H422" s="125"/>
      <c r="I422" s="151"/>
      <c r="J422" s="125"/>
      <c r="K422" s="125"/>
      <c r="L422" s="125"/>
      <c r="M422" s="125"/>
      <c r="N422" s="125"/>
      <c r="O422" s="125"/>
      <c r="P422" s="95"/>
      <c r="Q422" s="125"/>
      <c r="R422" s="125"/>
      <c r="S422" s="125"/>
      <c r="T422" s="95"/>
      <c r="U422" s="125"/>
      <c r="V422" s="125"/>
      <c r="W422" s="125"/>
      <c r="X422" s="125"/>
      <c r="Y422" s="125"/>
      <c r="Z422" s="125"/>
      <c r="AA422" s="125"/>
      <c r="AB422" s="125"/>
      <c r="AC422" s="125"/>
      <c r="AD422" s="125"/>
      <c r="AE422" s="125"/>
      <c r="AF422" s="125"/>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row>
    <row r="423" spans="1:58" ht="12.75" customHeight="1" x14ac:dyDescent="0.25">
      <c r="A423" s="105"/>
      <c r="B423" s="212"/>
      <c r="C423" s="151"/>
      <c r="D423" s="349"/>
      <c r="E423" s="125"/>
      <c r="F423" s="125"/>
      <c r="G423" s="125"/>
      <c r="H423" s="125"/>
      <c r="I423" s="151"/>
      <c r="J423" s="125"/>
      <c r="K423" s="125"/>
      <c r="L423" s="125"/>
      <c r="M423" s="125"/>
      <c r="N423" s="125"/>
      <c r="O423" s="125"/>
      <c r="P423" s="95"/>
      <c r="Q423" s="125"/>
      <c r="R423" s="125"/>
      <c r="S423" s="125"/>
      <c r="T423" s="95"/>
      <c r="U423" s="125"/>
      <c r="V423" s="125"/>
      <c r="W423" s="125"/>
      <c r="X423" s="125"/>
      <c r="Y423" s="125"/>
      <c r="Z423" s="125"/>
      <c r="AA423" s="125"/>
      <c r="AB423" s="125"/>
      <c r="AC423" s="125"/>
      <c r="AD423" s="125"/>
      <c r="AE423" s="125"/>
      <c r="AF423" s="125"/>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row>
    <row r="424" spans="1:58" ht="12.75" customHeight="1" x14ac:dyDescent="0.25">
      <c r="A424" s="105"/>
      <c r="B424" s="212"/>
      <c r="C424" s="151"/>
      <c r="D424" s="349"/>
      <c r="E424" s="125"/>
      <c r="F424" s="125"/>
      <c r="G424" s="125"/>
      <c r="H424" s="125"/>
      <c r="I424" s="151"/>
      <c r="J424" s="125"/>
      <c r="K424" s="125"/>
      <c r="L424" s="125"/>
      <c r="M424" s="125"/>
      <c r="N424" s="125"/>
      <c r="O424" s="125"/>
      <c r="P424" s="95"/>
      <c r="Q424" s="125"/>
      <c r="R424" s="125"/>
      <c r="S424" s="125"/>
      <c r="T424" s="95"/>
      <c r="U424" s="125"/>
      <c r="V424" s="125"/>
      <c r="W424" s="125"/>
      <c r="X424" s="125"/>
      <c r="Y424" s="125"/>
      <c r="Z424" s="125"/>
      <c r="AA424" s="125"/>
      <c r="AB424" s="125"/>
      <c r="AC424" s="125"/>
      <c r="AD424" s="125"/>
      <c r="AE424" s="125"/>
      <c r="AF424" s="125"/>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row>
    <row r="425" spans="1:58" ht="12.75" customHeight="1" x14ac:dyDescent="0.25">
      <c r="A425" s="105"/>
      <c r="B425" s="212"/>
      <c r="C425" s="151"/>
      <c r="D425" s="349"/>
      <c r="E425" s="125"/>
      <c r="F425" s="125"/>
      <c r="G425" s="125"/>
      <c r="H425" s="125"/>
      <c r="I425" s="151"/>
      <c r="J425" s="125"/>
      <c r="K425" s="125"/>
      <c r="L425" s="125"/>
      <c r="M425" s="125"/>
      <c r="N425" s="125"/>
      <c r="O425" s="125"/>
      <c r="P425" s="95"/>
      <c r="Q425" s="125"/>
      <c r="R425" s="125"/>
      <c r="S425" s="125"/>
      <c r="T425" s="95"/>
      <c r="U425" s="125"/>
      <c r="V425" s="125"/>
      <c r="W425" s="125"/>
      <c r="X425" s="125"/>
      <c r="Y425" s="125"/>
      <c r="Z425" s="125"/>
      <c r="AA425" s="125"/>
      <c r="AB425" s="125"/>
      <c r="AC425" s="125"/>
      <c r="AD425" s="125"/>
      <c r="AE425" s="125"/>
      <c r="AF425" s="125"/>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row>
    <row r="426" spans="1:58" ht="12.75" customHeight="1" x14ac:dyDescent="0.25">
      <c r="A426" s="105"/>
      <c r="B426" s="212"/>
      <c r="C426" s="151"/>
      <c r="D426" s="349"/>
      <c r="E426" s="125"/>
      <c r="F426" s="125"/>
      <c r="G426" s="125"/>
      <c r="H426" s="125"/>
      <c r="I426" s="151"/>
      <c r="J426" s="125"/>
      <c r="K426" s="125"/>
      <c r="L426" s="125"/>
      <c r="M426" s="125"/>
      <c r="N426" s="125"/>
      <c r="O426" s="125"/>
      <c r="P426" s="95"/>
      <c r="Q426" s="125"/>
      <c r="R426" s="125"/>
      <c r="S426" s="125"/>
      <c r="T426" s="95"/>
      <c r="U426" s="125"/>
      <c r="V426" s="125"/>
      <c r="W426" s="125"/>
      <c r="X426" s="125"/>
      <c r="Y426" s="125"/>
      <c r="Z426" s="125"/>
      <c r="AA426" s="125"/>
      <c r="AB426" s="125"/>
      <c r="AC426" s="125"/>
      <c r="AD426" s="125"/>
      <c r="AE426" s="125"/>
      <c r="AF426" s="125"/>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row>
    <row r="427" spans="1:58" ht="12.75" customHeight="1" x14ac:dyDescent="0.25">
      <c r="A427" s="105"/>
      <c r="B427" s="212"/>
      <c r="C427" s="151"/>
      <c r="D427" s="349"/>
      <c r="E427" s="125"/>
      <c r="F427" s="125"/>
      <c r="G427" s="125"/>
      <c r="H427" s="125"/>
      <c r="I427" s="151"/>
      <c r="J427" s="125"/>
      <c r="K427" s="125"/>
      <c r="L427" s="125"/>
      <c r="M427" s="125"/>
      <c r="N427" s="125"/>
      <c r="O427" s="125"/>
      <c r="P427" s="95"/>
      <c r="Q427" s="125"/>
      <c r="R427" s="125"/>
      <c r="S427" s="125"/>
      <c r="T427" s="95"/>
      <c r="U427" s="125"/>
      <c r="V427" s="125"/>
      <c r="W427" s="125"/>
      <c r="X427" s="125"/>
      <c r="Y427" s="125"/>
      <c r="Z427" s="125"/>
      <c r="AA427" s="125"/>
      <c r="AB427" s="125"/>
      <c r="AC427" s="125"/>
      <c r="AD427" s="125"/>
      <c r="AE427" s="125"/>
      <c r="AF427" s="125"/>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row>
    <row r="428" spans="1:58" ht="12.75" customHeight="1" x14ac:dyDescent="0.25">
      <c r="A428" s="105"/>
      <c r="B428" s="212"/>
      <c r="C428" s="151"/>
      <c r="D428" s="349"/>
      <c r="E428" s="125"/>
      <c r="F428" s="125"/>
      <c r="G428" s="125"/>
      <c r="H428" s="125"/>
      <c r="I428" s="151"/>
      <c r="J428" s="125"/>
      <c r="K428" s="125"/>
      <c r="L428" s="125"/>
      <c r="M428" s="125"/>
      <c r="N428" s="125"/>
      <c r="O428" s="125"/>
      <c r="P428" s="95"/>
      <c r="Q428" s="125"/>
      <c r="R428" s="125"/>
      <c r="S428" s="125"/>
      <c r="T428" s="95"/>
      <c r="U428" s="125"/>
      <c r="V428" s="125"/>
      <c r="W428" s="125"/>
      <c r="X428" s="125"/>
      <c r="Y428" s="125"/>
      <c r="Z428" s="125"/>
      <c r="AA428" s="125"/>
      <c r="AB428" s="125"/>
      <c r="AC428" s="125"/>
      <c r="AD428" s="125"/>
      <c r="AE428" s="125"/>
      <c r="AF428" s="125"/>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row>
    <row r="429" spans="1:58" ht="12.75" customHeight="1" x14ac:dyDescent="0.25">
      <c r="A429" s="105"/>
      <c r="B429" s="212"/>
      <c r="C429" s="151"/>
      <c r="D429" s="349"/>
      <c r="E429" s="125"/>
      <c r="F429" s="125"/>
      <c r="G429" s="125"/>
      <c r="H429" s="125"/>
      <c r="I429" s="151"/>
      <c r="J429" s="125"/>
      <c r="K429" s="125"/>
      <c r="L429" s="125"/>
      <c r="M429" s="125"/>
      <c r="N429" s="125"/>
      <c r="O429" s="125"/>
      <c r="P429" s="95"/>
      <c r="Q429" s="125"/>
      <c r="R429" s="125"/>
      <c r="S429" s="125"/>
      <c r="T429" s="95"/>
      <c r="U429" s="125"/>
      <c r="V429" s="125"/>
      <c r="W429" s="125"/>
      <c r="X429" s="125"/>
      <c r="Y429" s="125"/>
      <c r="Z429" s="125"/>
      <c r="AA429" s="125"/>
      <c r="AB429" s="125"/>
      <c r="AC429" s="125"/>
      <c r="AD429" s="125"/>
      <c r="AE429" s="125"/>
      <c r="AF429" s="125"/>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row>
    <row r="430" spans="1:58" ht="12.75" customHeight="1" x14ac:dyDescent="0.25">
      <c r="A430" s="105"/>
      <c r="B430" s="212"/>
      <c r="C430" s="151"/>
      <c r="D430" s="349"/>
      <c r="E430" s="125"/>
      <c r="F430" s="125"/>
      <c r="G430" s="125"/>
      <c r="H430" s="125"/>
      <c r="I430" s="151"/>
      <c r="J430" s="125"/>
      <c r="K430" s="125"/>
      <c r="L430" s="125"/>
      <c r="M430" s="125"/>
      <c r="N430" s="125"/>
      <c r="O430" s="125"/>
      <c r="P430" s="95"/>
      <c r="Q430" s="125"/>
      <c r="R430" s="125"/>
      <c r="S430" s="125"/>
      <c r="T430" s="95"/>
      <c r="U430" s="125"/>
      <c r="V430" s="125"/>
      <c r="W430" s="125"/>
      <c r="X430" s="125"/>
      <c r="Y430" s="125"/>
      <c r="Z430" s="125"/>
      <c r="AA430" s="125"/>
      <c r="AB430" s="125"/>
      <c r="AC430" s="125"/>
      <c r="AD430" s="125"/>
      <c r="AE430" s="125"/>
      <c r="AF430" s="125"/>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row>
    <row r="431" spans="1:58" ht="12.75" customHeight="1" x14ac:dyDescent="0.25">
      <c r="A431" s="105"/>
      <c r="B431" s="212"/>
      <c r="C431" s="151"/>
      <c r="D431" s="349"/>
      <c r="E431" s="125"/>
      <c r="F431" s="125"/>
      <c r="G431" s="125"/>
      <c r="H431" s="125"/>
      <c r="I431" s="151"/>
      <c r="J431" s="125"/>
      <c r="K431" s="125"/>
      <c r="L431" s="125"/>
      <c r="M431" s="125"/>
      <c r="N431" s="125"/>
      <c r="O431" s="125"/>
      <c r="P431" s="95"/>
      <c r="Q431" s="125"/>
      <c r="R431" s="125"/>
      <c r="S431" s="125"/>
      <c r="T431" s="95"/>
      <c r="U431" s="125"/>
      <c r="V431" s="125"/>
      <c r="W431" s="125"/>
      <c r="X431" s="125"/>
      <c r="Y431" s="125"/>
      <c r="Z431" s="125"/>
      <c r="AA431" s="125"/>
      <c r="AB431" s="125"/>
      <c r="AC431" s="125"/>
      <c r="AD431" s="125"/>
      <c r="AE431" s="125"/>
      <c r="AF431" s="125"/>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row>
    <row r="432" spans="1:58" ht="12.75" customHeight="1" x14ac:dyDescent="0.25">
      <c r="A432" s="105"/>
      <c r="B432" s="212"/>
      <c r="C432" s="151"/>
      <c r="D432" s="349"/>
      <c r="E432" s="125"/>
      <c r="F432" s="125"/>
      <c r="G432" s="125"/>
      <c r="H432" s="125"/>
      <c r="I432" s="151"/>
      <c r="J432" s="125"/>
      <c r="K432" s="125"/>
      <c r="L432" s="125"/>
      <c r="M432" s="125"/>
      <c r="N432" s="125"/>
      <c r="O432" s="125"/>
      <c r="P432" s="95"/>
      <c r="Q432" s="125"/>
      <c r="R432" s="125"/>
      <c r="S432" s="125"/>
      <c r="T432" s="95"/>
      <c r="U432" s="125"/>
      <c r="V432" s="125"/>
      <c r="W432" s="125"/>
      <c r="X432" s="125"/>
      <c r="Y432" s="125"/>
      <c r="Z432" s="125"/>
      <c r="AA432" s="125"/>
      <c r="AB432" s="125"/>
      <c r="AC432" s="125"/>
      <c r="AD432" s="125"/>
      <c r="AE432" s="125"/>
      <c r="AF432" s="125"/>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row>
    <row r="433" spans="1:58" ht="12.75" customHeight="1" x14ac:dyDescent="0.25">
      <c r="A433" s="105"/>
      <c r="B433" s="212"/>
      <c r="C433" s="151"/>
      <c r="D433" s="349"/>
      <c r="E433" s="125"/>
      <c r="F433" s="125"/>
      <c r="G433" s="125"/>
      <c r="H433" s="125"/>
      <c r="I433" s="151"/>
      <c r="J433" s="125"/>
      <c r="K433" s="125"/>
      <c r="L433" s="125"/>
      <c r="M433" s="125"/>
      <c r="N433" s="125"/>
      <c r="O433" s="125"/>
      <c r="P433" s="95"/>
      <c r="Q433" s="125"/>
      <c r="R433" s="125"/>
      <c r="S433" s="125"/>
      <c r="T433" s="95"/>
      <c r="U433" s="125"/>
      <c r="V433" s="125"/>
      <c r="W433" s="125"/>
      <c r="X433" s="125"/>
      <c r="Y433" s="125"/>
      <c r="Z433" s="125"/>
      <c r="AA433" s="125"/>
      <c r="AB433" s="125"/>
      <c r="AC433" s="125"/>
      <c r="AD433" s="125"/>
      <c r="AE433" s="125"/>
      <c r="AF433" s="125"/>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row>
    <row r="434" spans="1:58" ht="12.75" customHeight="1" x14ac:dyDescent="0.25">
      <c r="A434" s="105"/>
      <c r="B434" s="212"/>
      <c r="C434" s="151"/>
      <c r="D434" s="349"/>
      <c r="E434" s="125"/>
      <c r="F434" s="125"/>
      <c r="G434" s="125"/>
      <c r="H434" s="125"/>
      <c r="I434" s="151"/>
      <c r="J434" s="125"/>
      <c r="K434" s="125"/>
      <c r="L434" s="125"/>
      <c r="M434" s="125"/>
      <c r="N434" s="125"/>
      <c r="O434" s="125"/>
      <c r="P434" s="95"/>
      <c r="Q434" s="125"/>
      <c r="R434" s="125"/>
      <c r="S434" s="125"/>
      <c r="T434" s="95"/>
      <c r="U434" s="125"/>
      <c r="V434" s="125"/>
      <c r="W434" s="125"/>
      <c r="X434" s="125"/>
      <c r="Y434" s="125"/>
      <c r="Z434" s="125"/>
      <c r="AA434" s="125"/>
      <c r="AB434" s="125"/>
      <c r="AC434" s="125"/>
      <c r="AD434" s="125"/>
      <c r="AE434" s="125"/>
      <c r="AF434" s="125"/>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row>
    <row r="435" spans="1:58" ht="12.75" customHeight="1" x14ac:dyDescent="0.25">
      <c r="A435" s="105"/>
      <c r="B435" s="212"/>
      <c r="C435" s="151"/>
      <c r="D435" s="349"/>
      <c r="E435" s="125"/>
      <c r="F435" s="125"/>
      <c r="G435" s="125"/>
      <c r="H435" s="125"/>
      <c r="I435" s="151"/>
      <c r="J435" s="125"/>
      <c r="K435" s="125"/>
      <c r="L435" s="125"/>
      <c r="M435" s="125"/>
      <c r="N435" s="125"/>
      <c r="O435" s="125"/>
      <c r="P435" s="95"/>
      <c r="Q435" s="125"/>
      <c r="R435" s="125"/>
      <c r="S435" s="125"/>
      <c r="T435" s="95"/>
      <c r="U435" s="125"/>
      <c r="V435" s="125"/>
      <c r="W435" s="125"/>
      <c r="X435" s="125"/>
      <c r="Y435" s="125"/>
      <c r="Z435" s="125"/>
      <c r="AA435" s="125"/>
      <c r="AB435" s="125"/>
      <c r="AC435" s="125"/>
      <c r="AD435" s="125"/>
      <c r="AE435" s="125"/>
      <c r="AF435" s="125"/>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row>
    <row r="436" spans="1:58" ht="12.75" customHeight="1" x14ac:dyDescent="0.25">
      <c r="A436" s="105"/>
      <c r="B436" s="212"/>
      <c r="C436" s="151"/>
      <c r="D436" s="349"/>
      <c r="E436" s="125"/>
      <c r="F436" s="125"/>
      <c r="G436" s="125"/>
      <c r="H436" s="125"/>
      <c r="I436" s="151"/>
      <c r="J436" s="125"/>
      <c r="K436" s="125"/>
      <c r="L436" s="125"/>
      <c r="M436" s="125"/>
      <c r="N436" s="125"/>
      <c r="O436" s="125"/>
      <c r="P436" s="95"/>
      <c r="Q436" s="125"/>
      <c r="R436" s="125"/>
      <c r="S436" s="125"/>
      <c r="T436" s="95"/>
      <c r="U436" s="125"/>
      <c r="V436" s="125"/>
      <c r="W436" s="125"/>
      <c r="X436" s="125"/>
      <c r="Y436" s="125"/>
      <c r="Z436" s="125"/>
      <c r="AA436" s="125"/>
      <c r="AB436" s="125"/>
      <c r="AC436" s="125"/>
      <c r="AD436" s="125"/>
      <c r="AE436" s="125"/>
      <c r="AF436" s="125"/>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row>
    <row r="437" spans="1:58" ht="12.75" customHeight="1" x14ac:dyDescent="0.25">
      <c r="A437" s="105"/>
      <c r="B437" s="212"/>
      <c r="C437" s="151"/>
      <c r="D437" s="349"/>
      <c r="E437" s="125"/>
      <c r="F437" s="125"/>
      <c r="G437" s="125"/>
      <c r="H437" s="125"/>
      <c r="I437" s="151"/>
      <c r="J437" s="125"/>
      <c r="K437" s="125"/>
      <c r="L437" s="125"/>
      <c r="M437" s="125"/>
      <c r="N437" s="125"/>
      <c r="O437" s="125"/>
      <c r="P437" s="95"/>
      <c r="Q437" s="125"/>
      <c r="R437" s="125"/>
      <c r="S437" s="125"/>
      <c r="T437" s="95"/>
      <c r="U437" s="125"/>
      <c r="V437" s="125"/>
      <c r="W437" s="125"/>
      <c r="X437" s="125"/>
      <c r="Y437" s="125"/>
      <c r="Z437" s="125"/>
      <c r="AA437" s="125"/>
      <c r="AB437" s="125"/>
      <c r="AC437" s="125"/>
      <c r="AD437" s="125"/>
      <c r="AE437" s="125"/>
      <c r="AF437" s="125"/>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row>
    <row r="438" spans="1:58" ht="12.75" customHeight="1" x14ac:dyDescent="0.25">
      <c r="A438" s="105"/>
      <c r="B438" s="212"/>
      <c r="C438" s="151"/>
      <c r="D438" s="349"/>
      <c r="E438" s="125"/>
      <c r="F438" s="125"/>
      <c r="G438" s="125"/>
      <c r="H438" s="125"/>
      <c r="I438" s="151"/>
      <c r="J438" s="125"/>
      <c r="K438" s="125"/>
      <c r="L438" s="125"/>
      <c r="M438" s="125"/>
      <c r="N438" s="125"/>
      <c r="O438" s="125"/>
      <c r="P438" s="95"/>
      <c r="Q438" s="125"/>
      <c r="R438" s="125"/>
      <c r="S438" s="125"/>
      <c r="T438" s="95"/>
      <c r="U438" s="125"/>
      <c r="V438" s="125"/>
      <c r="W438" s="125"/>
      <c r="X438" s="125"/>
      <c r="Y438" s="125"/>
      <c r="Z438" s="125"/>
      <c r="AA438" s="125"/>
      <c r="AB438" s="125"/>
      <c r="AC438" s="125"/>
      <c r="AD438" s="125"/>
      <c r="AE438" s="125"/>
      <c r="AF438" s="125"/>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row>
    <row r="439" spans="1:58" ht="12.75" customHeight="1" x14ac:dyDescent="0.25">
      <c r="A439" s="105"/>
      <c r="B439" s="212"/>
      <c r="C439" s="151"/>
      <c r="D439" s="349"/>
      <c r="E439" s="125"/>
      <c r="F439" s="125"/>
      <c r="G439" s="125"/>
      <c r="H439" s="125"/>
      <c r="I439" s="151"/>
      <c r="J439" s="125"/>
      <c r="K439" s="125"/>
      <c r="L439" s="125"/>
      <c r="M439" s="125"/>
      <c r="N439" s="125"/>
      <c r="O439" s="125"/>
      <c r="P439" s="95"/>
      <c r="Q439" s="125"/>
      <c r="R439" s="125"/>
      <c r="S439" s="125"/>
      <c r="T439" s="95"/>
      <c r="U439" s="125"/>
      <c r="V439" s="125"/>
      <c r="W439" s="125"/>
      <c r="X439" s="125"/>
      <c r="Y439" s="125"/>
      <c r="Z439" s="125"/>
      <c r="AA439" s="125"/>
      <c r="AB439" s="125"/>
      <c r="AC439" s="125"/>
      <c r="AD439" s="125"/>
      <c r="AE439" s="125"/>
      <c r="AF439" s="125"/>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row>
    <row r="440" spans="1:58" ht="12.75" customHeight="1" x14ac:dyDescent="0.25">
      <c r="A440" s="105"/>
      <c r="B440" s="212"/>
      <c r="C440" s="151"/>
      <c r="D440" s="349"/>
      <c r="E440" s="125"/>
      <c r="F440" s="125"/>
      <c r="G440" s="125"/>
      <c r="H440" s="125"/>
      <c r="I440" s="151"/>
      <c r="J440" s="125"/>
      <c r="K440" s="125"/>
      <c r="L440" s="125"/>
      <c r="M440" s="125"/>
      <c r="N440" s="125"/>
      <c r="O440" s="125"/>
      <c r="P440" s="95"/>
      <c r="Q440" s="125"/>
      <c r="R440" s="125"/>
      <c r="S440" s="125"/>
      <c r="T440" s="95"/>
      <c r="U440" s="125"/>
      <c r="V440" s="125"/>
      <c r="W440" s="125"/>
      <c r="X440" s="125"/>
      <c r="Y440" s="125"/>
      <c r="Z440" s="125"/>
      <c r="AA440" s="125"/>
      <c r="AB440" s="125"/>
      <c r="AC440" s="125"/>
      <c r="AD440" s="125"/>
      <c r="AE440" s="125"/>
      <c r="AF440" s="125"/>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row>
    <row r="441" spans="1:58" ht="12.75" customHeight="1" x14ac:dyDescent="0.25">
      <c r="A441" s="105"/>
      <c r="B441" s="212"/>
      <c r="C441" s="151"/>
      <c r="D441" s="349"/>
      <c r="E441" s="125"/>
      <c r="F441" s="125"/>
      <c r="G441" s="125"/>
      <c r="H441" s="125"/>
      <c r="I441" s="151"/>
      <c r="J441" s="125"/>
      <c r="K441" s="125"/>
      <c r="L441" s="125"/>
      <c r="M441" s="125"/>
      <c r="N441" s="125"/>
      <c r="O441" s="125"/>
      <c r="P441" s="95"/>
      <c r="Q441" s="125"/>
      <c r="R441" s="125"/>
      <c r="S441" s="125"/>
      <c r="T441" s="95"/>
      <c r="U441" s="125"/>
      <c r="V441" s="125"/>
      <c r="W441" s="125"/>
      <c r="X441" s="125"/>
      <c r="Y441" s="125"/>
      <c r="Z441" s="125"/>
      <c r="AA441" s="125"/>
      <c r="AB441" s="125"/>
      <c r="AC441" s="125"/>
      <c r="AD441" s="125"/>
      <c r="AE441" s="125"/>
      <c r="AF441" s="125"/>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row>
    <row r="442" spans="1:58" ht="12.75" customHeight="1" x14ac:dyDescent="0.25">
      <c r="A442" s="105"/>
      <c r="B442" s="212"/>
      <c r="C442" s="151"/>
      <c r="D442" s="349"/>
      <c r="E442" s="125"/>
      <c r="F442" s="125"/>
      <c r="G442" s="125"/>
      <c r="H442" s="125"/>
      <c r="I442" s="151"/>
      <c r="J442" s="125"/>
      <c r="K442" s="125"/>
      <c r="L442" s="125"/>
      <c r="M442" s="125"/>
      <c r="N442" s="125"/>
      <c r="O442" s="125"/>
      <c r="P442" s="95"/>
      <c r="Q442" s="125"/>
      <c r="R442" s="125"/>
      <c r="S442" s="125"/>
      <c r="T442" s="95"/>
      <c r="U442" s="125"/>
      <c r="V442" s="125"/>
      <c r="W442" s="125"/>
      <c r="X442" s="125"/>
      <c r="Y442" s="125"/>
      <c r="Z442" s="125"/>
      <c r="AA442" s="125"/>
      <c r="AB442" s="125"/>
      <c r="AC442" s="125"/>
      <c r="AD442" s="125"/>
      <c r="AE442" s="125"/>
      <c r="AF442" s="125"/>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row>
    <row r="443" spans="1:58" ht="12.75" customHeight="1" x14ac:dyDescent="0.25">
      <c r="A443" s="105"/>
      <c r="B443" s="212"/>
      <c r="C443" s="151"/>
      <c r="D443" s="349"/>
      <c r="E443" s="125"/>
      <c r="F443" s="125"/>
      <c r="G443" s="125"/>
      <c r="H443" s="125"/>
      <c r="I443" s="151"/>
      <c r="J443" s="125"/>
      <c r="K443" s="125"/>
      <c r="L443" s="125"/>
      <c r="M443" s="125"/>
      <c r="N443" s="125"/>
      <c r="O443" s="125"/>
      <c r="P443" s="95"/>
      <c r="Q443" s="125"/>
      <c r="R443" s="125"/>
      <c r="S443" s="125"/>
      <c r="T443" s="95"/>
      <c r="U443" s="125"/>
      <c r="V443" s="125"/>
      <c r="W443" s="125"/>
      <c r="X443" s="125"/>
      <c r="Y443" s="125"/>
      <c r="Z443" s="125"/>
      <c r="AA443" s="125"/>
      <c r="AB443" s="125"/>
      <c r="AC443" s="125"/>
      <c r="AD443" s="125"/>
      <c r="AE443" s="125"/>
      <c r="AF443" s="125"/>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row>
    <row r="444" spans="1:58" ht="12.75" customHeight="1" x14ac:dyDescent="0.25">
      <c r="A444" s="105"/>
      <c r="B444" s="212"/>
      <c r="C444" s="151"/>
      <c r="D444" s="349"/>
      <c r="E444" s="125"/>
      <c r="F444" s="125"/>
      <c r="G444" s="125"/>
      <c r="H444" s="125"/>
      <c r="I444" s="151"/>
      <c r="J444" s="125"/>
      <c r="K444" s="125"/>
      <c r="L444" s="125"/>
      <c r="M444" s="125"/>
      <c r="N444" s="125"/>
      <c r="O444" s="125"/>
      <c r="P444" s="95"/>
      <c r="Q444" s="125"/>
      <c r="R444" s="125"/>
      <c r="S444" s="125"/>
      <c r="T444" s="95"/>
      <c r="U444" s="125"/>
      <c r="V444" s="125"/>
      <c r="W444" s="125"/>
      <c r="X444" s="125"/>
      <c r="Y444" s="125"/>
      <c r="Z444" s="125"/>
      <c r="AA444" s="125"/>
      <c r="AB444" s="125"/>
      <c r="AC444" s="125"/>
      <c r="AD444" s="125"/>
      <c r="AE444" s="125"/>
      <c r="AF444" s="125"/>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row>
    <row r="445" spans="1:58" ht="12.75" customHeight="1" x14ac:dyDescent="0.25">
      <c r="A445" s="105"/>
      <c r="B445" s="212"/>
      <c r="C445" s="151"/>
      <c r="D445" s="349"/>
      <c r="E445" s="125"/>
      <c r="F445" s="125"/>
      <c r="G445" s="125"/>
      <c r="H445" s="125"/>
      <c r="I445" s="151"/>
      <c r="J445" s="125"/>
      <c r="K445" s="125"/>
      <c r="L445" s="125"/>
      <c r="M445" s="125"/>
      <c r="N445" s="125"/>
      <c r="O445" s="125"/>
      <c r="P445" s="95"/>
      <c r="Q445" s="125"/>
      <c r="R445" s="125"/>
      <c r="S445" s="125"/>
      <c r="T445" s="95"/>
      <c r="U445" s="125"/>
      <c r="V445" s="125"/>
      <c r="W445" s="125"/>
      <c r="X445" s="125"/>
      <c r="Y445" s="125"/>
      <c r="Z445" s="125"/>
      <c r="AA445" s="125"/>
      <c r="AB445" s="125"/>
      <c r="AC445" s="125"/>
      <c r="AD445" s="125"/>
      <c r="AE445" s="125"/>
      <c r="AF445" s="125"/>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row>
    <row r="446" spans="1:58" ht="12.75" customHeight="1" x14ac:dyDescent="0.25">
      <c r="A446" s="105"/>
      <c r="B446" s="212"/>
      <c r="C446" s="151"/>
      <c r="D446" s="349"/>
      <c r="E446" s="125"/>
      <c r="F446" s="125"/>
      <c r="G446" s="125"/>
      <c r="H446" s="125"/>
      <c r="I446" s="151"/>
      <c r="J446" s="125"/>
      <c r="K446" s="125"/>
      <c r="L446" s="125"/>
      <c r="M446" s="125"/>
      <c r="N446" s="125"/>
      <c r="O446" s="125"/>
      <c r="P446" s="95"/>
      <c r="Q446" s="125"/>
      <c r="R446" s="125"/>
      <c r="S446" s="125"/>
      <c r="T446" s="95"/>
      <c r="U446" s="125"/>
      <c r="V446" s="125"/>
      <c r="W446" s="125"/>
      <c r="X446" s="125"/>
      <c r="Y446" s="125"/>
      <c r="Z446" s="125"/>
      <c r="AA446" s="125"/>
      <c r="AB446" s="125"/>
      <c r="AC446" s="125"/>
      <c r="AD446" s="125"/>
      <c r="AE446" s="125"/>
      <c r="AF446" s="125"/>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row>
    <row r="447" spans="1:58" ht="12.75" customHeight="1" x14ac:dyDescent="0.25">
      <c r="A447" s="105"/>
      <c r="B447" s="212"/>
      <c r="C447" s="151"/>
      <c r="D447" s="349"/>
      <c r="E447" s="125"/>
      <c r="F447" s="125"/>
      <c r="G447" s="125"/>
      <c r="H447" s="125"/>
      <c r="I447" s="151"/>
      <c r="J447" s="125"/>
      <c r="K447" s="125"/>
      <c r="L447" s="125"/>
      <c r="M447" s="125"/>
      <c r="N447" s="125"/>
      <c r="O447" s="125"/>
      <c r="P447" s="95"/>
      <c r="Q447" s="125"/>
      <c r="R447" s="125"/>
      <c r="S447" s="125"/>
      <c r="T447" s="95"/>
      <c r="U447" s="125"/>
      <c r="V447" s="125"/>
      <c r="W447" s="125"/>
      <c r="X447" s="125"/>
      <c r="Y447" s="125"/>
      <c r="Z447" s="125"/>
      <c r="AA447" s="125"/>
      <c r="AB447" s="125"/>
      <c r="AC447" s="125"/>
      <c r="AD447" s="125"/>
      <c r="AE447" s="125"/>
      <c r="AF447" s="125"/>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row>
    <row r="448" spans="1:58" ht="12.75" customHeight="1" x14ac:dyDescent="0.25">
      <c r="A448" s="105"/>
      <c r="B448" s="212"/>
      <c r="C448" s="151"/>
      <c r="D448" s="349"/>
      <c r="E448" s="125"/>
      <c r="F448" s="125"/>
      <c r="G448" s="125"/>
      <c r="H448" s="125"/>
      <c r="I448" s="151"/>
      <c r="J448" s="125"/>
      <c r="K448" s="125"/>
      <c r="L448" s="125"/>
      <c r="M448" s="125"/>
      <c r="N448" s="125"/>
      <c r="O448" s="125"/>
      <c r="P448" s="95"/>
      <c r="Q448" s="125"/>
      <c r="R448" s="125"/>
      <c r="S448" s="125"/>
      <c r="T448" s="95"/>
      <c r="U448" s="125"/>
      <c r="V448" s="125"/>
      <c r="W448" s="125"/>
      <c r="X448" s="125"/>
      <c r="Y448" s="125"/>
      <c r="Z448" s="125"/>
      <c r="AA448" s="125"/>
      <c r="AB448" s="125"/>
      <c r="AC448" s="125"/>
      <c r="AD448" s="125"/>
      <c r="AE448" s="125"/>
      <c r="AF448" s="125"/>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row>
    <row r="449" spans="1:58" ht="12.75" customHeight="1" x14ac:dyDescent="0.25">
      <c r="A449" s="105"/>
      <c r="B449" s="212"/>
      <c r="C449" s="151"/>
      <c r="D449" s="349"/>
      <c r="E449" s="125"/>
      <c r="F449" s="125"/>
      <c r="G449" s="125"/>
      <c r="H449" s="125"/>
      <c r="I449" s="151"/>
      <c r="J449" s="125"/>
      <c r="K449" s="125"/>
      <c r="L449" s="125"/>
      <c r="M449" s="125"/>
      <c r="N449" s="125"/>
      <c r="O449" s="125"/>
      <c r="P449" s="95"/>
      <c r="Q449" s="125"/>
      <c r="R449" s="125"/>
      <c r="S449" s="125"/>
      <c r="T449" s="95"/>
      <c r="U449" s="125"/>
      <c r="V449" s="125"/>
      <c r="W449" s="125"/>
      <c r="X449" s="125"/>
      <c r="Y449" s="125"/>
      <c r="Z449" s="125"/>
      <c r="AA449" s="125"/>
      <c r="AB449" s="125"/>
      <c r="AC449" s="125"/>
      <c r="AD449" s="125"/>
      <c r="AE449" s="125"/>
      <c r="AF449" s="125"/>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row>
    <row r="450" spans="1:58" ht="12.75" customHeight="1" x14ac:dyDescent="0.25">
      <c r="A450" s="105"/>
      <c r="B450" s="212"/>
      <c r="C450" s="151"/>
      <c r="D450" s="349"/>
      <c r="E450" s="125"/>
      <c r="F450" s="125"/>
      <c r="G450" s="125"/>
      <c r="H450" s="125"/>
      <c r="I450" s="151"/>
      <c r="J450" s="125"/>
      <c r="K450" s="125"/>
      <c r="L450" s="125"/>
      <c r="M450" s="125"/>
      <c r="N450" s="125"/>
      <c r="O450" s="125"/>
      <c r="P450" s="95"/>
      <c r="Q450" s="125"/>
      <c r="R450" s="125"/>
      <c r="S450" s="125"/>
      <c r="T450" s="95"/>
      <c r="U450" s="125"/>
      <c r="V450" s="125"/>
      <c r="W450" s="125"/>
      <c r="X450" s="125"/>
      <c r="Y450" s="125"/>
      <c r="Z450" s="125"/>
      <c r="AA450" s="125"/>
      <c r="AB450" s="125"/>
      <c r="AC450" s="125"/>
      <c r="AD450" s="125"/>
      <c r="AE450" s="125"/>
      <c r="AF450" s="125"/>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row>
    <row r="451" spans="1:58" ht="12.75" customHeight="1" x14ac:dyDescent="0.25">
      <c r="A451" s="105"/>
      <c r="B451" s="212"/>
      <c r="C451" s="151"/>
      <c r="D451" s="349"/>
      <c r="E451" s="125"/>
      <c r="F451" s="125"/>
      <c r="G451" s="125"/>
      <c r="H451" s="125"/>
      <c r="I451" s="151"/>
      <c r="J451" s="125"/>
      <c r="K451" s="125"/>
      <c r="L451" s="125"/>
      <c r="M451" s="125"/>
      <c r="N451" s="125"/>
      <c r="O451" s="125"/>
      <c r="P451" s="95"/>
      <c r="Q451" s="125"/>
      <c r="R451" s="125"/>
      <c r="S451" s="125"/>
      <c r="T451" s="95"/>
      <c r="U451" s="125"/>
      <c r="V451" s="125"/>
      <c r="W451" s="125"/>
      <c r="X451" s="125"/>
      <c r="Y451" s="125"/>
      <c r="Z451" s="125"/>
      <c r="AA451" s="125"/>
      <c r="AB451" s="125"/>
      <c r="AC451" s="125"/>
      <c r="AD451" s="125"/>
      <c r="AE451" s="125"/>
      <c r="AF451" s="125"/>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row>
    <row r="452" spans="1:58" ht="12.75" customHeight="1" x14ac:dyDescent="0.25">
      <c r="A452" s="105"/>
      <c r="B452" s="212"/>
      <c r="C452" s="151"/>
      <c r="D452" s="349"/>
      <c r="E452" s="125"/>
      <c r="F452" s="125"/>
      <c r="G452" s="125"/>
      <c r="H452" s="125"/>
      <c r="I452" s="151"/>
      <c r="J452" s="125"/>
      <c r="K452" s="125"/>
      <c r="L452" s="125"/>
      <c r="M452" s="125"/>
      <c r="N452" s="125"/>
      <c r="O452" s="125"/>
      <c r="P452" s="95"/>
      <c r="Q452" s="125"/>
      <c r="R452" s="125"/>
      <c r="S452" s="125"/>
      <c r="T452" s="95"/>
      <c r="U452" s="125"/>
      <c r="V452" s="125"/>
      <c r="W452" s="125"/>
      <c r="X452" s="125"/>
      <c r="Y452" s="125"/>
      <c r="Z452" s="125"/>
      <c r="AA452" s="125"/>
      <c r="AB452" s="125"/>
      <c r="AC452" s="125"/>
      <c r="AD452" s="125"/>
      <c r="AE452" s="125"/>
      <c r="AF452" s="125"/>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row>
    <row r="453" spans="1:58" ht="12.75" customHeight="1" x14ac:dyDescent="0.25">
      <c r="A453" s="105"/>
      <c r="B453" s="212"/>
      <c r="C453" s="151"/>
      <c r="D453" s="349"/>
      <c r="E453" s="125"/>
      <c r="F453" s="125"/>
      <c r="G453" s="125"/>
      <c r="H453" s="125"/>
      <c r="I453" s="151"/>
      <c r="J453" s="125"/>
      <c r="K453" s="125"/>
      <c r="L453" s="125"/>
      <c r="M453" s="125"/>
      <c r="N453" s="125"/>
      <c r="O453" s="125"/>
      <c r="P453" s="95"/>
      <c r="Q453" s="125"/>
      <c r="R453" s="125"/>
      <c r="S453" s="125"/>
      <c r="T453" s="95"/>
      <c r="U453" s="125"/>
      <c r="V453" s="125"/>
      <c r="W453" s="125"/>
      <c r="X453" s="125"/>
      <c r="Y453" s="125"/>
      <c r="Z453" s="125"/>
      <c r="AA453" s="125"/>
      <c r="AB453" s="125"/>
      <c r="AC453" s="125"/>
      <c r="AD453" s="125"/>
      <c r="AE453" s="125"/>
      <c r="AF453" s="125"/>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row>
    <row r="454" spans="1:58" ht="12.75" customHeight="1" x14ac:dyDescent="0.25">
      <c r="A454" s="105"/>
      <c r="B454" s="212"/>
      <c r="C454" s="151"/>
      <c r="D454" s="349"/>
      <c r="E454" s="125"/>
      <c r="F454" s="125"/>
      <c r="G454" s="125"/>
      <c r="H454" s="125"/>
      <c r="I454" s="151"/>
      <c r="J454" s="125"/>
      <c r="K454" s="125"/>
      <c r="L454" s="125"/>
      <c r="M454" s="125"/>
      <c r="N454" s="125"/>
      <c r="O454" s="125"/>
      <c r="P454" s="95"/>
      <c r="Q454" s="125"/>
      <c r="R454" s="125"/>
      <c r="S454" s="125"/>
      <c r="T454" s="95"/>
      <c r="U454" s="125"/>
      <c r="V454" s="125"/>
      <c r="W454" s="125"/>
      <c r="X454" s="125"/>
      <c r="Y454" s="125"/>
      <c r="Z454" s="125"/>
      <c r="AA454" s="125"/>
      <c r="AB454" s="125"/>
      <c r="AC454" s="125"/>
      <c r="AD454" s="125"/>
      <c r="AE454" s="125"/>
      <c r="AF454" s="125"/>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row>
    <row r="455" spans="1:58" ht="12.75" customHeight="1" x14ac:dyDescent="0.25">
      <c r="A455" s="105"/>
      <c r="B455" s="212"/>
      <c r="C455" s="151"/>
      <c r="D455" s="349"/>
      <c r="E455" s="125"/>
      <c r="F455" s="125"/>
      <c r="G455" s="125"/>
      <c r="H455" s="125"/>
      <c r="I455" s="151"/>
      <c r="J455" s="125"/>
      <c r="K455" s="125"/>
      <c r="L455" s="125"/>
      <c r="M455" s="125"/>
      <c r="N455" s="125"/>
      <c r="O455" s="125"/>
      <c r="P455" s="95"/>
      <c r="Q455" s="125"/>
      <c r="R455" s="125"/>
      <c r="S455" s="125"/>
      <c r="T455" s="95"/>
      <c r="U455" s="125"/>
      <c r="V455" s="125"/>
      <c r="W455" s="125"/>
      <c r="X455" s="125"/>
      <c r="Y455" s="125"/>
      <c r="Z455" s="125"/>
      <c r="AA455" s="125"/>
      <c r="AB455" s="125"/>
      <c r="AC455" s="125"/>
      <c r="AD455" s="125"/>
      <c r="AE455" s="125"/>
      <c r="AF455" s="125"/>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row>
    <row r="456" spans="1:58" ht="12.75" customHeight="1" x14ac:dyDescent="0.25">
      <c r="A456" s="105"/>
      <c r="B456" s="212"/>
      <c r="C456" s="151"/>
      <c r="D456" s="349"/>
      <c r="E456" s="125"/>
      <c r="F456" s="125"/>
      <c r="G456" s="125"/>
      <c r="H456" s="125"/>
      <c r="I456" s="151"/>
      <c r="J456" s="125"/>
      <c r="K456" s="125"/>
      <c r="L456" s="125"/>
      <c r="M456" s="125"/>
      <c r="N456" s="125"/>
      <c r="O456" s="125"/>
      <c r="P456" s="95"/>
      <c r="Q456" s="125"/>
      <c r="R456" s="125"/>
      <c r="S456" s="125"/>
      <c r="T456" s="95"/>
      <c r="U456" s="125"/>
      <c r="V456" s="125"/>
      <c r="W456" s="125"/>
      <c r="X456" s="125"/>
      <c r="Y456" s="125"/>
      <c r="Z456" s="125"/>
      <c r="AA456" s="125"/>
      <c r="AB456" s="125"/>
      <c r="AC456" s="125"/>
      <c r="AD456" s="125"/>
      <c r="AE456" s="125"/>
      <c r="AF456" s="125"/>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row>
    <row r="457" spans="1:58" ht="12.75" customHeight="1" x14ac:dyDescent="0.25">
      <c r="A457" s="105"/>
      <c r="B457" s="212"/>
      <c r="C457" s="151"/>
      <c r="D457" s="349"/>
      <c r="E457" s="125"/>
      <c r="F457" s="125"/>
      <c r="G457" s="125"/>
      <c r="H457" s="125"/>
      <c r="I457" s="151"/>
      <c r="J457" s="125"/>
      <c r="K457" s="125"/>
      <c r="L457" s="125"/>
      <c r="M457" s="125"/>
      <c r="N457" s="125"/>
      <c r="O457" s="125"/>
      <c r="P457" s="95"/>
      <c r="Q457" s="125"/>
      <c r="R457" s="125"/>
      <c r="S457" s="125"/>
      <c r="T457" s="95"/>
      <c r="U457" s="125"/>
      <c r="V457" s="125"/>
      <c r="W457" s="125"/>
      <c r="X457" s="125"/>
      <c r="Y457" s="125"/>
      <c r="Z457" s="125"/>
      <c r="AA457" s="125"/>
      <c r="AB457" s="125"/>
      <c r="AC457" s="125"/>
      <c r="AD457" s="125"/>
      <c r="AE457" s="125"/>
      <c r="AF457" s="125"/>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row>
    <row r="458" spans="1:58" ht="12.75" customHeight="1" x14ac:dyDescent="0.25">
      <c r="A458" s="105"/>
      <c r="B458" s="212"/>
      <c r="C458" s="151"/>
      <c r="D458" s="349"/>
      <c r="E458" s="125"/>
      <c r="F458" s="125"/>
      <c r="G458" s="125"/>
      <c r="H458" s="125"/>
      <c r="I458" s="151"/>
      <c r="J458" s="125"/>
      <c r="K458" s="125"/>
      <c r="L458" s="125"/>
      <c r="M458" s="125"/>
      <c r="N458" s="125"/>
      <c r="O458" s="125"/>
      <c r="P458" s="95"/>
      <c r="Q458" s="125"/>
      <c r="R458" s="125"/>
      <c r="S458" s="125"/>
      <c r="T458" s="95"/>
      <c r="U458" s="125"/>
      <c r="V458" s="125"/>
      <c r="W458" s="125"/>
      <c r="X458" s="125"/>
      <c r="Y458" s="125"/>
      <c r="Z458" s="125"/>
      <c r="AA458" s="125"/>
      <c r="AB458" s="125"/>
      <c r="AC458" s="125"/>
      <c r="AD458" s="125"/>
      <c r="AE458" s="125"/>
      <c r="AF458" s="125"/>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row>
    <row r="459" spans="1:58" ht="12.75" customHeight="1" x14ac:dyDescent="0.25">
      <c r="A459" s="105"/>
      <c r="B459" s="212"/>
      <c r="C459" s="151"/>
      <c r="D459" s="349"/>
      <c r="E459" s="125"/>
      <c r="F459" s="125"/>
      <c r="G459" s="125"/>
      <c r="H459" s="125"/>
      <c r="I459" s="151"/>
      <c r="J459" s="125"/>
      <c r="K459" s="125"/>
      <c r="L459" s="125"/>
      <c r="M459" s="125"/>
      <c r="N459" s="125"/>
      <c r="O459" s="125"/>
      <c r="P459" s="95"/>
      <c r="Q459" s="125"/>
      <c r="R459" s="125"/>
      <c r="S459" s="125"/>
      <c r="T459" s="95"/>
      <c r="U459" s="125"/>
      <c r="V459" s="125"/>
      <c r="W459" s="125"/>
      <c r="X459" s="125"/>
      <c r="Y459" s="125"/>
      <c r="Z459" s="125"/>
      <c r="AA459" s="125"/>
      <c r="AB459" s="125"/>
      <c r="AC459" s="125"/>
      <c r="AD459" s="125"/>
      <c r="AE459" s="125"/>
      <c r="AF459" s="125"/>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row>
    <row r="460" spans="1:58" ht="12.75" customHeight="1" x14ac:dyDescent="0.25">
      <c r="A460" s="105"/>
      <c r="B460" s="212"/>
      <c r="C460" s="151"/>
      <c r="D460" s="349"/>
      <c r="E460" s="125"/>
      <c r="F460" s="125"/>
      <c r="G460" s="125"/>
      <c r="H460" s="125"/>
      <c r="I460" s="151"/>
      <c r="J460" s="125"/>
      <c r="K460" s="125"/>
      <c r="L460" s="125"/>
      <c r="M460" s="125"/>
      <c r="N460" s="125"/>
      <c r="O460" s="125"/>
      <c r="P460" s="95"/>
      <c r="Q460" s="125"/>
      <c r="R460" s="125"/>
      <c r="S460" s="125"/>
      <c r="T460" s="95"/>
      <c r="U460" s="125"/>
      <c r="V460" s="125"/>
      <c r="W460" s="125"/>
      <c r="X460" s="125"/>
      <c r="Y460" s="125"/>
      <c r="Z460" s="125"/>
      <c r="AA460" s="125"/>
      <c r="AB460" s="125"/>
      <c r="AC460" s="125"/>
      <c r="AD460" s="125"/>
      <c r="AE460" s="125"/>
      <c r="AF460" s="125"/>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row>
    <row r="461" spans="1:58" ht="12.75" customHeight="1" x14ac:dyDescent="0.25">
      <c r="A461" s="105"/>
      <c r="B461" s="212"/>
      <c r="C461" s="151"/>
      <c r="D461" s="349"/>
      <c r="E461" s="125"/>
      <c r="F461" s="125"/>
      <c r="G461" s="125"/>
      <c r="H461" s="125"/>
      <c r="I461" s="151"/>
      <c r="J461" s="125"/>
      <c r="K461" s="125"/>
      <c r="L461" s="125"/>
      <c r="M461" s="125"/>
      <c r="N461" s="125"/>
      <c r="O461" s="125"/>
      <c r="P461" s="95"/>
      <c r="Q461" s="125"/>
      <c r="R461" s="125"/>
      <c r="S461" s="125"/>
      <c r="T461" s="95"/>
      <c r="U461" s="125"/>
      <c r="V461" s="125"/>
      <c r="W461" s="125"/>
      <c r="X461" s="125"/>
      <c r="Y461" s="125"/>
      <c r="Z461" s="125"/>
      <c r="AA461" s="125"/>
      <c r="AB461" s="125"/>
      <c r="AC461" s="125"/>
      <c r="AD461" s="125"/>
      <c r="AE461" s="125"/>
      <c r="AF461" s="125"/>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row>
    <row r="462" spans="1:58" ht="12.75" customHeight="1" x14ac:dyDescent="0.25">
      <c r="A462" s="105"/>
      <c r="B462" s="212"/>
      <c r="C462" s="151"/>
      <c r="D462" s="349"/>
      <c r="E462" s="125"/>
      <c r="F462" s="125"/>
      <c r="G462" s="125"/>
      <c r="H462" s="125"/>
      <c r="I462" s="151"/>
      <c r="J462" s="125"/>
      <c r="K462" s="125"/>
      <c r="L462" s="125"/>
      <c r="M462" s="125"/>
      <c r="N462" s="125"/>
      <c r="O462" s="125"/>
      <c r="P462" s="95"/>
      <c r="Q462" s="125"/>
      <c r="R462" s="125"/>
      <c r="S462" s="125"/>
      <c r="T462" s="95"/>
      <c r="U462" s="125"/>
      <c r="V462" s="125"/>
      <c r="W462" s="125"/>
      <c r="X462" s="125"/>
      <c r="Y462" s="125"/>
      <c r="Z462" s="125"/>
      <c r="AA462" s="125"/>
      <c r="AB462" s="125"/>
      <c r="AC462" s="125"/>
      <c r="AD462" s="125"/>
      <c r="AE462" s="125"/>
      <c r="AF462" s="125"/>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row>
    <row r="463" spans="1:58" ht="12.75" customHeight="1" x14ac:dyDescent="0.25">
      <c r="A463" s="105"/>
      <c r="B463" s="212"/>
      <c r="C463" s="151"/>
      <c r="D463" s="349"/>
      <c r="E463" s="125"/>
      <c r="F463" s="125"/>
      <c r="G463" s="125"/>
      <c r="H463" s="125"/>
      <c r="I463" s="151"/>
      <c r="J463" s="125"/>
      <c r="K463" s="125"/>
      <c r="L463" s="125"/>
      <c r="M463" s="125"/>
      <c r="N463" s="125"/>
      <c r="O463" s="125"/>
      <c r="P463" s="95"/>
      <c r="Q463" s="125"/>
      <c r="R463" s="125"/>
      <c r="S463" s="125"/>
      <c r="T463" s="95"/>
      <c r="U463" s="125"/>
      <c r="V463" s="125"/>
      <c r="W463" s="125"/>
      <c r="X463" s="125"/>
      <c r="Y463" s="125"/>
      <c r="Z463" s="125"/>
      <c r="AA463" s="125"/>
      <c r="AB463" s="125"/>
      <c r="AC463" s="125"/>
      <c r="AD463" s="125"/>
      <c r="AE463" s="125"/>
      <c r="AF463" s="125"/>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row>
    <row r="464" spans="1:58" ht="12.75" customHeight="1" x14ac:dyDescent="0.25">
      <c r="A464" s="105"/>
      <c r="B464" s="212"/>
      <c r="C464" s="151"/>
      <c r="D464" s="349"/>
      <c r="E464" s="125"/>
      <c r="F464" s="125"/>
      <c r="G464" s="125"/>
      <c r="H464" s="125"/>
      <c r="I464" s="151"/>
      <c r="J464" s="125"/>
      <c r="K464" s="125"/>
      <c r="L464" s="125"/>
      <c r="M464" s="125"/>
      <c r="N464" s="125"/>
      <c r="O464" s="125"/>
      <c r="P464" s="95"/>
      <c r="Q464" s="125"/>
      <c r="R464" s="125"/>
      <c r="S464" s="125"/>
      <c r="T464" s="95"/>
      <c r="U464" s="125"/>
      <c r="V464" s="125"/>
      <c r="W464" s="125"/>
      <c r="X464" s="125"/>
      <c r="Y464" s="125"/>
      <c r="Z464" s="125"/>
      <c r="AA464" s="125"/>
      <c r="AB464" s="125"/>
      <c r="AC464" s="125"/>
      <c r="AD464" s="125"/>
      <c r="AE464" s="125"/>
      <c r="AF464" s="125"/>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row>
    <row r="465" spans="1:58" ht="12.75" customHeight="1" x14ac:dyDescent="0.25">
      <c r="A465" s="105"/>
      <c r="B465" s="212"/>
      <c r="C465" s="151"/>
      <c r="D465" s="349"/>
      <c r="E465" s="125"/>
      <c r="F465" s="125"/>
      <c r="G465" s="125"/>
      <c r="H465" s="125"/>
      <c r="I465" s="151"/>
      <c r="J465" s="125"/>
      <c r="K465" s="125"/>
      <c r="L465" s="125"/>
      <c r="M465" s="125"/>
      <c r="N465" s="125"/>
      <c r="O465" s="125"/>
      <c r="P465" s="95"/>
      <c r="Q465" s="125"/>
      <c r="R465" s="125"/>
      <c r="S465" s="125"/>
      <c r="T465" s="95"/>
      <c r="U465" s="125"/>
      <c r="V465" s="125"/>
      <c r="W465" s="125"/>
      <c r="X465" s="125"/>
      <c r="Y465" s="125"/>
      <c r="Z465" s="125"/>
      <c r="AA465" s="125"/>
      <c r="AB465" s="125"/>
      <c r="AC465" s="125"/>
      <c r="AD465" s="125"/>
      <c r="AE465" s="125"/>
      <c r="AF465" s="125"/>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row>
    <row r="466" spans="1:58" ht="12.75" customHeight="1" x14ac:dyDescent="0.25">
      <c r="A466" s="105"/>
      <c r="B466" s="212"/>
      <c r="C466" s="151"/>
      <c r="D466" s="349"/>
      <c r="E466" s="125"/>
      <c r="F466" s="125"/>
      <c r="G466" s="125"/>
      <c r="H466" s="125"/>
      <c r="I466" s="151"/>
      <c r="J466" s="125"/>
      <c r="K466" s="125"/>
      <c r="L466" s="125"/>
      <c r="M466" s="125"/>
      <c r="N466" s="125"/>
      <c r="O466" s="125"/>
      <c r="P466" s="95"/>
      <c r="Q466" s="125"/>
      <c r="R466" s="125"/>
      <c r="S466" s="125"/>
      <c r="T466" s="95"/>
      <c r="U466" s="125"/>
      <c r="V466" s="125"/>
      <c r="W466" s="125"/>
      <c r="X466" s="125"/>
      <c r="Y466" s="125"/>
      <c r="Z466" s="125"/>
      <c r="AA466" s="125"/>
      <c r="AB466" s="125"/>
      <c r="AC466" s="125"/>
      <c r="AD466" s="125"/>
      <c r="AE466" s="125"/>
      <c r="AF466" s="125"/>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row>
    <row r="467" spans="1:58" ht="12.75" customHeight="1" x14ac:dyDescent="0.25">
      <c r="A467" s="105"/>
      <c r="B467" s="212"/>
      <c r="C467" s="151"/>
      <c r="D467" s="349"/>
      <c r="E467" s="125"/>
      <c r="F467" s="125"/>
      <c r="G467" s="125"/>
      <c r="H467" s="125"/>
      <c r="I467" s="151"/>
      <c r="J467" s="125"/>
      <c r="K467" s="125"/>
      <c r="L467" s="125"/>
      <c r="M467" s="125"/>
      <c r="N467" s="125"/>
      <c r="O467" s="125"/>
      <c r="P467" s="95"/>
      <c r="Q467" s="125"/>
      <c r="R467" s="125"/>
      <c r="S467" s="125"/>
      <c r="T467" s="95"/>
      <c r="U467" s="125"/>
      <c r="V467" s="125"/>
      <c r="W467" s="125"/>
      <c r="X467" s="125"/>
      <c r="Y467" s="125"/>
      <c r="Z467" s="125"/>
      <c r="AA467" s="125"/>
      <c r="AB467" s="125"/>
      <c r="AC467" s="125"/>
      <c r="AD467" s="125"/>
      <c r="AE467" s="125"/>
      <c r="AF467" s="125"/>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row>
    <row r="468" spans="1:58" ht="12.75" customHeight="1" x14ac:dyDescent="0.25">
      <c r="A468" s="105"/>
      <c r="B468" s="212"/>
      <c r="C468" s="151"/>
      <c r="D468" s="349"/>
      <c r="E468" s="125"/>
      <c r="F468" s="125"/>
      <c r="G468" s="125"/>
      <c r="H468" s="125"/>
      <c r="I468" s="151"/>
      <c r="J468" s="125"/>
      <c r="K468" s="125"/>
      <c r="L468" s="125"/>
      <c r="M468" s="125"/>
      <c r="N468" s="125"/>
      <c r="O468" s="125"/>
      <c r="P468" s="95"/>
      <c r="Q468" s="125"/>
      <c r="R468" s="125"/>
      <c r="S468" s="125"/>
      <c r="T468" s="95"/>
      <c r="U468" s="125"/>
      <c r="V468" s="125"/>
      <c r="W468" s="125"/>
      <c r="X468" s="125"/>
      <c r="Y468" s="125"/>
      <c r="Z468" s="125"/>
      <c r="AA468" s="125"/>
      <c r="AB468" s="125"/>
      <c r="AC468" s="125"/>
      <c r="AD468" s="125"/>
      <c r="AE468" s="125"/>
      <c r="AF468" s="125"/>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row>
    <row r="469" spans="1:58" ht="12.75" customHeight="1" x14ac:dyDescent="0.25">
      <c r="A469" s="105"/>
      <c r="B469" s="212"/>
      <c r="C469" s="151"/>
      <c r="D469" s="349"/>
      <c r="E469" s="125"/>
      <c r="F469" s="125"/>
      <c r="G469" s="125"/>
      <c r="H469" s="125"/>
      <c r="I469" s="151"/>
      <c r="J469" s="125"/>
      <c r="K469" s="125"/>
      <c r="L469" s="125"/>
      <c r="M469" s="125"/>
      <c r="N469" s="125"/>
      <c r="O469" s="125"/>
      <c r="P469" s="95"/>
      <c r="Q469" s="125"/>
      <c r="R469" s="125"/>
      <c r="S469" s="125"/>
      <c r="T469" s="95"/>
      <c r="U469" s="125"/>
      <c r="V469" s="125"/>
      <c r="W469" s="125"/>
      <c r="X469" s="125"/>
      <c r="Y469" s="125"/>
      <c r="Z469" s="125"/>
      <c r="AA469" s="125"/>
      <c r="AB469" s="125"/>
      <c r="AC469" s="125"/>
      <c r="AD469" s="125"/>
      <c r="AE469" s="125"/>
      <c r="AF469" s="125"/>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row>
    <row r="470" spans="1:58" ht="12.75" customHeight="1" x14ac:dyDescent="0.25">
      <c r="A470" s="105"/>
      <c r="B470" s="212"/>
      <c r="C470" s="151"/>
      <c r="D470" s="349"/>
      <c r="E470" s="125"/>
      <c r="F470" s="125"/>
      <c r="G470" s="125"/>
      <c r="H470" s="125"/>
      <c r="I470" s="151"/>
      <c r="J470" s="125"/>
      <c r="K470" s="125"/>
      <c r="L470" s="125"/>
      <c r="M470" s="125"/>
      <c r="N470" s="125"/>
      <c r="O470" s="125"/>
      <c r="P470" s="95"/>
      <c r="Q470" s="125"/>
      <c r="R470" s="125"/>
      <c r="S470" s="125"/>
      <c r="T470" s="95"/>
      <c r="U470" s="125"/>
      <c r="V470" s="125"/>
      <c r="W470" s="125"/>
      <c r="X470" s="125"/>
      <c r="Y470" s="125"/>
      <c r="Z470" s="125"/>
      <c r="AA470" s="125"/>
      <c r="AB470" s="125"/>
      <c r="AC470" s="125"/>
      <c r="AD470" s="125"/>
      <c r="AE470" s="125"/>
      <c r="AF470" s="125"/>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row>
    <row r="471" spans="1:58" ht="12.75" customHeight="1" x14ac:dyDescent="0.25">
      <c r="A471" s="105"/>
      <c r="B471" s="212"/>
      <c r="C471" s="151"/>
      <c r="D471" s="349"/>
      <c r="E471" s="125"/>
      <c r="F471" s="125"/>
      <c r="G471" s="125"/>
      <c r="H471" s="125"/>
      <c r="I471" s="151"/>
      <c r="J471" s="125"/>
      <c r="K471" s="125"/>
      <c r="L471" s="125"/>
      <c r="M471" s="125"/>
      <c r="N471" s="125"/>
      <c r="O471" s="125"/>
      <c r="P471" s="95"/>
      <c r="Q471" s="125"/>
      <c r="R471" s="125"/>
      <c r="S471" s="125"/>
      <c r="T471" s="95"/>
      <c r="U471" s="125"/>
      <c r="V471" s="125"/>
      <c r="W471" s="125"/>
      <c r="X471" s="125"/>
      <c r="Y471" s="125"/>
      <c r="Z471" s="125"/>
      <c r="AA471" s="125"/>
      <c r="AB471" s="125"/>
      <c r="AC471" s="125"/>
      <c r="AD471" s="125"/>
      <c r="AE471" s="125"/>
      <c r="AF471" s="125"/>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row>
    <row r="472" spans="1:58" ht="12.75" customHeight="1" x14ac:dyDescent="0.25">
      <c r="A472" s="105"/>
      <c r="B472" s="212"/>
      <c r="C472" s="151"/>
      <c r="D472" s="349"/>
      <c r="E472" s="125"/>
      <c r="F472" s="125"/>
      <c r="G472" s="125"/>
      <c r="H472" s="125"/>
      <c r="I472" s="151"/>
      <c r="J472" s="125"/>
      <c r="K472" s="125"/>
      <c r="L472" s="125"/>
      <c r="M472" s="125"/>
      <c r="N472" s="125"/>
      <c r="O472" s="125"/>
      <c r="P472" s="95"/>
      <c r="Q472" s="125"/>
      <c r="R472" s="125"/>
      <c r="S472" s="125"/>
      <c r="T472" s="95"/>
      <c r="U472" s="125"/>
      <c r="V472" s="125"/>
      <c r="W472" s="125"/>
      <c r="X472" s="125"/>
      <c r="Y472" s="125"/>
      <c r="Z472" s="125"/>
      <c r="AA472" s="125"/>
      <c r="AB472" s="125"/>
      <c r="AC472" s="125"/>
      <c r="AD472" s="125"/>
      <c r="AE472" s="125"/>
      <c r="AF472" s="125"/>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row>
    <row r="473" spans="1:58" ht="12.75" customHeight="1" x14ac:dyDescent="0.25">
      <c r="A473" s="105"/>
      <c r="B473" s="212"/>
      <c r="C473" s="151"/>
      <c r="D473" s="349"/>
      <c r="E473" s="125"/>
      <c r="F473" s="125"/>
      <c r="G473" s="125"/>
      <c r="H473" s="125"/>
      <c r="I473" s="151"/>
      <c r="J473" s="125"/>
      <c r="K473" s="125"/>
      <c r="L473" s="125"/>
      <c r="M473" s="125"/>
      <c r="N473" s="125"/>
      <c r="O473" s="125"/>
      <c r="P473" s="95"/>
      <c r="Q473" s="125"/>
      <c r="R473" s="125"/>
      <c r="S473" s="125"/>
      <c r="T473" s="95"/>
      <c r="U473" s="125"/>
      <c r="V473" s="125"/>
      <c r="W473" s="125"/>
      <c r="X473" s="125"/>
      <c r="Y473" s="125"/>
      <c r="Z473" s="125"/>
      <c r="AA473" s="125"/>
      <c r="AB473" s="125"/>
      <c r="AC473" s="125"/>
      <c r="AD473" s="125"/>
      <c r="AE473" s="125"/>
      <c r="AF473" s="125"/>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row>
    <row r="474" spans="1:58" ht="12.75" customHeight="1" x14ac:dyDescent="0.25">
      <c r="A474" s="105"/>
      <c r="B474" s="212"/>
      <c r="C474" s="151"/>
      <c r="D474" s="349"/>
      <c r="E474" s="125"/>
      <c r="F474" s="125"/>
      <c r="G474" s="125"/>
      <c r="H474" s="125"/>
      <c r="I474" s="151"/>
      <c r="J474" s="125"/>
      <c r="K474" s="125"/>
      <c r="L474" s="125"/>
      <c r="M474" s="125"/>
      <c r="N474" s="125"/>
      <c r="O474" s="125"/>
      <c r="P474" s="95"/>
      <c r="Q474" s="125"/>
      <c r="R474" s="125"/>
      <c r="S474" s="125"/>
      <c r="T474" s="95"/>
      <c r="U474" s="125"/>
      <c r="V474" s="125"/>
      <c r="W474" s="125"/>
      <c r="X474" s="125"/>
      <c r="Y474" s="125"/>
      <c r="Z474" s="125"/>
      <c r="AA474" s="125"/>
      <c r="AB474" s="125"/>
      <c r="AC474" s="125"/>
      <c r="AD474" s="125"/>
      <c r="AE474" s="125"/>
      <c r="AF474" s="125"/>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row>
    <row r="475" spans="1:58" ht="12.75" customHeight="1" x14ac:dyDescent="0.25">
      <c r="A475" s="105"/>
      <c r="B475" s="212"/>
      <c r="C475" s="151"/>
      <c r="D475" s="349"/>
      <c r="E475" s="125"/>
      <c r="F475" s="125"/>
      <c r="G475" s="125"/>
      <c r="H475" s="125"/>
      <c r="I475" s="151"/>
      <c r="J475" s="125"/>
      <c r="K475" s="125"/>
      <c r="L475" s="125"/>
      <c r="M475" s="125"/>
      <c r="N475" s="125"/>
      <c r="O475" s="125"/>
      <c r="P475" s="95"/>
      <c r="Q475" s="125"/>
      <c r="R475" s="125"/>
      <c r="S475" s="125"/>
      <c r="T475" s="95"/>
      <c r="U475" s="125"/>
      <c r="V475" s="125"/>
      <c r="W475" s="125"/>
      <c r="X475" s="125"/>
      <c r="Y475" s="125"/>
      <c r="Z475" s="125"/>
      <c r="AA475" s="125"/>
      <c r="AB475" s="125"/>
      <c r="AC475" s="125"/>
      <c r="AD475" s="125"/>
      <c r="AE475" s="125"/>
      <c r="AF475" s="125"/>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row>
    <row r="476" spans="1:58" ht="12.75" customHeight="1" x14ac:dyDescent="0.25">
      <c r="A476" s="105"/>
      <c r="B476" s="212"/>
      <c r="C476" s="151"/>
      <c r="D476" s="349"/>
      <c r="E476" s="125"/>
      <c r="F476" s="125"/>
      <c r="G476" s="125"/>
      <c r="H476" s="125"/>
      <c r="I476" s="151"/>
      <c r="J476" s="125"/>
      <c r="K476" s="125"/>
      <c r="L476" s="125"/>
      <c r="M476" s="125"/>
      <c r="N476" s="125"/>
      <c r="O476" s="125"/>
      <c r="P476" s="95"/>
      <c r="Q476" s="125"/>
      <c r="R476" s="125"/>
      <c r="S476" s="125"/>
      <c r="T476" s="95"/>
      <c r="U476" s="125"/>
      <c r="V476" s="125"/>
      <c r="W476" s="125"/>
      <c r="X476" s="125"/>
      <c r="Y476" s="125"/>
      <c r="Z476" s="125"/>
      <c r="AA476" s="125"/>
      <c r="AB476" s="125"/>
      <c r="AC476" s="125"/>
      <c r="AD476" s="125"/>
      <c r="AE476" s="125"/>
      <c r="AF476" s="125"/>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row>
    <row r="477" spans="1:58" ht="12.75" customHeight="1" x14ac:dyDescent="0.25">
      <c r="A477" s="105"/>
      <c r="B477" s="212"/>
      <c r="C477" s="151"/>
      <c r="D477" s="349"/>
      <c r="E477" s="125"/>
      <c r="F477" s="125"/>
      <c r="G477" s="125"/>
      <c r="H477" s="125"/>
      <c r="I477" s="151"/>
      <c r="J477" s="125"/>
      <c r="K477" s="125"/>
      <c r="L477" s="125"/>
      <c r="M477" s="125"/>
      <c r="N477" s="125"/>
      <c r="O477" s="125"/>
      <c r="P477" s="95"/>
      <c r="Q477" s="125"/>
      <c r="R477" s="125"/>
      <c r="S477" s="125"/>
      <c r="T477" s="95"/>
      <c r="U477" s="125"/>
      <c r="V477" s="125"/>
      <c r="W477" s="125"/>
      <c r="X477" s="125"/>
      <c r="Y477" s="125"/>
      <c r="Z477" s="125"/>
      <c r="AA477" s="125"/>
      <c r="AB477" s="125"/>
      <c r="AC477" s="125"/>
      <c r="AD477" s="125"/>
      <c r="AE477" s="125"/>
      <c r="AF477" s="125"/>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row>
    <row r="478" spans="1:58" ht="12.75" customHeight="1" x14ac:dyDescent="0.25">
      <c r="A478" s="105"/>
      <c r="B478" s="212"/>
      <c r="C478" s="151"/>
      <c r="D478" s="349"/>
      <c r="E478" s="125"/>
      <c r="F478" s="125"/>
      <c r="G478" s="125"/>
      <c r="H478" s="125"/>
      <c r="I478" s="151"/>
      <c r="J478" s="125"/>
      <c r="K478" s="125"/>
      <c r="L478" s="125"/>
      <c r="M478" s="125"/>
      <c r="N478" s="125"/>
      <c r="O478" s="125"/>
      <c r="P478" s="95"/>
      <c r="Q478" s="125"/>
      <c r="R478" s="125"/>
      <c r="S478" s="125"/>
      <c r="T478" s="95"/>
      <c r="U478" s="125"/>
      <c r="V478" s="125"/>
      <c r="W478" s="125"/>
      <c r="X478" s="125"/>
      <c r="Y478" s="125"/>
      <c r="Z478" s="125"/>
      <c r="AA478" s="125"/>
      <c r="AB478" s="125"/>
      <c r="AC478" s="125"/>
      <c r="AD478" s="125"/>
      <c r="AE478" s="125"/>
      <c r="AF478" s="125"/>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row>
    <row r="479" spans="1:58" ht="12.75" customHeight="1" x14ac:dyDescent="0.25">
      <c r="A479" s="105"/>
      <c r="B479" s="212"/>
      <c r="C479" s="151"/>
      <c r="D479" s="349"/>
      <c r="E479" s="125"/>
      <c r="F479" s="125"/>
      <c r="G479" s="125"/>
      <c r="H479" s="125"/>
      <c r="I479" s="151"/>
      <c r="J479" s="125"/>
      <c r="K479" s="125"/>
      <c r="L479" s="125"/>
      <c r="M479" s="125"/>
      <c r="N479" s="125"/>
      <c r="O479" s="125"/>
      <c r="P479" s="95"/>
      <c r="Q479" s="125"/>
      <c r="R479" s="125"/>
      <c r="S479" s="125"/>
      <c r="T479" s="95"/>
      <c r="U479" s="125"/>
      <c r="V479" s="125"/>
      <c r="W479" s="125"/>
      <c r="X479" s="125"/>
      <c r="Y479" s="125"/>
      <c r="Z479" s="125"/>
      <c r="AA479" s="125"/>
      <c r="AB479" s="125"/>
      <c r="AC479" s="125"/>
      <c r="AD479" s="125"/>
      <c r="AE479" s="125"/>
      <c r="AF479" s="125"/>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row>
    <row r="480" spans="1:58" ht="12.75" customHeight="1" x14ac:dyDescent="0.25">
      <c r="A480" s="105"/>
      <c r="B480" s="212"/>
      <c r="C480" s="151"/>
      <c r="D480" s="349"/>
      <c r="E480" s="125"/>
      <c r="F480" s="125"/>
      <c r="G480" s="125"/>
      <c r="H480" s="125"/>
      <c r="I480" s="151"/>
      <c r="J480" s="125"/>
      <c r="K480" s="125"/>
      <c r="L480" s="125"/>
      <c r="M480" s="125"/>
      <c r="N480" s="125"/>
      <c r="O480" s="125"/>
      <c r="P480" s="95"/>
      <c r="Q480" s="125"/>
      <c r="R480" s="125"/>
      <c r="S480" s="125"/>
      <c r="T480" s="95"/>
      <c r="U480" s="125"/>
      <c r="V480" s="125"/>
      <c r="W480" s="125"/>
      <c r="X480" s="125"/>
      <c r="Y480" s="125"/>
      <c r="Z480" s="125"/>
      <c r="AA480" s="125"/>
      <c r="AB480" s="125"/>
      <c r="AC480" s="125"/>
      <c r="AD480" s="125"/>
      <c r="AE480" s="125"/>
      <c r="AF480" s="125"/>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row>
    <row r="481" spans="1:58" ht="12.75" customHeight="1" x14ac:dyDescent="0.25">
      <c r="A481" s="105"/>
      <c r="B481" s="212"/>
      <c r="C481" s="151"/>
      <c r="D481" s="349"/>
      <c r="E481" s="125"/>
      <c r="F481" s="125"/>
      <c r="G481" s="125"/>
      <c r="H481" s="125"/>
      <c r="I481" s="151"/>
      <c r="J481" s="125"/>
      <c r="K481" s="125"/>
      <c r="L481" s="125"/>
      <c r="M481" s="125"/>
      <c r="N481" s="125"/>
      <c r="O481" s="125"/>
      <c r="P481" s="95"/>
      <c r="Q481" s="125"/>
      <c r="R481" s="125"/>
      <c r="S481" s="125"/>
      <c r="T481" s="95"/>
      <c r="U481" s="125"/>
      <c r="V481" s="125"/>
      <c r="W481" s="125"/>
      <c r="X481" s="125"/>
      <c r="Y481" s="125"/>
      <c r="Z481" s="125"/>
      <c r="AA481" s="125"/>
      <c r="AB481" s="125"/>
      <c r="AC481" s="125"/>
      <c r="AD481" s="125"/>
      <c r="AE481" s="125"/>
      <c r="AF481" s="125"/>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row>
    <row r="482" spans="1:58" ht="12.75" customHeight="1" x14ac:dyDescent="0.25">
      <c r="A482" s="105"/>
      <c r="B482" s="212"/>
      <c r="C482" s="151"/>
      <c r="D482" s="349"/>
      <c r="E482" s="125"/>
      <c r="F482" s="125"/>
      <c r="G482" s="125"/>
      <c r="H482" s="125"/>
      <c r="I482" s="151"/>
      <c r="J482" s="125"/>
      <c r="K482" s="125"/>
      <c r="L482" s="125"/>
      <c r="M482" s="125"/>
      <c r="N482" s="125"/>
      <c r="O482" s="125"/>
      <c r="P482" s="95"/>
      <c r="Q482" s="125"/>
      <c r="R482" s="125"/>
      <c r="S482" s="125"/>
      <c r="T482" s="95"/>
      <c r="U482" s="125"/>
      <c r="V482" s="125"/>
      <c r="W482" s="125"/>
      <c r="X482" s="125"/>
      <c r="Y482" s="125"/>
      <c r="Z482" s="125"/>
      <c r="AA482" s="125"/>
      <c r="AB482" s="125"/>
      <c r="AC482" s="125"/>
      <c r="AD482" s="125"/>
      <c r="AE482" s="125"/>
      <c r="AF482" s="125"/>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row>
    <row r="483" spans="1:58" ht="12.75" customHeight="1" x14ac:dyDescent="0.25">
      <c r="A483" s="105"/>
      <c r="B483" s="212"/>
      <c r="C483" s="151"/>
      <c r="D483" s="349"/>
      <c r="E483" s="125"/>
      <c r="F483" s="125"/>
      <c r="G483" s="125"/>
      <c r="H483" s="125"/>
      <c r="I483" s="151"/>
      <c r="J483" s="125"/>
      <c r="K483" s="125"/>
      <c r="L483" s="125"/>
      <c r="M483" s="125"/>
      <c r="N483" s="125"/>
      <c r="O483" s="125"/>
      <c r="P483" s="95"/>
      <c r="Q483" s="125"/>
      <c r="R483" s="125"/>
      <c r="S483" s="125"/>
      <c r="T483" s="95"/>
      <c r="U483" s="125"/>
      <c r="V483" s="125"/>
      <c r="W483" s="125"/>
      <c r="X483" s="125"/>
      <c r="Y483" s="125"/>
      <c r="Z483" s="125"/>
      <c r="AA483" s="125"/>
      <c r="AB483" s="125"/>
      <c r="AC483" s="125"/>
      <c r="AD483" s="125"/>
      <c r="AE483" s="125"/>
      <c r="AF483" s="125"/>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row>
    <row r="484" spans="1:58" ht="12.75" customHeight="1" x14ac:dyDescent="0.25">
      <c r="A484" s="105"/>
      <c r="B484" s="212"/>
      <c r="C484" s="151"/>
      <c r="D484" s="349"/>
      <c r="E484" s="125"/>
      <c r="F484" s="125"/>
      <c r="G484" s="125"/>
      <c r="H484" s="125"/>
      <c r="I484" s="151"/>
      <c r="J484" s="125"/>
      <c r="K484" s="125"/>
      <c r="L484" s="125"/>
      <c r="M484" s="125"/>
      <c r="N484" s="125"/>
      <c r="O484" s="125"/>
      <c r="P484" s="95"/>
      <c r="Q484" s="125"/>
      <c r="R484" s="125"/>
      <c r="S484" s="125"/>
      <c r="T484" s="95"/>
      <c r="U484" s="125"/>
      <c r="V484" s="125"/>
      <c r="W484" s="125"/>
      <c r="X484" s="125"/>
      <c r="Y484" s="125"/>
      <c r="Z484" s="125"/>
      <c r="AA484" s="125"/>
      <c r="AB484" s="125"/>
      <c r="AC484" s="125"/>
      <c r="AD484" s="125"/>
      <c r="AE484" s="125"/>
      <c r="AF484" s="125"/>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row>
    <row r="485" spans="1:58" ht="12.75" customHeight="1" x14ac:dyDescent="0.25">
      <c r="A485" s="105"/>
      <c r="B485" s="212"/>
      <c r="C485" s="151"/>
      <c r="D485" s="349"/>
      <c r="E485" s="125"/>
      <c r="F485" s="125"/>
      <c r="G485" s="125"/>
      <c r="H485" s="125"/>
      <c r="I485" s="151"/>
      <c r="J485" s="125"/>
      <c r="K485" s="125"/>
      <c r="L485" s="125"/>
      <c r="M485" s="125"/>
      <c r="N485" s="125"/>
      <c r="O485" s="125"/>
      <c r="P485" s="95"/>
      <c r="Q485" s="125"/>
      <c r="R485" s="125"/>
      <c r="S485" s="125"/>
      <c r="T485" s="95"/>
      <c r="U485" s="125"/>
      <c r="V485" s="125"/>
      <c r="W485" s="125"/>
      <c r="X485" s="125"/>
      <c r="Y485" s="125"/>
      <c r="Z485" s="125"/>
      <c r="AA485" s="125"/>
      <c r="AB485" s="125"/>
      <c r="AC485" s="125"/>
      <c r="AD485" s="125"/>
      <c r="AE485" s="125"/>
      <c r="AF485" s="125"/>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row>
    <row r="486" spans="1:58" ht="12.75" customHeight="1" x14ac:dyDescent="0.25">
      <c r="A486" s="105"/>
      <c r="B486" s="212"/>
      <c r="C486" s="151"/>
      <c r="D486" s="349"/>
      <c r="E486" s="125"/>
      <c r="F486" s="125"/>
      <c r="G486" s="125"/>
      <c r="H486" s="125"/>
      <c r="I486" s="151"/>
      <c r="J486" s="125"/>
      <c r="K486" s="125"/>
      <c r="L486" s="125"/>
      <c r="M486" s="125"/>
      <c r="N486" s="125"/>
      <c r="O486" s="125"/>
      <c r="P486" s="95"/>
      <c r="Q486" s="125"/>
      <c r="R486" s="125"/>
      <c r="S486" s="125"/>
      <c r="T486" s="95"/>
      <c r="U486" s="125"/>
      <c r="V486" s="125"/>
      <c r="W486" s="125"/>
      <c r="X486" s="125"/>
      <c r="Y486" s="125"/>
      <c r="Z486" s="125"/>
      <c r="AA486" s="125"/>
      <c r="AB486" s="125"/>
      <c r="AC486" s="125"/>
      <c r="AD486" s="125"/>
      <c r="AE486" s="125"/>
      <c r="AF486" s="125"/>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row>
    <row r="487" spans="1:58" ht="12.75" customHeight="1" x14ac:dyDescent="0.25">
      <c r="A487" s="105"/>
      <c r="B487" s="212"/>
      <c r="C487" s="151"/>
      <c r="D487" s="349"/>
      <c r="E487" s="125"/>
      <c r="F487" s="125"/>
      <c r="G487" s="125"/>
      <c r="H487" s="125"/>
      <c r="I487" s="151"/>
      <c r="J487" s="125"/>
      <c r="K487" s="125"/>
      <c r="L487" s="125"/>
      <c r="M487" s="125"/>
      <c r="N487" s="125"/>
      <c r="O487" s="125"/>
      <c r="P487" s="95"/>
      <c r="Q487" s="125"/>
      <c r="R487" s="125"/>
      <c r="S487" s="125"/>
      <c r="T487" s="95"/>
      <c r="U487" s="125"/>
      <c r="V487" s="125"/>
      <c r="W487" s="125"/>
      <c r="X487" s="125"/>
      <c r="Y487" s="125"/>
      <c r="Z487" s="125"/>
      <c r="AA487" s="125"/>
      <c r="AB487" s="125"/>
      <c r="AC487" s="125"/>
      <c r="AD487" s="125"/>
      <c r="AE487" s="125"/>
      <c r="AF487" s="125"/>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row>
    <row r="488" spans="1:58" ht="12.75" customHeight="1" x14ac:dyDescent="0.25">
      <c r="A488" s="105"/>
      <c r="B488" s="212"/>
      <c r="C488" s="151"/>
      <c r="D488" s="349"/>
      <c r="E488" s="125"/>
      <c r="F488" s="125"/>
      <c r="G488" s="125"/>
      <c r="H488" s="125"/>
      <c r="I488" s="151"/>
      <c r="J488" s="125"/>
      <c r="K488" s="125"/>
      <c r="L488" s="125"/>
      <c r="M488" s="125"/>
      <c r="N488" s="125"/>
      <c r="O488" s="125"/>
      <c r="P488" s="95"/>
      <c r="Q488" s="125"/>
      <c r="R488" s="125"/>
      <c r="S488" s="125"/>
      <c r="T488" s="95"/>
      <c r="U488" s="125"/>
      <c r="V488" s="125"/>
      <c r="W488" s="125"/>
      <c r="X488" s="125"/>
      <c r="Y488" s="125"/>
      <c r="Z488" s="125"/>
      <c r="AA488" s="125"/>
      <c r="AB488" s="125"/>
      <c r="AC488" s="125"/>
      <c r="AD488" s="125"/>
      <c r="AE488" s="125"/>
      <c r="AF488" s="125"/>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row>
    <row r="489" spans="1:58" ht="12.75" customHeight="1" x14ac:dyDescent="0.25">
      <c r="A489" s="105"/>
      <c r="B489" s="212"/>
      <c r="C489" s="151"/>
      <c r="D489" s="349"/>
      <c r="E489" s="125"/>
      <c r="F489" s="125"/>
      <c r="G489" s="125"/>
      <c r="H489" s="125"/>
      <c r="I489" s="151"/>
      <c r="J489" s="125"/>
      <c r="K489" s="125"/>
      <c r="L489" s="125"/>
      <c r="M489" s="125"/>
      <c r="N489" s="125"/>
      <c r="O489" s="125"/>
      <c r="P489" s="95"/>
      <c r="Q489" s="125"/>
      <c r="R489" s="125"/>
      <c r="S489" s="125"/>
      <c r="T489" s="95"/>
      <c r="U489" s="125"/>
      <c r="V489" s="125"/>
      <c r="W489" s="125"/>
      <c r="X489" s="125"/>
      <c r="Y489" s="125"/>
      <c r="Z489" s="125"/>
      <c r="AA489" s="125"/>
      <c r="AB489" s="125"/>
      <c r="AC489" s="125"/>
      <c r="AD489" s="125"/>
      <c r="AE489" s="125"/>
      <c r="AF489" s="125"/>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row>
    <row r="490" spans="1:58" ht="12.75" customHeight="1" x14ac:dyDescent="0.25">
      <c r="A490" s="105"/>
      <c r="B490" s="212"/>
      <c r="C490" s="151"/>
      <c r="D490" s="349"/>
      <c r="E490" s="125"/>
      <c r="F490" s="125"/>
      <c r="G490" s="125"/>
      <c r="H490" s="125"/>
      <c r="I490" s="151"/>
      <c r="J490" s="125"/>
      <c r="K490" s="125"/>
      <c r="L490" s="125"/>
      <c r="M490" s="125"/>
      <c r="N490" s="125"/>
      <c r="O490" s="125"/>
      <c r="P490" s="95"/>
      <c r="Q490" s="125"/>
      <c r="R490" s="125"/>
      <c r="S490" s="125"/>
      <c r="T490" s="95"/>
      <c r="U490" s="125"/>
      <c r="V490" s="125"/>
      <c r="W490" s="125"/>
      <c r="X490" s="125"/>
      <c r="Y490" s="125"/>
      <c r="Z490" s="125"/>
      <c r="AA490" s="125"/>
      <c r="AB490" s="125"/>
      <c r="AC490" s="125"/>
      <c r="AD490" s="125"/>
      <c r="AE490" s="125"/>
      <c r="AF490" s="125"/>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row>
    <row r="491" spans="1:58" ht="12.75" customHeight="1" x14ac:dyDescent="0.25">
      <c r="A491" s="105"/>
      <c r="B491" s="212"/>
      <c r="C491" s="151"/>
      <c r="D491" s="349"/>
      <c r="E491" s="125"/>
      <c r="F491" s="125"/>
      <c r="G491" s="125"/>
      <c r="H491" s="125"/>
      <c r="I491" s="151"/>
      <c r="J491" s="125"/>
      <c r="K491" s="125"/>
      <c r="L491" s="125"/>
      <c r="M491" s="125"/>
      <c r="N491" s="125"/>
      <c r="O491" s="125"/>
      <c r="P491" s="95"/>
      <c r="Q491" s="125"/>
      <c r="R491" s="125"/>
      <c r="S491" s="125"/>
      <c r="T491" s="95"/>
      <c r="U491" s="125"/>
      <c r="V491" s="125"/>
      <c r="W491" s="125"/>
      <c r="X491" s="125"/>
      <c r="Y491" s="125"/>
      <c r="Z491" s="125"/>
      <c r="AA491" s="125"/>
      <c r="AB491" s="125"/>
      <c r="AC491" s="125"/>
      <c r="AD491" s="125"/>
      <c r="AE491" s="125"/>
      <c r="AF491" s="125"/>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row>
    <row r="492" spans="1:58" ht="12.75" customHeight="1" x14ac:dyDescent="0.25">
      <c r="A492" s="105"/>
      <c r="B492" s="212"/>
      <c r="C492" s="151"/>
      <c r="D492" s="349"/>
      <c r="E492" s="125"/>
      <c r="F492" s="125"/>
      <c r="G492" s="125"/>
      <c r="H492" s="125"/>
      <c r="I492" s="151"/>
      <c r="J492" s="125"/>
      <c r="K492" s="125"/>
      <c r="L492" s="125"/>
      <c r="M492" s="125"/>
      <c r="N492" s="125"/>
      <c r="O492" s="125"/>
      <c r="P492" s="95"/>
      <c r="Q492" s="125"/>
      <c r="R492" s="125"/>
      <c r="S492" s="125"/>
      <c r="T492" s="95"/>
      <c r="U492" s="125"/>
      <c r="V492" s="125"/>
      <c r="W492" s="125"/>
      <c r="X492" s="125"/>
      <c r="Y492" s="125"/>
      <c r="Z492" s="125"/>
      <c r="AA492" s="125"/>
      <c r="AB492" s="125"/>
      <c r="AC492" s="125"/>
      <c r="AD492" s="125"/>
      <c r="AE492" s="125"/>
      <c r="AF492" s="125"/>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row>
    <row r="493" spans="1:58" ht="12.75" customHeight="1" x14ac:dyDescent="0.25">
      <c r="A493" s="105"/>
      <c r="B493" s="212"/>
      <c r="C493" s="151"/>
      <c r="D493" s="349"/>
      <c r="E493" s="125"/>
      <c r="F493" s="125"/>
      <c r="G493" s="125"/>
      <c r="H493" s="125"/>
      <c r="I493" s="151"/>
      <c r="J493" s="125"/>
      <c r="K493" s="125"/>
      <c r="L493" s="125"/>
      <c r="M493" s="125"/>
      <c r="N493" s="125"/>
      <c r="O493" s="125"/>
      <c r="P493" s="95"/>
      <c r="Q493" s="125"/>
      <c r="R493" s="125"/>
      <c r="S493" s="125"/>
      <c r="T493" s="95"/>
      <c r="U493" s="125"/>
      <c r="V493" s="125"/>
      <c r="W493" s="125"/>
      <c r="X493" s="125"/>
      <c r="Y493" s="125"/>
      <c r="Z493" s="125"/>
      <c r="AA493" s="125"/>
      <c r="AB493" s="125"/>
      <c r="AC493" s="125"/>
      <c r="AD493" s="125"/>
      <c r="AE493" s="125"/>
      <c r="AF493" s="125"/>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row>
    <row r="494" spans="1:58" ht="12.75" customHeight="1" x14ac:dyDescent="0.25">
      <c r="A494" s="105"/>
      <c r="B494" s="212"/>
      <c r="C494" s="151"/>
      <c r="D494" s="349"/>
      <c r="E494" s="125"/>
      <c r="F494" s="125"/>
      <c r="G494" s="125"/>
      <c r="H494" s="125"/>
      <c r="I494" s="151"/>
      <c r="J494" s="125"/>
      <c r="K494" s="125"/>
      <c r="L494" s="125"/>
      <c r="M494" s="125"/>
      <c r="N494" s="125"/>
      <c r="O494" s="125"/>
      <c r="P494" s="95"/>
      <c r="Q494" s="125"/>
      <c r="R494" s="125"/>
      <c r="S494" s="125"/>
      <c r="T494" s="95"/>
      <c r="U494" s="125"/>
      <c r="V494" s="125"/>
      <c r="W494" s="125"/>
      <c r="X494" s="125"/>
      <c r="Y494" s="125"/>
      <c r="Z494" s="125"/>
      <c r="AA494" s="125"/>
      <c r="AB494" s="125"/>
      <c r="AC494" s="125"/>
      <c r="AD494" s="125"/>
      <c r="AE494" s="125"/>
      <c r="AF494" s="125"/>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row>
    <row r="495" spans="1:58" ht="12.75" customHeight="1" x14ac:dyDescent="0.25">
      <c r="A495" s="105"/>
      <c r="B495" s="212"/>
      <c r="C495" s="151"/>
      <c r="D495" s="349"/>
      <c r="E495" s="125"/>
      <c r="F495" s="125"/>
      <c r="G495" s="125"/>
      <c r="H495" s="125"/>
      <c r="I495" s="151"/>
      <c r="J495" s="125"/>
      <c r="K495" s="125"/>
      <c r="L495" s="125"/>
      <c r="M495" s="125"/>
      <c r="N495" s="125"/>
      <c r="O495" s="125"/>
      <c r="P495" s="95"/>
      <c r="Q495" s="125"/>
      <c r="R495" s="125"/>
      <c r="S495" s="125"/>
      <c r="T495" s="95"/>
      <c r="U495" s="125"/>
      <c r="V495" s="125"/>
      <c r="W495" s="125"/>
      <c r="X495" s="125"/>
      <c r="Y495" s="125"/>
      <c r="Z495" s="125"/>
      <c r="AA495" s="125"/>
      <c r="AB495" s="125"/>
      <c r="AC495" s="125"/>
      <c r="AD495" s="125"/>
      <c r="AE495" s="125"/>
      <c r="AF495" s="125"/>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row>
    <row r="496" spans="1:58" ht="12.75" customHeight="1" x14ac:dyDescent="0.25">
      <c r="A496" s="105"/>
      <c r="B496" s="212"/>
      <c r="C496" s="151"/>
      <c r="D496" s="349"/>
      <c r="E496" s="125"/>
      <c r="F496" s="125"/>
      <c r="G496" s="125"/>
      <c r="H496" s="125"/>
      <c r="I496" s="151"/>
      <c r="J496" s="125"/>
      <c r="K496" s="125"/>
      <c r="L496" s="125"/>
      <c r="M496" s="125"/>
      <c r="N496" s="125"/>
      <c r="O496" s="125"/>
      <c r="P496" s="95"/>
      <c r="Q496" s="125"/>
      <c r="R496" s="125"/>
      <c r="S496" s="125"/>
      <c r="T496" s="95"/>
      <c r="U496" s="125"/>
      <c r="V496" s="125"/>
      <c r="W496" s="125"/>
      <c r="X496" s="125"/>
      <c r="Y496" s="125"/>
      <c r="Z496" s="125"/>
      <c r="AA496" s="125"/>
      <c r="AB496" s="125"/>
      <c r="AC496" s="125"/>
      <c r="AD496" s="125"/>
      <c r="AE496" s="125"/>
      <c r="AF496" s="125"/>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row>
    <row r="497" spans="1:58" ht="12.75" customHeight="1" x14ac:dyDescent="0.25">
      <c r="A497" s="105"/>
      <c r="B497" s="212"/>
      <c r="C497" s="151"/>
      <c r="D497" s="349"/>
      <c r="E497" s="125"/>
      <c r="F497" s="125"/>
      <c r="G497" s="125"/>
      <c r="H497" s="125"/>
      <c r="I497" s="151"/>
      <c r="J497" s="125"/>
      <c r="K497" s="125"/>
      <c r="L497" s="125"/>
      <c r="M497" s="125"/>
      <c r="N497" s="125"/>
      <c r="O497" s="125"/>
      <c r="P497" s="95"/>
      <c r="Q497" s="125"/>
      <c r="R497" s="125"/>
      <c r="S497" s="125"/>
      <c r="T497" s="95"/>
      <c r="U497" s="125"/>
      <c r="V497" s="125"/>
      <c r="W497" s="125"/>
      <c r="X497" s="125"/>
      <c r="Y497" s="125"/>
      <c r="Z497" s="125"/>
      <c r="AA497" s="125"/>
      <c r="AB497" s="125"/>
      <c r="AC497" s="125"/>
      <c r="AD497" s="125"/>
      <c r="AE497" s="125"/>
      <c r="AF497" s="125"/>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row>
    <row r="498" spans="1:58" ht="12.75" customHeight="1" x14ac:dyDescent="0.25">
      <c r="A498" s="105"/>
      <c r="B498" s="212"/>
      <c r="C498" s="151"/>
      <c r="D498" s="349"/>
      <c r="E498" s="125"/>
      <c r="F498" s="125"/>
      <c r="G498" s="125"/>
      <c r="H498" s="125"/>
      <c r="I498" s="151"/>
      <c r="J498" s="125"/>
      <c r="K498" s="125"/>
      <c r="L498" s="125"/>
      <c r="M498" s="125"/>
      <c r="N498" s="125"/>
      <c r="O498" s="125"/>
      <c r="P498" s="95"/>
      <c r="Q498" s="125"/>
      <c r="R498" s="125"/>
      <c r="S498" s="125"/>
      <c r="T498" s="95"/>
      <c r="U498" s="125"/>
      <c r="V498" s="125"/>
      <c r="W498" s="125"/>
      <c r="X498" s="125"/>
      <c r="Y498" s="125"/>
      <c r="Z498" s="125"/>
      <c r="AA498" s="125"/>
      <c r="AB498" s="125"/>
      <c r="AC498" s="125"/>
      <c r="AD498" s="125"/>
      <c r="AE498" s="125"/>
      <c r="AF498" s="125"/>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row>
    <row r="499" spans="1:58" ht="12.75" customHeight="1" x14ac:dyDescent="0.25">
      <c r="A499" s="105"/>
      <c r="B499" s="212"/>
      <c r="C499" s="151"/>
      <c r="D499" s="349"/>
      <c r="E499" s="125"/>
      <c r="F499" s="125"/>
      <c r="G499" s="125"/>
      <c r="H499" s="125"/>
      <c r="I499" s="151"/>
      <c r="J499" s="125"/>
      <c r="K499" s="125"/>
      <c r="L499" s="125"/>
      <c r="M499" s="125"/>
      <c r="N499" s="125"/>
      <c r="O499" s="125"/>
      <c r="P499" s="95"/>
      <c r="Q499" s="125"/>
      <c r="R499" s="125"/>
      <c r="S499" s="125"/>
      <c r="T499" s="95"/>
      <c r="U499" s="125"/>
      <c r="V499" s="125"/>
      <c r="W499" s="125"/>
      <c r="X499" s="125"/>
      <c r="Y499" s="125"/>
      <c r="Z499" s="125"/>
      <c r="AA499" s="125"/>
      <c r="AB499" s="125"/>
      <c r="AC499" s="125"/>
      <c r="AD499" s="125"/>
      <c r="AE499" s="125"/>
      <c r="AF499" s="125"/>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row>
    <row r="500" spans="1:58" ht="12.75" customHeight="1" x14ac:dyDescent="0.25">
      <c r="A500" s="105"/>
      <c r="B500" s="212"/>
      <c r="C500" s="151"/>
      <c r="D500" s="349"/>
      <c r="E500" s="125"/>
      <c r="F500" s="125"/>
      <c r="G500" s="125"/>
      <c r="H500" s="125"/>
      <c r="I500" s="151"/>
      <c r="J500" s="125"/>
      <c r="K500" s="125"/>
      <c r="L500" s="125"/>
      <c r="M500" s="125"/>
      <c r="N500" s="125"/>
      <c r="O500" s="125"/>
      <c r="P500" s="95"/>
      <c r="Q500" s="125"/>
      <c r="R500" s="125"/>
      <c r="S500" s="125"/>
      <c r="T500" s="95"/>
      <c r="U500" s="125"/>
      <c r="V500" s="125"/>
      <c r="W500" s="125"/>
      <c r="X500" s="125"/>
      <c r="Y500" s="125"/>
      <c r="Z500" s="125"/>
      <c r="AA500" s="125"/>
      <c r="AB500" s="125"/>
      <c r="AC500" s="125"/>
      <c r="AD500" s="125"/>
      <c r="AE500" s="125"/>
      <c r="AF500" s="125"/>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row>
    <row r="501" spans="1:58" ht="12.75" customHeight="1" x14ac:dyDescent="0.25">
      <c r="A501" s="105"/>
      <c r="B501" s="212"/>
      <c r="C501" s="151"/>
      <c r="D501" s="349"/>
      <c r="E501" s="125"/>
      <c r="F501" s="125"/>
      <c r="G501" s="125"/>
      <c r="H501" s="125"/>
      <c r="I501" s="151"/>
      <c r="J501" s="125"/>
      <c r="K501" s="125"/>
      <c r="L501" s="125"/>
      <c r="M501" s="125"/>
      <c r="N501" s="125"/>
      <c r="O501" s="125"/>
      <c r="P501" s="95"/>
      <c r="Q501" s="125"/>
      <c r="R501" s="125"/>
      <c r="S501" s="125"/>
      <c r="T501" s="95"/>
      <c r="U501" s="125"/>
      <c r="V501" s="125"/>
      <c r="W501" s="125"/>
      <c r="X501" s="125"/>
      <c r="Y501" s="125"/>
      <c r="Z501" s="125"/>
      <c r="AA501" s="125"/>
      <c r="AB501" s="125"/>
      <c r="AC501" s="125"/>
      <c r="AD501" s="125"/>
      <c r="AE501" s="125"/>
      <c r="AF501" s="125"/>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row>
    <row r="502" spans="1:58" ht="12.75" customHeight="1" x14ac:dyDescent="0.25">
      <c r="A502" s="105"/>
      <c r="B502" s="212"/>
      <c r="C502" s="151"/>
      <c r="D502" s="349"/>
      <c r="E502" s="125"/>
      <c r="F502" s="125"/>
      <c r="G502" s="125"/>
      <c r="H502" s="125"/>
      <c r="I502" s="151"/>
      <c r="J502" s="125"/>
      <c r="K502" s="125"/>
      <c r="L502" s="125"/>
      <c r="M502" s="125"/>
      <c r="N502" s="125"/>
      <c r="O502" s="125"/>
      <c r="P502" s="95"/>
      <c r="Q502" s="125"/>
      <c r="R502" s="125"/>
      <c r="S502" s="125"/>
      <c r="T502" s="95"/>
      <c r="U502" s="125"/>
      <c r="V502" s="125"/>
      <c r="W502" s="125"/>
      <c r="X502" s="125"/>
      <c r="Y502" s="125"/>
      <c r="Z502" s="125"/>
      <c r="AA502" s="125"/>
      <c r="AB502" s="125"/>
      <c r="AC502" s="125"/>
      <c r="AD502" s="125"/>
      <c r="AE502" s="125"/>
      <c r="AF502" s="125"/>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row>
    <row r="503" spans="1:58" ht="12.75" customHeight="1" x14ac:dyDescent="0.25">
      <c r="A503" s="105"/>
      <c r="B503" s="212"/>
      <c r="C503" s="151"/>
      <c r="D503" s="349"/>
      <c r="E503" s="125"/>
      <c r="F503" s="125"/>
      <c r="G503" s="125"/>
      <c r="H503" s="125"/>
      <c r="I503" s="151"/>
      <c r="J503" s="125"/>
      <c r="K503" s="125"/>
      <c r="L503" s="125"/>
      <c r="M503" s="125"/>
      <c r="N503" s="125"/>
      <c r="O503" s="125"/>
      <c r="P503" s="95"/>
      <c r="Q503" s="125"/>
      <c r="R503" s="125"/>
      <c r="S503" s="125"/>
      <c r="T503" s="95"/>
      <c r="U503" s="125"/>
      <c r="V503" s="125"/>
      <c r="W503" s="125"/>
      <c r="X503" s="125"/>
      <c r="Y503" s="125"/>
      <c r="Z503" s="125"/>
      <c r="AA503" s="125"/>
      <c r="AB503" s="125"/>
      <c r="AC503" s="125"/>
      <c r="AD503" s="125"/>
      <c r="AE503" s="125"/>
      <c r="AF503" s="125"/>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row>
    <row r="504" spans="1:58" ht="12.75" customHeight="1" x14ac:dyDescent="0.25">
      <c r="A504" s="105"/>
      <c r="B504" s="212"/>
      <c r="C504" s="151"/>
      <c r="D504" s="349"/>
      <c r="E504" s="125"/>
      <c r="F504" s="125"/>
      <c r="G504" s="125"/>
      <c r="H504" s="125"/>
      <c r="I504" s="151"/>
      <c r="J504" s="125"/>
      <c r="K504" s="125"/>
      <c r="L504" s="125"/>
      <c r="M504" s="125"/>
      <c r="N504" s="125"/>
      <c r="O504" s="125"/>
      <c r="P504" s="95"/>
      <c r="Q504" s="125"/>
      <c r="R504" s="125"/>
      <c r="S504" s="125"/>
      <c r="T504" s="95"/>
      <c r="U504" s="125"/>
      <c r="V504" s="125"/>
      <c r="W504" s="125"/>
      <c r="X504" s="125"/>
      <c r="Y504" s="125"/>
      <c r="Z504" s="125"/>
      <c r="AA504" s="125"/>
      <c r="AB504" s="125"/>
      <c r="AC504" s="125"/>
      <c r="AD504" s="125"/>
      <c r="AE504" s="125"/>
      <c r="AF504" s="125"/>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row>
    <row r="505" spans="1:58" ht="12.75" customHeight="1" x14ac:dyDescent="0.25">
      <c r="A505" s="105"/>
      <c r="B505" s="212"/>
      <c r="C505" s="151"/>
      <c r="D505" s="349"/>
      <c r="E505" s="125"/>
      <c r="F505" s="125"/>
      <c r="G505" s="125"/>
      <c r="H505" s="125"/>
      <c r="I505" s="151"/>
      <c r="J505" s="125"/>
      <c r="K505" s="125"/>
      <c r="L505" s="125"/>
      <c r="M505" s="125"/>
      <c r="N505" s="125"/>
      <c r="O505" s="125"/>
      <c r="P505" s="95"/>
      <c r="Q505" s="125"/>
      <c r="R505" s="125"/>
      <c r="S505" s="125"/>
      <c r="T505" s="95"/>
      <c r="U505" s="125"/>
      <c r="V505" s="125"/>
      <c r="W505" s="125"/>
      <c r="X505" s="125"/>
      <c r="Y505" s="125"/>
      <c r="Z505" s="125"/>
      <c r="AA505" s="125"/>
      <c r="AB505" s="125"/>
      <c r="AC505" s="125"/>
      <c r="AD505" s="125"/>
      <c r="AE505" s="125"/>
      <c r="AF505" s="125"/>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row>
    <row r="506" spans="1:58" ht="12.75" customHeight="1" x14ac:dyDescent="0.25">
      <c r="A506" s="105"/>
      <c r="B506" s="212"/>
      <c r="C506" s="151"/>
      <c r="D506" s="349"/>
      <c r="E506" s="125"/>
      <c r="F506" s="125"/>
      <c r="G506" s="125"/>
      <c r="H506" s="125"/>
      <c r="I506" s="151"/>
      <c r="J506" s="125"/>
      <c r="K506" s="125"/>
      <c r="L506" s="125"/>
      <c r="M506" s="125"/>
      <c r="N506" s="125"/>
      <c r="O506" s="125"/>
      <c r="P506" s="95"/>
      <c r="Q506" s="125"/>
      <c r="R506" s="63"/>
      <c r="S506" s="125"/>
      <c r="T506" s="95"/>
      <c r="U506" s="125"/>
      <c r="V506" s="125"/>
      <c r="W506" s="125"/>
      <c r="X506" s="125"/>
      <c r="Y506" s="125"/>
      <c r="Z506" s="125"/>
      <c r="AA506" s="125"/>
      <c r="AB506" s="125"/>
      <c r="AC506" s="125"/>
      <c r="AD506" s="125"/>
      <c r="AE506" s="125"/>
      <c r="AF506" s="125"/>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row>
    <row r="507" spans="1:58" ht="12.75" customHeight="1" x14ac:dyDescent="0.25">
      <c r="A507" s="105"/>
      <c r="B507" s="212"/>
      <c r="C507" s="151"/>
      <c r="D507" s="349"/>
      <c r="E507" s="125"/>
      <c r="F507" s="125"/>
      <c r="G507" s="125"/>
      <c r="H507" s="125"/>
      <c r="I507" s="151"/>
      <c r="J507" s="125"/>
      <c r="K507" s="125"/>
      <c r="L507" s="125"/>
      <c r="M507" s="125"/>
      <c r="N507" s="125"/>
      <c r="O507" s="125"/>
      <c r="P507" s="95"/>
      <c r="Q507" s="125"/>
      <c r="R507" s="63"/>
      <c r="S507" s="125"/>
      <c r="T507" s="95"/>
      <c r="U507" s="125"/>
      <c r="V507" s="125"/>
      <c r="W507" s="125"/>
      <c r="X507" s="125"/>
      <c r="Y507" s="125"/>
      <c r="Z507" s="125"/>
      <c r="AA507" s="125"/>
      <c r="AB507" s="125"/>
      <c r="AC507" s="125"/>
      <c r="AD507" s="125"/>
      <c r="AE507" s="125"/>
      <c r="AF507" s="125"/>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row>
    <row r="508" spans="1:58" ht="12.75" customHeight="1" x14ac:dyDescent="0.25">
      <c r="A508" s="105"/>
      <c r="B508" s="212"/>
      <c r="C508" s="151"/>
      <c r="D508" s="349"/>
      <c r="E508" s="125"/>
      <c r="F508" s="125"/>
      <c r="G508" s="125"/>
      <c r="H508" s="125"/>
      <c r="I508" s="151"/>
      <c r="J508" s="125"/>
      <c r="K508" s="125"/>
      <c r="L508" s="125"/>
      <c r="M508" s="125"/>
      <c r="N508" s="125"/>
      <c r="O508" s="125"/>
      <c r="P508" s="95"/>
      <c r="Q508" s="125"/>
      <c r="R508" s="63"/>
      <c r="S508" s="125"/>
      <c r="T508" s="95"/>
      <c r="U508" s="125"/>
      <c r="V508" s="125"/>
      <c r="W508" s="125"/>
      <c r="X508" s="125"/>
      <c r="Y508" s="125"/>
      <c r="Z508" s="125"/>
      <c r="AA508" s="125"/>
      <c r="AB508" s="125"/>
      <c r="AC508" s="125"/>
      <c r="AD508" s="125"/>
      <c r="AE508" s="125"/>
      <c r="AF508" s="125"/>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row>
    <row r="509" spans="1:58" ht="12.75" customHeight="1" x14ac:dyDescent="0.25">
      <c r="A509" s="105"/>
      <c r="B509" s="212"/>
      <c r="C509" s="151"/>
      <c r="D509" s="349"/>
      <c r="E509" s="125"/>
      <c r="F509" s="125"/>
      <c r="G509" s="125"/>
      <c r="H509" s="125"/>
      <c r="I509" s="151"/>
      <c r="J509" s="125"/>
      <c r="K509" s="125"/>
      <c r="L509" s="125"/>
      <c r="M509" s="125"/>
      <c r="N509" s="125"/>
      <c r="O509" s="125"/>
      <c r="P509" s="95"/>
      <c r="Q509" s="125"/>
      <c r="R509" s="63"/>
      <c r="S509" s="125"/>
      <c r="T509" s="95"/>
      <c r="U509" s="125"/>
      <c r="V509" s="125"/>
      <c r="W509" s="125"/>
      <c r="X509" s="125"/>
      <c r="Y509" s="125"/>
      <c r="Z509" s="125"/>
      <c r="AA509" s="125"/>
      <c r="AB509" s="125"/>
      <c r="AC509" s="125"/>
      <c r="AD509" s="125"/>
      <c r="AE509" s="125"/>
      <c r="AF509" s="125"/>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row>
    <row r="510" spans="1:58" ht="12.75" customHeight="1" x14ac:dyDescent="0.25">
      <c r="A510" s="105"/>
      <c r="B510" s="212"/>
      <c r="C510" s="151"/>
      <c r="D510" s="349"/>
      <c r="E510" s="125"/>
      <c r="F510" s="125"/>
      <c r="G510" s="125"/>
      <c r="H510" s="125"/>
      <c r="I510" s="151"/>
      <c r="J510" s="125"/>
      <c r="K510" s="125"/>
      <c r="L510" s="125"/>
      <c r="M510" s="125"/>
      <c r="N510" s="125"/>
      <c r="O510" s="125"/>
      <c r="P510" s="95"/>
      <c r="Q510" s="125"/>
      <c r="R510" s="63"/>
      <c r="S510" s="125"/>
      <c r="T510" s="95"/>
      <c r="U510" s="125"/>
      <c r="V510" s="125"/>
      <c r="W510" s="125"/>
      <c r="X510" s="125"/>
      <c r="Y510" s="125"/>
      <c r="Z510" s="125"/>
      <c r="AA510" s="125"/>
      <c r="AB510" s="125"/>
      <c r="AC510" s="125"/>
      <c r="AD510" s="125"/>
      <c r="AE510" s="125"/>
      <c r="AF510" s="125"/>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row>
    <row r="511" spans="1:58" ht="15" customHeight="1" x14ac:dyDescent="0.25">
      <c r="A511" s="105"/>
      <c r="B511" s="212"/>
      <c r="C511" s="151"/>
      <c r="D511" s="349"/>
      <c r="E511" s="125"/>
      <c r="F511" s="125"/>
      <c r="G511" s="125"/>
      <c r="H511" s="125"/>
      <c r="I511" s="151"/>
      <c r="J511" s="125"/>
      <c r="K511" s="125"/>
      <c r="L511" s="125"/>
      <c r="M511" s="125"/>
      <c r="N511" s="125"/>
      <c r="O511" s="125"/>
      <c r="P511" s="95"/>
      <c r="Q511" s="125"/>
      <c r="R511" s="63"/>
      <c r="S511" s="125"/>
      <c r="T511" s="95"/>
      <c r="U511" s="125"/>
      <c r="V511" s="125"/>
      <c r="W511" s="125"/>
      <c r="X511" s="125"/>
      <c r="Y511" s="125"/>
      <c r="Z511" s="125"/>
      <c r="AA511" s="125"/>
      <c r="AB511" s="125"/>
      <c r="AC511" s="125"/>
      <c r="AD511" s="125"/>
      <c r="AE511" s="125"/>
      <c r="AF511" s="125"/>
    </row>
    <row r="512" spans="1:58" ht="15" customHeight="1" x14ac:dyDescent="0.25">
      <c r="A512" s="105"/>
      <c r="B512" s="212"/>
      <c r="C512" s="151"/>
      <c r="D512" s="349"/>
      <c r="E512" s="125"/>
      <c r="F512" s="125"/>
      <c r="G512" s="125"/>
      <c r="H512" s="125"/>
      <c r="I512" s="151"/>
      <c r="J512" s="125"/>
      <c r="K512" s="125"/>
      <c r="L512" s="125"/>
      <c r="M512" s="125"/>
      <c r="N512" s="125"/>
      <c r="O512" s="125"/>
      <c r="P512" s="95"/>
      <c r="Q512" s="125"/>
      <c r="R512" s="63"/>
      <c r="S512" s="125"/>
      <c r="T512" s="95"/>
      <c r="U512" s="125"/>
      <c r="V512" s="125"/>
      <c r="W512" s="125"/>
      <c r="X512" s="125"/>
      <c r="Y512" s="125"/>
      <c r="Z512" s="125"/>
      <c r="AA512" s="125"/>
      <c r="AB512" s="125"/>
      <c r="AC512" s="125"/>
      <c r="AD512" s="125"/>
      <c r="AE512" s="125"/>
      <c r="AF512" s="125"/>
    </row>
    <row r="513" spans="1:32" ht="15" customHeight="1" x14ac:dyDescent="0.25">
      <c r="A513" s="105"/>
      <c r="B513" s="212"/>
      <c r="C513" s="151"/>
      <c r="D513" s="349"/>
      <c r="E513" s="125"/>
      <c r="F513" s="125"/>
      <c r="G513" s="125"/>
      <c r="H513" s="125"/>
      <c r="I513" s="151"/>
      <c r="J513" s="125"/>
      <c r="K513" s="125"/>
      <c r="L513" s="125"/>
      <c r="M513" s="125"/>
      <c r="N513" s="125"/>
      <c r="O513" s="125"/>
      <c r="P513" s="95"/>
      <c r="Q513" s="125"/>
      <c r="R513" s="63"/>
      <c r="S513" s="125"/>
      <c r="T513" s="95"/>
      <c r="U513" s="125"/>
      <c r="V513" s="125"/>
      <c r="W513" s="125"/>
      <c r="X513" s="125"/>
      <c r="Y513" s="125"/>
      <c r="Z513" s="125"/>
      <c r="AA513" s="125"/>
      <c r="AB513" s="125"/>
      <c r="AC513" s="125"/>
      <c r="AD513" s="125"/>
      <c r="AE513" s="125"/>
      <c r="AF513" s="125"/>
    </row>
    <row r="514" spans="1:32" ht="15" customHeight="1" x14ac:dyDescent="0.25">
      <c r="A514" s="105"/>
      <c r="B514" s="212"/>
      <c r="C514" s="151"/>
      <c r="D514" s="349"/>
      <c r="E514" s="125"/>
      <c r="F514" s="125"/>
      <c r="G514" s="125"/>
      <c r="H514" s="125"/>
      <c r="I514" s="151"/>
      <c r="J514" s="125"/>
      <c r="K514" s="125"/>
      <c r="L514" s="125"/>
      <c r="M514" s="125"/>
      <c r="N514" s="125"/>
      <c r="O514" s="125"/>
      <c r="P514" s="95"/>
      <c r="Q514" s="125"/>
      <c r="R514" s="63"/>
      <c r="S514" s="125"/>
      <c r="T514" s="95"/>
      <c r="U514" s="125"/>
      <c r="V514" s="125"/>
      <c r="W514" s="125"/>
      <c r="X514" s="125"/>
      <c r="Y514" s="125"/>
      <c r="Z514" s="125"/>
      <c r="AA514" s="125"/>
      <c r="AB514" s="125"/>
      <c r="AC514" s="125"/>
      <c r="AD514" s="125"/>
      <c r="AE514" s="125"/>
      <c r="AF514" s="125"/>
    </row>
    <row r="515" spans="1:32" ht="15" customHeight="1" x14ac:dyDescent="0.25">
      <c r="A515" s="105"/>
      <c r="B515" s="212"/>
      <c r="C515" s="151"/>
      <c r="D515" s="349"/>
      <c r="E515" s="125"/>
      <c r="F515" s="125"/>
      <c r="G515" s="125"/>
      <c r="H515" s="125"/>
      <c r="I515" s="151"/>
      <c r="J515" s="125"/>
      <c r="K515" s="125"/>
      <c r="L515" s="125"/>
      <c r="M515" s="125"/>
      <c r="N515" s="125"/>
      <c r="O515" s="125"/>
      <c r="P515" s="95"/>
      <c r="Q515" s="125"/>
      <c r="R515" s="63"/>
      <c r="S515" s="125"/>
      <c r="T515" s="95"/>
      <c r="U515" s="125"/>
      <c r="V515" s="125"/>
      <c r="W515" s="125"/>
      <c r="X515" s="125"/>
      <c r="Y515" s="125"/>
      <c r="Z515" s="125"/>
      <c r="AA515" s="125"/>
      <c r="AB515" s="125"/>
      <c r="AC515" s="125"/>
      <c r="AD515" s="125"/>
      <c r="AE515" s="125"/>
      <c r="AF515" s="125"/>
    </row>
    <row r="516" spans="1:32" ht="15" customHeight="1" x14ac:dyDescent="0.25">
      <c r="A516" s="105"/>
      <c r="B516" s="212"/>
      <c r="C516" s="151"/>
      <c r="D516" s="349"/>
      <c r="E516" s="125"/>
      <c r="F516" s="125"/>
      <c r="G516" s="125"/>
      <c r="H516" s="125"/>
      <c r="I516" s="151"/>
      <c r="J516" s="125"/>
      <c r="K516" s="125"/>
      <c r="L516" s="125"/>
      <c r="M516" s="125"/>
      <c r="N516" s="125"/>
      <c r="O516" s="125"/>
      <c r="P516" s="95"/>
      <c r="Q516" s="125"/>
      <c r="R516" s="63"/>
      <c r="S516" s="125"/>
      <c r="T516" s="95"/>
      <c r="U516" s="125"/>
      <c r="V516" s="125"/>
      <c r="W516" s="125"/>
      <c r="X516" s="125"/>
      <c r="Y516" s="125"/>
      <c r="Z516" s="125"/>
      <c r="AA516" s="125"/>
      <c r="AB516" s="125"/>
      <c r="AC516" s="125"/>
      <c r="AD516" s="125"/>
      <c r="AE516" s="125"/>
      <c r="AF516" s="125"/>
    </row>
    <row r="517" spans="1:32" ht="15" customHeight="1" x14ac:dyDescent="0.25">
      <c r="J517" s="63"/>
      <c r="K517" s="63"/>
      <c r="L517" s="63"/>
      <c r="M517" s="63"/>
      <c r="N517" s="63"/>
      <c r="O517" s="63"/>
      <c r="Q517" s="63"/>
      <c r="R517" s="63"/>
      <c r="S517" s="63"/>
      <c r="U517" s="63"/>
      <c r="V517" s="63"/>
      <c r="W517" s="63"/>
      <c r="X517" s="63"/>
      <c r="Y517" s="63"/>
      <c r="Z517" s="63"/>
      <c r="AA517" s="63"/>
      <c r="AB517" s="307"/>
      <c r="AC517" s="307"/>
      <c r="AD517" s="307"/>
      <c r="AE517" s="307"/>
      <c r="AF517" s="307"/>
    </row>
    <row r="518" spans="1:32" ht="15" customHeight="1" x14ac:dyDescent="0.25">
      <c r="J518" s="63"/>
      <c r="K518" s="63"/>
      <c r="L518" s="63"/>
      <c r="M518" s="63"/>
      <c r="N518" s="63"/>
      <c r="O518" s="63"/>
      <c r="Q518" s="63"/>
      <c r="R518" s="63"/>
      <c r="S518" s="63"/>
      <c r="U518" s="63"/>
      <c r="V518" s="63"/>
      <c r="W518" s="63"/>
      <c r="X518" s="63"/>
      <c r="Y518" s="63"/>
      <c r="Z518" s="63"/>
      <c r="AA518" s="63"/>
      <c r="AB518" s="307"/>
      <c r="AC518" s="307"/>
      <c r="AD518" s="307"/>
      <c r="AE518" s="307"/>
      <c r="AF518" s="307"/>
    </row>
    <row r="519" spans="1:32" ht="15" customHeight="1" x14ac:dyDescent="0.25">
      <c r="J519" s="63"/>
      <c r="K519" s="63"/>
      <c r="L519" s="63"/>
      <c r="M519" s="63"/>
      <c r="N519" s="63"/>
      <c r="O519" s="63"/>
      <c r="Q519" s="63"/>
      <c r="R519" s="63"/>
      <c r="S519" s="63"/>
      <c r="U519" s="63"/>
      <c r="V519" s="63"/>
      <c r="W519" s="63"/>
      <c r="X519" s="63"/>
      <c r="Y519" s="63"/>
      <c r="Z519" s="63"/>
      <c r="AA519" s="63"/>
      <c r="AB519" s="307"/>
      <c r="AC519" s="307"/>
      <c r="AD519" s="307"/>
      <c r="AE519" s="307"/>
      <c r="AF519" s="307"/>
    </row>
    <row r="520" spans="1:32" ht="15" customHeight="1" x14ac:dyDescent="0.25">
      <c r="J520" s="63"/>
      <c r="K520" s="63"/>
      <c r="L520" s="63"/>
      <c r="M520" s="63"/>
      <c r="N520" s="63"/>
      <c r="O520" s="63"/>
      <c r="Q520" s="63"/>
      <c r="R520" s="63"/>
      <c r="S520" s="63"/>
      <c r="U520" s="63"/>
      <c r="V520" s="63"/>
      <c r="W520" s="63"/>
      <c r="X520" s="63"/>
      <c r="Y520" s="63"/>
      <c r="Z520" s="63"/>
      <c r="AA520" s="63"/>
      <c r="AB520" s="307"/>
      <c r="AC520" s="307"/>
      <c r="AD520" s="307"/>
      <c r="AE520" s="307"/>
      <c r="AF520" s="307"/>
    </row>
    <row r="521" spans="1:32" ht="15" customHeight="1" x14ac:dyDescent="0.25">
      <c r="J521" s="63"/>
      <c r="K521" s="63"/>
      <c r="L521" s="63"/>
      <c r="M521" s="63"/>
      <c r="N521" s="63"/>
      <c r="O521" s="63"/>
      <c r="Q521" s="63"/>
      <c r="R521" s="63"/>
      <c r="S521" s="63"/>
      <c r="U521" s="63"/>
      <c r="V521" s="63"/>
      <c r="W521" s="63"/>
      <c r="X521" s="63"/>
      <c r="Y521" s="63"/>
      <c r="Z521" s="63"/>
      <c r="AA521" s="63"/>
      <c r="AB521" s="307"/>
      <c r="AC521" s="307"/>
      <c r="AD521" s="307"/>
      <c r="AE521" s="307"/>
      <c r="AF521" s="307"/>
    </row>
    <row r="522" spans="1:32" ht="15" customHeight="1" x14ac:dyDescent="0.25">
      <c r="J522" s="63"/>
      <c r="K522" s="63"/>
      <c r="L522" s="63"/>
      <c r="M522" s="63"/>
      <c r="N522" s="63"/>
      <c r="O522" s="63"/>
      <c r="Q522" s="63"/>
      <c r="R522" s="63"/>
      <c r="S522" s="63"/>
      <c r="U522" s="63"/>
      <c r="V522" s="63"/>
      <c r="W522" s="63"/>
      <c r="X522" s="63"/>
      <c r="Y522" s="63"/>
      <c r="Z522" s="63"/>
      <c r="AA522" s="63"/>
      <c r="AB522" s="307"/>
      <c r="AC522" s="307"/>
      <c r="AD522" s="307"/>
      <c r="AE522" s="307"/>
      <c r="AF522" s="307"/>
    </row>
    <row r="523" spans="1:32" ht="15" customHeight="1" x14ac:dyDescent="0.25">
      <c r="J523" s="63"/>
      <c r="K523" s="63"/>
      <c r="L523" s="63"/>
      <c r="M523" s="63"/>
      <c r="N523" s="63"/>
      <c r="O523" s="63"/>
      <c r="Q523" s="63"/>
      <c r="R523" s="63"/>
      <c r="S523" s="63"/>
      <c r="U523" s="63"/>
      <c r="V523" s="63"/>
      <c r="W523" s="63"/>
      <c r="X523" s="63"/>
      <c r="Y523" s="63"/>
      <c r="Z523" s="63"/>
      <c r="AA523" s="63"/>
      <c r="AB523" s="307"/>
      <c r="AC523" s="307"/>
      <c r="AD523" s="307"/>
      <c r="AE523" s="307"/>
      <c r="AF523" s="307"/>
    </row>
    <row r="524" spans="1:32" ht="15" customHeight="1" x14ac:dyDescent="0.25">
      <c r="J524" s="63"/>
      <c r="K524" s="63"/>
      <c r="L524" s="63"/>
      <c r="M524" s="63"/>
      <c r="N524" s="63"/>
      <c r="O524" s="63"/>
      <c r="Q524" s="63"/>
      <c r="R524" s="63"/>
      <c r="S524" s="63"/>
      <c r="U524" s="63"/>
      <c r="V524" s="63"/>
      <c r="W524" s="63"/>
      <c r="X524" s="63"/>
      <c r="Y524" s="63"/>
      <c r="Z524" s="63"/>
      <c r="AA524" s="63"/>
      <c r="AB524" s="307"/>
      <c r="AC524" s="307"/>
      <c r="AD524" s="307"/>
      <c r="AE524" s="307"/>
      <c r="AF524" s="307"/>
    </row>
    <row r="525" spans="1:32" ht="15" customHeight="1" x14ac:dyDescent="0.25">
      <c r="J525" s="63"/>
      <c r="K525" s="63"/>
      <c r="L525" s="63"/>
      <c r="M525" s="63"/>
      <c r="N525" s="63"/>
      <c r="O525" s="63"/>
      <c r="Q525" s="63"/>
      <c r="R525" s="63"/>
      <c r="S525" s="63"/>
      <c r="U525" s="63"/>
      <c r="V525" s="63"/>
      <c r="W525" s="63"/>
      <c r="X525" s="63"/>
      <c r="Y525" s="63"/>
      <c r="Z525" s="63"/>
      <c r="AA525" s="63"/>
      <c r="AB525" s="307"/>
      <c r="AC525" s="307"/>
      <c r="AD525" s="307"/>
      <c r="AE525" s="307"/>
      <c r="AF525" s="307"/>
    </row>
    <row r="526" spans="1:32" ht="15" customHeight="1" x14ac:dyDescent="0.25">
      <c r="J526" s="63"/>
      <c r="K526" s="63"/>
      <c r="L526" s="63"/>
      <c r="M526" s="63"/>
      <c r="N526" s="63"/>
      <c r="O526" s="63"/>
      <c r="Q526" s="63"/>
      <c r="R526" s="63"/>
      <c r="S526" s="63"/>
      <c r="U526" s="63"/>
      <c r="V526" s="63"/>
      <c r="W526" s="63"/>
      <c r="X526" s="63"/>
      <c r="Y526" s="63"/>
      <c r="Z526" s="63"/>
      <c r="AA526" s="63"/>
      <c r="AB526" s="307"/>
      <c r="AC526" s="307"/>
      <c r="AD526" s="307"/>
      <c r="AE526" s="307"/>
      <c r="AF526" s="307"/>
    </row>
    <row r="527" spans="1:32" ht="15" customHeight="1" x14ac:dyDescent="0.25">
      <c r="J527" s="63"/>
      <c r="K527" s="63"/>
      <c r="L527" s="63"/>
      <c r="M527" s="63"/>
      <c r="N527" s="63"/>
      <c r="O527" s="63"/>
      <c r="Q527" s="63"/>
      <c r="R527" s="63"/>
      <c r="S527" s="63"/>
      <c r="U527" s="63"/>
      <c r="V527" s="63"/>
      <c r="W527" s="63"/>
      <c r="X527" s="63"/>
      <c r="Y527" s="63"/>
      <c r="Z527" s="63"/>
      <c r="AA527" s="63"/>
      <c r="AB527" s="307"/>
      <c r="AC527" s="307"/>
      <c r="AD527" s="307"/>
      <c r="AE527" s="307"/>
      <c r="AF527" s="307"/>
    </row>
    <row r="528" spans="1:32" ht="15" customHeight="1" x14ac:dyDescent="0.25">
      <c r="J528" s="63"/>
      <c r="K528" s="63"/>
      <c r="L528" s="63"/>
      <c r="M528" s="63"/>
      <c r="N528" s="63"/>
      <c r="O528" s="63"/>
      <c r="Q528" s="63"/>
      <c r="R528" s="63"/>
      <c r="S528" s="63"/>
      <c r="U528" s="63"/>
      <c r="V528" s="63"/>
      <c r="W528" s="63"/>
      <c r="X528" s="63"/>
      <c r="Y528" s="63"/>
      <c r="Z528" s="63"/>
      <c r="AA528" s="63"/>
      <c r="AB528" s="307"/>
      <c r="AC528" s="307"/>
      <c r="AD528" s="307"/>
      <c r="AE528" s="307"/>
      <c r="AF528" s="307"/>
    </row>
    <row r="529" spans="10:32" ht="15" customHeight="1" x14ac:dyDescent="0.25">
      <c r="J529" s="63"/>
      <c r="K529" s="63"/>
      <c r="L529" s="63"/>
      <c r="M529" s="63"/>
      <c r="N529" s="63"/>
      <c r="O529" s="63"/>
      <c r="Q529" s="63"/>
      <c r="R529" s="63"/>
      <c r="S529" s="63"/>
      <c r="U529" s="63"/>
      <c r="V529" s="63"/>
      <c r="W529" s="63"/>
      <c r="X529" s="63"/>
      <c r="Y529" s="63"/>
      <c r="Z529" s="63"/>
      <c r="AA529" s="63"/>
      <c r="AB529" s="307"/>
      <c r="AC529" s="307"/>
      <c r="AD529" s="307"/>
      <c r="AE529" s="307"/>
      <c r="AF529" s="307"/>
    </row>
    <row r="530" spans="10:32" ht="15" customHeight="1" x14ac:dyDescent="0.25">
      <c r="J530" s="63"/>
      <c r="K530" s="63"/>
      <c r="L530" s="63"/>
      <c r="M530" s="63"/>
      <c r="N530" s="63"/>
      <c r="O530" s="63"/>
      <c r="Q530" s="63"/>
      <c r="R530" s="63"/>
      <c r="S530" s="63"/>
      <c r="U530" s="63"/>
      <c r="V530" s="63"/>
      <c r="W530" s="63"/>
      <c r="X530" s="63"/>
      <c r="Y530" s="63"/>
      <c r="Z530" s="63"/>
      <c r="AA530" s="63"/>
      <c r="AB530" s="307"/>
      <c r="AC530" s="307"/>
      <c r="AD530" s="307"/>
      <c r="AE530" s="307"/>
      <c r="AF530" s="307"/>
    </row>
    <row r="531" spans="10:32" ht="15" customHeight="1" x14ac:dyDescent="0.25">
      <c r="J531" s="63"/>
      <c r="K531" s="63"/>
      <c r="L531" s="63"/>
      <c r="M531" s="63"/>
      <c r="N531" s="63"/>
      <c r="O531" s="63"/>
      <c r="Q531" s="63"/>
      <c r="R531" s="63"/>
      <c r="S531" s="63"/>
      <c r="U531" s="63"/>
      <c r="V531" s="63"/>
      <c r="W531" s="63"/>
      <c r="X531" s="63"/>
      <c r="Y531" s="63"/>
      <c r="Z531" s="63"/>
      <c r="AA531" s="63"/>
      <c r="AB531" s="307"/>
      <c r="AC531" s="307"/>
      <c r="AD531" s="307"/>
      <c r="AE531" s="307"/>
      <c r="AF531" s="307"/>
    </row>
    <row r="532" spans="10:32" ht="15" customHeight="1" x14ac:dyDescent="0.25">
      <c r="J532" s="63"/>
      <c r="K532" s="63"/>
      <c r="L532" s="63"/>
      <c r="M532" s="63"/>
      <c r="N532" s="63"/>
      <c r="O532" s="63"/>
      <c r="Q532" s="63"/>
      <c r="R532" s="63"/>
      <c r="S532" s="63"/>
      <c r="U532" s="63"/>
      <c r="V532" s="63"/>
      <c r="W532" s="63"/>
      <c r="X532" s="63"/>
      <c r="Y532" s="63"/>
      <c r="Z532" s="63"/>
      <c r="AA532" s="63"/>
      <c r="AB532" s="307"/>
      <c r="AC532" s="307"/>
      <c r="AD532" s="307"/>
      <c r="AE532" s="307"/>
      <c r="AF532" s="307"/>
    </row>
    <row r="533" spans="10:32" ht="15" customHeight="1" x14ac:dyDescent="0.25">
      <c r="J533" s="63"/>
      <c r="K533" s="63"/>
      <c r="L533" s="63"/>
      <c r="M533" s="63"/>
      <c r="N533" s="63"/>
      <c r="O533" s="63"/>
      <c r="Q533" s="63"/>
      <c r="R533" s="63"/>
      <c r="S533" s="63"/>
      <c r="U533" s="63"/>
      <c r="V533" s="63"/>
      <c r="W533" s="63"/>
      <c r="X533" s="63"/>
      <c r="Y533" s="63"/>
      <c r="Z533" s="63"/>
      <c r="AA533" s="63"/>
      <c r="AB533" s="307"/>
      <c r="AC533" s="307"/>
      <c r="AD533" s="307"/>
      <c r="AE533" s="307"/>
      <c r="AF533" s="307"/>
    </row>
    <row r="534" spans="10:32" ht="15" customHeight="1" x14ac:dyDescent="0.25">
      <c r="J534" s="63"/>
      <c r="K534" s="63"/>
      <c r="L534" s="63"/>
      <c r="M534" s="63"/>
      <c r="N534" s="63"/>
      <c r="O534" s="63"/>
      <c r="Q534" s="63"/>
      <c r="R534" s="63"/>
      <c r="S534" s="63"/>
      <c r="U534" s="63"/>
      <c r="V534" s="63"/>
      <c r="W534" s="63"/>
      <c r="X534" s="63"/>
      <c r="Y534" s="63"/>
      <c r="Z534" s="63"/>
      <c r="AA534" s="63"/>
      <c r="AB534" s="307"/>
      <c r="AC534" s="307"/>
      <c r="AD534" s="307"/>
      <c r="AE534" s="307"/>
      <c r="AF534" s="307"/>
    </row>
    <row r="535" spans="10:32" ht="15" customHeight="1" x14ac:dyDescent="0.25">
      <c r="J535" s="63"/>
      <c r="K535" s="63"/>
      <c r="L535" s="63"/>
      <c r="M535" s="63"/>
      <c r="N535" s="63"/>
      <c r="O535" s="63"/>
      <c r="Q535" s="63"/>
      <c r="R535" s="63"/>
      <c r="S535" s="63"/>
      <c r="U535" s="63"/>
      <c r="V535" s="63"/>
      <c r="W535" s="63"/>
      <c r="X535" s="63"/>
      <c r="Y535" s="63"/>
      <c r="Z535" s="63"/>
      <c r="AA535" s="63"/>
      <c r="AB535" s="307"/>
      <c r="AC535" s="307"/>
      <c r="AD535" s="307"/>
      <c r="AE535" s="307"/>
      <c r="AF535" s="307"/>
    </row>
    <row r="536" spans="10:32" ht="15" customHeight="1" x14ac:dyDescent="0.25">
      <c r="J536" s="63"/>
      <c r="K536" s="63"/>
      <c r="L536" s="63"/>
      <c r="M536" s="63"/>
      <c r="N536" s="63"/>
      <c r="O536" s="63"/>
      <c r="Q536" s="63"/>
      <c r="R536" s="63"/>
      <c r="S536" s="63"/>
      <c r="U536" s="63"/>
      <c r="V536" s="63"/>
      <c r="W536" s="63"/>
      <c r="X536" s="63"/>
      <c r="Y536" s="63"/>
      <c r="Z536" s="63"/>
      <c r="AA536" s="63"/>
      <c r="AB536" s="307"/>
      <c r="AC536" s="307"/>
      <c r="AD536" s="307"/>
      <c r="AE536" s="307"/>
      <c r="AF536" s="307"/>
    </row>
    <row r="537" spans="10:32" ht="15" customHeight="1" x14ac:dyDescent="0.25">
      <c r="J537" s="63"/>
      <c r="K537" s="63"/>
      <c r="L537" s="63"/>
      <c r="M537" s="63"/>
      <c r="N537" s="63"/>
      <c r="O537" s="63"/>
      <c r="Q537" s="63"/>
      <c r="R537" s="63"/>
      <c r="S537" s="63"/>
      <c r="U537" s="63"/>
      <c r="V537" s="63"/>
      <c r="W537" s="63"/>
      <c r="X537" s="63"/>
      <c r="Y537" s="63"/>
      <c r="Z537" s="63"/>
      <c r="AA537" s="63"/>
      <c r="AB537" s="307"/>
      <c r="AC537" s="307"/>
      <c r="AD537" s="307"/>
      <c r="AE537" s="307"/>
      <c r="AF537" s="307"/>
    </row>
    <row r="538" spans="10:32" ht="15" customHeight="1" x14ac:dyDescent="0.25">
      <c r="J538" s="63"/>
      <c r="K538" s="63"/>
      <c r="L538" s="63"/>
      <c r="M538" s="63"/>
      <c r="N538" s="63"/>
      <c r="O538" s="63"/>
      <c r="Q538" s="63"/>
      <c r="R538" s="63"/>
      <c r="S538" s="63"/>
      <c r="U538" s="63"/>
      <c r="V538" s="63"/>
      <c r="W538" s="63"/>
      <c r="X538" s="63"/>
      <c r="Y538" s="63"/>
      <c r="Z538" s="63"/>
      <c r="AA538" s="63"/>
      <c r="AB538" s="307"/>
      <c r="AC538" s="307"/>
      <c r="AD538" s="307"/>
      <c r="AE538" s="307"/>
      <c r="AF538" s="307"/>
    </row>
    <row r="539" spans="10:32" ht="15" customHeight="1" x14ac:dyDescent="0.25">
      <c r="J539" s="63"/>
      <c r="K539" s="63"/>
      <c r="L539" s="63"/>
      <c r="M539" s="63"/>
      <c r="N539" s="63"/>
      <c r="O539" s="63"/>
      <c r="Q539" s="63"/>
      <c r="R539" s="63"/>
      <c r="S539" s="63"/>
      <c r="U539" s="63"/>
      <c r="V539" s="63"/>
      <c r="W539" s="63"/>
      <c r="X539" s="63"/>
      <c r="Y539" s="63"/>
      <c r="Z539" s="63"/>
      <c r="AA539" s="63"/>
      <c r="AB539" s="307"/>
      <c r="AC539" s="307"/>
      <c r="AD539" s="307"/>
      <c r="AE539" s="307"/>
      <c r="AF539" s="307"/>
    </row>
    <row r="540" spans="10:32" ht="15" customHeight="1" x14ac:dyDescent="0.25">
      <c r="J540" s="63"/>
      <c r="K540" s="63"/>
      <c r="L540" s="63"/>
      <c r="M540" s="63"/>
      <c r="N540" s="63"/>
      <c r="O540" s="63"/>
      <c r="Q540" s="63"/>
      <c r="R540" s="63"/>
      <c r="S540" s="63"/>
      <c r="U540" s="63"/>
      <c r="V540" s="63"/>
      <c r="W540" s="63"/>
      <c r="X540" s="63"/>
      <c r="Y540" s="63"/>
      <c r="Z540" s="63"/>
      <c r="AA540" s="63"/>
      <c r="AB540" s="307"/>
      <c r="AC540" s="307"/>
      <c r="AD540" s="307"/>
      <c r="AE540" s="307"/>
      <c r="AF540" s="307"/>
    </row>
    <row r="541" spans="10:32" ht="15" customHeight="1" x14ac:dyDescent="0.25">
      <c r="J541" s="63"/>
      <c r="K541" s="63"/>
      <c r="L541" s="63"/>
      <c r="M541" s="63"/>
      <c r="N541" s="63"/>
      <c r="O541" s="63"/>
      <c r="Q541" s="63"/>
      <c r="R541" s="63"/>
      <c r="S541" s="63"/>
      <c r="U541" s="63"/>
      <c r="V541" s="63"/>
      <c r="W541" s="63"/>
      <c r="X541" s="63"/>
      <c r="Y541" s="63"/>
      <c r="Z541" s="63"/>
      <c r="AA541" s="63"/>
      <c r="AB541" s="307"/>
      <c r="AC541" s="307"/>
      <c r="AD541" s="307"/>
      <c r="AE541" s="307"/>
      <c r="AF541" s="307"/>
    </row>
    <row r="542" spans="10:32" ht="15" customHeight="1" x14ac:dyDescent="0.25">
      <c r="J542" s="63"/>
      <c r="K542" s="63"/>
      <c r="L542" s="63"/>
      <c r="M542" s="63"/>
      <c r="N542" s="63"/>
      <c r="O542" s="63"/>
      <c r="Q542" s="63"/>
      <c r="R542" s="63"/>
      <c r="S542" s="63"/>
      <c r="U542" s="63"/>
      <c r="V542" s="63"/>
      <c r="W542" s="63"/>
      <c r="X542" s="63"/>
      <c r="Y542" s="63"/>
      <c r="Z542" s="63"/>
      <c r="AA542" s="63"/>
      <c r="AB542" s="307"/>
      <c r="AC542" s="307"/>
      <c r="AD542" s="307"/>
      <c r="AE542" s="307"/>
      <c r="AF542" s="307"/>
    </row>
    <row r="543" spans="10:32" ht="15" customHeight="1" x14ac:dyDescent="0.25">
      <c r="J543" s="63"/>
      <c r="K543" s="63"/>
      <c r="L543" s="63"/>
      <c r="M543" s="63"/>
      <c r="N543" s="63"/>
      <c r="O543" s="63"/>
      <c r="Q543" s="63"/>
      <c r="R543" s="63"/>
      <c r="S543" s="63"/>
      <c r="U543" s="63"/>
      <c r="V543" s="63"/>
      <c r="W543" s="63"/>
      <c r="X543" s="63"/>
      <c r="Y543" s="63"/>
      <c r="Z543" s="63"/>
      <c r="AA543" s="63"/>
      <c r="AB543" s="307"/>
      <c r="AC543" s="307"/>
      <c r="AD543" s="307"/>
      <c r="AE543" s="307"/>
      <c r="AF543" s="307"/>
    </row>
    <row r="544" spans="10:32" ht="15" customHeight="1" x14ac:dyDescent="0.25">
      <c r="J544" s="63"/>
      <c r="K544" s="63"/>
      <c r="L544" s="63"/>
      <c r="M544" s="63"/>
      <c r="N544" s="63"/>
      <c r="O544" s="63"/>
      <c r="Q544" s="63"/>
      <c r="R544" s="63"/>
      <c r="S544" s="63"/>
      <c r="U544" s="63"/>
      <c r="V544" s="63"/>
      <c r="W544" s="63"/>
      <c r="X544" s="63"/>
      <c r="Y544" s="63"/>
      <c r="Z544" s="63"/>
      <c r="AA544" s="63"/>
      <c r="AB544" s="307"/>
      <c r="AC544" s="307"/>
      <c r="AD544" s="307"/>
      <c r="AE544" s="307"/>
      <c r="AF544" s="307"/>
    </row>
    <row r="545" spans="10:32" ht="15" customHeight="1" x14ac:dyDescent="0.25">
      <c r="J545" s="63"/>
      <c r="K545" s="63"/>
      <c r="L545" s="63"/>
      <c r="M545" s="63"/>
      <c r="N545" s="63"/>
      <c r="O545" s="63"/>
      <c r="Q545" s="63"/>
      <c r="R545" s="63"/>
      <c r="S545" s="63"/>
      <c r="U545" s="63"/>
      <c r="V545" s="63"/>
      <c r="W545" s="63"/>
      <c r="X545" s="63"/>
      <c r="Y545" s="63"/>
      <c r="Z545" s="63"/>
      <c r="AA545" s="63"/>
      <c r="AB545" s="307"/>
      <c r="AC545" s="307"/>
      <c r="AD545" s="307"/>
      <c r="AE545" s="307"/>
      <c r="AF545" s="307"/>
    </row>
    <row r="546" spans="10:32" ht="15" customHeight="1" x14ac:dyDescent="0.25">
      <c r="J546" s="63"/>
      <c r="K546" s="63"/>
      <c r="L546" s="63"/>
      <c r="M546" s="63"/>
      <c r="N546" s="63"/>
      <c r="O546" s="63"/>
      <c r="Q546" s="63"/>
      <c r="R546" s="63"/>
      <c r="S546" s="63"/>
      <c r="U546" s="63"/>
      <c r="V546" s="63"/>
      <c r="W546" s="63"/>
      <c r="X546" s="63"/>
      <c r="Y546" s="63"/>
      <c r="Z546" s="63"/>
      <c r="AA546" s="63"/>
      <c r="AB546" s="307"/>
      <c r="AC546" s="307"/>
      <c r="AD546" s="307"/>
      <c r="AE546" s="307"/>
      <c r="AF546" s="307"/>
    </row>
    <row r="547" spans="10:32" ht="15" customHeight="1" x14ac:dyDescent="0.25">
      <c r="J547" s="63"/>
      <c r="K547" s="63"/>
      <c r="L547" s="63"/>
      <c r="M547" s="63"/>
      <c r="N547" s="63"/>
      <c r="O547" s="63"/>
      <c r="Q547" s="63"/>
      <c r="R547" s="63"/>
      <c r="S547" s="63"/>
      <c r="U547" s="63"/>
      <c r="V547" s="63"/>
      <c r="W547" s="63"/>
      <c r="X547" s="63"/>
      <c r="Y547" s="63"/>
      <c r="Z547" s="63"/>
      <c r="AA547" s="63"/>
      <c r="AB547" s="307"/>
      <c r="AC547" s="307"/>
      <c r="AD547" s="307"/>
      <c r="AE547" s="307"/>
      <c r="AF547" s="307"/>
    </row>
    <row r="548" spans="10:32" ht="15" customHeight="1" x14ac:dyDescent="0.25">
      <c r="J548" s="63"/>
      <c r="K548" s="63"/>
      <c r="L548" s="63"/>
      <c r="M548" s="63"/>
      <c r="N548" s="63"/>
      <c r="O548" s="63"/>
      <c r="Q548" s="63"/>
      <c r="R548" s="63"/>
      <c r="S548" s="63"/>
      <c r="U548" s="63"/>
      <c r="V548" s="63"/>
      <c r="W548" s="63"/>
      <c r="X548" s="63"/>
      <c r="Y548" s="63"/>
      <c r="Z548" s="63"/>
      <c r="AA548" s="63"/>
      <c r="AB548" s="307"/>
      <c r="AC548" s="307"/>
      <c r="AD548" s="307"/>
      <c r="AE548" s="307"/>
      <c r="AF548" s="307"/>
    </row>
    <row r="549" spans="10:32" ht="15" customHeight="1" x14ac:dyDescent="0.25">
      <c r="J549" s="63"/>
      <c r="K549" s="63"/>
      <c r="L549" s="63"/>
      <c r="M549" s="63"/>
      <c r="N549" s="63"/>
      <c r="O549" s="63"/>
      <c r="Q549" s="63"/>
      <c r="R549" s="63"/>
      <c r="S549" s="63"/>
      <c r="U549" s="63"/>
      <c r="V549" s="63"/>
      <c r="W549" s="63"/>
      <c r="X549" s="63"/>
      <c r="Y549" s="63"/>
      <c r="Z549" s="63"/>
      <c r="AA549" s="63"/>
      <c r="AB549" s="307"/>
      <c r="AC549" s="307"/>
      <c r="AD549" s="307"/>
      <c r="AE549" s="307"/>
      <c r="AF549" s="307"/>
    </row>
    <row r="550" spans="10:32" ht="15" customHeight="1" x14ac:dyDescent="0.25">
      <c r="J550" s="63"/>
      <c r="K550" s="63"/>
      <c r="L550" s="63"/>
      <c r="M550" s="63"/>
      <c r="N550" s="63"/>
      <c r="O550" s="63"/>
      <c r="Q550" s="63"/>
      <c r="R550" s="63"/>
      <c r="S550" s="63"/>
      <c r="U550" s="63"/>
      <c r="V550" s="63"/>
      <c r="W550" s="63"/>
      <c r="X550" s="63"/>
      <c r="Y550" s="63"/>
      <c r="Z550" s="63"/>
      <c r="AA550" s="63"/>
      <c r="AB550" s="307"/>
      <c r="AC550" s="307"/>
      <c r="AD550" s="307"/>
      <c r="AE550" s="307"/>
      <c r="AF550" s="307"/>
    </row>
    <row r="551" spans="10:32" ht="15" customHeight="1" x14ac:dyDescent="0.25">
      <c r="J551" s="63"/>
      <c r="K551" s="63"/>
      <c r="L551" s="63"/>
      <c r="M551" s="63"/>
      <c r="N551" s="63"/>
      <c r="O551" s="63"/>
      <c r="Q551" s="63"/>
      <c r="R551" s="63"/>
      <c r="S551" s="63"/>
      <c r="U551" s="63"/>
      <c r="V551" s="63"/>
      <c r="W551" s="63"/>
      <c r="X551" s="63"/>
      <c r="Y551" s="63"/>
      <c r="Z551" s="63"/>
      <c r="AA551" s="63"/>
      <c r="AB551" s="307"/>
      <c r="AC551" s="307"/>
      <c r="AD551" s="307"/>
      <c r="AE551" s="307"/>
      <c r="AF551" s="307"/>
    </row>
    <row r="552" spans="10:32" ht="15" customHeight="1" x14ac:dyDescent="0.25">
      <c r="J552" s="63"/>
      <c r="K552" s="63"/>
      <c r="L552" s="63"/>
      <c r="M552" s="63"/>
      <c r="N552" s="63"/>
      <c r="O552" s="63"/>
      <c r="Q552" s="63"/>
      <c r="R552" s="63"/>
      <c r="S552" s="63"/>
      <c r="U552" s="63"/>
      <c r="V552" s="63"/>
      <c r="W552" s="63"/>
      <c r="X552" s="63"/>
      <c r="Y552" s="63"/>
      <c r="Z552" s="63"/>
      <c r="AA552" s="63"/>
      <c r="AB552" s="307"/>
      <c r="AC552" s="307"/>
      <c r="AD552" s="307"/>
      <c r="AE552" s="307"/>
      <c r="AF552" s="307"/>
    </row>
    <row r="553" spans="10:32" ht="15" customHeight="1" x14ac:dyDescent="0.25">
      <c r="J553" s="63"/>
      <c r="K553" s="63"/>
      <c r="L553" s="63"/>
      <c r="M553" s="63"/>
      <c r="N553" s="63"/>
      <c r="O553" s="63"/>
      <c r="Q553" s="63"/>
      <c r="R553" s="63"/>
      <c r="S553" s="63"/>
      <c r="U553" s="63"/>
      <c r="V553" s="63"/>
      <c r="W553" s="63"/>
      <c r="X553" s="63"/>
      <c r="Y553" s="63"/>
      <c r="Z553" s="63"/>
      <c r="AA553" s="63"/>
      <c r="AB553" s="307"/>
      <c r="AC553" s="307"/>
      <c r="AD553" s="307"/>
      <c r="AE553" s="307"/>
      <c r="AF553" s="307"/>
    </row>
    <row r="554" spans="10:32" ht="15" customHeight="1" x14ac:dyDescent="0.25">
      <c r="J554" s="63"/>
      <c r="K554" s="63"/>
      <c r="L554" s="63"/>
      <c r="M554" s="63"/>
      <c r="N554" s="63"/>
      <c r="O554" s="63"/>
      <c r="Q554" s="63"/>
      <c r="R554" s="63"/>
      <c r="S554" s="63"/>
      <c r="U554" s="63"/>
      <c r="V554" s="63"/>
      <c r="W554" s="63"/>
      <c r="X554" s="63"/>
      <c r="Y554" s="63"/>
      <c r="Z554" s="63"/>
      <c r="AA554" s="63"/>
      <c r="AB554" s="307"/>
      <c r="AC554" s="307"/>
      <c r="AD554" s="307"/>
      <c r="AE554" s="307"/>
      <c r="AF554" s="307"/>
    </row>
    <row r="555" spans="10:32" ht="15" customHeight="1" x14ac:dyDescent="0.25">
      <c r="J555" s="63"/>
      <c r="K555" s="63"/>
      <c r="L555" s="63"/>
      <c r="M555" s="63"/>
      <c r="N555" s="63"/>
      <c r="O555" s="63"/>
      <c r="Q555" s="63"/>
      <c r="R555" s="63"/>
      <c r="S555" s="63"/>
      <c r="U555" s="63"/>
      <c r="V555" s="63"/>
      <c r="W555" s="63"/>
      <c r="X555" s="63"/>
      <c r="Y555" s="63"/>
      <c r="Z555" s="63"/>
      <c r="AA555" s="63"/>
      <c r="AB555" s="307"/>
      <c r="AC555" s="307"/>
      <c r="AD555" s="307"/>
      <c r="AE555" s="307"/>
      <c r="AF555" s="307"/>
    </row>
    <row r="556" spans="10:32" ht="15" customHeight="1" x14ac:dyDescent="0.25">
      <c r="J556" s="63"/>
      <c r="K556" s="63"/>
      <c r="L556" s="63"/>
      <c r="M556" s="63"/>
      <c r="N556" s="63"/>
      <c r="O556" s="63"/>
      <c r="Q556" s="63"/>
      <c r="R556" s="63"/>
      <c r="S556" s="63"/>
      <c r="U556" s="63"/>
      <c r="V556" s="63"/>
      <c r="W556" s="63"/>
      <c r="X556" s="63"/>
      <c r="Y556" s="63"/>
      <c r="Z556" s="63"/>
      <c r="AA556" s="63"/>
      <c r="AB556" s="307"/>
      <c r="AC556" s="307"/>
      <c r="AD556" s="307"/>
      <c r="AE556" s="307"/>
      <c r="AF556" s="307"/>
    </row>
    <row r="557" spans="10:32" ht="15" customHeight="1" x14ac:dyDescent="0.25">
      <c r="J557" s="63"/>
      <c r="K557" s="63"/>
      <c r="L557" s="63"/>
      <c r="M557" s="63"/>
      <c r="N557" s="63"/>
      <c r="O557" s="63"/>
      <c r="Q557" s="63"/>
      <c r="R557" s="63"/>
      <c r="S557" s="63"/>
      <c r="U557" s="63"/>
      <c r="V557" s="63"/>
      <c r="W557" s="63"/>
      <c r="X557" s="63"/>
      <c r="Y557" s="63"/>
      <c r="Z557" s="63"/>
      <c r="AA557" s="63"/>
      <c r="AB557" s="307"/>
      <c r="AC557" s="307"/>
      <c r="AD557" s="307"/>
      <c r="AE557" s="307"/>
      <c r="AF557" s="307"/>
    </row>
    <row r="558" spans="10:32" ht="15" customHeight="1" x14ac:dyDescent="0.25">
      <c r="J558" s="63"/>
      <c r="K558" s="63"/>
      <c r="L558" s="63"/>
      <c r="M558" s="63"/>
      <c r="N558" s="63"/>
      <c r="O558" s="63"/>
      <c r="Q558" s="63"/>
      <c r="R558" s="63"/>
      <c r="S558" s="63"/>
      <c r="U558" s="63"/>
      <c r="V558" s="63"/>
      <c r="W558" s="63"/>
      <c r="X558" s="63"/>
      <c r="Y558" s="63"/>
      <c r="Z558" s="63"/>
      <c r="AA558" s="63"/>
      <c r="AB558" s="307"/>
      <c r="AC558" s="307"/>
      <c r="AD558" s="307"/>
      <c r="AE558" s="307"/>
      <c r="AF558" s="307"/>
    </row>
    <row r="559" spans="10:32" ht="15" customHeight="1" x14ac:dyDescent="0.25">
      <c r="J559" s="63"/>
      <c r="K559" s="63"/>
      <c r="L559" s="63"/>
      <c r="M559" s="63"/>
      <c r="N559" s="63"/>
      <c r="O559" s="63"/>
      <c r="Q559" s="63"/>
      <c r="R559" s="63"/>
      <c r="S559" s="63"/>
      <c r="U559" s="63"/>
      <c r="V559" s="63"/>
      <c r="W559" s="63"/>
      <c r="X559" s="63"/>
      <c r="Y559" s="63"/>
      <c r="Z559" s="63"/>
      <c r="AA559" s="63"/>
      <c r="AB559" s="307"/>
      <c r="AC559" s="307"/>
      <c r="AD559" s="307"/>
      <c r="AE559" s="307"/>
      <c r="AF559" s="307"/>
    </row>
    <row r="560" spans="10:32" ht="15" customHeight="1" x14ac:dyDescent="0.25">
      <c r="J560" s="63"/>
      <c r="K560" s="63"/>
      <c r="L560" s="63"/>
      <c r="M560" s="63"/>
      <c r="N560" s="63"/>
      <c r="O560" s="63"/>
      <c r="Q560" s="63"/>
      <c r="R560" s="63"/>
      <c r="S560" s="63"/>
      <c r="U560" s="63"/>
      <c r="V560" s="63"/>
      <c r="W560" s="63"/>
      <c r="X560" s="63"/>
      <c r="Y560" s="63"/>
      <c r="Z560" s="63"/>
      <c r="AA560" s="63"/>
      <c r="AB560" s="307"/>
      <c r="AC560" s="307"/>
      <c r="AD560" s="307"/>
      <c r="AE560" s="307"/>
      <c r="AF560" s="307"/>
    </row>
    <row r="561" spans="10:32" ht="15" customHeight="1" x14ac:dyDescent="0.25">
      <c r="J561" s="63"/>
      <c r="K561" s="63"/>
      <c r="L561" s="63"/>
      <c r="M561" s="63"/>
      <c r="N561" s="63"/>
      <c r="O561" s="63"/>
      <c r="Q561" s="63"/>
      <c r="R561" s="63"/>
      <c r="S561" s="63"/>
      <c r="U561" s="63"/>
      <c r="V561" s="63"/>
      <c r="W561" s="63"/>
      <c r="X561" s="63"/>
      <c r="Y561" s="63"/>
      <c r="Z561" s="63"/>
      <c r="AA561" s="63"/>
      <c r="AB561" s="307"/>
      <c r="AC561" s="307"/>
      <c r="AD561" s="307"/>
      <c r="AE561" s="307"/>
      <c r="AF561" s="307"/>
    </row>
    <row r="562" spans="10:32" ht="15" customHeight="1" x14ac:dyDescent="0.25">
      <c r="J562" s="63"/>
      <c r="K562" s="63"/>
      <c r="L562" s="63"/>
      <c r="M562" s="63"/>
      <c r="N562" s="63"/>
      <c r="O562" s="63"/>
      <c r="Q562" s="63"/>
      <c r="R562" s="63"/>
      <c r="S562" s="63"/>
      <c r="U562" s="63"/>
      <c r="V562" s="63"/>
      <c r="W562" s="63"/>
      <c r="X562" s="63"/>
      <c r="Y562" s="63"/>
      <c r="Z562" s="63"/>
      <c r="AA562" s="63"/>
      <c r="AB562" s="307"/>
      <c r="AC562" s="307"/>
      <c r="AD562" s="307"/>
      <c r="AE562" s="307"/>
      <c r="AF562" s="307"/>
    </row>
    <row r="563" spans="10:32" ht="15" customHeight="1" x14ac:dyDescent="0.25">
      <c r="J563" s="63"/>
      <c r="K563" s="63"/>
      <c r="L563" s="63"/>
      <c r="M563" s="63"/>
      <c r="N563" s="63"/>
      <c r="O563" s="63"/>
      <c r="Q563" s="63"/>
      <c r="R563" s="63"/>
      <c r="S563" s="63"/>
      <c r="U563" s="63"/>
      <c r="V563" s="63"/>
      <c r="W563" s="63"/>
      <c r="X563" s="63"/>
      <c r="Y563" s="63"/>
      <c r="Z563" s="63"/>
      <c r="AA563" s="63"/>
      <c r="AB563" s="307"/>
      <c r="AC563" s="307"/>
      <c r="AD563" s="307"/>
      <c r="AE563" s="307"/>
      <c r="AF563" s="307"/>
    </row>
    <row r="564" spans="10:32" ht="15" customHeight="1" x14ac:dyDescent="0.25">
      <c r="J564" s="63"/>
      <c r="K564" s="63"/>
      <c r="L564" s="63"/>
      <c r="M564" s="63"/>
      <c r="N564" s="63"/>
      <c r="O564" s="63"/>
      <c r="Q564" s="63"/>
      <c r="R564" s="63"/>
      <c r="S564" s="63"/>
      <c r="U564" s="63"/>
      <c r="V564" s="63"/>
      <c r="W564" s="63"/>
      <c r="X564" s="63"/>
      <c r="Y564" s="63"/>
      <c r="Z564" s="63"/>
      <c r="AA564" s="63"/>
      <c r="AB564" s="307"/>
      <c r="AC564" s="307"/>
      <c r="AD564" s="307"/>
      <c r="AE564" s="307"/>
      <c r="AF564" s="307"/>
    </row>
    <row r="565" spans="10:32" ht="15" customHeight="1" x14ac:dyDescent="0.25">
      <c r="J565" s="63"/>
      <c r="K565" s="63"/>
      <c r="L565" s="63"/>
      <c r="M565" s="63"/>
      <c r="N565" s="63"/>
      <c r="O565" s="63"/>
      <c r="Q565" s="63"/>
      <c r="R565" s="63"/>
      <c r="S565" s="63"/>
      <c r="U565" s="63"/>
      <c r="V565" s="63"/>
      <c r="W565" s="63"/>
      <c r="X565" s="63"/>
      <c r="Y565" s="63"/>
      <c r="Z565" s="63"/>
      <c r="AA565" s="63"/>
      <c r="AB565" s="307"/>
      <c r="AC565" s="307"/>
      <c r="AD565" s="307"/>
      <c r="AE565" s="307"/>
      <c r="AF565" s="307"/>
    </row>
    <row r="566" spans="10:32" ht="15" customHeight="1" x14ac:dyDescent="0.25">
      <c r="J566" s="63"/>
      <c r="K566" s="63"/>
      <c r="L566" s="63"/>
      <c r="M566" s="63"/>
      <c r="N566" s="63"/>
      <c r="O566" s="63"/>
      <c r="Q566" s="63"/>
      <c r="R566" s="63"/>
      <c r="S566" s="63"/>
      <c r="U566" s="63"/>
      <c r="V566" s="63"/>
      <c r="W566" s="63"/>
      <c r="X566" s="63"/>
      <c r="Y566" s="63"/>
      <c r="Z566" s="63"/>
      <c r="AA566" s="63"/>
      <c r="AB566" s="307"/>
      <c r="AC566" s="307"/>
      <c r="AD566" s="307"/>
      <c r="AE566" s="307"/>
      <c r="AF566" s="307"/>
    </row>
    <row r="567" spans="10:32" ht="15" customHeight="1" x14ac:dyDescent="0.25">
      <c r="J567" s="63"/>
      <c r="K567" s="63"/>
      <c r="L567" s="63"/>
      <c r="M567" s="63"/>
      <c r="N567" s="63"/>
      <c r="O567" s="63"/>
      <c r="Q567" s="63"/>
      <c r="R567" s="63"/>
      <c r="S567" s="63"/>
      <c r="U567" s="63"/>
      <c r="V567" s="63"/>
      <c r="W567" s="63"/>
      <c r="X567" s="63"/>
      <c r="Y567" s="63"/>
      <c r="Z567" s="63"/>
      <c r="AA567" s="63"/>
      <c r="AB567" s="307"/>
      <c r="AC567" s="307"/>
      <c r="AD567" s="307"/>
      <c r="AE567" s="307"/>
      <c r="AF567" s="307"/>
    </row>
    <row r="568" spans="10:32" ht="15" customHeight="1" x14ac:dyDescent="0.25">
      <c r="J568" s="63"/>
      <c r="K568" s="63"/>
      <c r="L568" s="63"/>
      <c r="M568" s="63"/>
      <c r="N568" s="63"/>
      <c r="O568" s="63"/>
      <c r="Q568" s="63"/>
      <c r="R568" s="63"/>
      <c r="S568" s="63"/>
      <c r="U568" s="63"/>
      <c r="V568" s="63"/>
      <c r="W568" s="63"/>
      <c r="X568" s="63"/>
      <c r="Y568" s="63"/>
      <c r="Z568" s="63"/>
      <c r="AA568" s="63"/>
      <c r="AB568" s="307"/>
      <c r="AC568" s="307"/>
      <c r="AD568" s="307"/>
      <c r="AE568" s="307"/>
      <c r="AF568" s="307"/>
    </row>
    <row r="569" spans="10:32" ht="15" customHeight="1" x14ac:dyDescent="0.25">
      <c r="J569" s="63"/>
      <c r="K569" s="63"/>
      <c r="L569" s="63"/>
      <c r="M569" s="63"/>
      <c r="N569" s="63"/>
      <c r="O569" s="63"/>
      <c r="Q569" s="63"/>
      <c r="R569" s="63"/>
      <c r="S569" s="63"/>
      <c r="U569" s="63"/>
      <c r="V569" s="63"/>
      <c r="W569" s="63"/>
      <c r="X569" s="63"/>
      <c r="Y569" s="63"/>
      <c r="Z569" s="63"/>
      <c r="AA569" s="63"/>
      <c r="AB569" s="307"/>
      <c r="AC569" s="307"/>
      <c r="AD569" s="307"/>
      <c r="AE569" s="307"/>
      <c r="AF569" s="307"/>
    </row>
    <row r="570" spans="10:32" ht="15" customHeight="1" x14ac:dyDescent="0.25">
      <c r="J570" s="63"/>
      <c r="K570" s="63"/>
      <c r="L570" s="63"/>
      <c r="M570" s="63"/>
      <c r="N570" s="63"/>
      <c r="O570" s="63"/>
      <c r="Q570" s="63"/>
      <c r="R570" s="63"/>
      <c r="S570" s="63"/>
      <c r="U570" s="63"/>
      <c r="V570" s="63"/>
      <c r="W570" s="63"/>
      <c r="X570" s="63"/>
      <c r="Y570" s="63"/>
      <c r="Z570" s="63"/>
      <c r="AA570" s="63"/>
      <c r="AB570" s="307"/>
      <c r="AC570" s="307"/>
      <c r="AD570" s="307"/>
      <c r="AE570" s="307"/>
      <c r="AF570" s="307"/>
    </row>
    <row r="571" spans="10:32" ht="15" customHeight="1" x14ac:dyDescent="0.25">
      <c r="J571" s="63"/>
      <c r="K571" s="63"/>
      <c r="L571" s="63"/>
      <c r="M571" s="63"/>
      <c r="N571" s="63"/>
      <c r="O571" s="63"/>
      <c r="Q571" s="63"/>
      <c r="R571" s="63"/>
      <c r="S571" s="63"/>
      <c r="U571" s="63"/>
      <c r="V571" s="63"/>
      <c r="W571" s="63"/>
      <c r="X571" s="63"/>
      <c r="Y571" s="63"/>
      <c r="Z571" s="63"/>
      <c r="AA571" s="63"/>
      <c r="AB571" s="307"/>
      <c r="AC571" s="307"/>
      <c r="AD571" s="307"/>
      <c r="AE571" s="307"/>
      <c r="AF571" s="307"/>
    </row>
    <row r="572" spans="10:32" ht="15" customHeight="1" x14ac:dyDescent="0.25">
      <c r="J572" s="63"/>
      <c r="K572" s="63"/>
      <c r="L572" s="63"/>
      <c r="M572" s="63"/>
      <c r="N572" s="63"/>
      <c r="O572" s="63"/>
      <c r="Q572" s="63"/>
      <c r="R572" s="63"/>
      <c r="S572" s="63"/>
      <c r="U572" s="63"/>
      <c r="V572" s="63"/>
      <c r="W572" s="63"/>
      <c r="X572" s="63"/>
      <c r="Y572" s="63"/>
      <c r="Z572" s="63"/>
      <c r="AA572" s="63"/>
      <c r="AB572" s="307"/>
      <c r="AC572" s="307"/>
      <c r="AD572" s="307"/>
      <c r="AE572" s="307"/>
      <c r="AF572" s="307"/>
    </row>
    <row r="573" spans="10:32" ht="15" customHeight="1" x14ac:dyDescent="0.25">
      <c r="J573" s="63"/>
      <c r="K573" s="63"/>
      <c r="L573" s="63"/>
      <c r="M573" s="63"/>
      <c r="N573" s="63"/>
      <c r="O573" s="63"/>
      <c r="Q573" s="63"/>
      <c r="R573" s="63"/>
      <c r="S573" s="63"/>
      <c r="U573" s="63"/>
      <c r="V573" s="63"/>
      <c r="W573" s="63"/>
      <c r="X573" s="63"/>
      <c r="Y573" s="63"/>
      <c r="Z573" s="63"/>
      <c r="AA573" s="63"/>
      <c r="AB573" s="307"/>
      <c r="AC573" s="307"/>
      <c r="AD573" s="307"/>
      <c r="AE573" s="307"/>
      <c r="AF573" s="307"/>
    </row>
    <row r="574" spans="10:32" ht="15" customHeight="1" x14ac:dyDescent="0.25">
      <c r="J574" s="63"/>
      <c r="K574" s="63"/>
      <c r="L574" s="63"/>
      <c r="M574" s="63"/>
      <c r="N574" s="63"/>
      <c r="O574" s="63"/>
      <c r="Q574" s="63"/>
      <c r="R574" s="63"/>
      <c r="S574" s="63"/>
      <c r="U574" s="63"/>
      <c r="V574" s="63"/>
      <c r="W574" s="63"/>
      <c r="X574" s="63"/>
      <c r="Y574" s="63"/>
      <c r="Z574" s="63"/>
      <c r="AA574" s="63"/>
      <c r="AB574" s="307"/>
      <c r="AC574" s="307"/>
      <c r="AD574" s="307"/>
      <c r="AE574" s="307"/>
      <c r="AF574" s="307"/>
    </row>
    <row r="575" spans="10:32" ht="15" customHeight="1" x14ac:dyDescent="0.25">
      <c r="J575" s="63"/>
      <c r="K575" s="63"/>
      <c r="L575" s="63"/>
      <c r="M575" s="63"/>
      <c r="N575" s="63"/>
      <c r="O575" s="63"/>
      <c r="Q575" s="63"/>
      <c r="R575" s="63"/>
      <c r="S575" s="63"/>
      <c r="U575" s="63"/>
      <c r="V575" s="63"/>
      <c r="W575" s="63"/>
      <c r="X575" s="63"/>
      <c r="Y575" s="63"/>
      <c r="Z575" s="63"/>
      <c r="AA575" s="63"/>
      <c r="AB575" s="307"/>
      <c r="AC575" s="307"/>
      <c r="AD575" s="307"/>
      <c r="AE575" s="307"/>
      <c r="AF575" s="307"/>
    </row>
    <row r="576" spans="10:32" ht="15" customHeight="1" x14ac:dyDescent="0.25">
      <c r="J576" s="63"/>
      <c r="K576" s="63"/>
      <c r="L576" s="63"/>
      <c r="M576" s="63"/>
      <c r="N576" s="63"/>
      <c r="O576" s="63"/>
      <c r="Q576" s="63"/>
      <c r="R576" s="63"/>
      <c r="S576" s="63"/>
      <c r="U576" s="63"/>
      <c r="V576" s="63"/>
      <c r="W576" s="63"/>
      <c r="X576" s="63"/>
      <c r="Y576" s="63"/>
      <c r="Z576" s="63"/>
      <c r="AA576" s="63"/>
      <c r="AB576" s="307"/>
      <c r="AC576" s="307"/>
      <c r="AD576" s="307"/>
      <c r="AE576" s="307"/>
      <c r="AF576" s="307"/>
    </row>
    <row r="577" spans="10:32" ht="15" customHeight="1" x14ac:dyDescent="0.25">
      <c r="J577" s="63"/>
      <c r="K577" s="63"/>
      <c r="L577" s="63"/>
      <c r="M577" s="63"/>
      <c r="N577" s="63"/>
      <c r="O577" s="63"/>
      <c r="Q577" s="63"/>
      <c r="R577" s="63"/>
      <c r="S577" s="63"/>
      <c r="U577" s="63"/>
      <c r="V577" s="63"/>
      <c r="W577" s="63"/>
      <c r="X577" s="63"/>
      <c r="Y577" s="63"/>
      <c r="Z577" s="63"/>
      <c r="AA577" s="63"/>
      <c r="AB577" s="307"/>
      <c r="AC577" s="307"/>
      <c r="AD577" s="307"/>
      <c r="AE577" s="307"/>
      <c r="AF577" s="307"/>
    </row>
    <row r="578" spans="10:32" ht="15" customHeight="1" x14ac:dyDescent="0.25">
      <c r="J578" s="63"/>
      <c r="K578" s="63"/>
      <c r="L578" s="63"/>
      <c r="M578" s="63"/>
      <c r="N578" s="63"/>
      <c r="O578" s="63"/>
      <c r="Q578" s="63"/>
      <c r="R578" s="63"/>
      <c r="S578" s="63"/>
      <c r="U578" s="63"/>
      <c r="V578" s="63"/>
      <c r="W578" s="63"/>
      <c r="X578" s="63"/>
      <c r="Y578" s="63"/>
      <c r="Z578" s="63"/>
      <c r="AA578" s="63"/>
      <c r="AB578" s="307"/>
      <c r="AC578" s="307"/>
      <c r="AD578" s="307"/>
      <c r="AE578" s="307"/>
      <c r="AF578" s="307"/>
    </row>
    <row r="579" spans="10:32" ht="15" customHeight="1" x14ac:dyDescent="0.25">
      <c r="J579" s="63"/>
      <c r="K579" s="63"/>
      <c r="L579" s="63"/>
      <c r="M579" s="63"/>
      <c r="N579" s="63"/>
      <c r="O579" s="63"/>
      <c r="Q579" s="63"/>
      <c r="R579" s="63"/>
      <c r="S579" s="63"/>
      <c r="U579" s="63"/>
      <c r="V579" s="63"/>
      <c r="W579" s="63"/>
      <c r="X579" s="63"/>
      <c r="Y579" s="63"/>
      <c r="Z579" s="63"/>
      <c r="AA579" s="63"/>
      <c r="AB579" s="307"/>
      <c r="AC579" s="307"/>
      <c r="AD579" s="307"/>
      <c r="AE579" s="307"/>
      <c r="AF579" s="307"/>
    </row>
    <row r="580" spans="10:32" ht="15" customHeight="1" x14ac:dyDescent="0.25">
      <c r="J580" s="63"/>
      <c r="K580" s="63"/>
      <c r="L580" s="63"/>
      <c r="M580" s="63"/>
      <c r="N580" s="63"/>
      <c r="O580" s="63"/>
      <c r="Q580" s="63"/>
      <c r="R580" s="63"/>
      <c r="S580" s="63"/>
      <c r="U580" s="63"/>
      <c r="V580" s="63"/>
      <c r="W580" s="63"/>
      <c r="X580" s="63"/>
      <c r="Y580" s="63"/>
      <c r="Z580" s="63"/>
      <c r="AA580" s="63"/>
      <c r="AB580" s="307"/>
      <c r="AC580" s="307"/>
      <c r="AD580" s="307"/>
      <c r="AE580" s="307"/>
      <c r="AF580" s="307"/>
    </row>
    <row r="581" spans="10:32" ht="15" customHeight="1" x14ac:dyDescent="0.25">
      <c r="J581" s="63"/>
      <c r="K581" s="63"/>
      <c r="L581" s="63"/>
      <c r="M581" s="63"/>
      <c r="N581" s="63"/>
      <c r="O581" s="63"/>
      <c r="Q581" s="63"/>
      <c r="R581" s="63"/>
      <c r="S581" s="63"/>
      <c r="U581" s="63"/>
      <c r="V581" s="63"/>
      <c r="W581" s="63"/>
      <c r="X581" s="63"/>
      <c r="Y581" s="63"/>
      <c r="Z581" s="63"/>
      <c r="AA581" s="63"/>
      <c r="AB581" s="307"/>
      <c r="AC581" s="307"/>
      <c r="AD581" s="307"/>
      <c r="AE581" s="307"/>
      <c r="AF581" s="307"/>
    </row>
    <row r="582" spans="10:32" ht="15" customHeight="1" x14ac:dyDescent="0.25">
      <c r="J582" s="63"/>
      <c r="K582" s="63"/>
      <c r="L582" s="63"/>
      <c r="M582" s="63"/>
      <c r="N582" s="63"/>
      <c r="O582" s="63"/>
      <c r="Q582" s="63"/>
      <c r="R582" s="63"/>
      <c r="S582" s="63"/>
      <c r="U582" s="63"/>
      <c r="V582" s="63"/>
      <c r="W582" s="63"/>
      <c r="X582" s="63"/>
      <c r="Y582" s="63"/>
      <c r="Z582" s="63"/>
      <c r="AA582" s="63"/>
      <c r="AB582" s="307"/>
      <c r="AC582" s="307"/>
      <c r="AD582" s="307"/>
      <c r="AE582" s="307"/>
      <c r="AF582" s="307"/>
    </row>
    <row r="583" spans="10:32" ht="15" customHeight="1" x14ac:dyDescent="0.25">
      <c r="J583" s="63"/>
      <c r="K583" s="63"/>
      <c r="L583" s="63"/>
      <c r="M583" s="63"/>
      <c r="N583" s="63"/>
      <c r="O583" s="63"/>
      <c r="Q583" s="63"/>
      <c r="R583" s="63"/>
      <c r="S583" s="63"/>
      <c r="U583" s="63"/>
      <c r="V583" s="63"/>
      <c r="W583" s="63"/>
      <c r="X583" s="63"/>
      <c r="Y583" s="63"/>
      <c r="Z583" s="63"/>
      <c r="AA583" s="63"/>
      <c r="AB583" s="307"/>
      <c r="AC583" s="307"/>
      <c r="AD583" s="307"/>
      <c r="AE583" s="307"/>
      <c r="AF583" s="307"/>
    </row>
    <row r="584" spans="10:32" ht="15" customHeight="1" x14ac:dyDescent="0.25">
      <c r="J584" s="63"/>
      <c r="K584" s="63"/>
      <c r="L584" s="63"/>
      <c r="M584" s="63"/>
      <c r="N584" s="63"/>
      <c r="O584" s="63"/>
      <c r="Q584" s="63"/>
      <c r="R584" s="63"/>
      <c r="S584" s="63"/>
      <c r="U584" s="63"/>
      <c r="V584" s="63"/>
      <c r="W584" s="63"/>
      <c r="X584" s="63"/>
      <c r="Y584" s="63"/>
      <c r="Z584" s="63"/>
      <c r="AA584" s="63"/>
      <c r="AB584" s="307"/>
      <c r="AC584" s="307"/>
      <c r="AD584" s="307"/>
      <c r="AE584" s="307"/>
      <c r="AF584" s="307"/>
    </row>
    <row r="585" spans="10:32" ht="15" customHeight="1" x14ac:dyDescent="0.25">
      <c r="J585" s="63"/>
      <c r="K585" s="63"/>
      <c r="L585" s="63"/>
      <c r="M585" s="63"/>
      <c r="N585" s="63"/>
      <c r="O585" s="63"/>
      <c r="Q585" s="63"/>
      <c r="R585" s="63"/>
      <c r="S585" s="63"/>
      <c r="U585" s="63"/>
      <c r="V585" s="63"/>
      <c r="W585" s="63"/>
      <c r="X585" s="63"/>
      <c r="Y585" s="63"/>
      <c r="Z585" s="63"/>
      <c r="AA585" s="63"/>
      <c r="AB585" s="307"/>
      <c r="AC585" s="307"/>
      <c r="AD585" s="307"/>
      <c r="AE585" s="307"/>
      <c r="AF585" s="307"/>
    </row>
    <row r="586" spans="10:32" ht="15" customHeight="1" x14ac:dyDescent="0.25">
      <c r="J586" s="63"/>
      <c r="K586" s="63"/>
      <c r="L586" s="63"/>
      <c r="M586" s="63"/>
      <c r="N586" s="63"/>
      <c r="O586" s="63"/>
      <c r="Q586" s="63"/>
      <c r="R586" s="63"/>
      <c r="S586" s="63"/>
      <c r="U586" s="63"/>
      <c r="V586" s="63"/>
      <c r="W586" s="63"/>
      <c r="X586" s="63"/>
      <c r="Y586" s="63"/>
      <c r="Z586" s="63"/>
      <c r="AA586" s="63"/>
      <c r="AB586" s="307"/>
      <c r="AC586" s="307"/>
      <c r="AD586" s="307"/>
      <c r="AE586" s="307"/>
      <c r="AF586" s="307"/>
    </row>
    <row r="587" spans="10:32" ht="15" customHeight="1" x14ac:dyDescent="0.25">
      <c r="J587" s="63"/>
      <c r="K587" s="63"/>
      <c r="L587" s="63"/>
      <c r="M587" s="63"/>
      <c r="N587" s="63"/>
      <c r="O587" s="63"/>
      <c r="Q587" s="63"/>
      <c r="R587" s="63"/>
      <c r="S587" s="63"/>
      <c r="U587" s="63"/>
      <c r="V587" s="63"/>
      <c r="W587" s="63"/>
      <c r="X587" s="63"/>
      <c r="Y587" s="63"/>
      <c r="Z587" s="63"/>
      <c r="AA587" s="63"/>
      <c r="AB587" s="307"/>
      <c r="AC587" s="307"/>
      <c r="AD587" s="307"/>
      <c r="AE587" s="307"/>
      <c r="AF587" s="307"/>
    </row>
    <row r="588" spans="10:32" ht="15" customHeight="1" x14ac:dyDescent="0.25">
      <c r="J588" s="63"/>
      <c r="K588" s="63"/>
      <c r="L588" s="63"/>
      <c r="M588" s="63"/>
      <c r="N588" s="63"/>
      <c r="O588" s="63"/>
      <c r="Q588" s="63"/>
      <c r="R588" s="63"/>
      <c r="S588" s="63"/>
      <c r="U588" s="63"/>
      <c r="V588" s="63"/>
      <c r="W588" s="63"/>
      <c r="X588" s="63"/>
      <c r="Y588" s="63"/>
      <c r="Z588" s="63"/>
      <c r="AA588" s="63"/>
      <c r="AB588" s="307"/>
      <c r="AC588" s="307"/>
      <c r="AD588" s="307"/>
      <c r="AE588" s="307"/>
      <c r="AF588" s="307"/>
    </row>
    <row r="589" spans="10:32" ht="15" customHeight="1" x14ac:dyDescent="0.25">
      <c r="J589" s="63"/>
      <c r="K589" s="63"/>
      <c r="L589" s="63"/>
      <c r="M589" s="63"/>
      <c r="N589" s="63"/>
      <c r="O589" s="63"/>
      <c r="Q589" s="63"/>
      <c r="R589" s="63"/>
      <c r="S589" s="63"/>
      <c r="U589" s="63"/>
      <c r="V589" s="63"/>
      <c r="W589" s="63"/>
      <c r="X589" s="63"/>
      <c r="Y589" s="63"/>
      <c r="Z589" s="63"/>
      <c r="AA589" s="63"/>
      <c r="AB589" s="307"/>
      <c r="AC589" s="307"/>
      <c r="AD589" s="307"/>
      <c r="AE589" s="307"/>
      <c r="AF589" s="307"/>
    </row>
    <row r="590" spans="10:32" ht="15" customHeight="1" x14ac:dyDescent="0.25">
      <c r="J590" s="63"/>
      <c r="K590" s="63"/>
      <c r="L590" s="63"/>
      <c r="M590" s="63"/>
      <c r="N590" s="63"/>
      <c r="O590" s="63"/>
      <c r="Q590" s="63"/>
      <c r="R590" s="63"/>
      <c r="S590" s="63"/>
      <c r="U590" s="63"/>
      <c r="V590" s="63"/>
      <c r="W590" s="63"/>
      <c r="X590" s="63"/>
      <c r="Y590" s="63"/>
      <c r="Z590" s="63"/>
      <c r="AA590" s="63"/>
      <c r="AB590" s="307"/>
      <c r="AC590" s="307"/>
      <c r="AD590" s="307"/>
      <c r="AE590" s="307"/>
      <c r="AF590" s="307"/>
    </row>
    <row r="591" spans="10:32" ht="15" customHeight="1" x14ac:dyDescent="0.25">
      <c r="J591" s="63"/>
      <c r="K591" s="63"/>
      <c r="L591" s="63"/>
      <c r="M591" s="63"/>
      <c r="N591" s="63"/>
      <c r="O591" s="63"/>
      <c r="Q591" s="63"/>
      <c r="R591" s="63"/>
      <c r="S591" s="63"/>
      <c r="U591" s="63"/>
      <c r="V591" s="63"/>
      <c r="W591" s="63"/>
      <c r="X591" s="63"/>
      <c r="Y591" s="63"/>
      <c r="Z591" s="63"/>
      <c r="AA591" s="63"/>
      <c r="AB591" s="307"/>
      <c r="AC591" s="307"/>
      <c r="AD591" s="307"/>
      <c r="AE591" s="307"/>
      <c r="AF591" s="307"/>
    </row>
    <row r="592" spans="10:32" ht="15" customHeight="1" x14ac:dyDescent="0.25">
      <c r="J592" s="63"/>
      <c r="K592" s="63"/>
      <c r="L592" s="63"/>
      <c r="M592" s="63"/>
      <c r="N592" s="63"/>
      <c r="O592" s="63"/>
      <c r="Q592" s="63"/>
      <c r="R592" s="63"/>
      <c r="S592" s="63"/>
      <c r="U592" s="63"/>
      <c r="V592" s="63"/>
      <c r="W592" s="63"/>
      <c r="X592" s="63"/>
      <c r="Y592" s="63"/>
      <c r="Z592" s="63"/>
      <c r="AA592" s="63"/>
      <c r="AB592" s="307"/>
      <c r="AC592" s="307"/>
      <c r="AD592" s="307"/>
      <c r="AE592" s="307"/>
      <c r="AF592" s="307"/>
    </row>
    <row r="593" spans="10:32" ht="15" customHeight="1" x14ac:dyDescent="0.25">
      <c r="J593" s="63"/>
      <c r="K593" s="63"/>
      <c r="L593" s="63"/>
      <c r="M593" s="63"/>
      <c r="N593" s="63"/>
      <c r="O593" s="63"/>
      <c r="Q593" s="63"/>
      <c r="R593" s="63"/>
      <c r="S593" s="63"/>
      <c r="U593" s="63"/>
      <c r="V593" s="63"/>
      <c r="W593" s="63"/>
      <c r="X593" s="63"/>
      <c r="Y593" s="63"/>
      <c r="Z593" s="63"/>
      <c r="AA593" s="63"/>
      <c r="AB593" s="307"/>
      <c r="AC593" s="307"/>
      <c r="AD593" s="307"/>
      <c r="AE593" s="307"/>
      <c r="AF593" s="307"/>
    </row>
    <row r="594" spans="10:32" ht="15" customHeight="1" x14ac:dyDescent="0.25">
      <c r="J594" s="63"/>
      <c r="K594" s="63"/>
      <c r="L594" s="63"/>
      <c r="M594" s="63"/>
      <c r="N594" s="63"/>
      <c r="O594" s="63"/>
      <c r="Q594" s="63"/>
      <c r="R594" s="63"/>
      <c r="S594" s="63"/>
      <c r="U594" s="63"/>
      <c r="V594" s="63"/>
      <c r="W594" s="63"/>
      <c r="X594" s="63"/>
      <c r="Y594" s="63"/>
      <c r="Z594" s="63"/>
      <c r="AA594" s="63"/>
      <c r="AB594" s="307"/>
      <c r="AC594" s="307"/>
      <c r="AD594" s="307"/>
      <c r="AE594" s="307"/>
      <c r="AF594" s="307"/>
    </row>
    <row r="595" spans="10:32" ht="15" customHeight="1" x14ac:dyDescent="0.25">
      <c r="J595" s="63"/>
      <c r="K595" s="63"/>
      <c r="L595" s="63"/>
      <c r="M595" s="63"/>
      <c r="N595" s="63"/>
      <c r="O595" s="63"/>
      <c r="Q595" s="63"/>
      <c r="R595" s="63"/>
      <c r="S595" s="63"/>
      <c r="U595" s="63"/>
      <c r="V595" s="63"/>
      <c r="W595" s="63"/>
      <c r="X595" s="63"/>
      <c r="Y595" s="63"/>
      <c r="Z595" s="63"/>
      <c r="AA595" s="63"/>
      <c r="AB595" s="307"/>
      <c r="AC595" s="307"/>
      <c r="AD595" s="307"/>
      <c r="AE595" s="307"/>
      <c r="AF595" s="307"/>
    </row>
    <row r="596" spans="10:32" ht="15" customHeight="1" x14ac:dyDescent="0.25">
      <c r="J596" s="63"/>
      <c r="K596" s="63"/>
      <c r="L596" s="63"/>
      <c r="M596" s="63"/>
      <c r="N596" s="63"/>
      <c r="O596" s="63"/>
      <c r="Q596" s="63"/>
      <c r="R596" s="63"/>
      <c r="S596" s="63"/>
      <c r="U596" s="63"/>
      <c r="V596" s="63"/>
      <c r="W596" s="63"/>
      <c r="X596" s="63"/>
      <c r="Y596" s="63"/>
      <c r="Z596" s="63"/>
      <c r="AA596" s="63"/>
      <c r="AB596" s="307"/>
      <c r="AC596" s="307"/>
      <c r="AD596" s="307"/>
      <c r="AE596" s="307"/>
      <c r="AF596" s="307"/>
    </row>
    <row r="597" spans="10:32" ht="15" customHeight="1" x14ac:dyDescent="0.25">
      <c r="J597" s="63"/>
      <c r="K597" s="63"/>
      <c r="L597" s="63"/>
      <c r="M597" s="63"/>
      <c r="N597" s="63"/>
      <c r="O597" s="63"/>
      <c r="Q597" s="63"/>
      <c r="R597" s="63"/>
      <c r="S597" s="63"/>
      <c r="U597" s="63"/>
      <c r="V597" s="63"/>
      <c r="W597" s="63"/>
      <c r="X597" s="63"/>
      <c r="Y597" s="63"/>
      <c r="Z597" s="63"/>
      <c r="AA597" s="63"/>
      <c r="AB597" s="307"/>
      <c r="AC597" s="307"/>
      <c r="AD597" s="307"/>
      <c r="AE597" s="307"/>
      <c r="AF597" s="307"/>
    </row>
    <row r="598" spans="10:32" ht="15" customHeight="1" x14ac:dyDescent="0.25">
      <c r="J598" s="63"/>
      <c r="K598" s="63"/>
      <c r="L598" s="63"/>
      <c r="M598" s="63"/>
      <c r="N598" s="63"/>
      <c r="O598" s="63"/>
      <c r="Q598" s="63"/>
      <c r="R598" s="63"/>
      <c r="S598" s="63"/>
      <c r="U598" s="63"/>
      <c r="V598" s="63"/>
      <c r="W598" s="63"/>
      <c r="X598" s="63"/>
      <c r="Y598" s="63"/>
      <c r="Z598" s="63"/>
      <c r="AA598" s="63"/>
      <c r="AB598" s="307"/>
      <c r="AC598" s="307"/>
      <c r="AD598" s="307"/>
      <c r="AE598" s="307"/>
      <c r="AF598" s="307"/>
    </row>
    <row r="599" spans="10:32" ht="15" customHeight="1" x14ac:dyDescent="0.25">
      <c r="J599" s="63"/>
      <c r="K599" s="63"/>
      <c r="L599" s="63"/>
      <c r="M599" s="63"/>
      <c r="N599" s="63"/>
      <c r="O599" s="63"/>
      <c r="Q599" s="63"/>
      <c r="R599" s="63"/>
      <c r="S599" s="63"/>
      <c r="U599" s="63"/>
      <c r="V599" s="63"/>
      <c r="W599" s="63"/>
      <c r="X599" s="63"/>
      <c r="Y599" s="63"/>
      <c r="Z599" s="63"/>
      <c r="AA599" s="63"/>
      <c r="AB599" s="307"/>
      <c r="AC599" s="307"/>
      <c r="AD599" s="307"/>
      <c r="AE599" s="307"/>
      <c r="AF599" s="307"/>
    </row>
    <row r="600" spans="10:32" ht="15" customHeight="1" x14ac:dyDescent="0.25">
      <c r="J600" s="63"/>
      <c r="K600" s="63"/>
      <c r="L600" s="63"/>
      <c r="M600" s="63"/>
      <c r="N600" s="63"/>
      <c r="O600" s="63"/>
      <c r="Q600" s="63"/>
      <c r="R600" s="63"/>
      <c r="S600" s="63"/>
      <c r="U600" s="63"/>
      <c r="V600" s="63"/>
      <c r="W600" s="63"/>
      <c r="X600" s="63"/>
      <c r="Y600" s="63"/>
      <c r="Z600" s="63"/>
      <c r="AA600" s="63"/>
      <c r="AB600" s="307"/>
      <c r="AC600" s="307"/>
      <c r="AD600" s="307"/>
      <c r="AE600" s="307"/>
      <c r="AF600" s="307"/>
    </row>
    <row r="601" spans="10:32" ht="15" customHeight="1" x14ac:dyDescent="0.25">
      <c r="J601" s="63"/>
      <c r="K601" s="63"/>
      <c r="L601" s="63"/>
      <c r="M601" s="63"/>
      <c r="N601" s="63"/>
      <c r="O601" s="63"/>
      <c r="Q601" s="63"/>
      <c r="R601" s="63"/>
      <c r="S601" s="63"/>
      <c r="U601" s="63"/>
      <c r="V601" s="63"/>
      <c r="W601" s="63"/>
      <c r="X601" s="63"/>
      <c r="Y601" s="63"/>
      <c r="Z601" s="63"/>
      <c r="AA601" s="63"/>
      <c r="AB601" s="307"/>
      <c r="AC601" s="307"/>
      <c r="AD601" s="307"/>
      <c r="AE601" s="307"/>
      <c r="AF601" s="307"/>
    </row>
    <row r="602" spans="10:32" ht="15" customHeight="1" x14ac:dyDescent="0.25">
      <c r="J602" s="63"/>
      <c r="K602" s="63"/>
      <c r="L602" s="63"/>
      <c r="M602" s="63"/>
      <c r="N602" s="63"/>
      <c r="O602" s="63"/>
      <c r="Q602" s="63"/>
      <c r="R602" s="63"/>
      <c r="S602" s="63"/>
      <c r="U602" s="63"/>
      <c r="V602" s="63"/>
      <c r="W602" s="63"/>
      <c r="X602" s="63"/>
      <c r="Y602" s="63"/>
      <c r="Z602" s="63"/>
      <c r="AA602" s="63"/>
      <c r="AB602" s="307"/>
      <c r="AC602" s="307"/>
      <c r="AD602" s="307"/>
      <c r="AE602" s="307"/>
      <c r="AF602" s="307"/>
    </row>
    <row r="603" spans="10:32" ht="15" customHeight="1" x14ac:dyDescent="0.25">
      <c r="J603" s="63"/>
      <c r="K603" s="63"/>
      <c r="L603" s="63"/>
      <c r="M603" s="63"/>
      <c r="N603" s="63"/>
      <c r="O603" s="63"/>
      <c r="Q603" s="63"/>
      <c r="R603" s="63"/>
      <c r="S603" s="63"/>
      <c r="U603" s="63"/>
      <c r="V603" s="63"/>
      <c r="W603" s="63"/>
      <c r="X603" s="63"/>
      <c r="Y603" s="63"/>
      <c r="Z603" s="63"/>
      <c r="AA603" s="63"/>
      <c r="AB603" s="307"/>
      <c r="AC603" s="307"/>
      <c r="AD603" s="307"/>
      <c r="AE603" s="307"/>
      <c r="AF603" s="307"/>
    </row>
    <row r="604" spans="10:32" ht="15" customHeight="1" x14ac:dyDescent="0.25">
      <c r="J604" s="63"/>
      <c r="K604" s="63"/>
      <c r="L604" s="63"/>
      <c r="M604" s="63"/>
      <c r="N604" s="63"/>
      <c r="O604" s="63"/>
      <c r="Q604" s="63"/>
      <c r="R604" s="63"/>
      <c r="S604" s="63"/>
      <c r="U604" s="63"/>
      <c r="V604" s="63"/>
      <c r="W604" s="63"/>
      <c r="X604" s="63"/>
      <c r="Y604" s="63"/>
      <c r="Z604" s="63"/>
      <c r="AA604" s="63"/>
      <c r="AB604" s="307"/>
      <c r="AC604" s="307"/>
      <c r="AD604" s="307"/>
      <c r="AE604" s="307"/>
      <c r="AF604" s="307"/>
    </row>
    <row r="605" spans="10:32" ht="15" customHeight="1" x14ac:dyDescent="0.25">
      <c r="J605" s="63"/>
      <c r="K605" s="63"/>
      <c r="L605" s="63"/>
      <c r="M605" s="63"/>
      <c r="N605" s="63"/>
      <c r="O605" s="63"/>
      <c r="Q605" s="63"/>
      <c r="R605" s="63"/>
      <c r="S605" s="63"/>
      <c r="U605" s="63"/>
      <c r="V605" s="63"/>
      <c r="W605" s="63"/>
      <c r="X605" s="63"/>
      <c r="Y605" s="63"/>
      <c r="Z605" s="63"/>
      <c r="AA605" s="63"/>
      <c r="AB605" s="307"/>
      <c r="AC605" s="307"/>
      <c r="AD605" s="307"/>
      <c r="AE605" s="307"/>
      <c r="AF605" s="307"/>
    </row>
    <row r="606" spans="10:32" ht="15" customHeight="1" x14ac:dyDescent="0.25">
      <c r="J606" s="63"/>
      <c r="K606" s="63"/>
      <c r="L606" s="63"/>
      <c r="M606" s="63"/>
      <c r="N606" s="63"/>
      <c r="O606" s="63"/>
      <c r="Q606" s="63"/>
      <c r="R606" s="63"/>
      <c r="S606" s="63"/>
      <c r="U606" s="63"/>
      <c r="V606" s="63"/>
      <c r="W606" s="63"/>
      <c r="X606" s="63"/>
      <c r="Y606" s="63"/>
      <c r="Z606" s="63"/>
      <c r="AA606" s="63"/>
      <c r="AB606" s="307"/>
      <c r="AC606" s="307"/>
      <c r="AD606" s="307"/>
      <c r="AE606" s="307"/>
      <c r="AF606" s="307"/>
    </row>
    <row r="607" spans="10:32" ht="15" customHeight="1" x14ac:dyDescent="0.25">
      <c r="J607" s="63"/>
      <c r="K607" s="63"/>
      <c r="L607" s="63"/>
      <c r="M607" s="63"/>
      <c r="N607" s="63"/>
      <c r="O607" s="63"/>
      <c r="Q607" s="63"/>
      <c r="R607" s="63"/>
      <c r="S607" s="63"/>
      <c r="U607" s="63"/>
      <c r="V607" s="63"/>
      <c r="W607" s="63"/>
      <c r="X607" s="63"/>
      <c r="Y607" s="63"/>
      <c r="Z607" s="63"/>
      <c r="AA607" s="63"/>
      <c r="AB607" s="307"/>
      <c r="AC607" s="307"/>
      <c r="AD607" s="307"/>
      <c r="AE607" s="307"/>
      <c r="AF607" s="307"/>
    </row>
    <row r="608" spans="10:32" ht="15" customHeight="1" x14ac:dyDescent="0.25">
      <c r="J608" s="63"/>
      <c r="K608" s="63"/>
      <c r="L608" s="63"/>
      <c r="M608" s="63"/>
      <c r="N608" s="63"/>
      <c r="O608" s="63"/>
      <c r="Q608" s="63"/>
      <c r="R608" s="63"/>
      <c r="S608" s="63"/>
      <c r="U608" s="63"/>
      <c r="V608" s="63"/>
      <c r="W608" s="63"/>
      <c r="X608" s="63"/>
      <c r="Y608" s="63"/>
      <c r="Z608" s="63"/>
      <c r="AA608" s="63"/>
      <c r="AB608" s="307"/>
      <c r="AC608" s="307"/>
      <c r="AD608" s="307"/>
      <c r="AE608" s="307"/>
      <c r="AF608" s="307"/>
    </row>
    <row r="609" spans="10:32" ht="15" customHeight="1" x14ac:dyDescent="0.25">
      <c r="J609" s="63"/>
      <c r="K609" s="63"/>
      <c r="L609" s="63"/>
      <c r="M609" s="63"/>
      <c r="N609" s="63"/>
      <c r="O609" s="63"/>
      <c r="Q609" s="63"/>
      <c r="R609" s="63"/>
      <c r="S609" s="63"/>
      <c r="U609" s="63"/>
      <c r="V609" s="63"/>
      <c r="W609" s="63"/>
      <c r="X609" s="63"/>
      <c r="Y609" s="63"/>
      <c r="Z609" s="63"/>
      <c r="AA609" s="63"/>
      <c r="AB609" s="307"/>
      <c r="AC609" s="307"/>
      <c r="AD609" s="307"/>
      <c r="AE609" s="307"/>
      <c r="AF609" s="307"/>
    </row>
    <row r="610" spans="10:32" ht="15" customHeight="1" x14ac:dyDescent="0.25">
      <c r="J610" s="63"/>
      <c r="K610" s="63"/>
      <c r="L610" s="63"/>
      <c r="M610" s="63"/>
      <c r="N610" s="63"/>
      <c r="O610" s="63"/>
      <c r="Q610" s="63"/>
      <c r="R610" s="63"/>
      <c r="S610" s="63"/>
      <c r="U610" s="63"/>
      <c r="V610" s="63"/>
      <c r="W610" s="63"/>
      <c r="X610" s="63"/>
      <c r="Y610" s="63"/>
      <c r="Z610" s="63"/>
      <c r="AA610" s="63"/>
      <c r="AB610" s="307"/>
      <c r="AC610" s="307"/>
      <c r="AD610" s="307"/>
      <c r="AE610" s="307"/>
      <c r="AF610" s="307"/>
    </row>
    <row r="611" spans="10:32" ht="15" customHeight="1" x14ac:dyDescent="0.25">
      <c r="J611" s="63"/>
      <c r="K611" s="63"/>
      <c r="L611" s="63"/>
      <c r="M611" s="63"/>
      <c r="N611" s="63"/>
      <c r="O611" s="63"/>
      <c r="Q611" s="63"/>
      <c r="R611" s="63"/>
      <c r="S611" s="63"/>
      <c r="U611" s="63"/>
      <c r="V611" s="63"/>
      <c r="W611" s="63"/>
      <c r="X611" s="63"/>
      <c r="Y611" s="63"/>
      <c r="Z611" s="63"/>
      <c r="AA611" s="63"/>
      <c r="AB611" s="307"/>
      <c r="AC611" s="307"/>
      <c r="AD611" s="307"/>
      <c r="AE611" s="307"/>
      <c r="AF611" s="307"/>
    </row>
    <row r="612" spans="10:32" ht="15" customHeight="1" x14ac:dyDescent="0.25">
      <c r="J612" s="63"/>
      <c r="K612" s="63"/>
      <c r="L612" s="63"/>
      <c r="M612" s="63"/>
      <c r="N612" s="63"/>
      <c r="O612" s="63"/>
      <c r="Q612" s="63"/>
      <c r="R612" s="63"/>
      <c r="S612" s="63"/>
      <c r="U612" s="63"/>
      <c r="V612" s="63"/>
      <c r="W612" s="63"/>
      <c r="X612" s="63"/>
      <c r="Y612" s="63"/>
      <c r="Z612" s="63"/>
      <c r="AA612" s="63"/>
      <c r="AB612" s="307"/>
      <c r="AC612" s="307"/>
      <c r="AD612" s="307"/>
      <c r="AE612" s="307"/>
      <c r="AF612" s="307"/>
    </row>
    <row r="613" spans="10:32" ht="15" customHeight="1" x14ac:dyDescent="0.25">
      <c r="J613" s="63"/>
      <c r="K613" s="63"/>
      <c r="L613" s="63"/>
      <c r="M613" s="63"/>
      <c r="N613" s="63"/>
      <c r="O613" s="63"/>
      <c r="Q613" s="63"/>
      <c r="R613" s="63"/>
      <c r="S613" s="63"/>
      <c r="U613" s="63"/>
      <c r="V613" s="63"/>
      <c r="W613" s="63"/>
      <c r="X613" s="63"/>
      <c r="Y613" s="63"/>
      <c r="Z613" s="63"/>
      <c r="AA613" s="63"/>
      <c r="AB613" s="307"/>
      <c r="AC613" s="307"/>
      <c r="AD613" s="307"/>
      <c r="AE613" s="307"/>
      <c r="AF613" s="307"/>
    </row>
    <row r="614" spans="10:32" ht="15" customHeight="1" x14ac:dyDescent="0.25">
      <c r="J614" s="63"/>
      <c r="K614" s="63"/>
      <c r="L614" s="63"/>
      <c r="M614" s="63"/>
      <c r="N614" s="63"/>
      <c r="O614" s="63"/>
      <c r="Q614" s="63"/>
      <c r="R614" s="63"/>
      <c r="S614" s="63"/>
      <c r="U614" s="63"/>
      <c r="V614" s="63"/>
      <c r="W614" s="63"/>
      <c r="X614" s="63"/>
      <c r="Y614" s="63"/>
      <c r="Z614" s="63"/>
      <c r="AA614" s="63"/>
      <c r="AB614" s="307"/>
      <c r="AC614" s="307"/>
      <c r="AD614" s="307"/>
      <c r="AE614" s="307"/>
      <c r="AF614" s="307"/>
    </row>
    <row r="615" spans="10:32" ht="15" customHeight="1" x14ac:dyDescent="0.25">
      <c r="J615" s="63"/>
      <c r="K615" s="63"/>
      <c r="L615" s="63"/>
      <c r="M615" s="63"/>
      <c r="N615" s="63"/>
      <c r="O615" s="63"/>
      <c r="Q615" s="63"/>
      <c r="R615" s="63"/>
      <c r="S615" s="63"/>
      <c r="U615" s="63"/>
      <c r="V615" s="63"/>
      <c r="W615" s="63"/>
      <c r="X615" s="63"/>
      <c r="Y615" s="63"/>
      <c r="Z615" s="63"/>
      <c r="AA615" s="63"/>
      <c r="AB615" s="307"/>
      <c r="AC615" s="307"/>
      <c r="AD615" s="307"/>
      <c r="AE615" s="307"/>
      <c r="AF615" s="307"/>
    </row>
    <row r="616" spans="10:32" ht="15" customHeight="1" x14ac:dyDescent="0.25">
      <c r="J616" s="63"/>
      <c r="K616" s="63"/>
      <c r="L616" s="63"/>
      <c r="M616" s="63"/>
      <c r="N616" s="63"/>
      <c r="O616" s="63"/>
      <c r="Q616" s="63"/>
      <c r="R616" s="63"/>
      <c r="S616" s="63"/>
      <c r="U616" s="63"/>
      <c r="V616" s="63"/>
      <c r="W616" s="63"/>
      <c r="X616" s="63"/>
      <c r="Y616" s="63"/>
      <c r="Z616" s="63"/>
      <c r="AA616" s="63"/>
      <c r="AB616" s="307"/>
      <c r="AC616" s="307"/>
      <c r="AD616" s="307"/>
      <c r="AE616" s="307"/>
      <c r="AF616" s="307"/>
    </row>
    <row r="617" spans="10:32" ht="15" customHeight="1" x14ac:dyDescent="0.25">
      <c r="J617" s="63"/>
      <c r="K617" s="63"/>
      <c r="L617" s="63"/>
      <c r="M617" s="63"/>
      <c r="N617" s="63"/>
      <c r="O617" s="63"/>
      <c r="Q617" s="63"/>
      <c r="R617" s="63"/>
      <c r="S617" s="63"/>
      <c r="U617" s="63"/>
      <c r="V617" s="63"/>
      <c r="W617" s="63"/>
      <c r="X617" s="63"/>
      <c r="Y617" s="63"/>
      <c r="Z617" s="63"/>
      <c r="AA617" s="63"/>
      <c r="AB617" s="307"/>
      <c r="AC617" s="307"/>
      <c r="AD617" s="307"/>
      <c r="AE617" s="307"/>
      <c r="AF617" s="307"/>
    </row>
    <row r="618" spans="10:32" ht="15" customHeight="1" x14ac:dyDescent="0.25">
      <c r="J618" s="63"/>
      <c r="K618" s="63"/>
      <c r="L618" s="63"/>
      <c r="M618" s="63"/>
      <c r="N618" s="63"/>
      <c r="O618" s="63"/>
      <c r="Q618" s="63"/>
      <c r="R618" s="63"/>
      <c r="S618" s="63"/>
      <c r="U618" s="63"/>
      <c r="V618" s="63"/>
      <c r="W618" s="63"/>
      <c r="X618" s="63"/>
      <c r="Y618" s="63"/>
      <c r="Z618" s="63"/>
      <c r="AA618" s="63"/>
      <c r="AB618" s="307"/>
      <c r="AC618" s="307"/>
      <c r="AD618" s="307"/>
      <c r="AE618" s="307"/>
      <c r="AF618" s="307"/>
    </row>
    <row r="619" spans="10:32" ht="15" customHeight="1" x14ac:dyDescent="0.25">
      <c r="J619" s="63"/>
      <c r="K619" s="63"/>
      <c r="L619" s="63"/>
      <c r="M619" s="63"/>
      <c r="N619" s="63"/>
      <c r="O619" s="63"/>
      <c r="Q619" s="63"/>
      <c r="R619" s="63"/>
      <c r="S619" s="63"/>
      <c r="U619" s="63"/>
      <c r="V619" s="63"/>
      <c r="W619" s="63"/>
      <c r="X619" s="63"/>
      <c r="Y619" s="63"/>
      <c r="Z619" s="63"/>
      <c r="AA619" s="63"/>
      <c r="AB619" s="307"/>
      <c r="AC619" s="307"/>
      <c r="AD619" s="307"/>
      <c r="AE619" s="307"/>
      <c r="AF619" s="307"/>
    </row>
    <row r="620" spans="10:32" ht="15" customHeight="1" x14ac:dyDescent="0.25">
      <c r="J620" s="63"/>
      <c r="K620" s="63"/>
      <c r="L620" s="63"/>
      <c r="M620" s="63"/>
      <c r="N620" s="63"/>
      <c r="O620" s="63"/>
      <c r="Q620" s="63"/>
      <c r="R620" s="63"/>
      <c r="S620" s="63"/>
      <c r="U620" s="63"/>
      <c r="V620" s="63"/>
      <c r="W620" s="63"/>
      <c r="X620" s="63"/>
      <c r="Y620" s="63"/>
      <c r="Z620" s="63"/>
      <c r="AA620" s="63"/>
      <c r="AB620" s="307"/>
      <c r="AC620" s="307"/>
      <c r="AD620" s="307"/>
      <c r="AE620" s="307"/>
      <c r="AF620" s="307"/>
    </row>
    <row r="621" spans="10:32" ht="15" customHeight="1" x14ac:dyDescent="0.25">
      <c r="J621" s="63"/>
      <c r="K621" s="63"/>
      <c r="L621" s="63"/>
      <c r="M621" s="63"/>
      <c r="N621" s="63"/>
      <c r="O621" s="63"/>
      <c r="Q621" s="63"/>
      <c r="R621" s="63"/>
      <c r="S621" s="63"/>
      <c r="U621" s="63"/>
      <c r="V621" s="63"/>
      <c r="W621" s="63"/>
      <c r="X621" s="63"/>
      <c r="Y621" s="63"/>
      <c r="Z621" s="63"/>
      <c r="AA621" s="63"/>
      <c r="AB621" s="307"/>
      <c r="AC621" s="307"/>
      <c r="AD621" s="307"/>
      <c r="AE621" s="307"/>
      <c r="AF621" s="307"/>
    </row>
    <row r="622" spans="10:32" ht="15" customHeight="1" x14ac:dyDescent="0.25">
      <c r="J622" s="63"/>
      <c r="K622" s="63"/>
      <c r="L622" s="63"/>
      <c r="M622" s="63"/>
      <c r="N622" s="63"/>
      <c r="O622" s="63"/>
      <c r="Q622" s="63"/>
      <c r="R622" s="63"/>
      <c r="S622" s="63"/>
      <c r="U622" s="63"/>
      <c r="V622" s="63"/>
      <c r="W622" s="63"/>
      <c r="X622" s="63"/>
      <c r="Y622" s="63"/>
      <c r="Z622" s="63"/>
      <c r="AA622" s="63"/>
      <c r="AB622" s="307"/>
      <c r="AC622" s="307"/>
      <c r="AD622" s="307"/>
      <c r="AE622" s="307"/>
      <c r="AF622" s="307"/>
    </row>
    <row r="623" spans="10:32" ht="15" customHeight="1" x14ac:dyDescent="0.25">
      <c r="J623" s="63"/>
      <c r="K623" s="63"/>
      <c r="L623" s="63"/>
      <c r="M623" s="63"/>
      <c r="N623" s="63"/>
      <c r="O623" s="63"/>
      <c r="Q623" s="63"/>
      <c r="R623" s="63"/>
      <c r="S623" s="63"/>
      <c r="U623" s="63"/>
      <c r="V623" s="63"/>
      <c r="W623" s="63"/>
      <c r="X623" s="63"/>
      <c r="Y623" s="63"/>
      <c r="Z623" s="63"/>
      <c r="AA623" s="63"/>
      <c r="AB623" s="307"/>
      <c r="AC623" s="307"/>
      <c r="AD623" s="307"/>
      <c r="AE623" s="307"/>
      <c r="AF623" s="307"/>
    </row>
    <row r="624" spans="10:32" ht="15" customHeight="1" x14ac:dyDescent="0.25">
      <c r="J624" s="63"/>
      <c r="K624" s="63"/>
      <c r="L624" s="63"/>
      <c r="M624" s="63"/>
      <c r="N624" s="63"/>
      <c r="O624" s="63"/>
      <c r="Q624" s="63"/>
      <c r="R624" s="63"/>
      <c r="S624" s="63"/>
      <c r="U624" s="63"/>
      <c r="V624" s="63"/>
      <c r="W624" s="63"/>
      <c r="X624" s="63"/>
      <c r="Y624" s="63"/>
      <c r="Z624" s="63"/>
      <c r="AA624" s="63"/>
      <c r="AB624" s="307"/>
      <c r="AC624" s="307"/>
      <c r="AD624" s="307"/>
      <c r="AE624" s="307"/>
      <c r="AF624" s="307"/>
    </row>
    <row r="625" spans="10:32" ht="15" customHeight="1" x14ac:dyDescent="0.25">
      <c r="J625" s="63"/>
      <c r="K625" s="63"/>
      <c r="L625" s="63"/>
      <c r="M625" s="63"/>
      <c r="N625" s="63"/>
      <c r="O625" s="63"/>
      <c r="Q625" s="63"/>
      <c r="R625" s="63"/>
      <c r="S625" s="63"/>
      <c r="U625" s="63"/>
      <c r="V625" s="63"/>
      <c r="W625" s="63"/>
      <c r="X625" s="63"/>
      <c r="Y625" s="63"/>
      <c r="Z625" s="63"/>
      <c r="AA625" s="63"/>
      <c r="AB625" s="307"/>
      <c r="AC625" s="307"/>
      <c r="AD625" s="307"/>
      <c r="AE625" s="307"/>
      <c r="AF625" s="307"/>
    </row>
    <row r="626" spans="10:32" ht="15" customHeight="1" x14ac:dyDescent="0.25">
      <c r="J626" s="63"/>
      <c r="K626" s="63"/>
      <c r="L626" s="63"/>
      <c r="M626" s="63"/>
      <c r="N626" s="63"/>
      <c r="O626" s="63"/>
      <c r="Q626" s="63"/>
      <c r="R626" s="63"/>
      <c r="S626" s="63"/>
      <c r="U626" s="63"/>
      <c r="V626" s="63"/>
      <c r="W626" s="63"/>
      <c r="X626" s="63"/>
      <c r="Y626" s="63"/>
      <c r="Z626" s="63"/>
      <c r="AA626" s="63"/>
      <c r="AB626" s="307"/>
      <c r="AC626" s="307"/>
      <c r="AD626" s="307"/>
      <c r="AE626" s="307"/>
      <c r="AF626" s="307"/>
    </row>
    <row r="627" spans="10:32" ht="15" customHeight="1" x14ac:dyDescent="0.25">
      <c r="J627" s="63"/>
      <c r="K627" s="63"/>
      <c r="L627" s="63"/>
      <c r="M627" s="63"/>
      <c r="N627" s="63"/>
      <c r="O627" s="63"/>
      <c r="Q627" s="63"/>
      <c r="R627" s="63"/>
      <c r="S627" s="63"/>
      <c r="U627" s="63"/>
      <c r="V627" s="63"/>
      <c r="W627" s="63"/>
      <c r="X627" s="63"/>
      <c r="Y627" s="63"/>
      <c r="Z627" s="63"/>
      <c r="AA627" s="63"/>
      <c r="AB627" s="307"/>
      <c r="AC627" s="307"/>
      <c r="AD627" s="307"/>
      <c r="AE627" s="307"/>
      <c r="AF627" s="307"/>
    </row>
    <row r="628" spans="10:32" ht="15" customHeight="1" x14ac:dyDescent="0.25">
      <c r="J628" s="63"/>
      <c r="K628" s="63"/>
      <c r="L628" s="63"/>
      <c r="M628" s="63"/>
      <c r="N628" s="63"/>
      <c r="O628" s="63"/>
      <c r="Q628" s="63"/>
      <c r="R628" s="63"/>
      <c r="S628" s="63"/>
      <c r="U628" s="63"/>
      <c r="V628" s="63"/>
      <c r="W628" s="63"/>
      <c r="X628" s="63"/>
      <c r="Y628" s="63"/>
      <c r="Z628" s="63"/>
      <c r="AA628" s="63"/>
      <c r="AB628" s="307"/>
      <c r="AC628" s="307"/>
      <c r="AD628" s="307"/>
      <c r="AE628" s="307"/>
      <c r="AF628" s="307"/>
    </row>
    <row r="629" spans="10:32" ht="15" customHeight="1" x14ac:dyDescent="0.25">
      <c r="J629" s="63"/>
      <c r="K629" s="63"/>
      <c r="L629" s="63"/>
      <c r="M629" s="63"/>
      <c r="N629" s="63"/>
      <c r="O629" s="63"/>
      <c r="Q629" s="63"/>
      <c r="R629" s="63"/>
      <c r="S629" s="63"/>
      <c r="U629" s="63"/>
      <c r="V629" s="63"/>
      <c r="W629" s="63"/>
      <c r="X629" s="63"/>
      <c r="Y629" s="63"/>
      <c r="Z629" s="63"/>
      <c r="AA629" s="63"/>
      <c r="AB629" s="307"/>
      <c r="AC629" s="307"/>
      <c r="AD629" s="307"/>
      <c r="AE629" s="307"/>
      <c r="AF629" s="307"/>
    </row>
    <row r="630" spans="10:32" ht="15" customHeight="1" x14ac:dyDescent="0.25">
      <c r="J630" s="63"/>
      <c r="K630" s="63"/>
      <c r="L630" s="63"/>
      <c r="M630" s="63"/>
      <c r="N630" s="63"/>
      <c r="O630" s="63"/>
      <c r="Q630" s="63"/>
      <c r="R630" s="63"/>
      <c r="S630" s="63"/>
      <c r="U630" s="63"/>
      <c r="V630" s="63"/>
      <c r="W630" s="63"/>
      <c r="X630" s="63"/>
      <c r="Y630" s="63"/>
      <c r="Z630" s="63"/>
      <c r="AA630" s="63"/>
      <c r="AB630" s="307"/>
      <c r="AC630" s="307"/>
      <c r="AD630" s="307"/>
      <c r="AE630" s="307"/>
      <c r="AF630" s="307"/>
    </row>
    <row r="631" spans="10:32" ht="15" customHeight="1" x14ac:dyDescent="0.25">
      <c r="J631" s="63"/>
      <c r="K631" s="63"/>
      <c r="L631" s="63"/>
      <c r="M631" s="63"/>
      <c r="N631" s="63"/>
      <c r="O631" s="63"/>
      <c r="Q631" s="63"/>
      <c r="R631" s="63"/>
      <c r="S631" s="63"/>
      <c r="U631" s="63"/>
      <c r="V631" s="63"/>
      <c r="W631" s="63"/>
      <c r="X631" s="63"/>
      <c r="Y631" s="63"/>
      <c r="Z631" s="63"/>
      <c r="AA631" s="63"/>
      <c r="AB631" s="307"/>
      <c r="AC631" s="307"/>
      <c r="AD631" s="307"/>
      <c r="AE631" s="307"/>
      <c r="AF631" s="307"/>
    </row>
    <row r="632" spans="10:32" ht="15" customHeight="1" x14ac:dyDescent="0.25">
      <c r="J632" s="63"/>
      <c r="K632" s="63"/>
      <c r="L632" s="63"/>
      <c r="M632" s="63"/>
      <c r="N632" s="63"/>
      <c r="O632" s="63"/>
      <c r="Q632" s="63"/>
      <c r="R632" s="63"/>
      <c r="S632" s="63"/>
      <c r="U632" s="63"/>
      <c r="V632" s="63"/>
      <c r="W632" s="63"/>
      <c r="X632" s="63"/>
      <c r="Y632" s="63"/>
      <c r="Z632" s="63"/>
      <c r="AA632" s="63"/>
      <c r="AB632" s="307"/>
      <c r="AC632" s="307"/>
      <c r="AD632" s="307"/>
      <c r="AE632" s="307"/>
      <c r="AF632" s="307"/>
    </row>
    <row r="633" spans="10:32" ht="15" customHeight="1" x14ac:dyDescent="0.25">
      <c r="J633" s="63"/>
      <c r="K633" s="63"/>
      <c r="L633" s="63"/>
      <c r="M633" s="63"/>
      <c r="N633" s="63"/>
      <c r="O633" s="63"/>
      <c r="Q633" s="63"/>
      <c r="R633" s="63"/>
      <c r="S633" s="63"/>
      <c r="U633" s="63"/>
      <c r="V633" s="63"/>
      <c r="W633" s="63"/>
      <c r="X633" s="63"/>
      <c r="Y633" s="63"/>
      <c r="Z633" s="63"/>
      <c r="AA633" s="63"/>
      <c r="AB633" s="307"/>
      <c r="AC633" s="307"/>
      <c r="AD633" s="307"/>
      <c r="AE633" s="307"/>
      <c r="AF633" s="307"/>
    </row>
    <row r="634" spans="10:32" ht="15" customHeight="1" x14ac:dyDescent="0.25">
      <c r="J634" s="63"/>
      <c r="K634" s="63"/>
      <c r="L634" s="63"/>
      <c r="M634" s="63"/>
      <c r="N634" s="63"/>
      <c r="O634" s="63"/>
      <c r="Q634" s="63"/>
      <c r="R634" s="63"/>
      <c r="S634" s="63"/>
      <c r="U634" s="63"/>
      <c r="V634" s="63"/>
      <c r="W634" s="63"/>
      <c r="X634" s="63"/>
      <c r="Y634" s="63"/>
      <c r="Z634" s="63"/>
      <c r="AA634" s="63"/>
      <c r="AB634" s="307"/>
      <c r="AC634" s="307"/>
      <c r="AD634" s="307"/>
      <c r="AE634" s="307"/>
      <c r="AF634" s="307"/>
    </row>
    <row r="635" spans="10:32" ht="15" customHeight="1" x14ac:dyDescent="0.25">
      <c r="J635" s="63"/>
      <c r="K635" s="63"/>
      <c r="L635" s="63"/>
      <c r="M635" s="63"/>
      <c r="N635" s="63"/>
      <c r="O635" s="63"/>
      <c r="Q635" s="63"/>
      <c r="R635" s="63"/>
      <c r="S635" s="63"/>
      <c r="U635" s="63"/>
      <c r="V635" s="63"/>
      <c r="W635" s="63"/>
      <c r="X635" s="63"/>
      <c r="Y635" s="63"/>
      <c r="Z635" s="63"/>
      <c r="AA635" s="63"/>
      <c r="AB635" s="307"/>
      <c r="AC635" s="307"/>
      <c r="AD635" s="307"/>
      <c r="AE635" s="307"/>
      <c r="AF635" s="307"/>
    </row>
    <row r="636" spans="10:32" ht="15" customHeight="1" x14ac:dyDescent="0.25">
      <c r="J636" s="63"/>
      <c r="K636" s="63"/>
      <c r="L636" s="63"/>
      <c r="M636" s="63"/>
      <c r="N636" s="63"/>
      <c r="O636" s="63"/>
      <c r="Q636" s="63"/>
      <c r="R636" s="63"/>
      <c r="S636" s="63"/>
      <c r="U636" s="63"/>
      <c r="V636" s="63"/>
      <c r="W636" s="63"/>
      <c r="X636" s="63"/>
      <c r="Y636" s="63"/>
      <c r="Z636" s="63"/>
      <c r="AA636" s="63"/>
      <c r="AB636" s="307"/>
      <c r="AC636" s="307"/>
      <c r="AD636" s="307"/>
      <c r="AE636" s="307"/>
      <c r="AF636" s="307"/>
    </row>
    <row r="637" spans="10:32" ht="15" customHeight="1" x14ac:dyDescent="0.25">
      <c r="J637" s="63"/>
      <c r="K637" s="63"/>
      <c r="L637" s="63"/>
      <c r="M637" s="63"/>
      <c r="N637" s="63"/>
      <c r="O637" s="63"/>
      <c r="Q637" s="63"/>
      <c r="R637" s="63"/>
      <c r="S637" s="63"/>
      <c r="U637" s="63"/>
      <c r="V637" s="63"/>
      <c r="W637" s="63"/>
      <c r="X637" s="63"/>
      <c r="Y637" s="63"/>
      <c r="Z637" s="63"/>
      <c r="AA637" s="63"/>
      <c r="AB637" s="307"/>
      <c r="AC637" s="307"/>
      <c r="AD637" s="307"/>
      <c r="AE637" s="307"/>
      <c r="AF637" s="307"/>
    </row>
    <row r="638" spans="10:32" ht="15" customHeight="1" x14ac:dyDescent="0.25">
      <c r="J638" s="63"/>
      <c r="K638" s="63"/>
      <c r="L638" s="63"/>
      <c r="M638" s="63"/>
      <c r="N638" s="63"/>
      <c r="O638" s="63"/>
      <c r="Q638" s="63"/>
      <c r="R638" s="63"/>
      <c r="S638" s="63"/>
      <c r="U638" s="63"/>
      <c r="V638" s="63"/>
      <c r="W638" s="63"/>
      <c r="X638" s="63"/>
      <c r="Y638" s="63"/>
      <c r="Z638" s="63"/>
      <c r="AA638" s="63"/>
      <c r="AB638" s="307"/>
      <c r="AC638" s="307"/>
      <c r="AD638" s="307"/>
      <c r="AE638" s="307"/>
      <c r="AF638" s="307"/>
    </row>
    <row r="639" spans="10:32" ht="15" customHeight="1" x14ac:dyDescent="0.25">
      <c r="J639" s="63"/>
      <c r="K639" s="63"/>
      <c r="L639" s="63"/>
      <c r="M639" s="63"/>
      <c r="N639" s="63"/>
      <c r="O639" s="63"/>
      <c r="Q639" s="63"/>
      <c r="R639" s="63"/>
      <c r="S639" s="63"/>
      <c r="U639" s="63"/>
      <c r="V639" s="63"/>
      <c r="W639" s="63"/>
      <c r="X639" s="63"/>
      <c r="Y639" s="63"/>
      <c r="Z639" s="63"/>
      <c r="AA639" s="63"/>
      <c r="AB639" s="307"/>
      <c r="AC639" s="307"/>
      <c r="AD639" s="307"/>
      <c r="AE639" s="307"/>
      <c r="AF639" s="307"/>
    </row>
    <row r="640" spans="10:32" ht="15" customHeight="1" x14ac:dyDescent="0.25">
      <c r="J640" s="63"/>
      <c r="K640" s="63"/>
      <c r="L640" s="63"/>
      <c r="M640" s="63"/>
      <c r="N640" s="63"/>
      <c r="O640" s="63"/>
      <c r="Q640" s="63"/>
      <c r="R640" s="63"/>
      <c r="S640" s="63"/>
      <c r="U640" s="63"/>
      <c r="V640" s="63"/>
      <c r="W640" s="63"/>
      <c r="X640" s="63"/>
      <c r="Y640" s="63"/>
      <c r="Z640" s="63"/>
      <c r="AA640" s="63"/>
      <c r="AB640" s="307"/>
      <c r="AC640" s="307"/>
      <c r="AD640" s="307"/>
      <c r="AE640" s="307"/>
      <c r="AF640" s="307"/>
    </row>
    <row r="641" spans="10:32" ht="15" customHeight="1" x14ac:dyDescent="0.25">
      <c r="J641" s="63"/>
      <c r="K641" s="63"/>
      <c r="L641" s="63"/>
      <c r="M641" s="63"/>
      <c r="N641" s="63"/>
      <c r="O641" s="63"/>
      <c r="Q641" s="63"/>
      <c r="R641" s="63"/>
      <c r="S641" s="63"/>
      <c r="U641" s="63"/>
      <c r="V641" s="63"/>
      <c r="W641" s="63"/>
      <c r="X641" s="63"/>
      <c r="Y641" s="63"/>
      <c r="Z641" s="63"/>
      <c r="AA641" s="63"/>
      <c r="AB641" s="307"/>
      <c r="AC641" s="307"/>
      <c r="AD641" s="307"/>
      <c r="AE641" s="307"/>
      <c r="AF641" s="307"/>
    </row>
    <row r="642" spans="10:32" ht="15" customHeight="1" x14ac:dyDescent="0.25">
      <c r="J642" s="63"/>
      <c r="K642" s="63"/>
      <c r="L642" s="63"/>
      <c r="M642" s="63"/>
      <c r="N642" s="63"/>
      <c r="O642" s="63"/>
      <c r="Q642" s="63"/>
      <c r="R642" s="63"/>
      <c r="S642" s="63"/>
      <c r="U642" s="63"/>
      <c r="V642" s="63"/>
      <c r="W642" s="63"/>
      <c r="X642" s="63"/>
      <c r="Y642" s="63"/>
      <c r="Z642" s="63"/>
      <c r="AA642" s="63"/>
      <c r="AB642" s="307"/>
      <c r="AC642" s="307"/>
      <c r="AD642" s="307"/>
      <c r="AE642" s="307"/>
      <c r="AF642" s="307"/>
    </row>
    <row r="643" spans="10:32" ht="15" customHeight="1" x14ac:dyDescent="0.25">
      <c r="J643" s="63"/>
      <c r="K643" s="63"/>
      <c r="L643" s="63"/>
      <c r="M643" s="63"/>
      <c r="N643" s="63"/>
      <c r="O643" s="63"/>
      <c r="Q643" s="63"/>
      <c r="R643" s="63"/>
      <c r="S643" s="63"/>
      <c r="U643" s="63"/>
      <c r="V643" s="63"/>
      <c r="W643" s="63"/>
      <c r="X643" s="63"/>
      <c r="Y643" s="63"/>
      <c r="Z643" s="63"/>
      <c r="AA643" s="63"/>
      <c r="AB643" s="307"/>
      <c r="AC643" s="307"/>
      <c r="AD643" s="307"/>
      <c r="AE643" s="307"/>
      <c r="AF643" s="307"/>
    </row>
    <row r="644" spans="10:32" ht="15" customHeight="1" x14ac:dyDescent="0.25">
      <c r="J644" s="63"/>
      <c r="K644" s="63"/>
      <c r="L644" s="63"/>
      <c r="M644" s="63"/>
      <c r="N644" s="63"/>
      <c r="O644" s="63"/>
      <c r="Q644" s="63"/>
      <c r="R644" s="63"/>
      <c r="S644" s="63"/>
      <c r="U644" s="63"/>
      <c r="V644" s="63"/>
      <c r="W644" s="63"/>
      <c r="X644" s="63"/>
      <c r="Y644" s="63"/>
      <c r="Z644" s="63"/>
      <c r="AA644" s="63"/>
      <c r="AB644" s="307"/>
      <c r="AC644" s="307"/>
      <c r="AD644" s="307"/>
      <c r="AE644" s="307"/>
      <c r="AF644" s="307"/>
    </row>
    <row r="645" spans="10:32" ht="15" customHeight="1" x14ac:dyDescent="0.25">
      <c r="J645" s="63"/>
      <c r="K645" s="63"/>
      <c r="L645" s="63"/>
      <c r="M645" s="63"/>
      <c r="N645" s="63"/>
      <c r="O645" s="63"/>
      <c r="Q645" s="63"/>
      <c r="R645" s="63"/>
      <c r="S645" s="63"/>
      <c r="U645" s="63"/>
      <c r="V645" s="63"/>
      <c r="W645" s="63"/>
      <c r="X645" s="63"/>
      <c r="Y645" s="63"/>
      <c r="Z645" s="63"/>
      <c r="AA645" s="63"/>
      <c r="AB645" s="307"/>
      <c r="AC645" s="307"/>
      <c r="AD645" s="307"/>
      <c r="AE645" s="307"/>
      <c r="AF645" s="307"/>
    </row>
    <row r="646" spans="10:32" ht="15" customHeight="1" x14ac:dyDescent="0.25">
      <c r="J646" s="63"/>
      <c r="K646" s="63"/>
      <c r="L646" s="63"/>
      <c r="M646" s="63"/>
      <c r="N646" s="63"/>
      <c r="O646" s="63"/>
      <c r="Q646" s="63"/>
      <c r="R646" s="63"/>
      <c r="S646" s="63"/>
      <c r="U646" s="63"/>
      <c r="V646" s="63"/>
      <c r="W646" s="63"/>
      <c r="X646" s="63"/>
      <c r="Y646" s="63"/>
      <c r="Z646" s="63"/>
      <c r="AA646" s="63"/>
      <c r="AB646" s="307"/>
      <c r="AC646" s="307"/>
      <c r="AD646" s="307"/>
      <c r="AE646" s="307"/>
      <c r="AF646" s="307"/>
    </row>
    <row r="647" spans="10:32" ht="15" customHeight="1" x14ac:dyDescent="0.25">
      <c r="J647" s="63"/>
      <c r="K647" s="63"/>
      <c r="L647" s="63"/>
      <c r="M647" s="63"/>
      <c r="N647" s="63"/>
      <c r="O647" s="63"/>
      <c r="Q647" s="63"/>
      <c r="R647" s="63"/>
      <c r="S647" s="63"/>
      <c r="U647" s="63"/>
      <c r="V647" s="63"/>
      <c r="W647" s="63"/>
      <c r="X647" s="63"/>
      <c r="Y647" s="63"/>
      <c r="Z647" s="63"/>
      <c r="AA647" s="63"/>
      <c r="AB647" s="307"/>
      <c r="AC647" s="307"/>
      <c r="AD647" s="307"/>
      <c r="AE647" s="307"/>
      <c r="AF647" s="307"/>
    </row>
    <row r="648" spans="10:32" ht="15" customHeight="1" x14ac:dyDescent="0.25">
      <c r="J648" s="63"/>
      <c r="K648" s="63"/>
      <c r="L648" s="63"/>
      <c r="M648" s="63"/>
      <c r="N648" s="63"/>
      <c r="O648" s="63"/>
      <c r="Q648" s="63"/>
      <c r="R648" s="63"/>
      <c r="S648" s="63"/>
      <c r="U648" s="63"/>
      <c r="V648" s="63"/>
      <c r="W648" s="63"/>
      <c r="X648" s="63"/>
      <c r="Y648" s="63"/>
      <c r="Z648" s="63"/>
      <c r="AA648" s="63"/>
      <c r="AB648" s="307"/>
      <c r="AC648" s="307"/>
      <c r="AD648" s="307"/>
      <c r="AE648" s="307"/>
      <c r="AF648" s="307"/>
    </row>
    <row r="649" spans="10:32" ht="15" customHeight="1" x14ac:dyDescent="0.25">
      <c r="J649" s="63"/>
      <c r="K649" s="63"/>
      <c r="L649" s="63"/>
      <c r="M649" s="63"/>
      <c r="N649" s="63"/>
      <c r="O649" s="63"/>
      <c r="Q649" s="63"/>
      <c r="R649" s="63"/>
      <c r="S649" s="63"/>
      <c r="U649" s="63"/>
      <c r="V649" s="63"/>
      <c r="W649" s="63"/>
      <c r="X649" s="63"/>
      <c r="Y649" s="63"/>
      <c r="Z649" s="63"/>
      <c r="AA649" s="63"/>
      <c r="AB649" s="307"/>
      <c r="AC649" s="307"/>
      <c r="AD649" s="307"/>
      <c r="AE649" s="307"/>
      <c r="AF649" s="307"/>
    </row>
    <row r="650" spans="10:32" ht="15" customHeight="1" x14ac:dyDescent="0.25">
      <c r="J650" s="63"/>
      <c r="K650" s="63"/>
      <c r="L650" s="63"/>
      <c r="M650" s="63"/>
      <c r="N650" s="63"/>
      <c r="O650" s="63"/>
      <c r="Q650" s="63"/>
      <c r="R650" s="63"/>
      <c r="S650" s="63"/>
      <c r="U650" s="63"/>
      <c r="V650" s="63"/>
      <c r="W650" s="63"/>
      <c r="X650" s="63"/>
      <c r="Y650" s="63"/>
      <c r="Z650" s="63"/>
      <c r="AA650" s="63"/>
      <c r="AB650" s="307"/>
      <c r="AC650" s="307"/>
      <c r="AD650" s="307"/>
      <c r="AE650" s="307"/>
      <c r="AF650" s="307"/>
    </row>
    <row r="651" spans="10:32" ht="15" customHeight="1" x14ac:dyDescent="0.25">
      <c r="J651" s="63"/>
      <c r="K651" s="63"/>
      <c r="L651" s="63"/>
      <c r="M651" s="63"/>
      <c r="N651" s="63"/>
      <c r="O651" s="63"/>
      <c r="Q651" s="63"/>
      <c r="R651" s="63"/>
      <c r="S651" s="63"/>
      <c r="U651" s="63"/>
      <c r="V651" s="63"/>
      <c r="W651" s="63"/>
      <c r="X651" s="63"/>
      <c r="Y651" s="63"/>
      <c r="Z651" s="63"/>
      <c r="AA651" s="63"/>
      <c r="AB651" s="307"/>
      <c r="AC651" s="307"/>
      <c r="AD651" s="307"/>
      <c r="AE651" s="307"/>
      <c r="AF651" s="307"/>
    </row>
    <row r="652" spans="10:32" ht="15" customHeight="1" x14ac:dyDescent="0.25">
      <c r="J652" s="63"/>
      <c r="K652" s="63"/>
      <c r="L652" s="63"/>
      <c r="M652" s="63"/>
      <c r="N652" s="63"/>
      <c r="O652" s="63"/>
      <c r="Q652" s="63"/>
      <c r="R652" s="63"/>
      <c r="S652" s="63"/>
      <c r="U652" s="63"/>
      <c r="V652" s="63"/>
      <c r="W652" s="63"/>
      <c r="X652" s="63"/>
      <c r="Y652" s="63"/>
      <c r="Z652" s="63"/>
      <c r="AA652" s="63"/>
      <c r="AB652" s="307"/>
      <c r="AC652" s="307"/>
      <c r="AD652" s="307"/>
      <c r="AE652" s="307"/>
      <c r="AF652" s="307"/>
    </row>
    <row r="653" spans="10:32" ht="15" customHeight="1" x14ac:dyDescent="0.25">
      <c r="J653" s="63"/>
      <c r="K653" s="63"/>
      <c r="L653" s="63"/>
      <c r="M653" s="63"/>
      <c r="N653" s="63"/>
      <c r="O653" s="63"/>
      <c r="Q653" s="63"/>
      <c r="R653" s="63"/>
      <c r="S653" s="63"/>
      <c r="U653" s="63"/>
      <c r="V653" s="63"/>
      <c r="W653" s="63"/>
      <c r="X653" s="63"/>
      <c r="Y653" s="63"/>
      <c r="Z653" s="63"/>
      <c r="AA653" s="63"/>
      <c r="AB653" s="307"/>
      <c r="AC653" s="307"/>
      <c r="AD653" s="307"/>
      <c r="AE653" s="307"/>
      <c r="AF653" s="307"/>
    </row>
    <row r="654" spans="10:32" ht="15" customHeight="1" x14ac:dyDescent="0.25">
      <c r="J654" s="63"/>
      <c r="K654" s="63"/>
      <c r="L654" s="63"/>
      <c r="M654" s="63"/>
      <c r="N654" s="63"/>
      <c r="O654" s="63"/>
      <c r="Q654" s="63"/>
      <c r="R654" s="63"/>
      <c r="S654" s="63"/>
      <c r="U654" s="63"/>
      <c r="V654" s="63"/>
      <c r="W654" s="63"/>
      <c r="X654" s="63"/>
      <c r="Y654" s="63"/>
      <c r="Z654" s="63"/>
      <c r="AA654" s="63"/>
      <c r="AB654" s="307"/>
      <c r="AC654" s="307"/>
      <c r="AD654" s="307"/>
      <c r="AE654" s="307"/>
      <c r="AF654" s="307"/>
    </row>
    <row r="655" spans="10:32" ht="15" customHeight="1" x14ac:dyDescent="0.25">
      <c r="J655" s="63"/>
      <c r="K655" s="63"/>
      <c r="L655" s="63"/>
      <c r="M655" s="63"/>
      <c r="N655" s="63"/>
      <c r="O655" s="63"/>
      <c r="Q655" s="63"/>
      <c r="R655" s="63"/>
      <c r="S655" s="63"/>
      <c r="U655" s="63"/>
      <c r="V655" s="63"/>
      <c r="W655" s="63"/>
      <c r="X655" s="63"/>
      <c r="Y655" s="63"/>
      <c r="Z655" s="63"/>
      <c r="AA655" s="63"/>
      <c r="AB655" s="307"/>
      <c r="AC655" s="307"/>
      <c r="AD655" s="307"/>
      <c r="AE655" s="307"/>
      <c r="AF655" s="307"/>
    </row>
    <row r="656" spans="10:32" ht="15" customHeight="1" x14ac:dyDescent="0.25">
      <c r="J656" s="63"/>
      <c r="K656" s="63"/>
      <c r="L656" s="63"/>
      <c r="M656" s="63"/>
      <c r="N656" s="63"/>
      <c r="O656" s="63"/>
      <c r="Q656" s="63"/>
      <c r="R656" s="63"/>
      <c r="S656" s="63"/>
      <c r="U656" s="63"/>
      <c r="V656" s="63"/>
      <c r="W656" s="63"/>
      <c r="X656" s="63"/>
      <c r="Y656" s="63"/>
      <c r="Z656" s="63"/>
      <c r="AA656" s="63"/>
      <c r="AB656" s="307"/>
      <c r="AC656" s="307"/>
      <c r="AD656" s="307"/>
      <c r="AE656" s="307"/>
      <c r="AF656" s="307"/>
    </row>
    <row r="657" spans="10:32" ht="15" customHeight="1" x14ac:dyDescent="0.25">
      <c r="J657" s="63"/>
      <c r="K657" s="63"/>
      <c r="L657" s="63"/>
      <c r="M657" s="63"/>
      <c r="N657" s="63"/>
      <c r="O657" s="63"/>
      <c r="Q657" s="63"/>
      <c r="R657" s="63"/>
      <c r="S657" s="63"/>
      <c r="U657" s="63"/>
      <c r="V657" s="63"/>
      <c r="W657" s="63"/>
      <c r="X657" s="63"/>
      <c r="Y657" s="63"/>
      <c r="Z657" s="63"/>
      <c r="AA657" s="63"/>
      <c r="AB657" s="307"/>
      <c r="AC657" s="307"/>
      <c r="AD657" s="307"/>
      <c r="AE657" s="307"/>
      <c r="AF657" s="307"/>
    </row>
    <row r="658" spans="10:32" ht="15" customHeight="1" x14ac:dyDescent="0.25">
      <c r="J658" s="63"/>
      <c r="K658" s="63"/>
      <c r="L658" s="63"/>
      <c r="M658" s="63"/>
      <c r="N658" s="63"/>
      <c r="O658" s="63"/>
      <c r="Q658" s="63"/>
      <c r="R658" s="63"/>
      <c r="S658" s="63"/>
      <c r="U658" s="63"/>
      <c r="V658" s="63"/>
      <c r="W658" s="63"/>
      <c r="X658" s="63"/>
      <c r="Y658" s="63"/>
      <c r="Z658" s="63"/>
      <c r="AA658" s="63"/>
      <c r="AB658" s="307"/>
      <c r="AC658" s="307"/>
      <c r="AD658" s="307"/>
      <c r="AE658" s="307"/>
      <c r="AF658" s="307"/>
    </row>
    <row r="659" spans="10:32" ht="15" customHeight="1" x14ac:dyDescent="0.25">
      <c r="J659" s="63"/>
      <c r="K659" s="63"/>
      <c r="L659" s="63"/>
      <c r="M659" s="63"/>
      <c r="N659" s="63"/>
      <c r="O659" s="63"/>
      <c r="Q659" s="63"/>
      <c r="R659" s="63"/>
      <c r="S659" s="63"/>
      <c r="U659" s="63"/>
      <c r="V659" s="63"/>
      <c r="W659" s="63"/>
      <c r="X659" s="63"/>
      <c r="Y659" s="63"/>
      <c r="Z659" s="63"/>
      <c r="AA659" s="63"/>
      <c r="AB659" s="307"/>
      <c r="AC659" s="307"/>
      <c r="AD659" s="307"/>
      <c r="AE659" s="307"/>
      <c r="AF659" s="307"/>
    </row>
    <row r="660" spans="10:32" ht="15" customHeight="1" x14ac:dyDescent="0.25">
      <c r="J660" s="63"/>
      <c r="K660" s="63"/>
      <c r="L660" s="63"/>
      <c r="M660" s="63"/>
      <c r="N660" s="63"/>
      <c r="O660" s="63"/>
      <c r="Q660" s="63"/>
      <c r="R660" s="63"/>
      <c r="S660" s="63"/>
      <c r="U660" s="63"/>
      <c r="V660" s="63"/>
      <c r="W660" s="63"/>
      <c r="X660" s="63"/>
      <c r="Y660" s="63"/>
      <c r="Z660" s="63"/>
      <c r="AA660" s="63"/>
      <c r="AB660" s="307"/>
      <c r="AC660" s="307"/>
      <c r="AD660" s="307"/>
      <c r="AE660" s="307"/>
      <c r="AF660" s="307"/>
    </row>
    <row r="661" spans="10:32" ht="15" customHeight="1" x14ac:dyDescent="0.25">
      <c r="J661" s="63"/>
      <c r="K661" s="63"/>
      <c r="L661" s="63"/>
      <c r="M661" s="63"/>
      <c r="N661" s="63"/>
      <c r="O661" s="63"/>
      <c r="Q661" s="63"/>
      <c r="R661" s="63"/>
      <c r="S661" s="63"/>
      <c r="U661" s="63"/>
      <c r="V661" s="63"/>
      <c r="W661" s="63"/>
      <c r="X661" s="63"/>
      <c r="Y661" s="63"/>
      <c r="Z661" s="63"/>
      <c r="AA661" s="63"/>
      <c r="AB661" s="307"/>
      <c r="AC661" s="307"/>
      <c r="AD661" s="307"/>
      <c r="AE661" s="307"/>
      <c r="AF661" s="307"/>
    </row>
    <row r="662" spans="10:32" ht="15" customHeight="1" x14ac:dyDescent="0.25">
      <c r="J662" s="63"/>
      <c r="K662" s="63"/>
      <c r="L662" s="63"/>
      <c r="M662" s="63"/>
      <c r="N662" s="63"/>
      <c r="O662" s="63"/>
      <c r="Q662" s="63"/>
      <c r="R662" s="63"/>
      <c r="S662" s="63"/>
      <c r="U662" s="63"/>
      <c r="V662" s="63"/>
      <c r="W662" s="63"/>
      <c r="X662" s="63"/>
      <c r="Y662" s="63"/>
      <c r="Z662" s="63"/>
      <c r="AA662" s="63"/>
      <c r="AB662" s="307"/>
      <c r="AC662" s="307"/>
      <c r="AD662" s="307"/>
      <c r="AE662" s="307"/>
      <c r="AF662" s="307"/>
    </row>
    <row r="663" spans="10:32" ht="15" customHeight="1" x14ac:dyDescent="0.25">
      <c r="J663" s="63"/>
      <c r="K663" s="63"/>
      <c r="L663" s="63"/>
      <c r="M663" s="63"/>
      <c r="N663" s="63"/>
      <c r="O663" s="63"/>
      <c r="Q663" s="63"/>
      <c r="R663" s="63"/>
      <c r="S663" s="63"/>
      <c r="U663" s="63"/>
      <c r="V663" s="63"/>
      <c r="W663" s="63"/>
      <c r="X663" s="63"/>
      <c r="Y663" s="63"/>
      <c r="Z663" s="63"/>
      <c r="AA663" s="63"/>
      <c r="AB663" s="307"/>
      <c r="AC663" s="307"/>
      <c r="AD663" s="307"/>
      <c r="AE663" s="307"/>
      <c r="AF663" s="307"/>
    </row>
    <row r="664" spans="10:32" ht="15" customHeight="1" x14ac:dyDescent="0.25">
      <c r="J664" s="63"/>
      <c r="K664" s="63"/>
      <c r="L664" s="63"/>
      <c r="M664" s="63"/>
      <c r="N664" s="63"/>
      <c r="O664" s="63"/>
      <c r="Q664" s="63"/>
      <c r="R664" s="63"/>
      <c r="S664" s="63"/>
      <c r="U664" s="63"/>
      <c r="V664" s="63"/>
      <c r="W664" s="63"/>
      <c r="X664" s="63"/>
      <c r="Y664" s="63"/>
      <c r="Z664" s="63"/>
      <c r="AA664" s="63"/>
      <c r="AB664" s="307"/>
      <c r="AC664" s="307"/>
      <c r="AD664" s="307"/>
      <c r="AE664" s="307"/>
      <c r="AF664" s="307"/>
    </row>
    <row r="665" spans="10:32" ht="15" customHeight="1" x14ac:dyDescent="0.25">
      <c r="J665" s="63"/>
      <c r="K665" s="63"/>
      <c r="L665" s="63"/>
      <c r="M665" s="63"/>
      <c r="N665" s="63"/>
      <c r="O665" s="63"/>
      <c r="Q665" s="63"/>
      <c r="R665" s="63"/>
      <c r="S665" s="63"/>
      <c r="U665" s="63"/>
      <c r="V665" s="63"/>
      <c r="W665" s="63"/>
      <c r="X665" s="63"/>
      <c r="Y665" s="63"/>
      <c r="Z665" s="63"/>
      <c r="AA665" s="63"/>
      <c r="AB665" s="307"/>
      <c r="AC665" s="307"/>
      <c r="AD665" s="307"/>
      <c r="AE665" s="307"/>
      <c r="AF665" s="307"/>
    </row>
    <row r="666" spans="10:32" ht="15" customHeight="1" x14ac:dyDescent="0.25">
      <c r="J666" s="63"/>
      <c r="K666" s="63"/>
      <c r="L666" s="63"/>
      <c r="M666" s="63"/>
      <c r="N666" s="63"/>
      <c r="O666" s="63"/>
      <c r="Q666" s="63"/>
      <c r="R666" s="63"/>
      <c r="S666" s="63"/>
      <c r="U666" s="63"/>
      <c r="V666" s="63"/>
      <c r="W666" s="63"/>
      <c r="X666" s="63"/>
      <c r="Y666" s="63"/>
      <c r="Z666" s="63"/>
      <c r="AA666" s="63"/>
      <c r="AB666" s="307"/>
      <c r="AC666" s="307"/>
      <c r="AD666" s="307"/>
      <c r="AE666" s="307"/>
      <c r="AF666" s="307"/>
    </row>
    <row r="667" spans="10:32" ht="15" customHeight="1" x14ac:dyDescent="0.25">
      <c r="J667" s="63"/>
      <c r="K667" s="63"/>
      <c r="L667" s="63"/>
      <c r="M667" s="63"/>
      <c r="N667" s="63"/>
      <c r="O667" s="63"/>
      <c r="Q667" s="63"/>
      <c r="R667" s="63"/>
      <c r="S667" s="63"/>
      <c r="U667" s="63"/>
      <c r="V667" s="63"/>
      <c r="W667" s="63"/>
      <c r="X667" s="63"/>
      <c r="Y667" s="63"/>
      <c r="Z667" s="63"/>
      <c r="AA667" s="63"/>
      <c r="AB667" s="307"/>
      <c r="AC667" s="307"/>
      <c r="AD667" s="307"/>
      <c r="AE667" s="307"/>
      <c r="AF667" s="307"/>
    </row>
    <row r="668" spans="10:32" ht="15" customHeight="1" x14ac:dyDescent="0.25">
      <c r="J668" s="63"/>
      <c r="K668" s="63"/>
      <c r="L668" s="63"/>
      <c r="M668" s="63"/>
      <c r="N668" s="63"/>
      <c r="O668" s="63"/>
      <c r="Q668" s="63"/>
      <c r="R668" s="63"/>
      <c r="S668" s="63"/>
      <c r="U668" s="63"/>
      <c r="V668" s="63"/>
      <c r="W668" s="63"/>
      <c r="X668" s="63"/>
      <c r="Y668" s="63"/>
      <c r="Z668" s="63"/>
      <c r="AA668" s="63"/>
      <c r="AB668" s="307"/>
      <c r="AC668" s="307"/>
      <c r="AD668" s="307"/>
      <c r="AE668" s="307"/>
      <c r="AF668" s="307"/>
    </row>
    <row r="669" spans="10:32" ht="15" customHeight="1" x14ac:dyDescent="0.25">
      <c r="J669" s="63"/>
      <c r="K669" s="63"/>
      <c r="L669" s="63"/>
      <c r="M669" s="63"/>
      <c r="N669" s="63"/>
      <c r="O669" s="63"/>
      <c r="Q669" s="63"/>
      <c r="R669" s="63"/>
      <c r="S669" s="63"/>
      <c r="U669" s="63"/>
      <c r="V669" s="63"/>
      <c r="W669" s="63"/>
      <c r="X669" s="63"/>
      <c r="Y669" s="63"/>
      <c r="Z669" s="63"/>
      <c r="AA669" s="63"/>
      <c r="AB669" s="307"/>
      <c r="AC669" s="307"/>
      <c r="AD669" s="307"/>
      <c r="AE669" s="307"/>
      <c r="AF669" s="307"/>
    </row>
    <row r="670" spans="10:32" ht="15" customHeight="1" x14ac:dyDescent="0.25">
      <c r="J670" s="63"/>
      <c r="K670" s="63"/>
      <c r="L670" s="63"/>
      <c r="M670" s="63"/>
      <c r="N670" s="63"/>
      <c r="O670" s="63"/>
      <c r="Q670" s="63"/>
      <c r="R670" s="63"/>
      <c r="S670" s="63"/>
      <c r="U670" s="63"/>
      <c r="V670" s="63"/>
      <c r="W670" s="63"/>
      <c r="X670" s="63"/>
      <c r="Y670" s="63"/>
      <c r="Z670" s="63"/>
      <c r="AA670" s="63"/>
      <c r="AB670" s="307"/>
      <c r="AC670" s="307"/>
      <c r="AD670" s="307"/>
      <c r="AE670" s="307"/>
      <c r="AF670" s="307"/>
    </row>
    <row r="671" spans="10:32" ht="15" customHeight="1" x14ac:dyDescent="0.25">
      <c r="J671" s="63"/>
      <c r="K671" s="63"/>
      <c r="L671" s="63"/>
      <c r="M671" s="63"/>
      <c r="N671" s="63"/>
      <c r="O671" s="63"/>
      <c r="Q671" s="63"/>
      <c r="R671" s="63"/>
      <c r="S671" s="63"/>
      <c r="U671" s="63"/>
      <c r="V671" s="63"/>
      <c r="W671" s="63"/>
      <c r="X671" s="63"/>
      <c r="Y671" s="63"/>
      <c r="Z671" s="63"/>
      <c r="AA671" s="63"/>
      <c r="AB671" s="307"/>
      <c r="AC671" s="307"/>
      <c r="AD671" s="307"/>
      <c r="AE671" s="307"/>
      <c r="AF671" s="307"/>
    </row>
    <row r="672" spans="10:32" ht="15" customHeight="1" x14ac:dyDescent="0.25">
      <c r="J672" s="63"/>
      <c r="K672" s="63"/>
      <c r="L672" s="63"/>
      <c r="M672" s="63"/>
      <c r="N672" s="63"/>
      <c r="O672" s="63"/>
      <c r="Q672" s="63"/>
      <c r="R672" s="63"/>
      <c r="S672" s="63"/>
      <c r="U672" s="63"/>
      <c r="V672" s="63"/>
      <c r="W672" s="63"/>
      <c r="X672" s="63"/>
      <c r="Y672" s="63"/>
      <c r="Z672" s="63"/>
      <c r="AA672" s="63"/>
      <c r="AB672" s="307"/>
      <c r="AC672" s="307"/>
      <c r="AD672" s="307"/>
      <c r="AE672" s="307"/>
      <c r="AF672" s="307"/>
    </row>
    <row r="673" spans="10:32" ht="15" customHeight="1" x14ac:dyDescent="0.25">
      <c r="J673" s="63"/>
      <c r="K673" s="63"/>
      <c r="L673" s="63"/>
      <c r="M673" s="63"/>
      <c r="N673" s="63"/>
      <c r="O673" s="63"/>
      <c r="Q673" s="63"/>
      <c r="R673" s="63"/>
      <c r="S673" s="63"/>
      <c r="U673" s="63"/>
      <c r="V673" s="63"/>
      <c r="W673" s="63"/>
      <c r="X673" s="63"/>
      <c r="Y673" s="63"/>
      <c r="Z673" s="63"/>
      <c r="AA673" s="63"/>
      <c r="AB673" s="307"/>
      <c r="AC673" s="307"/>
      <c r="AD673" s="307"/>
      <c r="AE673" s="307"/>
      <c r="AF673" s="307"/>
    </row>
    <row r="674" spans="10:32" ht="15" customHeight="1" x14ac:dyDescent="0.25">
      <c r="J674" s="63"/>
      <c r="K674" s="63"/>
      <c r="L674" s="63"/>
      <c r="M674" s="63"/>
      <c r="N674" s="63"/>
      <c r="O674" s="63"/>
      <c r="Q674" s="63"/>
      <c r="R674" s="63"/>
      <c r="S674" s="63"/>
      <c r="U674" s="63"/>
      <c r="V674" s="63"/>
      <c r="W674" s="63"/>
      <c r="X674" s="63"/>
      <c r="Y674" s="63"/>
      <c r="Z674" s="63"/>
      <c r="AA674" s="63"/>
      <c r="AB674" s="307"/>
      <c r="AC674" s="307"/>
      <c r="AD674" s="307"/>
      <c r="AE674" s="307"/>
      <c r="AF674" s="307"/>
    </row>
    <row r="675" spans="10:32" ht="15" customHeight="1" x14ac:dyDescent="0.25">
      <c r="J675" s="63"/>
      <c r="K675" s="63"/>
      <c r="L675" s="63"/>
      <c r="M675" s="63"/>
      <c r="N675" s="63"/>
      <c r="O675" s="63"/>
      <c r="Q675" s="63"/>
      <c r="R675" s="63"/>
      <c r="S675" s="63"/>
      <c r="U675" s="63"/>
      <c r="V675" s="63"/>
      <c r="W675" s="63"/>
      <c r="X675" s="63"/>
      <c r="Y675" s="63"/>
      <c r="Z675" s="63"/>
      <c r="AA675" s="63"/>
      <c r="AB675" s="307"/>
      <c r="AC675" s="307"/>
      <c r="AD675" s="307"/>
      <c r="AE675" s="307"/>
      <c r="AF675" s="307"/>
    </row>
    <row r="676" spans="10:32" ht="15" customHeight="1" x14ac:dyDescent="0.25">
      <c r="J676" s="63"/>
      <c r="K676" s="63"/>
      <c r="L676" s="63"/>
      <c r="M676" s="63"/>
      <c r="N676" s="63"/>
      <c r="O676" s="63"/>
      <c r="Q676" s="63"/>
      <c r="R676" s="63"/>
      <c r="S676" s="63"/>
      <c r="U676" s="63"/>
      <c r="V676" s="63"/>
      <c r="W676" s="63"/>
      <c r="X676" s="63"/>
      <c r="Y676" s="63"/>
      <c r="Z676" s="63"/>
      <c r="AA676" s="63"/>
      <c r="AB676" s="307"/>
      <c r="AC676" s="307"/>
      <c r="AD676" s="307"/>
      <c r="AE676" s="307"/>
      <c r="AF676" s="307"/>
    </row>
    <row r="677" spans="10:32" ht="15" customHeight="1" x14ac:dyDescent="0.25">
      <c r="J677" s="63"/>
      <c r="K677" s="63"/>
      <c r="L677" s="63"/>
      <c r="M677" s="63"/>
      <c r="N677" s="63"/>
      <c r="O677" s="63"/>
      <c r="Q677" s="63"/>
      <c r="R677" s="63"/>
      <c r="S677" s="63"/>
      <c r="U677" s="63"/>
      <c r="V677" s="63"/>
      <c r="W677" s="63"/>
      <c r="X677" s="63"/>
      <c r="Y677" s="63"/>
      <c r="Z677" s="63"/>
      <c r="AA677" s="63"/>
      <c r="AB677" s="307"/>
      <c r="AC677" s="307"/>
      <c r="AD677" s="307"/>
      <c r="AE677" s="307"/>
      <c r="AF677" s="307"/>
    </row>
    <row r="678" spans="10:32" ht="15" customHeight="1" x14ac:dyDescent="0.25">
      <c r="J678" s="63"/>
      <c r="K678" s="63"/>
      <c r="L678" s="63"/>
      <c r="M678" s="63"/>
      <c r="N678" s="63"/>
      <c r="O678" s="63"/>
      <c r="Q678" s="63"/>
      <c r="R678" s="63"/>
      <c r="S678" s="63"/>
      <c r="U678" s="63"/>
      <c r="V678" s="63"/>
      <c r="W678" s="63"/>
      <c r="X678" s="63"/>
      <c r="Y678" s="63"/>
      <c r="Z678" s="63"/>
      <c r="AA678" s="63"/>
      <c r="AB678" s="307"/>
      <c r="AC678" s="307"/>
      <c r="AD678" s="307"/>
      <c r="AE678" s="307"/>
      <c r="AF678" s="307"/>
    </row>
    <row r="679" spans="10:32" ht="15" customHeight="1" x14ac:dyDescent="0.25">
      <c r="J679" s="63"/>
      <c r="K679" s="63"/>
      <c r="L679" s="63"/>
      <c r="M679" s="63"/>
      <c r="N679" s="63"/>
      <c r="O679" s="63"/>
      <c r="Q679" s="63"/>
      <c r="R679" s="63"/>
      <c r="S679" s="63"/>
      <c r="U679" s="63"/>
      <c r="V679" s="63"/>
      <c r="W679" s="63"/>
      <c r="X679" s="63"/>
      <c r="Y679" s="63"/>
      <c r="Z679" s="63"/>
      <c r="AA679" s="63"/>
      <c r="AB679" s="307"/>
      <c r="AC679" s="307"/>
      <c r="AD679" s="307"/>
      <c r="AE679" s="307"/>
      <c r="AF679" s="307"/>
    </row>
    <row r="680" spans="10:32" ht="15" customHeight="1" x14ac:dyDescent="0.25">
      <c r="J680" s="63"/>
      <c r="K680" s="63"/>
      <c r="L680" s="63"/>
      <c r="M680" s="63"/>
      <c r="N680" s="63"/>
      <c r="O680" s="63"/>
      <c r="Q680" s="63"/>
      <c r="R680" s="63"/>
      <c r="S680" s="63"/>
      <c r="U680" s="63"/>
      <c r="V680" s="63"/>
      <c r="W680" s="63"/>
      <c r="X680" s="63"/>
      <c r="Y680" s="63"/>
      <c r="Z680" s="63"/>
      <c r="AA680" s="63"/>
      <c r="AB680" s="307"/>
      <c r="AC680" s="307"/>
      <c r="AD680" s="307"/>
      <c r="AE680" s="307"/>
      <c r="AF680" s="307"/>
    </row>
    <row r="681" spans="10:32" ht="15" customHeight="1" x14ac:dyDescent="0.25">
      <c r="J681" s="63"/>
      <c r="K681" s="63"/>
      <c r="L681" s="63"/>
      <c r="M681" s="63"/>
      <c r="N681" s="63"/>
      <c r="O681" s="63"/>
      <c r="Q681" s="63"/>
      <c r="R681" s="63"/>
      <c r="S681" s="63"/>
      <c r="U681" s="63"/>
      <c r="V681" s="63"/>
      <c r="W681" s="63"/>
      <c r="X681" s="63"/>
      <c r="Y681" s="63"/>
      <c r="Z681" s="63"/>
      <c r="AA681" s="63"/>
      <c r="AB681" s="307"/>
      <c r="AC681" s="307"/>
      <c r="AD681" s="307"/>
      <c r="AE681" s="307"/>
      <c r="AF681" s="307"/>
    </row>
    <row r="682" spans="10:32" ht="15" customHeight="1" x14ac:dyDescent="0.25">
      <c r="J682" s="63"/>
      <c r="K682" s="63"/>
      <c r="L682" s="63"/>
      <c r="M682" s="63"/>
      <c r="N682" s="63"/>
      <c r="O682" s="63"/>
      <c r="Q682" s="63"/>
      <c r="R682" s="63"/>
      <c r="S682" s="63"/>
      <c r="U682" s="63"/>
      <c r="V682" s="63"/>
      <c r="W682" s="63"/>
      <c r="X682" s="63"/>
      <c r="Y682" s="63"/>
      <c r="Z682" s="63"/>
      <c r="AA682" s="63"/>
      <c r="AB682" s="307"/>
      <c r="AC682" s="307"/>
      <c r="AD682" s="307"/>
      <c r="AE682" s="307"/>
      <c r="AF682" s="307"/>
    </row>
    <row r="683" spans="10:32" ht="15" customHeight="1" x14ac:dyDescent="0.25">
      <c r="J683" s="63"/>
      <c r="K683" s="63"/>
      <c r="L683" s="63"/>
      <c r="M683" s="63"/>
      <c r="N683" s="63"/>
      <c r="O683" s="63"/>
      <c r="Q683" s="63"/>
      <c r="R683" s="63"/>
      <c r="S683" s="63"/>
      <c r="U683" s="63"/>
      <c r="V683" s="63"/>
      <c r="W683" s="63"/>
      <c r="X683" s="63"/>
      <c r="Y683" s="63"/>
      <c r="Z683" s="63"/>
      <c r="AA683" s="63"/>
      <c r="AB683" s="307"/>
      <c r="AC683" s="307"/>
      <c r="AD683" s="307"/>
      <c r="AE683" s="307"/>
      <c r="AF683" s="307"/>
    </row>
    <row r="684" spans="10:32" ht="15" customHeight="1" x14ac:dyDescent="0.25">
      <c r="J684" s="63"/>
      <c r="K684" s="63"/>
      <c r="L684" s="63"/>
      <c r="M684" s="63"/>
      <c r="N684" s="63"/>
      <c r="O684" s="63"/>
      <c r="Q684" s="63"/>
      <c r="R684" s="63"/>
      <c r="S684" s="63"/>
      <c r="U684" s="63"/>
      <c r="V684" s="63"/>
      <c r="W684" s="63"/>
      <c r="X684" s="63"/>
      <c r="Y684" s="63"/>
      <c r="Z684" s="63"/>
      <c r="AA684" s="63"/>
      <c r="AB684" s="307"/>
      <c r="AC684" s="307"/>
      <c r="AD684" s="307"/>
      <c r="AE684" s="307"/>
      <c r="AF684" s="307"/>
    </row>
    <row r="685" spans="10:32" ht="15" customHeight="1" x14ac:dyDescent="0.25">
      <c r="J685" s="63"/>
      <c r="K685" s="63"/>
      <c r="L685" s="63"/>
      <c r="M685" s="63"/>
      <c r="N685" s="63"/>
      <c r="O685" s="63"/>
      <c r="Q685" s="63"/>
      <c r="R685" s="63"/>
      <c r="S685" s="63"/>
      <c r="U685" s="63"/>
      <c r="V685" s="63"/>
      <c r="W685" s="63"/>
      <c r="X685" s="63"/>
      <c r="Y685" s="63"/>
      <c r="Z685" s="63"/>
      <c r="AA685" s="63"/>
      <c r="AB685" s="307"/>
      <c r="AC685" s="307"/>
      <c r="AD685" s="307"/>
      <c r="AE685" s="307"/>
      <c r="AF685" s="307"/>
    </row>
    <row r="686" spans="10:32" ht="15" customHeight="1" x14ac:dyDescent="0.25">
      <c r="J686" s="63"/>
      <c r="K686" s="63"/>
      <c r="L686" s="63"/>
      <c r="M686" s="63"/>
      <c r="N686" s="63"/>
      <c r="O686" s="63"/>
      <c r="Q686" s="63"/>
      <c r="R686" s="63"/>
      <c r="S686" s="63"/>
      <c r="U686" s="63"/>
      <c r="V686" s="63"/>
      <c r="W686" s="63"/>
      <c r="X686" s="63"/>
      <c r="Y686" s="63"/>
      <c r="Z686" s="63"/>
      <c r="AA686" s="63"/>
      <c r="AB686" s="307"/>
      <c r="AC686" s="307"/>
      <c r="AD686" s="307"/>
      <c r="AE686" s="307"/>
      <c r="AF686" s="307"/>
    </row>
    <row r="687" spans="10:32" ht="15" customHeight="1" x14ac:dyDescent="0.25">
      <c r="J687" s="63"/>
      <c r="K687" s="63"/>
      <c r="L687" s="63"/>
      <c r="M687" s="63"/>
      <c r="N687" s="63"/>
      <c r="O687" s="63"/>
      <c r="Q687" s="63"/>
      <c r="R687" s="63"/>
      <c r="S687" s="63"/>
      <c r="U687" s="63"/>
      <c r="V687" s="63"/>
      <c r="W687" s="63"/>
      <c r="X687" s="63"/>
      <c r="Y687" s="63"/>
      <c r="Z687" s="63"/>
      <c r="AA687" s="63"/>
      <c r="AB687" s="307"/>
      <c r="AC687" s="307"/>
      <c r="AD687" s="307"/>
      <c r="AE687" s="307"/>
      <c r="AF687" s="307"/>
    </row>
    <row r="688" spans="10:32" ht="15" customHeight="1" x14ac:dyDescent="0.25">
      <c r="J688" s="63"/>
      <c r="K688" s="63"/>
      <c r="L688" s="63"/>
      <c r="M688" s="63"/>
      <c r="N688" s="63"/>
      <c r="O688" s="63"/>
      <c r="Q688" s="63"/>
      <c r="R688" s="63"/>
      <c r="S688" s="63"/>
      <c r="U688" s="63"/>
      <c r="V688" s="63"/>
      <c r="W688" s="63"/>
      <c r="X688" s="63"/>
      <c r="Y688" s="63"/>
      <c r="Z688" s="63"/>
      <c r="AA688" s="63"/>
      <c r="AB688" s="307"/>
      <c r="AC688" s="307"/>
      <c r="AD688" s="307"/>
      <c r="AE688" s="307"/>
      <c r="AF688" s="307"/>
    </row>
    <row r="689" spans="10:32" ht="15" customHeight="1" x14ac:dyDescent="0.25">
      <c r="J689" s="63"/>
      <c r="K689" s="63"/>
      <c r="L689" s="63"/>
      <c r="M689" s="63"/>
      <c r="N689" s="63"/>
      <c r="O689" s="63"/>
      <c r="Q689" s="63"/>
      <c r="R689" s="63"/>
      <c r="S689" s="63"/>
      <c r="U689" s="63"/>
      <c r="V689" s="63"/>
      <c r="W689" s="63"/>
      <c r="X689" s="63"/>
      <c r="Y689" s="63"/>
      <c r="Z689" s="63"/>
      <c r="AA689" s="63"/>
      <c r="AB689" s="307"/>
      <c r="AC689" s="307"/>
      <c r="AD689" s="307"/>
      <c r="AE689" s="307"/>
      <c r="AF689" s="307"/>
    </row>
    <row r="690" spans="10:32" ht="15" customHeight="1" x14ac:dyDescent="0.25">
      <c r="J690" s="63"/>
      <c r="K690" s="63"/>
      <c r="L690" s="63"/>
      <c r="M690" s="63"/>
      <c r="N690" s="63"/>
      <c r="O690" s="63"/>
      <c r="Q690" s="63"/>
      <c r="R690" s="63"/>
      <c r="S690" s="63"/>
      <c r="U690" s="63"/>
      <c r="V690" s="63"/>
      <c r="W690" s="63"/>
      <c r="X690" s="63"/>
      <c r="Y690" s="63"/>
      <c r="Z690" s="63"/>
      <c r="AA690" s="63"/>
      <c r="AB690" s="307"/>
      <c r="AC690" s="307"/>
      <c r="AD690" s="307"/>
      <c r="AE690" s="307"/>
      <c r="AF690" s="307"/>
    </row>
    <row r="691" spans="10:32" ht="15" customHeight="1" x14ac:dyDescent="0.25">
      <c r="J691" s="63"/>
      <c r="K691" s="63"/>
      <c r="L691" s="63"/>
      <c r="M691" s="63"/>
      <c r="N691" s="63"/>
      <c r="O691" s="63"/>
      <c r="Q691" s="63"/>
      <c r="R691" s="63"/>
      <c r="S691" s="63"/>
      <c r="U691" s="63"/>
      <c r="V691" s="63"/>
      <c r="W691" s="63"/>
      <c r="X691" s="63"/>
      <c r="Y691" s="63"/>
      <c r="Z691" s="63"/>
      <c r="AA691" s="63"/>
      <c r="AB691" s="307"/>
      <c r="AC691" s="307"/>
      <c r="AD691" s="307"/>
      <c r="AE691" s="307"/>
      <c r="AF691" s="307"/>
    </row>
    <row r="692" spans="10:32" ht="15" customHeight="1" x14ac:dyDescent="0.25">
      <c r="J692" s="63"/>
      <c r="K692" s="63"/>
      <c r="L692" s="63"/>
      <c r="M692" s="63"/>
      <c r="N692" s="63"/>
      <c r="O692" s="63"/>
      <c r="Q692" s="63"/>
      <c r="R692" s="63"/>
      <c r="S692" s="63"/>
      <c r="U692" s="63"/>
      <c r="V692" s="63"/>
      <c r="W692" s="63"/>
      <c r="X692" s="63"/>
      <c r="Y692" s="63"/>
      <c r="Z692" s="63"/>
      <c r="AA692" s="63"/>
      <c r="AB692" s="307"/>
      <c r="AC692" s="307"/>
      <c r="AD692" s="307"/>
      <c r="AE692" s="307"/>
      <c r="AF692" s="307"/>
    </row>
    <row r="693" spans="10:32" ht="15" customHeight="1" x14ac:dyDescent="0.25">
      <c r="J693" s="63"/>
      <c r="K693" s="63"/>
      <c r="L693" s="63"/>
      <c r="M693" s="63"/>
      <c r="N693" s="63"/>
      <c r="O693" s="63"/>
      <c r="Q693" s="63"/>
      <c r="R693" s="63"/>
      <c r="S693" s="63"/>
      <c r="U693" s="63"/>
      <c r="V693" s="63"/>
      <c r="W693" s="63"/>
      <c r="X693" s="63"/>
      <c r="Y693" s="63"/>
      <c r="Z693" s="63"/>
      <c r="AA693" s="63"/>
      <c r="AB693" s="307"/>
      <c r="AC693" s="307"/>
      <c r="AD693" s="307"/>
      <c r="AE693" s="307"/>
      <c r="AF693" s="307"/>
    </row>
    <row r="694" spans="10:32" ht="15" customHeight="1" x14ac:dyDescent="0.25">
      <c r="J694" s="63"/>
      <c r="K694" s="63"/>
      <c r="L694" s="63"/>
      <c r="M694" s="63"/>
      <c r="N694" s="63"/>
      <c r="O694" s="63"/>
      <c r="Q694" s="63"/>
      <c r="R694" s="63"/>
      <c r="S694" s="63"/>
      <c r="U694" s="63"/>
      <c r="V694" s="63"/>
      <c r="W694" s="63"/>
      <c r="X694" s="63"/>
      <c r="Y694" s="63"/>
      <c r="Z694" s="63"/>
      <c r="AA694" s="63"/>
      <c r="AB694" s="307"/>
      <c r="AC694" s="307"/>
      <c r="AD694" s="307"/>
      <c r="AE694" s="307"/>
      <c r="AF694" s="307"/>
    </row>
    <row r="695" spans="10:32" ht="15" customHeight="1" x14ac:dyDescent="0.25">
      <c r="J695" s="63"/>
      <c r="K695" s="63"/>
      <c r="L695" s="63"/>
      <c r="M695" s="63"/>
      <c r="N695" s="63"/>
      <c r="O695" s="63"/>
      <c r="Q695" s="63"/>
      <c r="R695" s="63"/>
      <c r="S695" s="63"/>
      <c r="U695" s="63"/>
      <c r="V695" s="63"/>
      <c r="W695" s="63"/>
      <c r="X695" s="63"/>
      <c r="Y695" s="63"/>
      <c r="Z695" s="63"/>
      <c r="AA695" s="63"/>
      <c r="AB695" s="307"/>
      <c r="AC695" s="307"/>
      <c r="AD695" s="307"/>
      <c r="AE695" s="307"/>
      <c r="AF695" s="307"/>
    </row>
    <row r="696" spans="10:32" ht="15" customHeight="1" x14ac:dyDescent="0.25">
      <c r="J696" s="63"/>
      <c r="K696" s="63"/>
      <c r="L696" s="63"/>
      <c r="M696" s="63"/>
      <c r="N696" s="63"/>
      <c r="O696" s="63"/>
      <c r="Q696" s="63"/>
      <c r="R696" s="63"/>
      <c r="S696" s="63"/>
      <c r="U696" s="63"/>
      <c r="V696" s="63"/>
      <c r="W696" s="63"/>
      <c r="X696" s="63"/>
      <c r="Y696" s="63"/>
      <c r="Z696" s="63"/>
      <c r="AA696" s="63"/>
      <c r="AB696" s="307"/>
      <c r="AC696" s="307"/>
      <c r="AD696" s="307"/>
      <c r="AE696" s="307"/>
      <c r="AF696" s="307"/>
    </row>
    <row r="697" spans="10:32" ht="15" customHeight="1" x14ac:dyDescent="0.25">
      <c r="J697" s="63"/>
      <c r="K697" s="63"/>
      <c r="L697" s="63"/>
      <c r="M697" s="63"/>
      <c r="N697" s="63"/>
      <c r="O697" s="63"/>
      <c r="Q697" s="63"/>
      <c r="R697" s="63"/>
      <c r="S697" s="63"/>
      <c r="U697" s="63"/>
      <c r="V697" s="63"/>
      <c r="W697" s="63"/>
      <c r="X697" s="63"/>
      <c r="Y697" s="63"/>
      <c r="Z697" s="63"/>
      <c r="AA697" s="63"/>
      <c r="AB697" s="307"/>
      <c r="AC697" s="307"/>
      <c r="AD697" s="307"/>
      <c r="AE697" s="307"/>
      <c r="AF697" s="307"/>
    </row>
    <row r="698" spans="10:32" ht="15" customHeight="1" x14ac:dyDescent="0.25">
      <c r="J698" s="63"/>
      <c r="K698" s="63"/>
      <c r="L698" s="63"/>
      <c r="M698" s="63"/>
      <c r="N698" s="63"/>
      <c r="O698" s="63"/>
      <c r="Q698" s="63"/>
      <c r="R698" s="63"/>
      <c r="S698" s="63"/>
      <c r="U698" s="63"/>
      <c r="V698" s="63"/>
      <c r="W698" s="63"/>
      <c r="X698" s="63"/>
      <c r="Y698" s="63"/>
      <c r="Z698" s="63"/>
      <c r="AA698" s="63"/>
      <c r="AB698" s="307"/>
      <c r="AC698" s="307"/>
      <c r="AD698" s="307"/>
      <c r="AE698" s="307"/>
      <c r="AF698" s="307"/>
    </row>
    <row r="699" spans="10:32" ht="15" customHeight="1" x14ac:dyDescent="0.25">
      <c r="J699" s="63"/>
      <c r="K699" s="63"/>
      <c r="L699" s="63"/>
      <c r="M699" s="63"/>
      <c r="N699" s="63"/>
      <c r="O699" s="63"/>
      <c r="Q699" s="63"/>
      <c r="R699" s="63"/>
      <c r="S699" s="63"/>
      <c r="U699" s="63"/>
      <c r="V699" s="63"/>
      <c r="W699" s="63"/>
      <c r="X699" s="63"/>
      <c r="Y699" s="63"/>
      <c r="Z699" s="63"/>
      <c r="AA699" s="63"/>
      <c r="AB699" s="307"/>
      <c r="AC699" s="307"/>
      <c r="AD699" s="307"/>
      <c r="AE699" s="307"/>
      <c r="AF699" s="307"/>
    </row>
    <row r="700" spans="10:32" ht="15" customHeight="1" x14ac:dyDescent="0.25">
      <c r="J700" s="63"/>
      <c r="K700" s="63"/>
      <c r="L700" s="63"/>
      <c r="M700" s="63"/>
      <c r="N700" s="63"/>
      <c r="O700" s="63"/>
      <c r="Q700" s="63"/>
      <c r="R700" s="63"/>
      <c r="S700" s="63"/>
      <c r="U700" s="63"/>
      <c r="V700" s="63"/>
      <c r="W700" s="63"/>
      <c r="X700" s="63"/>
      <c r="Y700" s="63"/>
      <c r="Z700" s="63"/>
      <c r="AA700" s="63"/>
      <c r="AB700" s="307"/>
      <c r="AC700" s="307"/>
      <c r="AD700" s="307"/>
      <c r="AE700" s="307"/>
      <c r="AF700" s="307"/>
    </row>
    <row r="701" spans="10:32" ht="15" customHeight="1" x14ac:dyDescent="0.25">
      <c r="J701" s="63"/>
      <c r="K701" s="63"/>
      <c r="L701" s="63"/>
      <c r="M701" s="63"/>
      <c r="N701" s="63"/>
      <c r="O701" s="63"/>
      <c r="Q701" s="63"/>
      <c r="R701" s="63"/>
      <c r="S701" s="63"/>
      <c r="U701" s="63"/>
      <c r="V701" s="63"/>
      <c r="W701" s="63"/>
      <c r="X701" s="63"/>
      <c r="Y701" s="63"/>
      <c r="Z701" s="63"/>
      <c r="AA701" s="63"/>
      <c r="AB701" s="307"/>
      <c r="AC701" s="307"/>
      <c r="AD701" s="307"/>
      <c r="AE701" s="307"/>
      <c r="AF701" s="307"/>
    </row>
    <row r="702" spans="10:32" ht="15" customHeight="1" x14ac:dyDescent="0.25">
      <c r="J702" s="63"/>
      <c r="K702" s="63"/>
      <c r="L702" s="63"/>
      <c r="M702" s="63"/>
      <c r="N702" s="63"/>
      <c r="O702" s="63"/>
      <c r="Q702" s="63"/>
      <c r="R702" s="63"/>
      <c r="S702" s="63"/>
      <c r="U702" s="63"/>
      <c r="V702" s="63"/>
      <c r="W702" s="63"/>
      <c r="X702" s="63"/>
      <c r="Y702" s="63"/>
      <c r="Z702" s="63"/>
      <c r="AA702" s="63"/>
      <c r="AB702" s="307"/>
      <c r="AC702" s="307"/>
      <c r="AD702" s="307"/>
      <c r="AE702" s="307"/>
      <c r="AF702" s="307"/>
    </row>
    <row r="703" spans="10:32" ht="15" customHeight="1" x14ac:dyDescent="0.25">
      <c r="J703" s="63"/>
      <c r="K703" s="63"/>
      <c r="L703" s="63"/>
      <c r="M703" s="63"/>
      <c r="N703" s="63"/>
      <c r="O703" s="63"/>
      <c r="Q703" s="63"/>
      <c r="R703" s="63"/>
      <c r="S703" s="63"/>
      <c r="U703" s="63"/>
      <c r="V703" s="63"/>
      <c r="W703" s="63"/>
      <c r="X703" s="63"/>
      <c r="Y703" s="63"/>
      <c r="Z703" s="63"/>
      <c r="AA703" s="63"/>
      <c r="AB703" s="307"/>
      <c r="AC703" s="307"/>
      <c r="AD703" s="307"/>
      <c r="AE703" s="307"/>
      <c r="AF703" s="307"/>
    </row>
    <row r="704" spans="10:32" ht="15" customHeight="1" x14ac:dyDescent="0.25">
      <c r="J704" s="63"/>
      <c r="K704" s="63"/>
      <c r="L704" s="63"/>
      <c r="M704" s="63"/>
      <c r="N704" s="63"/>
      <c r="O704" s="63"/>
      <c r="Q704" s="63"/>
      <c r="R704" s="63"/>
      <c r="S704" s="63"/>
      <c r="U704" s="63"/>
      <c r="V704" s="63"/>
      <c r="W704" s="63"/>
      <c r="X704" s="63"/>
      <c r="Y704" s="63"/>
      <c r="Z704" s="63"/>
      <c r="AA704" s="63"/>
      <c r="AB704" s="307"/>
      <c r="AC704" s="307"/>
      <c r="AD704" s="307"/>
      <c r="AE704" s="307"/>
      <c r="AF704" s="307"/>
    </row>
    <row r="705" spans="10:32" ht="15" customHeight="1" x14ac:dyDescent="0.25">
      <c r="J705" s="63"/>
      <c r="K705" s="63"/>
      <c r="L705" s="63"/>
      <c r="M705" s="63"/>
      <c r="N705" s="63"/>
      <c r="O705" s="63"/>
      <c r="Q705" s="63"/>
      <c r="R705" s="63"/>
      <c r="S705" s="63"/>
      <c r="U705" s="63"/>
      <c r="V705" s="63"/>
      <c r="W705" s="63"/>
      <c r="X705" s="63"/>
      <c r="Y705" s="63"/>
      <c r="Z705" s="63"/>
      <c r="AA705" s="63"/>
      <c r="AB705" s="307"/>
      <c r="AC705" s="307"/>
      <c r="AD705" s="307"/>
      <c r="AE705" s="307"/>
      <c r="AF705" s="307"/>
    </row>
    <row r="706" spans="10:32" ht="15" customHeight="1" x14ac:dyDescent="0.25">
      <c r="J706" s="63"/>
      <c r="K706" s="63"/>
      <c r="L706" s="63"/>
      <c r="M706" s="63"/>
      <c r="N706" s="63"/>
      <c r="O706" s="63"/>
      <c r="Q706" s="63"/>
      <c r="R706" s="63"/>
      <c r="S706" s="63"/>
      <c r="U706" s="63"/>
      <c r="V706" s="63"/>
      <c r="W706" s="63"/>
      <c r="X706" s="63"/>
      <c r="Y706" s="63"/>
      <c r="Z706" s="63"/>
      <c r="AA706" s="63"/>
      <c r="AB706" s="307"/>
      <c r="AC706" s="307"/>
      <c r="AD706" s="307"/>
      <c r="AE706" s="307"/>
      <c r="AF706" s="307"/>
    </row>
    <row r="707" spans="10:32" ht="15" customHeight="1" x14ac:dyDescent="0.25">
      <c r="J707" s="63"/>
      <c r="K707" s="63"/>
      <c r="L707" s="63"/>
      <c r="M707" s="63"/>
      <c r="N707" s="63"/>
      <c r="O707" s="63"/>
      <c r="Q707" s="63"/>
      <c r="R707" s="63"/>
      <c r="S707" s="63"/>
      <c r="U707" s="63"/>
      <c r="V707" s="63"/>
      <c r="W707" s="63"/>
      <c r="X707" s="63"/>
      <c r="Y707" s="63"/>
      <c r="Z707" s="63"/>
      <c r="AA707" s="63"/>
      <c r="AB707" s="307"/>
      <c r="AC707" s="307"/>
      <c r="AD707" s="307"/>
      <c r="AE707" s="307"/>
      <c r="AF707" s="307"/>
    </row>
    <row r="708" spans="10:32" ht="15" customHeight="1" x14ac:dyDescent="0.25">
      <c r="J708" s="63"/>
      <c r="K708" s="63"/>
      <c r="L708" s="63"/>
      <c r="M708" s="63"/>
      <c r="N708" s="63"/>
      <c r="O708" s="63"/>
      <c r="Q708" s="63"/>
      <c r="R708" s="63"/>
      <c r="S708" s="63"/>
      <c r="U708" s="63"/>
      <c r="V708" s="63"/>
      <c r="W708" s="63"/>
      <c r="X708" s="63"/>
      <c r="Y708" s="63"/>
      <c r="Z708" s="63"/>
      <c r="AA708" s="63"/>
      <c r="AB708" s="307"/>
      <c r="AC708" s="307"/>
      <c r="AD708" s="307"/>
      <c r="AE708" s="307"/>
      <c r="AF708" s="307"/>
    </row>
    <row r="709" spans="10:32" ht="15" customHeight="1" x14ac:dyDescent="0.25">
      <c r="J709" s="63"/>
      <c r="K709" s="63"/>
      <c r="L709" s="63"/>
      <c r="M709" s="63"/>
      <c r="N709" s="63"/>
      <c r="O709" s="63"/>
      <c r="Q709" s="63"/>
      <c r="R709" s="63"/>
      <c r="S709" s="63"/>
      <c r="U709" s="63"/>
      <c r="V709" s="63"/>
      <c r="W709" s="63"/>
      <c r="X709" s="63"/>
      <c r="Y709" s="63"/>
      <c r="Z709" s="63"/>
      <c r="AA709" s="63"/>
      <c r="AB709" s="307"/>
      <c r="AC709" s="307"/>
      <c r="AD709" s="307"/>
      <c r="AE709" s="307"/>
      <c r="AF709" s="307"/>
    </row>
    <row r="710" spans="10:32" ht="15" customHeight="1" x14ac:dyDescent="0.25">
      <c r="J710" s="63"/>
      <c r="K710" s="63"/>
      <c r="L710" s="63"/>
      <c r="M710" s="63"/>
      <c r="N710" s="63"/>
      <c r="O710" s="63"/>
      <c r="Q710" s="63"/>
      <c r="R710" s="63"/>
      <c r="S710" s="63"/>
      <c r="U710" s="63"/>
      <c r="V710" s="63"/>
      <c r="W710" s="63"/>
      <c r="X710" s="63"/>
      <c r="Y710" s="63"/>
      <c r="Z710" s="63"/>
      <c r="AA710" s="63"/>
      <c r="AB710" s="307"/>
      <c r="AC710" s="307"/>
      <c r="AD710" s="307"/>
      <c r="AE710" s="307"/>
      <c r="AF710" s="307"/>
    </row>
    <row r="711" spans="10:32" ht="15" customHeight="1" x14ac:dyDescent="0.25">
      <c r="J711" s="63"/>
      <c r="K711" s="63"/>
      <c r="L711" s="63"/>
      <c r="M711" s="63"/>
      <c r="N711" s="63"/>
      <c r="O711" s="63"/>
      <c r="Q711" s="63"/>
      <c r="R711" s="63"/>
      <c r="S711" s="63"/>
      <c r="U711" s="63"/>
      <c r="V711" s="63"/>
      <c r="W711" s="63"/>
      <c r="X711" s="63"/>
      <c r="Y711" s="63"/>
      <c r="Z711" s="63"/>
      <c r="AA711" s="63"/>
      <c r="AB711" s="307"/>
      <c r="AC711" s="307"/>
      <c r="AD711" s="307"/>
      <c r="AE711" s="307"/>
      <c r="AF711" s="307"/>
    </row>
    <row r="712" spans="10:32" ht="15" customHeight="1" x14ac:dyDescent="0.25">
      <c r="J712" s="63"/>
      <c r="K712" s="63"/>
      <c r="L712" s="63"/>
      <c r="M712" s="63"/>
      <c r="N712" s="63"/>
      <c r="O712" s="63"/>
      <c r="Q712" s="63"/>
      <c r="R712" s="63"/>
      <c r="S712" s="63"/>
      <c r="U712" s="63"/>
      <c r="V712" s="63"/>
      <c r="W712" s="63"/>
      <c r="X712" s="63"/>
      <c r="Y712" s="63"/>
      <c r="Z712" s="63"/>
      <c r="AA712" s="63"/>
      <c r="AB712" s="307"/>
      <c r="AC712" s="307"/>
      <c r="AD712" s="307"/>
      <c r="AE712" s="307"/>
      <c r="AF712" s="307"/>
    </row>
    <row r="713" spans="10:32" ht="15" customHeight="1" x14ac:dyDescent="0.25">
      <c r="J713" s="63"/>
      <c r="K713" s="63"/>
      <c r="L713" s="63"/>
      <c r="M713" s="63"/>
      <c r="N713" s="63"/>
      <c r="O713" s="63"/>
      <c r="Q713" s="63"/>
      <c r="R713" s="63"/>
      <c r="S713" s="63"/>
      <c r="U713" s="63"/>
      <c r="V713" s="63"/>
      <c r="W713" s="63"/>
      <c r="X713" s="63"/>
      <c r="Y713" s="63"/>
      <c r="Z713" s="63"/>
      <c r="AA713" s="63"/>
      <c r="AB713" s="307"/>
      <c r="AC713" s="307"/>
      <c r="AD713" s="307"/>
      <c r="AE713" s="307"/>
      <c r="AF713" s="307"/>
    </row>
    <row r="714" spans="10:32" ht="15" customHeight="1" x14ac:dyDescent="0.25">
      <c r="J714" s="63"/>
      <c r="K714" s="63"/>
      <c r="L714" s="63"/>
      <c r="M714" s="63"/>
      <c r="N714" s="63"/>
      <c r="O714" s="63"/>
      <c r="Q714" s="63"/>
      <c r="R714" s="63"/>
      <c r="S714" s="63"/>
      <c r="U714" s="63"/>
      <c r="V714" s="63"/>
      <c r="W714" s="63"/>
      <c r="X714" s="63"/>
      <c r="Y714" s="63"/>
      <c r="Z714" s="63"/>
      <c r="AA714" s="63"/>
      <c r="AB714" s="307"/>
      <c r="AC714" s="307"/>
      <c r="AD714" s="307"/>
      <c r="AE714" s="307"/>
      <c r="AF714" s="307"/>
    </row>
    <row r="715" spans="10:32" ht="15" customHeight="1" x14ac:dyDescent="0.25">
      <c r="J715" s="63"/>
      <c r="K715" s="63"/>
      <c r="L715" s="63"/>
      <c r="M715" s="63"/>
      <c r="N715" s="63"/>
      <c r="O715" s="63"/>
      <c r="Q715" s="63"/>
      <c r="R715" s="63"/>
      <c r="S715" s="63"/>
      <c r="U715" s="63"/>
      <c r="V715" s="63"/>
      <c r="W715" s="63"/>
      <c r="X715" s="63"/>
      <c r="Y715" s="63"/>
      <c r="Z715" s="63"/>
      <c r="AA715" s="63"/>
      <c r="AB715" s="307"/>
      <c r="AC715" s="307"/>
      <c r="AD715" s="307"/>
      <c r="AE715" s="307"/>
      <c r="AF715" s="307"/>
    </row>
    <row r="716" spans="10:32" ht="15" customHeight="1" x14ac:dyDescent="0.25">
      <c r="J716" s="63"/>
      <c r="K716" s="63"/>
      <c r="L716" s="63"/>
      <c r="M716" s="63"/>
      <c r="N716" s="63"/>
      <c r="O716" s="63"/>
      <c r="Q716" s="63"/>
      <c r="R716" s="63"/>
      <c r="S716" s="63"/>
      <c r="U716" s="63"/>
      <c r="V716" s="63"/>
      <c r="W716" s="63"/>
      <c r="X716" s="63"/>
      <c r="Y716" s="63"/>
      <c r="Z716" s="63"/>
      <c r="AA716" s="63"/>
      <c r="AB716" s="307"/>
      <c r="AC716" s="307"/>
      <c r="AD716" s="307"/>
      <c r="AE716" s="307"/>
      <c r="AF716" s="307"/>
    </row>
    <row r="717" spans="10:32" ht="15" customHeight="1" x14ac:dyDescent="0.25">
      <c r="J717" s="63"/>
      <c r="K717" s="63"/>
      <c r="L717" s="63"/>
      <c r="M717" s="63"/>
      <c r="N717" s="63"/>
      <c r="O717" s="63"/>
      <c r="Q717" s="63"/>
      <c r="R717" s="63"/>
      <c r="S717" s="63"/>
      <c r="U717" s="63"/>
      <c r="V717" s="63"/>
      <c r="W717" s="63"/>
      <c r="X717" s="63"/>
      <c r="Y717" s="63"/>
      <c r="Z717" s="63"/>
      <c r="AA717" s="63"/>
      <c r="AB717" s="307"/>
      <c r="AC717" s="307"/>
      <c r="AD717" s="307"/>
      <c r="AE717" s="307"/>
      <c r="AF717" s="307"/>
    </row>
    <row r="718" spans="10:32" ht="15" customHeight="1" x14ac:dyDescent="0.25">
      <c r="J718" s="63"/>
      <c r="K718" s="63"/>
      <c r="L718" s="63"/>
      <c r="M718" s="63"/>
      <c r="N718" s="63"/>
      <c r="O718" s="63"/>
      <c r="Q718" s="63"/>
      <c r="R718" s="63"/>
      <c r="S718" s="63"/>
      <c r="U718" s="63"/>
      <c r="V718" s="63"/>
      <c r="W718" s="63"/>
      <c r="X718" s="63"/>
      <c r="Y718" s="63"/>
      <c r="Z718" s="63"/>
      <c r="AA718" s="63"/>
      <c r="AB718" s="307"/>
      <c r="AC718" s="307"/>
      <c r="AD718" s="307"/>
      <c r="AE718" s="307"/>
      <c r="AF718" s="307"/>
    </row>
    <row r="719" spans="10:32" ht="15" customHeight="1" x14ac:dyDescent="0.25">
      <c r="J719" s="63"/>
      <c r="K719" s="63"/>
      <c r="L719" s="63"/>
      <c r="M719" s="63"/>
      <c r="N719" s="63"/>
      <c r="O719" s="63"/>
      <c r="Q719" s="63"/>
      <c r="R719" s="63"/>
      <c r="S719" s="63"/>
      <c r="U719" s="63"/>
      <c r="V719" s="63"/>
      <c r="W719" s="63"/>
      <c r="X719" s="63"/>
      <c r="Y719" s="63"/>
      <c r="Z719" s="63"/>
      <c r="AA719" s="63"/>
      <c r="AB719" s="307"/>
      <c r="AC719" s="307"/>
      <c r="AD719" s="307"/>
      <c r="AE719" s="307"/>
      <c r="AF719" s="307"/>
    </row>
    <row r="720" spans="10:32" ht="15" customHeight="1" x14ac:dyDescent="0.25">
      <c r="J720" s="63"/>
      <c r="K720" s="63"/>
      <c r="L720" s="63"/>
      <c r="M720" s="63"/>
      <c r="N720" s="63"/>
      <c r="O720" s="63"/>
      <c r="Q720" s="63"/>
      <c r="R720" s="63"/>
      <c r="S720" s="63"/>
      <c r="U720" s="63"/>
      <c r="V720" s="63"/>
      <c r="W720" s="63"/>
      <c r="X720" s="63"/>
      <c r="Y720" s="63"/>
      <c r="Z720" s="63"/>
      <c r="AA720" s="63"/>
      <c r="AB720" s="307"/>
      <c r="AC720" s="307"/>
      <c r="AD720" s="307"/>
      <c r="AE720" s="307"/>
      <c r="AF720" s="307"/>
    </row>
    <row r="721" spans="10:32" ht="15" customHeight="1" x14ac:dyDescent="0.25">
      <c r="J721" s="63"/>
      <c r="K721" s="63"/>
      <c r="L721" s="63"/>
      <c r="M721" s="63"/>
      <c r="N721" s="63"/>
      <c r="O721" s="63"/>
      <c r="Q721" s="63"/>
      <c r="R721" s="63"/>
      <c r="S721" s="63"/>
      <c r="U721" s="63"/>
      <c r="V721" s="63"/>
      <c r="W721" s="63"/>
      <c r="X721" s="63"/>
      <c r="Y721" s="63"/>
      <c r="Z721" s="63"/>
      <c r="AA721" s="63"/>
      <c r="AB721" s="307"/>
      <c r="AC721" s="307"/>
      <c r="AD721" s="307"/>
      <c r="AE721" s="307"/>
      <c r="AF721" s="307"/>
    </row>
    <row r="722" spans="10:32" ht="15" customHeight="1" x14ac:dyDescent="0.25">
      <c r="J722" s="63"/>
      <c r="K722" s="63"/>
      <c r="L722" s="63"/>
      <c r="M722" s="63"/>
      <c r="N722" s="63"/>
      <c r="O722" s="63"/>
      <c r="Q722" s="63"/>
      <c r="R722" s="63"/>
      <c r="S722" s="63"/>
      <c r="U722" s="63"/>
      <c r="V722" s="63"/>
      <c r="W722" s="63"/>
      <c r="X722" s="63"/>
      <c r="Y722" s="63"/>
      <c r="Z722" s="63"/>
      <c r="AA722" s="63"/>
      <c r="AB722" s="307"/>
      <c r="AC722" s="307"/>
      <c r="AD722" s="307"/>
      <c r="AE722" s="307"/>
      <c r="AF722" s="307"/>
    </row>
    <row r="723" spans="10:32" ht="15" customHeight="1" x14ac:dyDescent="0.25">
      <c r="J723" s="63"/>
      <c r="K723" s="63"/>
      <c r="L723" s="63"/>
      <c r="M723" s="63"/>
      <c r="N723" s="63"/>
      <c r="O723" s="63"/>
      <c r="Q723" s="63"/>
      <c r="R723" s="63"/>
      <c r="S723" s="63"/>
      <c r="U723" s="63"/>
      <c r="V723" s="63"/>
      <c r="W723" s="63"/>
      <c r="X723" s="63"/>
      <c r="Y723" s="63"/>
      <c r="Z723" s="63"/>
      <c r="AA723" s="63"/>
      <c r="AB723" s="307"/>
      <c r="AC723" s="307"/>
      <c r="AD723" s="307"/>
      <c r="AE723" s="307"/>
      <c r="AF723" s="307"/>
    </row>
    <row r="724" spans="10:32" ht="15" customHeight="1" x14ac:dyDescent="0.25">
      <c r="J724" s="63"/>
      <c r="K724" s="63"/>
      <c r="L724" s="63"/>
      <c r="M724" s="63"/>
      <c r="N724" s="63"/>
      <c r="O724" s="63"/>
      <c r="Q724" s="63"/>
      <c r="R724" s="63"/>
      <c r="S724" s="63"/>
      <c r="U724" s="63"/>
      <c r="V724" s="63"/>
      <c r="W724" s="63"/>
      <c r="X724" s="63"/>
      <c r="Y724" s="63"/>
      <c r="Z724" s="63"/>
      <c r="AA724" s="63"/>
      <c r="AB724" s="307"/>
      <c r="AC724" s="307"/>
      <c r="AD724" s="307"/>
      <c r="AE724" s="307"/>
      <c r="AF724" s="307"/>
    </row>
    <row r="725" spans="10:32" ht="15" customHeight="1" x14ac:dyDescent="0.25">
      <c r="J725" s="63"/>
      <c r="K725" s="63"/>
      <c r="L725" s="63"/>
      <c r="M725" s="63"/>
      <c r="N725" s="63"/>
      <c r="O725" s="63"/>
      <c r="Q725" s="63"/>
      <c r="R725" s="63"/>
      <c r="S725" s="63"/>
      <c r="U725" s="63"/>
      <c r="V725" s="63"/>
      <c r="W725" s="63"/>
      <c r="X725" s="63"/>
      <c r="Y725" s="63"/>
      <c r="Z725" s="63"/>
      <c r="AA725" s="63"/>
      <c r="AB725" s="307"/>
      <c r="AC725" s="307"/>
      <c r="AD725" s="307"/>
      <c r="AE725" s="307"/>
      <c r="AF725" s="307"/>
    </row>
    <row r="726" spans="10:32" ht="15" customHeight="1" x14ac:dyDescent="0.25">
      <c r="J726" s="63"/>
      <c r="K726" s="63"/>
      <c r="L726" s="63"/>
      <c r="M726" s="63"/>
      <c r="N726" s="63"/>
      <c r="O726" s="63"/>
      <c r="Q726" s="63"/>
      <c r="R726" s="63"/>
      <c r="S726" s="63"/>
      <c r="U726" s="63"/>
      <c r="V726" s="63"/>
      <c r="W726" s="63"/>
      <c r="X726" s="63"/>
      <c r="Y726" s="63"/>
      <c r="Z726" s="63"/>
      <c r="AA726" s="63"/>
      <c r="AB726" s="307"/>
      <c r="AC726" s="307"/>
      <c r="AD726" s="307"/>
      <c r="AE726" s="307"/>
      <c r="AF726" s="307"/>
    </row>
    <row r="727" spans="10:32" ht="15" customHeight="1" x14ac:dyDescent="0.25">
      <c r="J727" s="63"/>
      <c r="K727" s="63"/>
      <c r="L727" s="63"/>
      <c r="M727" s="63"/>
      <c r="N727" s="63"/>
      <c r="O727" s="63"/>
      <c r="Q727" s="63"/>
      <c r="R727" s="63"/>
      <c r="S727" s="63"/>
      <c r="U727" s="63"/>
      <c r="V727" s="63"/>
      <c r="W727" s="63"/>
      <c r="X727" s="63"/>
      <c r="Y727" s="63"/>
      <c r="Z727" s="63"/>
      <c r="AA727" s="63"/>
      <c r="AB727" s="307"/>
      <c r="AC727" s="307"/>
      <c r="AD727" s="307"/>
      <c r="AE727" s="307"/>
      <c r="AF727" s="307"/>
    </row>
    <row r="728" spans="10:32" ht="15" customHeight="1" x14ac:dyDescent="0.25">
      <c r="J728" s="63"/>
      <c r="K728" s="63"/>
      <c r="L728" s="63"/>
      <c r="M728" s="63"/>
      <c r="N728" s="63"/>
      <c r="O728" s="63"/>
      <c r="Q728" s="63"/>
      <c r="R728" s="63"/>
      <c r="S728" s="63"/>
      <c r="U728" s="63"/>
      <c r="V728" s="63"/>
      <c r="W728" s="63"/>
      <c r="X728" s="63"/>
      <c r="Y728" s="63"/>
      <c r="Z728" s="63"/>
      <c r="AA728" s="63"/>
      <c r="AB728" s="307"/>
      <c r="AC728" s="307"/>
      <c r="AD728" s="307"/>
      <c r="AE728" s="307"/>
      <c r="AF728" s="307"/>
    </row>
    <row r="729" spans="10:32" ht="15" customHeight="1" x14ac:dyDescent="0.25">
      <c r="J729" s="63"/>
      <c r="K729" s="63"/>
      <c r="L729" s="63"/>
      <c r="M729" s="63"/>
      <c r="N729" s="63"/>
      <c r="O729" s="63"/>
      <c r="Q729" s="63"/>
      <c r="R729" s="63"/>
      <c r="S729" s="63"/>
      <c r="U729" s="63"/>
      <c r="V729" s="63"/>
      <c r="W729" s="63"/>
      <c r="X729" s="63"/>
      <c r="Y729" s="63"/>
      <c r="Z729" s="63"/>
      <c r="AA729" s="63"/>
      <c r="AB729" s="307"/>
      <c r="AC729" s="307"/>
      <c r="AD729" s="307"/>
      <c r="AE729" s="307"/>
      <c r="AF729" s="307"/>
    </row>
    <row r="730" spans="10:32" ht="15" customHeight="1" x14ac:dyDescent="0.25">
      <c r="J730" s="63"/>
      <c r="K730" s="63"/>
      <c r="L730" s="63"/>
      <c r="M730" s="63"/>
      <c r="N730" s="63"/>
      <c r="O730" s="63"/>
      <c r="Q730" s="63"/>
      <c r="R730" s="63"/>
      <c r="S730" s="63"/>
      <c r="U730" s="63"/>
      <c r="V730" s="63"/>
      <c r="W730" s="63"/>
      <c r="X730" s="63"/>
      <c r="Y730" s="63"/>
      <c r="Z730" s="63"/>
      <c r="AA730" s="63"/>
      <c r="AB730" s="307"/>
      <c r="AC730" s="307"/>
      <c r="AD730" s="307"/>
      <c r="AE730" s="307"/>
      <c r="AF730" s="307"/>
    </row>
    <row r="731" spans="10:32" ht="15" customHeight="1" x14ac:dyDescent="0.25">
      <c r="J731" s="63"/>
      <c r="K731" s="63"/>
      <c r="L731" s="63"/>
      <c r="M731" s="63"/>
      <c r="N731" s="63"/>
      <c r="O731" s="63"/>
      <c r="Q731" s="63"/>
      <c r="R731" s="63"/>
      <c r="S731" s="63"/>
      <c r="U731" s="63"/>
      <c r="V731" s="63"/>
      <c r="W731" s="63"/>
      <c r="X731" s="63"/>
      <c r="Y731" s="63"/>
      <c r="Z731" s="63"/>
      <c r="AA731" s="63"/>
      <c r="AB731" s="307"/>
      <c r="AC731" s="307"/>
      <c r="AD731" s="307"/>
      <c r="AE731" s="307"/>
      <c r="AF731" s="307"/>
    </row>
    <row r="732" spans="10:32" ht="15" customHeight="1" x14ac:dyDescent="0.25">
      <c r="J732" s="63"/>
      <c r="K732" s="63"/>
      <c r="L732" s="63"/>
      <c r="M732" s="63"/>
      <c r="N732" s="63"/>
      <c r="O732" s="63"/>
      <c r="Q732" s="63"/>
      <c r="R732" s="63"/>
      <c r="S732" s="63"/>
      <c r="U732" s="63"/>
      <c r="V732" s="63"/>
      <c r="W732" s="63"/>
      <c r="X732" s="63"/>
      <c r="Y732" s="63"/>
      <c r="Z732" s="63"/>
      <c r="AA732" s="63"/>
      <c r="AB732" s="307"/>
      <c r="AC732" s="307"/>
      <c r="AD732" s="307"/>
      <c r="AE732" s="307"/>
      <c r="AF732" s="307"/>
    </row>
    <row r="733" spans="10:32" ht="15" customHeight="1" x14ac:dyDescent="0.25">
      <c r="J733" s="63"/>
      <c r="K733" s="63"/>
      <c r="L733" s="63"/>
      <c r="M733" s="63"/>
      <c r="N733" s="63"/>
      <c r="O733" s="63"/>
      <c r="Q733" s="63"/>
      <c r="R733" s="63"/>
      <c r="S733" s="63"/>
      <c r="U733" s="63"/>
      <c r="V733" s="63"/>
      <c r="W733" s="63"/>
      <c r="X733" s="63"/>
      <c r="Y733" s="63"/>
      <c r="Z733" s="63"/>
      <c r="AA733" s="63"/>
      <c r="AB733" s="307"/>
      <c r="AC733" s="307"/>
      <c r="AD733" s="307"/>
      <c r="AE733" s="307"/>
      <c r="AF733" s="307"/>
    </row>
    <row r="734" spans="10:32" ht="15" customHeight="1" x14ac:dyDescent="0.25">
      <c r="J734" s="63"/>
      <c r="K734" s="63"/>
      <c r="L734" s="63"/>
      <c r="M734" s="63"/>
      <c r="N734" s="63"/>
      <c r="O734" s="63"/>
      <c r="Q734" s="63"/>
      <c r="R734" s="63"/>
      <c r="S734" s="63"/>
      <c r="U734" s="63"/>
      <c r="V734" s="63"/>
      <c r="W734" s="63"/>
      <c r="X734" s="63"/>
      <c r="Y734" s="63"/>
      <c r="Z734" s="63"/>
      <c r="AA734" s="63"/>
      <c r="AB734" s="307"/>
      <c r="AC734" s="307"/>
      <c r="AD734" s="307"/>
      <c r="AE734" s="307"/>
      <c r="AF734" s="307"/>
    </row>
    <row r="735" spans="10:32" ht="15" customHeight="1" x14ac:dyDescent="0.25">
      <c r="J735" s="63"/>
      <c r="K735" s="63"/>
      <c r="L735" s="63"/>
      <c r="M735" s="63"/>
      <c r="N735" s="63"/>
      <c r="O735" s="63"/>
      <c r="Q735" s="63"/>
      <c r="R735" s="63"/>
      <c r="S735" s="63"/>
      <c r="U735" s="63"/>
      <c r="V735" s="63"/>
      <c r="W735" s="63"/>
      <c r="X735" s="63"/>
      <c r="Y735" s="63"/>
      <c r="Z735" s="63"/>
      <c r="AA735" s="63"/>
      <c r="AB735" s="307"/>
      <c r="AC735" s="307"/>
      <c r="AD735" s="307"/>
      <c r="AE735" s="307"/>
      <c r="AF735" s="307"/>
    </row>
    <row r="736" spans="10:32" ht="15" customHeight="1" x14ac:dyDescent="0.25">
      <c r="J736" s="63"/>
      <c r="K736" s="63"/>
      <c r="L736" s="63"/>
      <c r="M736" s="63"/>
      <c r="N736" s="63"/>
      <c r="O736" s="63"/>
      <c r="Q736" s="63"/>
      <c r="R736" s="63"/>
      <c r="S736" s="63"/>
      <c r="U736" s="63"/>
      <c r="V736" s="63"/>
      <c r="W736" s="63"/>
      <c r="X736" s="63"/>
      <c r="Y736" s="63"/>
      <c r="Z736" s="63"/>
      <c r="AA736" s="63"/>
      <c r="AB736" s="307"/>
      <c r="AC736" s="307"/>
      <c r="AD736" s="307"/>
      <c r="AE736" s="307"/>
      <c r="AF736" s="307"/>
    </row>
    <row r="737" spans="10:32" ht="15" customHeight="1" x14ac:dyDescent="0.25">
      <c r="J737" s="63"/>
      <c r="K737" s="63"/>
      <c r="L737" s="63"/>
      <c r="M737" s="63"/>
      <c r="N737" s="63"/>
      <c r="O737" s="63"/>
      <c r="Q737" s="63"/>
      <c r="R737" s="63"/>
      <c r="S737" s="63"/>
      <c r="U737" s="63"/>
      <c r="V737" s="63"/>
      <c r="W737" s="63"/>
      <c r="X737" s="63"/>
      <c r="Y737" s="63"/>
      <c r="Z737" s="63"/>
      <c r="AA737" s="63"/>
      <c r="AB737" s="307"/>
      <c r="AC737" s="307"/>
      <c r="AD737" s="307"/>
      <c r="AE737" s="307"/>
      <c r="AF737" s="307"/>
    </row>
    <row r="738" spans="10:32" ht="15" customHeight="1" x14ac:dyDescent="0.25">
      <c r="J738" s="63"/>
      <c r="K738" s="63"/>
      <c r="L738" s="63"/>
      <c r="M738" s="63"/>
      <c r="N738" s="63"/>
      <c r="O738" s="63"/>
      <c r="Q738" s="63"/>
      <c r="R738" s="63"/>
      <c r="S738" s="63"/>
      <c r="U738" s="63"/>
      <c r="V738" s="63"/>
      <c r="W738" s="63"/>
      <c r="X738" s="63"/>
      <c r="Y738" s="63"/>
      <c r="Z738" s="63"/>
      <c r="AA738" s="63"/>
      <c r="AB738" s="307"/>
      <c r="AC738" s="307"/>
      <c r="AD738" s="307"/>
      <c r="AE738" s="307"/>
      <c r="AF738" s="307"/>
    </row>
    <row r="739" spans="10:32" ht="15" customHeight="1" x14ac:dyDescent="0.25">
      <c r="J739" s="63"/>
      <c r="K739" s="63"/>
      <c r="L739" s="63"/>
      <c r="M739" s="63"/>
      <c r="N739" s="63"/>
      <c r="O739" s="63"/>
      <c r="Q739" s="63"/>
      <c r="R739" s="63"/>
      <c r="S739" s="63"/>
      <c r="U739" s="63"/>
      <c r="V739" s="63"/>
      <c r="W739" s="63"/>
      <c r="X739" s="63"/>
      <c r="Y739" s="63"/>
      <c r="Z739" s="63"/>
      <c r="AA739" s="63"/>
      <c r="AB739" s="307"/>
      <c r="AC739" s="307"/>
      <c r="AD739" s="307"/>
      <c r="AE739" s="307"/>
      <c r="AF739" s="307"/>
    </row>
    <row r="740" spans="10:32" ht="15" customHeight="1" x14ac:dyDescent="0.25">
      <c r="J740" s="63"/>
      <c r="K740" s="63"/>
      <c r="L740" s="63"/>
      <c r="M740" s="63"/>
      <c r="N740" s="63"/>
      <c r="O740" s="63"/>
      <c r="Q740" s="63"/>
      <c r="R740" s="63"/>
      <c r="S740" s="63"/>
      <c r="U740" s="63"/>
      <c r="V740" s="63"/>
      <c r="W740" s="63"/>
      <c r="X740" s="63"/>
      <c r="Y740" s="63"/>
      <c r="Z740" s="63"/>
      <c r="AA740" s="63"/>
      <c r="AB740" s="307"/>
      <c r="AC740" s="307"/>
      <c r="AD740" s="307"/>
      <c r="AE740" s="307"/>
      <c r="AF740" s="307"/>
    </row>
    <row r="741" spans="10:32" ht="15" customHeight="1" x14ac:dyDescent="0.25">
      <c r="J741" s="63"/>
      <c r="K741" s="63"/>
      <c r="L741" s="63"/>
      <c r="M741" s="63"/>
      <c r="N741" s="63"/>
      <c r="O741" s="63"/>
      <c r="Q741" s="63"/>
      <c r="R741" s="63"/>
      <c r="S741" s="63"/>
      <c r="U741" s="63"/>
      <c r="V741" s="63"/>
      <c r="W741" s="63"/>
      <c r="X741" s="63"/>
      <c r="Y741" s="63"/>
      <c r="Z741" s="63"/>
      <c r="AA741" s="63"/>
      <c r="AB741" s="307"/>
      <c r="AC741" s="307"/>
      <c r="AD741" s="307"/>
      <c r="AE741" s="307"/>
      <c r="AF741" s="307"/>
    </row>
    <row r="742" spans="10:32" ht="15" customHeight="1" x14ac:dyDescent="0.25">
      <c r="J742" s="63"/>
      <c r="K742" s="63"/>
      <c r="L742" s="63"/>
      <c r="M742" s="63"/>
      <c r="N742" s="63"/>
      <c r="O742" s="63"/>
      <c r="Q742" s="63"/>
      <c r="R742" s="63"/>
      <c r="S742" s="63"/>
      <c r="U742" s="63"/>
      <c r="V742" s="63"/>
      <c r="W742" s="63"/>
      <c r="X742" s="63"/>
      <c r="Y742" s="63"/>
      <c r="Z742" s="63"/>
      <c r="AA742" s="63"/>
      <c r="AB742" s="307"/>
      <c r="AC742" s="307"/>
      <c r="AD742" s="307"/>
      <c r="AE742" s="307"/>
      <c r="AF742" s="307"/>
    </row>
    <row r="743" spans="10:32" ht="15" customHeight="1" x14ac:dyDescent="0.25">
      <c r="J743" s="63"/>
      <c r="K743" s="63"/>
      <c r="L743" s="63"/>
      <c r="M743" s="63"/>
      <c r="N743" s="63"/>
      <c r="O743" s="63"/>
      <c r="Q743" s="63"/>
      <c r="R743" s="63"/>
      <c r="S743" s="63"/>
      <c r="U743" s="63"/>
      <c r="V743" s="63"/>
      <c r="W743" s="63"/>
      <c r="X743" s="63"/>
      <c r="Y743" s="63"/>
      <c r="Z743" s="63"/>
      <c r="AA743" s="63"/>
      <c r="AB743" s="307"/>
      <c r="AC743" s="307"/>
      <c r="AD743" s="307"/>
      <c r="AE743" s="307"/>
      <c r="AF743" s="307"/>
    </row>
    <row r="744" spans="10:32" ht="15" customHeight="1" x14ac:dyDescent="0.25">
      <c r="J744" s="63"/>
      <c r="K744" s="63"/>
      <c r="L744" s="63"/>
      <c r="M744" s="63"/>
      <c r="N744" s="63"/>
      <c r="O744" s="63"/>
      <c r="Q744" s="63"/>
      <c r="R744" s="63"/>
      <c r="S744" s="63"/>
      <c r="U744" s="63"/>
      <c r="V744" s="63"/>
      <c r="W744" s="63"/>
      <c r="X744" s="63"/>
      <c r="Y744" s="63"/>
      <c r="Z744" s="63"/>
      <c r="AA744" s="63"/>
      <c r="AB744" s="307"/>
      <c r="AC744" s="307"/>
      <c r="AD744" s="307"/>
      <c r="AE744" s="307"/>
      <c r="AF744" s="307"/>
    </row>
    <row r="745" spans="10:32" ht="15" customHeight="1" x14ac:dyDescent="0.25">
      <c r="J745" s="63"/>
      <c r="K745" s="63"/>
      <c r="L745" s="63"/>
      <c r="M745" s="63"/>
      <c r="N745" s="63"/>
      <c r="O745" s="63"/>
      <c r="Q745" s="63"/>
      <c r="R745" s="63"/>
      <c r="S745" s="63"/>
      <c r="U745" s="63"/>
      <c r="V745" s="63"/>
      <c r="W745" s="63"/>
      <c r="X745" s="63"/>
      <c r="Y745" s="63"/>
      <c r="Z745" s="63"/>
      <c r="AA745" s="63"/>
      <c r="AB745" s="307"/>
      <c r="AC745" s="307"/>
      <c r="AD745" s="307"/>
      <c r="AE745" s="307"/>
      <c r="AF745" s="307"/>
    </row>
    <row r="746" spans="10:32" ht="15" customHeight="1" x14ac:dyDescent="0.25">
      <c r="J746" s="63"/>
      <c r="K746" s="63"/>
      <c r="L746" s="63"/>
      <c r="M746" s="63"/>
      <c r="N746" s="63"/>
      <c r="O746" s="63"/>
      <c r="Q746" s="63"/>
      <c r="R746" s="63"/>
      <c r="S746" s="63"/>
      <c r="U746" s="63"/>
      <c r="V746" s="63"/>
      <c r="W746" s="63"/>
      <c r="X746" s="63"/>
      <c r="Y746" s="63"/>
      <c r="Z746" s="63"/>
      <c r="AA746" s="63"/>
      <c r="AB746" s="307"/>
      <c r="AC746" s="307"/>
      <c r="AD746" s="307"/>
      <c r="AE746" s="307"/>
      <c r="AF746" s="307"/>
    </row>
    <row r="747" spans="10:32" ht="15" customHeight="1" x14ac:dyDescent="0.25">
      <c r="J747" s="63"/>
      <c r="K747" s="63"/>
      <c r="L747" s="63"/>
      <c r="M747" s="63"/>
      <c r="N747" s="63"/>
      <c r="O747" s="63"/>
      <c r="Q747" s="63"/>
      <c r="R747" s="63"/>
      <c r="S747" s="63"/>
      <c r="U747" s="63"/>
      <c r="V747" s="63"/>
      <c r="W747" s="63"/>
      <c r="X747" s="63"/>
      <c r="Y747" s="63"/>
      <c r="Z747" s="63"/>
      <c r="AA747" s="63"/>
      <c r="AB747" s="307"/>
      <c r="AC747" s="307"/>
      <c r="AD747" s="307"/>
      <c r="AE747" s="307"/>
      <c r="AF747" s="307"/>
    </row>
    <row r="748" spans="10:32" ht="15" customHeight="1" x14ac:dyDescent="0.25">
      <c r="J748" s="63"/>
      <c r="K748" s="63"/>
      <c r="L748" s="63"/>
      <c r="M748" s="63"/>
      <c r="N748" s="63"/>
      <c r="O748" s="63"/>
      <c r="Q748" s="63"/>
      <c r="R748" s="63"/>
      <c r="S748" s="63"/>
      <c r="U748" s="63"/>
      <c r="V748" s="63"/>
      <c r="W748" s="63"/>
      <c r="X748" s="63"/>
      <c r="Y748" s="63"/>
      <c r="Z748" s="63"/>
      <c r="AA748" s="63"/>
      <c r="AB748" s="307"/>
      <c r="AC748" s="307"/>
      <c r="AD748" s="307"/>
      <c r="AE748" s="307"/>
      <c r="AF748" s="307"/>
    </row>
    <row r="749" spans="10:32" ht="15" customHeight="1" x14ac:dyDescent="0.25">
      <c r="J749" s="63"/>
      <c r="K749" s="63"/>
      <c r="L749" s="63"/>
      <c r="M749" s="63"/>
      <c r="N749" s="63"/>
      <c r="O749" s="63"/>
      <c r="Q749" s="63"/>
      <c r="R749" s="63"/>
      <c r="S749" s="63"/>
      <c r="U749" s="63"/>
      <c r="V749" s="63"/>
      <c r="W749" s="63"/>
      <c r="X749" s="63"/>
      <c r="Y749" s="63"/>
      <c r="Z749" s="63"/>
      <c r="AA749" s="63"/>
      <c r="AB749" s="307"/>
      <c r="AC749" s="307"/>
      <c r="AD749" s="307"/>
      <c r="AE749" s="307"/>
      <c r="AF749" s="307"/>
    </row>
    <row r="750" spans="10:32" ht="15" customHeight="1" x14ac:dyDescent="0.25">
      <c r="J750" s="63"/>
      <c r="K750" s="63"/>
      <c r="L750" s="63"/>
      <c r="M750" s="63"/>
      <c r="N750" s="63"/>
      <c r="O750" s="63"/>
      <c r="Q750" s="63"/>
      <c r="R750" s="63"/>
      <c r="S750" s="63"/>
      <c r="U750" s="63"/>
      <c r="V750" s="63"/>
      <c r="W750" s="63"/>
      <c r="X750" s="63"/>
      <c r="Y750" s="63"/>
      <c r="Z750" s="63"/>
      <c r="AA750" s="63"/>
      <c r="AB750" s="307"/>
      <c r="AC750" s="307"/>
      <c r="AD750" s="307"/>
      <c r="AE750" s="307"/>
      <c r="AF750" s="307"/>
    </row>
    <row r="751" spans="10:32" ht="15" customHeight="1" x14ac:dyDescent="0.25">
      <c r="J751" s="63"/>
      <c r="K751" s="63"/>
      <c r="L751" s="63"/>
      <c r="M751" s="63"/>
      <c r="N751" s="63"/>
      <c r="O751" s="63"/>
      <c r="Q751" s="63"/>
      <c r="R751" s="63"/>
      <c r="S751" s="63"/>
      <c r="U751" s="63"/>
      <c r="V751" s="63"/>
      <c r="W751" s="63"/>
      <c r="X751" s="63"/>
      <c r="Y751" s="63"/>
      <c r="Z751" s="63"/>
      <c r="AA751" s="63"/>
      <c r="AB751" s="307"/>
      <c r="AC751" s="307"/>
      <c r="AD751" s="307"/>
      <c r="AE751" s="307"/>
      <c r="AF751" s="307"/>
    </row>
    <row r="752" spans="10:32" ht="15" customHeight="1" x14ac:dyDescent="0.25">
      <c r="J752" s="63"/>
      <c r="K752" s="63"/>
      <c r="L752" s="63"/>
      <c r="M752" s="63"/>
      <c r="N752" s="63"/>
      <c r="O752" s="63"/>
      <c r="Q752" s="63"/>
      <c r="R752" s="63"/>
      <c r="S752" s="63"/>
      <c r="U752" s="63"/>
      <c r="V752" s="63"/>
      <c r="W752" s="63"/>
      <c r="X752" s="63"/>
      <c r="Y752" s="63"/>
      <c r="Z752" s="63"/>
      <c r="AA752" s="63"/>
      <c r="AB752" s="307"/>
      <c r="AC752" s="307"/>
      <c r="AD752" s="307"/>
      <c r="AE752" s="307"/>
      <c r="AF752" s="307"/>
    </row>
    <row r="753" spans="10:32" ht="15" customHeight="1" x14ac:dyDescent="0.25">
      <c r="J753" s="63"/>
      <c r="K753" s="63"/>
      <c r="L753" s="63"/>
      <c r="M753" s="63"/>
      <c r="N753" s="63"/>
      <c r="O753" s="63"/>
      <c r="Q753" s="63"/>
      <c r="R753" s="63"/>
      <c r="S753" s="63"/>
      <c r="U753" s="63"/>
      <c r="V753" s="63"/>
      <c r="W753" s="63"/>
      <c r="X753" s="63"/>
      <c r="Y753" s="63"/>
      <c r="Z753" s="63"/>
      <c r="AA753" s="63"/>
      <c r="AB753" s="307"/>
      <c r="AC753" s="307"/>
      <c r="AD753" s="307"/>
      <c r="AE753" s="307"/>
      <c r="AF753" s="307"/>
    </row>
    <row r="754" spans="10:32" ht="15" customHeight="1" x14ac:dyDescent="0.25">
      <c r="J754" s="63"/>
      <c r="K754" s="63"/>
      <c r="L754" s="63"/>
      <c r="M754" s="63"/>
      <c r="N754" s="63"/>
      <c r="O754" s="63"/>
      <c r="Q754" s="63"/>
      <c r="R754" s="63"/>
      <c r="S754" s="63"/>
      <c r="U754" s="63"/>
      <c r="V754" s="63"/>
      <c r="W754" s="63"/>
      <c r="X754" s="63"/>
      <c r="Y754" s="63"/>
      <c r="Z754" s="63"/>
      <c r="AA754" s="63"/>
      <c r="AB754" s="307"/>
      <c r="AC754" s="307"/>
      <c r="AD754" s="307"/>
      <c r="AE754" s="307"/>
      <c r="AF754" s="307"/>
    </row>
    <row r="755" spans="10:32" ht="15" customHeight="1" x14ac:dyDescent="0.25">
      <c r="J755" s="63"/>
      <c r="K755" s="63"/>
      <c r="L755" s="63"/>
      <c r="M755" s="63"/>
      <c r="N755" s="63"/>
      <c r="O755" s="63"/>
      <c r="Q755" s="63"/>
      <c r="R755" s="63"/>
      <c r="S755" s="63"/>
      <c r="U755" s="63"/>
      <c r="V755" s="63"/>
      <c r="W755" s="63"/>
      <c r="X755" s="63"/>
      <c r="Y755" s="63"/>
      <c r="Z755" s="63"/>
      <c r="AA755" s="63"/>
      <c r="AB755" s="307"/>
      <c r="AC755" s="307"/>
      <c r="AD755" s="307"/>
      <c r="AE755" s="307"/>
      <c r="AF755" s="307"/>
    </row>
    <row r="756" spans="10:32" ht="15" customHeight="1" x14ac:dyDescent="0.25">
      <c r="J756" s="63"/>
      <c r="K756" s="63"/>
      <c r="L756" s="63"/>
      <c r="M756" s="63"/>
      <c r="N756" s="63"/>
      <c r="O756" s="63"/>
      <c r="Q756" s="63"/>
      <c r="R756" s="63"/>
      <c r="S756" s="63"/>
      <c r="U756" s="63"/>
      <c r="V756" s="63"/>
      <c r="W756" s="63"/>
      <c r="X756" s="63"/>
      <c r="Y756" s="63"/>
      <c r="Z756" s="63"/>
      <c r="AA756" s="63"/>
      <c r="AB756" s="307"/>
      <c r="AC756" s="307"/>
      <c r="AD756" s="307"/>
      <c r="AE756" s="307"/>
      <c r="AF756" s="307"/>
    </row>
    <row r="757" spans="10:32" ht="15" customHeight="1" x14ac:dyDescent="0.25">
      <c r="J757" s="63"/>
      <c r="K757" s="63"/>
      <c r="L757" s="63"/>
      <c r="M757" s="63"/>
      <c r="N757" s="63"/>
      <c r="O757" s="63"/>
      <c r="Q757" s="63"/>
      <c r="R757" s="63"/>
      <c r="S757" s="63"/>
      <c r="U757" s="63"/>
      <c r="V757" s="63"/>
      <c r="W757" s="63"/>
      <c r="X757" s="63"/>
      <c r="Y757" s="63"/>
      <c r="Z757" s="63"/>
      <c r="AA757" s="63"/>
      <c r="AB757" s="307"/>
      <c r="AC757" s="307"/>
      <c r="AD757" s="307"/>
      <c r="AE757" s="307"/>
      <c r="AF757" s="307"/>
    </row>
    <row r="758" spans="10:32" ht="15" customHeight="1" x14ac:dyDescent="0.25">
      <c r="J758" s="63"/>
      <c r="K758" s="63"/>
      <c r="L758" s="63"/>
      <c r="M758" s="63"/>
      <c r="N758" s="63"/>
      <c r="O758" s="63"/>
      <c r="Q758" s="63"/>
      <c r="R758" s="63"/>
      <c r="S758" s="63"/>
      <c r="U758" s="63"/>
      <c r="V758" s="63"/>
      <c r="W758" s="63"/>
      <c r="X758" s="63"/>
      <c r="Y758" s="63"/>
      <c r="Z758" s="63"/>
      <c r="AA758" s="63"/>
      <c r="AB758" s="307"/>
      <c r="AC758" s="307"/>
      <c r="AD758" s="307"/>
      <c r="AE758" s="307"/>
      <c r="AF758" s="307"/>
    </row>
    <row r="759" spans="10:32" ht="15" customHeight="1" x14ac:dyDescent="0.25">
      <c r="J759" s="63"/>
      <c r="K759" s="63"/>
      <c r="L759" s="63"/>
      <c r="M759" s="63"/>
      <c r="N759" s="63"/>
      <c r="O759" s="63"/>
      <c r="Q759" s="63"/>
      <c r="R759" s="63"/>
      <c r="S759" s="63"/>
      <c r="U759" s="63"/>
      <c r="V759" s="63"/>
      <c r="W759" s="63"/>
      <c r="X759" s="63"/>
      <c r="Y759" s="63"/>
      <c r="Z759" s="63"/>
      <c r="AA759" s="63"/>
      <c r="AB759" s="307"/>
      <c r="AC759" s="307"/>
      <c r="AD759" s="307"/>
      <c r="AE759" s="307"/>
      <c r="AF759" s="307"/>
    </row>
    <row r="760" spans="10:32" ht="15" customHeight="1" x14ac:dyDescent="0.25">
      <c r="J760" s="63"/>
      <c r="K760" s="63"/>
      <c r="L760" s="63"/>
      <c r="M760" s="63"/>
      <c r="N760" s="63"/>
      <c r="O760" s="63"/>
      <c r="Q760" s="63"/>
      <c r="R760" s="63"/>
      <c r="S760" s="63"/>
      <c r="U760" s="63"/>
      <c r="V760" s="63"/>
      <c r="W760" s="63"/>
      <c r="X760" s="63"/>
      <c r="Y760" s="63"/>
      <c r="Z760" s="63"/>
      <c r="AA760" s="63"/>
      <c r="AB760" s="307"/>
      <c r="AC760" s="307"/>
      <c r="AD760" s="307"/>
      <c r="AE760" s="307"/>
      <c r="AF760" s="307"/>
    </row>
    <row r="761" spans="10:32" ht="15" customHeight="1" x14ac:dyDescent="0.25">
      <c r="J761" s="63"/>
      <c r="K761" s="63"/>
      <c r="L761" s="63"/>
      <c r="M761" s="63"/>
      <c r="N761" s="63"/>
      <c r="O761" s="63"/>
      <c r="Q761" s="63"/>
      <c r="R761" s="63"/>
      <c r="S761" s="63"/>
      <c r="U761" s="63"/>
      <c r="V761" s="63"/>
      <c r="W761" s="63"/>
      <c r="X761" s="63"/>
      <c r="Y761" s="63"/>
      <c r="Z761" s="63"/>
      <c r="AA761" s="63"/>
      <c r="AB761" s="307"/>
      <c r="AC761" s="307"/>
      <c r="AD761" s="307"/>
      <c r="AE761" s="307"/>
      <c r="AF761" s="307"/>
    </row>
    <row r="762" spans="10:32" ht="15" customHeight="1" x14ac:dyDescent="0.25">
      <c r="J762" s="63"/>
      <c r="K762" s="63"/>
      <c r="L762" s="63"/>
      <c r="M762" s="63"/>
      <c r="N762" s="63"/>
      <c r="O762" s="63"/>
      <c r="Q762" s="63"/>
      <c r="R762" s="63"/>
      <c r="S762" s="63"/>
      <c r="U762" s="63"/>
      <c r="V762" s="63"/>
      <c r="W762" s="63"/>
      <c r="X762" s="63"/>
      <c r="Y762" s="63"/>
      <c r="Z762" s="63"/>
      <c r="AA762" s="63"/>
      <c r="AB762" s="307"/>
      <c r="AC762" s="307"/>
      <c r="AD762" s="307"/>
      <c r="AE762" s="307"/>
      <c r="AF762" s="307"/>
    </row>
    <row r="763" spans="10:32" ht="15" customHeight="1" x14ac:dyDescent="0.25">
      <c r="J763" s="63"/>
      <c r="K763" s="63"/>
      <c r="L763" s="63"/>
      <c r="M763" s="63"/>
      <c r="N763" s="63"/>
      <c r="O763" s="63"/>
      <c r="Q763" s="63"/>
      <c r="R763" s="63"/>
      <c r="S763" s="63"/>
      <c r="U763" s="63"/>
      <c r="V763" s="63"/>
      <c r="W763" s="63"/>
      <c r="X763" s="63"/>
      <c r="Y763" s="63"/>
      <c r="Z763" s="63"/>
      <c r="AA763" s="63"/>
      <c r="AB763" s="307"/>
      <c r="AC763" s="307"/>
      <c r="AD763" s="307"/>
      <c r="AE763" s="307"/>
      <c r="AF763" s="307"/>
    </row>
    <row r="764" spans="10:32" ht="15" customHeight="1" x14ac:dyDescent="0.25">
      <c r="J764" s="63"/>
      <c r="K764" s="63"/>
      <c r="L764" s="63"/>
      <c r="M764" s="63"/>
      <c r="N764" s="63"/>
      <c r="O764" s="63"/>
      <c r="Q764" s="63"/>
      <c r="R764" s="63"/>
      <c r="S764" s="63"/>
      <c r="U764" s="63"/>
      <c r="V764" s="63"/>
      <c r="W764" s="63"/>
      <c r="X764" s="63"/>
      <c r="Y764" s="63"/>
      <c r="Z764" s="63"/>
      <c r="AA764" s="63"/>
      <c r="AB764" s="307"/>
      <c r="AC764" s="307"/>
      <c r="AD764" s="307"/>
      <c r="AE764" s="307"/>
      <c r="AF764" s="307"/>
    </row>
    <row r="765" spans="10:32" ht="15" customHeight="1" x14ac:dyDescent="0.25">
      <c r="J765" s="63"/>
      <c r="K765" s="63"/>
      <c r="L765" s="63"/>
      <c r="M765" s="63"/>
      <c r="N765" s="63"/>
      <c r="O765" s="63"/>
      <c r="Q765" s="63"/>
      <c r="R765" s="63"/>
      <c r="S765" s="63"/>
      <c r="U765" s="63"/>
      <c r="V765" s="63"/>
      <c r="W765" s="63"/>
      <c r="X765" s="63"/>
      <c r="Y765" s="63"/>
      <c r="Z765" s="63"/>
      <c r="AA765" s="63"/>
      <c r="AB765" s="307"/>
      <c r="AC765" s="307"/>
      <c r="AD765" s="307"/>
      <c r="AE765" s="307"/>
      <c r="AF765" s="307"/>
    </row>
    <row r="766" spans="10:32" ht="15" customHeight="1" x14ac:dyDescent="0.25">
      <c r="J766" s="63"/>
      <c r="K766" s="63"/>
      <c r="L766" s="63"/>
      <c r="M766" s="63"/>
      <c r="N766" s="63"/>
      <c r="O766" s="63"/>
      <c r="Q766" s="63"/>
      <c r="R766" s="63"/>
      <c r="S766" s="63"/>
      <c r="U766" s="63"/>
      <c r="V766" s="63"/>
      <c r="W766" s="63"/>
      <c r="X766" s="63"/>
      <c r="Y766" s="63"/>
      <c r="Z766" s="63"/>
      <c r="AA766" s="63"/>
      <c r="AB766" s="307"/>
      <c r="AC766" s="307"/>
      <c r="AD766" s="307"/>
      <c r="AE766" s="307"/>
      <c r="AF766" s="307"/>
    </row>
    <row r="767" spans="10:32" ht="15" customHeight="1" x14ac:dyDescent="0.25">
      <c r="J767" s="63"/>
      <c r="K767" s="63"/>
      <c r="L767" s="63"/>
      <c r="M767" s="63"/>
      <c r="N767" s="63"/>
      <c r="O767" s="63"/>
      <c r="Q767" s="63"/>
      <c r="R767" s="63"/>
      <c r="S767" s="63"/>
      <c r="U767" s="63"/>
      <c r="V767" s="63"/>
      <c r="W767" s="63"/>
      <c r="X767" s="63"/>
      <c r="Y767" s="63"/>
      <c r="Z767" s="63"/>
      <c r="AA767" s="63"/>
      <c r="AB767" s="307"/>
      <c r="AC767" s="307"/>
      <c r="AD767" s="307"/>
      <c r="AE767" s="307"/>
      <c r="AF767" s="307"/>
    </row>
    <row r="768" spans="10:32" ht="15" customHeight="1" x14ac:dyDescent="0.25">
      <c r="J768" s="63"/>
      <c r="K768" s="63"/>
      <c r="L768" s="63"/>
      <c r="M768" s="63"/>
      <c r="N768" s="63"/>
      <c r="O768" s="63"/>
      <c r="Q768" s="63"/>
      <c r="R768" s="63"/>
      <c r="S768" s="63"/>
      <c r="U768" s="63"/>
      <c r="V768" s="63"/>
      <c r="W768" s="63"/>
      <c r="X768" s="63"/>
      <c r="Y768" s="63"/>
      <c r="Z768" s="63"/>
      <c r="AA768" s="63"/>
      <c r="AB768" s="307"/>
      <c r="AC768" s="307"/>
      <c r="AD768" s="307"/>
      <c r="AE768" s="307"/>
      <c r="AF768" s="307"/>
    </row>
    <row r="769" spans="10:32" ht="15" customHeight="1" x14ac:dyDescent="0.25">
      <c r="J769" s="63"/>
      <c r="K769" s="63"/>
      <c r="L769" s="63"/>
      <c r="M769" s="63"/>
      <c r="N769" s="63"/>
      <c r="O769" s="63"/>
      <c r="Q769" s="63"/>
      <c r="R769" s="63"/>
      <c r="S769" s="63"/>
      <c r="U769" s="63"/>
      <c r="V769" s="63"/>
      <c r="W769" s="63"/>
      <c r="X769" s="63"/>
      <c r="Y769" s="63"/>
      <c r="Z769" s="63"/>
      <c r="AA769" s="63"/>
      <c r="AB769" s="307"/>
      <c r="AC769" s="307"/>
      <c r="AD769" s="307"/>
      <c r="AE769" s="307"/>
      <c r="AF769" s="307"/>
    </row>
    <row r="770" spans="10:32" ht="15" customHeight="1" x14ac:dyDescent="0.25">
      <c r="J770" s="63"/>
      <c r="K770" s="63"/>
      <c r="L770" s="63"/>
      <c r="M770" s="63"/>
      <c r="N770" s="63"/>
      <c r="O770" s="63"/>
      <c r="Q770" s="63"/>
      <c r="R770" s="63"/>
      <c r="S770" s="63"/>
      <c r="U770" s="63"/>
      <c r="V770" s="63"/>
      <c r="W770" s="63"/>
      <c r="X770" s="63"/>
      <c r="Y770" s="63"/>
      <c r="Z770" s="63"/>
      <c r="AA770" s="63"/>
      <c r="AB770" s="307"/>
      <c r="AC770" s="307"/>
      <c r="AD770" s="307"/>
      <c r="AE770" s="307"/>
      <c r="AF770" s="307"/>
    </row>
    <row r="771" spans="10:32" ht="15" customHeight="1" x14ac:dyDescent="0.25">
      <c r="J771" s="63"/>
      <c r="K771" s="63"/>
      <c r="L771" s="63"/>
      <c r="M771" s="63"/>
      <c r="N771" s="63"/>
      <c r="O771" s="63"/>
      <c r="Q771" s="63"/>
      <c r="R771" s="63"/>
      <c r="S771" s="63"/>
      <c r="U771" s="63"/>
      <c r="V771" s="63"/>
      <c r="W771" s="63"/>
      <c r="X771" s="63"/>
      <c r="Y771" s="63"/>
      <c r="Z771" s="63"/>
      <c r="AA771" s="63"/>
      <c r="AB771" s="307"/>
      <c r="AC771" s="307"/>
      <c r="AD771" s="307"/>
      <c r="AE771" s="307"/>
      <c r="AF771" s="307"/>
    </row>
    <row r="772" spans="10:32" ht="15" customHeight="1" x14ac:dyDescent="0.25">
      <c r="J772" s="63"/>
      <c r="K772" s="63"/>
      <c r="L772" s="63"/>
      <c r="M772" s="63"/>
      <c r="N772" s="63"/>
      <c r="O772" s="63"/>
      <c r="Q772" s="63"/>
      <c r="R772" s="63"/>
      <c r="S772" s="63"/>
      <c r="U772" s="63"/>
      <c r="V772" s="63"/>
      <c r="W772" s="63"/>
      <c r="X772" s="63"/>
      <c r="Y772" s="63"/>
      <c r="Z772" s="63"/>
      <c r="AA772" s="63"/>
      <c r="AB772" s="307"/>
      <c r="AC772" s="307"/>
      <c r="AD772" s="307"/>
      <c r="AE772" s="307"/>
      <c r="AF772" s="307"/>
    </row>
    <row r="773" spans="10:32" ht="15" customHeight="1" x14ac:dyDescent="0.25">
      <c r="J773" s="63"/>
      <c r="K773" s="63"/>
      <c r="L773" s="63"/>
      <c r="M773" s="63"/>
      <c r="N773" s="63"/>
      <c r="O773" s="63"/>
      <c r="Q773" s="63"/>
      <c r="R773" s="63"/>
      <c r="S773" s="63"/>
      <c r="U773" s="63"/>
      <c r="V773" s="63"/>
      <c r="W773" s="63"/>
      <c r="X773" s="63"/>
      <c r="Y773" s="63"/>
      <c r="Z773" s="63"/>
      <c r="AA773" s="63"/>
      <c r="AB773" s="307"/>
      <c r="AC773" s="307"/>
      <c r="AD773" s="307"/>
      <c r="AE773" s="307"/>
      <c r="AF773" s="307"/>
    </row>
    <row r="774" spans="10:32" ht="15" customHeight="1" x14ac:dyDescent="0.25">
      <c r="J774" s="63"/>
      <c r="K774" s="63"/>
      <c r="L774" s="63"/>
      <c r="M774" s="63"/>
      <c r="N774" s="63"/>
      <c r="O774" s="63"/>
      <c r="Q774" s="63"/>
      <c r="R774" s="63"/>
      <c r="S774" s="63"/>
      <c r="U774" s="63"/>
      <c r="V774" s="63"/>
      <c r="W774" s="63"/>
      <c r="X774" s="63"/>
      <c r="Y774" s="63"/>
      <c r="Z774" s="63"/>
      <c r="AA774" s="63"/>
      <c r="AB774" s="307"/>
      <c r="AC774" s="307"/>
      <c r="AD774" s="307"/>
      <c r="AE774" s="307"/>
      <c r="AF774" s="307"/>
    </row>
    <row r="775" spans="10:32" ht="15" customHeight="1" x14ac:dyDescent="0.25">
      <c r="J775" s="63"/>
      <c r="K775" s="63"/>
      <c r="L775" s="63"/>
      <c r="M775" s="63"/>
      <c r="N775" s="63"/>
      <c r="O775" s="63"/>
      <c r="Q775" s="63"/>
      <c r="R775" s="63"/>
      <c r="S775" s="63"/>
      <c r="U775" s="63"/>
      <c r="V775" s="63"/>
      <c r="W775" s="63"/>
      <c r="X775" s="63"/>
      <c r="Y775" s="63"/>
      <c r="Z775" s="63"/>
      <c r="AA775" s="63"/>
      <c r="AB775" s="307"/>
      <c r="AC775" s="307"/>
      <c r="AD775" s="307"/>
      <c r="AE775" s="307"/>
      <c r="AF775" s="307"/>
    </row>
    <row r="776" spans="10:32" ht="15" customHeight="1" x14ac:dyDescent="0.25">
      <c r="J776" s="63"/>
      <c r="K776" s="63"/>
      <c r="L776" s="63"/>
      <c r="M776" s="63"/>
      <c r="N776" s="63"/>
      <c r="O776" s="63"/>
      <c r="Q776" s="63"/>
      <c r="R776" s="63"/>
      <c r="S776" s="63"/>
      <c r="U776" s="63"/>
      <c r="V776" s="63"/>
      <c r="W776" s="63"/>
      <c r="X776" s="63"/>
      <c r="Y776" s="63"/>
      <c r="Z776" s="63"/>
      <c r="AA776" s="63"/>
      <c r="AB776" s="307"/>
      <c r="AC776" s="307"/>
      <c r="AD776" s="307"/>
      <c r="AE776" s="307"/>
      <c r="AF776" s="307"/>
    </row>
    <row r="777" spans="10:32" ht="15" customHeight="1" x14ac:dyDescent="0.25">
      <c r="J777" s="63"/>
      <c r="K777" s="63"/>
      <c r="L777" s="63"/>
      <c r="M777" s="63"/>
      <c r="N777" s="63"/>
      <c r="O777" s="63"/>
      <c r="Q777" s="63"/>
      <c r="R777" s="63"/>
      <c r="S777" s="63"/>
      <c r="U777" s="63"/>
      <c r="V777" s="63"/>
      <c r="W777" s="63"/>
      <c r="X777" s="63"/>
      <c r="Y777" s="63"/>
      <c r="Z777" s="63"/>
      <c r="AA777" s="63"/>
      <c r="AB777" s="307"/>
      <c r="AC777" s="307"/>
      <c r="AD777" s="307"/>
      <c r="AE777" s="307"/>
      <c r="AF777" s="307"/>
    </row>
    <row r="778" spans="10:32" ht="15" customHeight="1" x14ac:dyDescent="0.25">
      <c r="J778" s="63"/>
      <c r="K778" s="63"/>
      <c r="L778" s="63"/>
      <c r="M778" s="63"/>
      <c r="N778" s="63"/>
      <c r="O778" s="63"/>
      <c r="Q778" s="63"/>
      <c r="R778" s="63"/>
      <c r="S778" s="63"/>
      <c r="U778" s="63"/>
      <c r="V778" s="63"/>
      <c r="W778" s="63"/>
      <c r="X778" s="63"/>
      <c r="Y778" s="63"/>
      <c r="Z778" s="63"/>
      <c r="AA778" s="63"/>
      <c r="AB778" s="307"/>
      <c r="AC778" s="307"/>
      <c r="AD778" s="307"/>
      <c r="AE778" s="307"/>
      <c r="AF778" s="307"/>
    </row>
    <row r="779" spans="10:32" ht="15" customHeight="1" x14ac:dyDescent="0.25">
      <c r="J779" s="63"/>
      <c r="K779" s="63"/>
      <c r="L779" s="63"/>
      <c r="M779" s="63"/>
      <c r="N779" s="63"/>
      <c r="O779" s="63"/>
      <c r="Q779" s="63"/>
      <c r="R779" s="63"/>
      <c r="S779" s="63"/>
      <c r="U779" s="63"/>
      <c r="V779" s="63"/>
      <c r="W779" s="63"/>
      <c r="X779" s="63"/>
      <c r="Y779" s="63"/>
      <c r="Z779" s="63"/>
      <c r="AA779" s="63"/>
      <c r="AB779" s="307"/>
      <c r="AC779" s="307"/>
      <c r="AD779" s="307"/>
      <c r="AE779" s="307"/>
      <c r="AF779" s="307"/>
    </row>
    <row r="780" spans="10:32" ht="15" customHeight="1" x14ac:dyDescent="0.25">
      <c r="J780" s="63"/>
      <c r="K780" s="63"/>
      <c r="L780" s="63"/>
      <c r="M780" s="63"/>
      <c r="N780" s="63"/>
      <c r="O780" s="63"/>
      <c r="Q780" s="63"/>
      <c r="R780" s="63"/>
      <c r="S780" s="63"/>
      <c r="U780" s="63"/>
      <c r="V780" s="63"/>
      <c r="W780" s="63"/>
      <c r="X780" s="63"/>
      <c r="Y780" s="63"/>
      <c r="Z780" s="63"/>
      <c r="AA780" s="63"/>
      <c r="AB780" s="307"/>
      <c r="AC780" s="307"/>
      <c r="AD780" s="307"/>
      <c r="AE780" s="307"/>
      <c r="AF780" s="307"/>
    </row>
    <row r="781" spans="10:32" ht="15" customHeight="1" x14ac:dyDescent="0.25">
      <c r="J781" s="63"/>
      <c r="K781" s="63"/>
      <c r="L781" s="63"/>
      <c r="M781" s="63"/>
      <c r="N781" s="63"/>
      <c r="O781" s="63"/>
      <c r="Q781" s="63"/>
      <c r="R781" s="63"/>
      <c r="S781" s="63"/>
      <c r="U781" s="63"/>
      <c r="V781" s="63"/>
      <c r="W781" s="63"/>
      <c r="X781" s="63"/>
      <c r="Y781" s="63"/>
      <c r="Z781" s="63"/>
      <c r="AA781" s="63"/>
      <c r="AB781" s="307"/>
      <c r="AC781" s="307"/>
      <c r="AD781" s="307"/>
      <c r="AE781" s="307"/>
      <c r="AF781" s="307"/>
    </row>
    <row r="782" spans="10:32" ht="15" customHeight="1" x14ac:dyDescent="0.25">
      <c r="J782" s="63"/>
      <c r="K782" s="63"/>
      <c r="L782" s="63"/>
      <c r="M782" s="63"/>
      <c r="N782" s="63"/>
      <c r="O782" s="63"/>
      <c r="Q782" s="63"/>
      <c r="R782" s="63"/>
      <c r="S782" s="63"/>
      <c r="U782" s="63"/>
      <c r="V782" s="63"/>
      <c r="W782" s="63"/>
      <c r="X782" s="63"/>
      <c r="Y782" s="63"/>
      <c r="Z782" s="63"/>
      <c r="AA782" s="63"/>
      <c r="AB782" s="307"/>
      <c r="AC782" s="307"/>
      <c r="AD782" s="307"/>
      <c r="AE782" s="307"/>
      <c r="AF782" s="307"/>
    </row>
    <row r="783" spans="10:32" ht="15" customHeight="1" x14ac:dyDescent="0.25">
      <c r="J783" s="63"/>
      <c r="K783" s="63"/>
      <c r="L783" s="63"/>
      <c r="M783" s="63"/>
      <c r="N783" s="63"/>
      <c r="O783" s="63"/>
      <c r="Q783" s="63"/>
      <c r="R783" s="63"/>
      <c r="S783" s="63"/>
      <c r="U783" s="63"/>
      <c r="V783" s="63"/>
      <c r="W783" s="63"/>
      <c r="X783" s="63"/>
      <c r="Y783" s="63"/>
      <c r="Z783" s="63"/>
      <c r="AA783" s="63"/>
      <c r="AB783" s="307"/>
      <c r="AC783" s="307"/>
      <c r="AD783" s="307"/>
      <c r="AE783" s="307"/>
      <c r="AF783" s="307"/>
    </row>
    <row r="784" spans="10:32" ht="15" customHeight="1" x14ac:dyDescent="0.25">
      <c r="J784" s="63"/>
      <c r="K784" s="63"/>
      <c r="L784" s="63"/>
      <c r="M784" s="63"/>
      <c r="N784" s="63"/>
      <c r="O784" s="63"/>
      <c r="Q784" s="63"/>
      <c r="R784" s="63"/>
      <c r="S784" s="63"/>
      <c r="U784" s="63"/>
      <c r="V784" s="63"/>
      <c r="W784" s="63"/>
      <c r="X784" s="63"/>
      <c r="Y784" s="63"/>
      <c r="Z784" s="63"/>
      <c r="AA784" s="63"/>
      <c r="AB784" s="307"/>
      <c r="AC784" s="307"/>
      <c r="AD784" s="307"/>
      <c r="AE784" s="307"/>
      <c r="AF784" s="307"/>
    </row>
    <row r="785" spans="10:32" ht="15" customHeight="1" x14ac:dyDescent="0.25">
      <c r="J785" s="63"/>
      <c r="K785" s="63"/>
      <c r="L785" s="63"/>
      <c r="M785" s="63"/>
      <c r="N785" s="63"/>
      <c r="O785" s="63"/>
      <c r="Q785" s="63"/>
      <c r="R785" s="63"/>
      <c r="S785" s="63"/>
      <c r="U785" s="63"/>
      <c r="V785" s="63"/>
      <c r="W785" s="63"/>
      <c r="X785" s="63"/>
      <c r="Y785" s="63"/>
      <c r="Z785" s="63"/>
      <c r="AA785" s="63"/>
      <c r="AB785" s="307"/>
      <c r="AC785" s="307"/>
      <c r="AD785" s="307"/>
      <c r="AE785" s="307"/>
      <c r="AF785" s="307"/>
    </row>
    <row r="786" spans="10:32" ht="15" customHeight="1" x14ac:dyDescent="0.25">
      <c r="J786" s="63"/>
      <c r="K786" s="63"/>
      <c r="L786" s="63"/>
      <c r="M786" s="63"/>
      <c r="N786" s="63"/>
      <c r="O786" s="63"/>
      <c r="Q786" s="63"/>
      <c r="R786" s="63"/>
      <c r="S786" s="63"/>
      <c r="U786" s="63"/>
      <c r="V786" s="63"/>
      <c r="W786" s="63"/>
      <c r="X786" s="63"/>
      <c r="Y786" s="63"/>
      <c r="Z786" s="63"/>
      <c r="AA786" s="63"/>
      <c r="AB786" s="307"/>
      <c r="AC786" s="307"/>
      <c r="AD786" s="307"/>
      <c r="AE786" s="307"/>
      <c r="AF786" s="307"/>
    </row>
    <row r="787" spans="10:32" ht="15" customHeight="1" x14ac:dyDescent="0.25">
      <c r="J787" s="63"/>
      <c r="K787" s="63"/>
      <c r="L787" s="63"/>
      <c r="M787" s="63"/>
      <c r="N787" s="63"/>
      <c r="O787" s="63"/>
      <c r="Q787" s="63"/>
      <c r="R787" s="63"/>
      <c r="S787" s="63"/>
      <c r="U787" s="63"/>
      <c r="V787" s="63"/>
      <c r="W787" s="63"/>
      <c r="X787" s="63"/>
      <c r="Y787" s="63"/>
      <c r="Z787" s="63"/>
      <c r="AA787" s="63"/>
      <c r="AB787" s="307"/>
      <c r="AC787" s="307"/>
      <c r="AD787" s="307"/>
      <c r="AE787" s="307"/>
      <c r="AF787" s="307"/>
    </row>
    <row r="788" spans="10:32" ht="15" customHeight="1" x14ac:dyDescent="0.25">
      <c r="J788" s="63"/>
      <c r="K788" s="63"/>
      <c r="L788" s="63"/>
      <c r="M788" s="63"/>
      <c r="N788" s="63"/>
      <c r="O788" s="63"/>
      <c r="Q788" s="63"/>
      <c r="R788" s="63"/>
      <c r="S788" s="63"/>
      <c r="U788" s="63"/>
      <c r="V788" s="63"/>
      <c r="W788" s="63"/>
      <c r="X788" s="63"/>
      <c r="Y788" s="63"/>
      <c r="Z788" s="63"/>
      <c r="AA788" s="63"/>
      <c r="AB788" s="307"/>
      <c r="AC788" s="307"/>
      <c r="AD788" s="307"/>
      <c r="AE788" s="307"/>
      <c r="AF788" s="307"/>
    </row>
    <row r="789" spans="10:32" ht="15" customHeight="1" x14ac:dyDescent="0.25">
      <c r="J789" s="63"/>
      <c r="K789" s="63"/>
      <c r="L789" s="63"/>
      <c r="M789" s="63"/>
      <c r="N789" s="63"/>
      <c r="O789" s="63"/>
      <c r="Q789" s="63"/>
      <c r="R789" s="63"/>
      <c r="S789" s="63"/>
      <c r="U789" s="63"/>
      <c r="V789" s="63"/>
      <c r="W789" s="63"/>
      <c r="X789" s="63"/>
      <c r="Y789" s="63"/>
      <c r="Z789" s="63"/>
      <c r="AA789" s="63"/>
      <c r="AB789" s="307"/>
      <c r="AC789" s="307"/>
      <c r="AD789" s="307"/>
      <c r="AE789" s="307"/>
      <c r="AF789" s="307"/>
    </row>
    <row r="790" spans="10:32" ht="15" customHeight="1" x14ac:dyDescent="0.25">
      <c r="J790" s="63"/>
      <c r="K790" s="63"/>
      <c r="L790" s="63"/>
      <c r="M790" s="63"/>
      <c r="N790" s="63"/>
      <c r="O790" s="63"/>
      <c r="Q790" s="63"/>
      <c r="R790" s="63"/>
      <c r="S790" s="63"/>
      <c r="U790" s="63"/>
      <c r="V790" s="63"/>
      <c r="W790" s="63"/>
      <c r="X790" s="63"/>
      <c r="Y790" s="63"/>
      <c r="Z790" s="63"/>
      <c r="AA790" s="63"/>
      <c r="AB790" s="307"/>
      <c r="AC790" s="307"/>
      <c r="AD790" s="307"/>
      <c r="AE790" s="307"/>
      <c r="AF790" s="307"/>
    </row>
    <row r="791" spans="10:32" ht="15" customHeight="1" x14ac:dyDescent="0.25">
      <c r="J791" s="63"/>
      <c r="K791" s="63"/>
      <c r="L791" s="63"/>
      <c r="M791" s="63"/>
      <c r="N791" s="63"/>
      <c r="O791" s="63"/>
      <c r="Q791" s="63"/>
      <c r="R791" s="63"/>
      <c r="S791" s="63"/>
      <c r="U791" s="63"/>
      <c r="V791" s="63"/>
      <c r="W791" s="63"/>
      <c r="X791" s="63"/>
      <c r="Y791" s="63"/>
      <c r="Z791" s="63"/>
      <c r="AA791" s="63"/>
      <c r="AB791" s="307"/>
      <c r="AC791" s="307"/>
      <c r="AD791" s="307"/>
      <c r="AE791" s="307"/>
      <c r="AF791" s="307"/>
    </row>
    <row r="792" spans="10:32" ht="15" customHeight="1" x14ac:dyDescent="0.25">
      <c r="J792" s="63"/>
      <c r="K792" s="63"/>
      <c r="L792" s="63"/>
      <c r="M792" s="63"/>
      <c r="N792" s="63"/>
      <c r="O792" s="63"/>
      <c r="Q792" s="63"/>
      <c r="R792" s="63"/>
      <c r="S792" s="63"/>
      <c r="U792" s="63"/>
      <c r="V792" s="63"/>
      <c r="W792" s="63"/>
      <c r="X792" s="63"/>
      <c r="Y792" s="63"/>
      <c r="Z792" s="63"/>
      <c r="AA792" s="63"/>
      <c r="AB792" s="307"/>
      <c r="AC792" s="307"/>
      <c r="AD792" s="307"/>
      <c r="AE792" s="307"/>
      <c r="AF792" s="307"/>
    </row>
    <row r="793" spans="10:32" ht="15" customHeight="1" x14ac:dyDescent="0.25">
      <c r="J793" s="63"/>
      <c r="K793" s="63"/>
      <c r="L793" s="63"/>
      <c r="M793" s="63"/>
      <c r="N793" s="63"/>
      <c r="O793" s="63"/>
      <c r="Q793" s="63"/>
      <c r="R793" s="63"/>
      <c r="S793" s="63"/>
      <c r="U793" s="63"/>
      <c r="V793" s="63"/>
      <c r="W793" s="63"/>
      <c r="X793" s="63"/>
      <c r="Y793" s="63"/>
      <c r="Z793" s="63"/>
      <c r="AA793" s="63"/>
      <c r="AB793" s="307"/>
      <c r="AC793" s="307"/>
      <c r="AD793" s="307"/>
      <c r="AE793" s="307"/>
      <c r="AF793" s="307"/>
    </row>
    <row r="794" spans="10:32" ht="15" customHeight="1" x14ac:dyDescent="0.25">
      <c r="J794" s="63"/>
      <c r="K794" s="63"/>
      <c r="L794" s="63"/>
      <c r="M794" s="63"/>
      <c r="N794" s="63"/>
      <c r="O794" s="63"/>
      <c r="Q794" s="63"/>
      <c r="R794" s="63"/>
      <c r="S794" s="63"/>
      <c r="U794" s="63"/>
      <c r="V794" s="63"/>
      <c r="W794" s="63"/>
      <c r="X794" s="63"/>
      <c r="Y794" s="63"/>
      <c r="Z794" s="63"/>
      <c r="AA794" s="63"/>
      <c r="AB794" s="307"/>
      <c r="AC794" s="307"/>
      <c r="AD794" s="307"/>
      <c r="AE794" s="307"/>
      <c r="AF794" s="307"/>
    </row>
    <row r="795" spans="10:32" ht="15" customHeight="1" x14ac:dyDescent="0.25">
      <c r="J795" s="63"/>
      <c r="K795" s="63"/>
      <c r="L795" s="63"/>
      <c r="M795" s="63"/>
      <c r="N795" s="63"/>
      <c r="O795" s="63"/>
      <c r="Q795" s="63"/>
      <c r="R795" s="63"/>
      <c r="S795" s="63"/>
      <c r="U795" s="63"/>
      <c r="V795" s="63"/>
      <c r="W795" s="63"/>
      <c r="X795" s="63"/>
      <c r="Y795" s="63"/>
      <c r="Z795" s="63"/>
      <c r="AA795" s="63"/>
      <c r="AB795" s="307"/>
      <c r="AC795" s="307"/>
      <c r="AD795" s="307"/>
      <c r="AE795" s="307"/>
      <c r="AF795" s="307"/>
    </row>
    <row r="796" spans="10:32" ht="15" customHeight="1" x14ac:dyDescent="0.25">
      <c r="J796" s="63"/>
      <c r="K796" s="63"/>
      <c r="L796" s="63"/>
      <c r="M796" s="63"/>
      <c r="N796" s="63"/>
      <c r="O796" s="63"/>
      <c r="Q796" s="63"/>
      <c r="R796" s="63"/>
      <c r="S796" s="63"/>
      <c r="U796" s="63"/>
      <c r="V796" s="63"/>
      <c r="W796" s="63"/>
      <c r="X796" s="63"/>
      <c r="Y796" s="63"/>
      <c r="Z796" s="63"/>
      <c r="AA796" s="63"/>
      <c r="AB796" s="307"/>
      <c r="AC796" s="307"/>
      <c r="AD796" s="307"/>
      <c r="AE796" s="307"/>
      <c r="AF796" s="307"/>
    </row>
    <row r="797" spans="10:32" ht="15" customHeight="1" x14ac:dyDescent="0.25">
      <c r="J797" s="63"/>
      <c r="K797" s="63"/>
      <c r="L797" s="63"/>
      <c r="M797" s="63"/>
      <c r="N797" s="63"/>
      <c r="O797" s="63"/>
      <c r="Q797" s="63"/>
      <c r="R797" s="63"/>
      <c r="S797" s="63"/>
      <c r="U797" s="63"/>
      <c r="V797" s="63"/>
      <c r="W797" s="63"/>
      <c r="X797" s="63"/>
      <c r="Y797" s="63"/>
      <c r="Z797" s="63"/>
      <c r="AA797" s="63"/>
      <c r="AB797" s="307"/>
      <c r="AC797" s="307"/>
      <c r="AD797" s="307"/>
      <c r="AE797" s="307"/>
      <c r="AF797" s="307"/>
    </row>
    <row r="798" spans="10:32" ht="15" customHeight="1" x14ac:dyDescent="0.25">
      <c r="J798" s="63"/>
      <c r="K798" s="63"/>
      <c r="L798" s="63"/>
      <c r="M798" s="63"/>
      <c r="N798" s="63"/>
      <c r="O798" s="63"/>
      <c r="Q798" s="63"/>
      <c r="R798" s="63"/>
      <c r="S798" s="63"/>
      <c r="U798" s="63"/>
      <c r="V798" s="63"/>
      <c r="W798" s="63"/>
      <c r="X798" s="63"/>
      <c r="Y798" s="63"/>
      <c r="Z798" s="63"/>
      <c r="AA798" s="63"/>
      <c r="AB798" s="307"/>
      <c r="AC798" s="307"/>
      <c r="AD798" s="307"/>
      <c r="AE798" s="307"/>
      <c r="AF798" s="307"/>
    </row>
    <row r="799" spans="10:32" ht="15" customHeight="1" x14ac:dyDescent="0.25">
      <c r="J799" s="63"/>
      <c r="K799" s="63"/>
      <c r="L799" s="63"/>
      <c r="M799" s="63"/>
      <c r="N799" s="63"/>
      <c r="O799" s="63"/>
      <c r="Q799" s="63"/>
      <c r="R799" s="63"/>
      <c r="S799" s="63"/>
      <c r="U799" s="63"/>
      <c r="V799" s="63"/>
      <c r="W799" s="63"/>
      <c r="X799" s="63"/>
      <c r="Y799" s="63"/>
      <c r="Z799" s="63"/>
      <c r="AA799" s="63"/>
      <c r="AB799" s="307"/>
      <c r="AC799" s="307"/>
      <c r="AD799" s="307"/>
      <c r="AE799" s="307"/>
      <c r="AF799" s="307"/>
    </row>
    <row r="800" spans="10:32" ht="15" customHeight="1" x14ac:dyDescent="0.25">
      <c r="J800" s="63"/>
      <c r="K800" s="63"/>
      <c r="L800" s="63"/>
      <c r="M800" s="63"/>
      <c r="N800" s="63"/>
      <c r="O800" s="63"/>
      <c r="Q800" s="63"/>
      <c r="R800" s="63"/>
      <c r="S800" s="63"/>
      <c r="U800" s="63"/>
      <c r="V800" s="63"/>
      <c r="W800" s="63"/>
      <c r="X800" s="63"/>
      <c r="Y800" s="63"/>
      <c r="Z800" s="63"/>
      <c r="AA800" s="63"/>
      <c r="AB800" s="307"/>
      <c r="AC800" s="307"/>
      <c r="AD800" s="307"/>
      <c r="AE800" s="307"/>
      <c r="AF800" s="307"/>
    </row>
    <row r="801" spans="10:32" ht="15" customHeight="1" x14ac:dyDescent="0.25">
      <c r="J801" s="63"/>
      <c r="K801" s="63"/>
      <c r="L801" s="63"/>
      <c r="M801" s="63"/>
      <c r="N801" s="63"/>
      <c r="O801" s="63"/>
      <c r="Q801" s="63"/>
      <c r="R801" s="63"/>
      <c r="S801" s="63"/>
      <c r="U801" s="63"/>
      <c r="V801" s="63"/>
      <c r="W801" s="63"/>
      <c r="X801" s="63"/>
      <c r="Y801" s="63"/>
      <c r="Z801" s="63"/>
      <c r="AA801" s="63"/>
      <c r="AB801" s="307"/>
      <c r="AC801" s="307"/>
      <c r="AD801" s="307"/>
      <c r="AE801" s="307"/>
      <c r="AF801" s="307"/>
    </row>
    <row r="802" spans="10:32" ht="15" customHeight="1" x14ac:dyDescent="0.25">
      <c r="J802" s="63"/>
      <c r="K802" s="63"/>
      <c r="L802" s="63"/>
      <c r="M802" s="63"/>
      <c r="N802" s="63"/>
      <c r="O802" s="63"/>
      <c r="Q802" s="63"/>
      <c r="R802" s="63"/>
      <c r="S802" s="63"/>
      <c r="U802" s="63"/>
      <c r="V802" s="63"/>
      <c r="W802" s="63"/>
      <c r="X802" s="63"/>
      <c r="Y802" s="63"/>
      <c r="Z802" s="63"/>
      <c r="AA802" s="63"/>
      <c r="AB802" s="307"/>
      <c r="AC802" s="307"/>
      <c r="AD802" s="307"/>
      <c r="AE802" s="307"/>
      <c r="AF802" s="307"/>
    </row>
    <row r="803" spans="10:32" ht="15" customHeight="1" x14ac:dyDescent="0.25">
      <c r="J803" s="63"/>
      <c r="K803" s="63"/>
      <c r="L803" s="63"/>
      <c r="M803" s="63"/>
      <c r="N803" s="63"/>
      <c r="O803" s="63"/>
      <c r="Q803" s="63"/>
      <c r="R803" s="63"/>
      <c r="S803" s="63"/>
      <c r="U803" s="63"/>
      <c r="V803" s="63"/>
      <c r="W803" s="63"/>
      <c r="X803" s="63"/>
      <c r="Y803" s="63"/>
      <c r="Z803" s="63"/>
      <c r="AA803" s="63"/>
      <c r="AB803" s="307"/>
      <c r="AC803" s="307"/>
      <c r="AD803" s="307"/>
      <c r="AE803" s="307"/>
      <c r="AF803" s="307"/>
    </row>
    <row r="804" spans="10:32" ht="15" customHeight="1" x14ac:dyDescent="0.25">
      <c r="J804" s="63"/>
      <c r="K804" s="63"/>
      <c r="L804" s="63"/>
      <c r="M804" s="63"/>
      <c r="N804" s="63"/>
      <c r="O804" s="63"/>
      <c r="Q804" s="63"/>
      <c r="R804" s="63"/>
      <c r="S804" s="63"/>
      <c r="U804" s="63"/>
      <c r="V804" s="63"/>
      <c r="W804" s="63"/>
      <c r="X804" s="63"/>
      <c r="Y804" s="63"/>
      <c r="Z804" s="63"/>
      <c r="AA804" s="63"/>
      <c r="AB804" s="307"/>
      <c r="AC804" s="307"/>
      <c r="AD804" s="307"/>
      <c r="AE804" s="307"/>
      <c r="AF804" s="307"/>
    </row>
    <row r="805" spans="10:32" ht="15" customHeight="1" x14ac:dyDescent="0.25">
      <c r="J805" s="63"/>
      <c r="K805" s="63"/>
      <c r="L805" s="63"/>
      <c r="M805" s="63"/>
      <c r="N805" s="63"/>
      <c r="O805" s="63"/>
      <c r="Q805" s="63"/>
      <c r="R805" s="63"/>
      <c r="S805" s="63"/>
      <c r="U805" s="63"/>
      <c r="V805" s="63"/>
      <c r="W805" s="63"/>
      <c r="X805" s="63"/>
      <c r="Y805" s="63"/>
      <c r="Z805" s="63"/>
      <c r="AA805" s="63"/>
      <c r="AB805" s="307"/>
      <c r="AC805" s="307"/>
      <c r="AD805" s="307"/>
      <c r="AE805" s="307"/>
      <c r="AF805" s="307"/>
    </row>
    <row r="806" spans="10:32" ht="15" customHeight="1" x14ac:dyDescent="0.25">
      <c r="J806" s="63"/>
      <c r="K806" s="63"/>
      <c r="L806" s="63"/>
      <c r="M806" s="63"/>
      <c r="N806" s="63"/>
      <c r="O806" s="63"/>
      <c r="Q806" s="63"/>
      <c r="R806" s="63"/>
      <c r="S806" s="63"/>
      <c r="U806" s="63"/>
      <c r="V806" s="63"/>
      <c r="W806" s="63"/>
      <c r="X806" s="63"/>
      <c r="Y806" s="63"/>
      <c r="Z806" s="63"/>
      <c r="AA806" s="63"/>
      <c r="AB806" s="307"/>
      <c r="AC806" s="307"/>
      <c r="AD806" s="307"/>
      <c r="AE806" s="307"/>
      <c r="AF806" s="307"/>
    </row>
    <row r="807" spans="10:32" ht="15" customHeight="1" x14ac:dyDescent="0.25">
      <c r="J807" s="63"/>
      <c r="K807" s="63"/>
      <c r="L807" s="63"/>
      <c r="M807" s="63"/>
      <c r="N807" s="63"/>
      <c r="O807" s="63"/>
      <c r="Q807" s="63"/>
      <c r="R807" s="63"/>
      <c r="S807" s="63"/>
      <c r="U807" s="63"/>
      <c r="V807" s="63"/>
      <c r="W807" s="63"/>
      <c r="X807" s="63"/>
      <c r="Y807" s="63"/>
      <c r="Z807" s="63"/>
      <c r="AA807" s="63"/>
      <c r="AB807" s="307"/>
      <c r="AC807" s="307"/>
      <c r="AD807" s="307"/>
      <c r="AE807" s="307"/>
      <c r="AF807" s="307"/>
    </row>
    <row r="808" spans="10:32" ht="15" customHeight="1" x14ac:dyDescent="0.25">
      <c r="J808" s="63"/>
      <c r="K808" s="63"/>
      <c r="L808" s="63"/>
      <c r="M808" s="63"/>
      <c r="N808" s="63"/>
      <c r="O808" s="63"/>
      <c r="Q808" s="63"/>
      <c r="R808" s="63"/>
      <c r="S808" s="63"/>
      <c r="U808" s="63"/>
      <c r="V808" s="63"/>
      <c r="W808" s="63"/>
      <c r="X808" s="63"/>
      <c r="Y808" s="63"/>
      <c r="Z808" s="63"/>
      <c r="AA808" s="63"/>
      <c r="AB808" s="307"/>
      <c r="AC808" s="307"/>
      <c r="AD808" s="307"/>
      <c r="AE808" s="307"/>
      <c r="AF808" s="307"/>
    </row>
    <row r="809" spans="10:32" ht="15" customHeight="1" x14ac:dyDescent="0.25">
      <c r="J809" s="63"/>
      <c r="K809" s="63"/>
      <c r="L809" s="63"/>
      <c r="M809" s="63"/>
      <c r="N809" s="63"/>
      <c r="O809" s="63"/>
      <c r="Q809" s="63"/>
      <c r="R809" s="63"/>
      <c r="S809" s="63"/>
      <c r="U809" s="63"/>
      <c r="V809" s="63"/>
      <c r="W809" s="63"/>
      <c r="X809" s="63"/>
      <c r="Y809" s="63"/>
      <c r="Z809" s="63"/>
      <c r="AA809" s="63"/>
      <c r="AB809" s="307"/>
      <c r="AC809" s="307"/>
      <c r="AD809" s="307"/>
      <c r="AE809" s="307"/>
      <c r="AF809" s="307"/>
    </row>
    <row r="810" spans="10:32" ht="15" customHeight="1" x14ac:dyDescent="0.25">
      <c r="J810" s="63"/>
      <c r="K810" s="63"/>
      <c r="L810" s="63"/>
      <c r="M810" s="63"/>
      <c r="N810" s="63"/>
      <c r="O810" s="63"/>
      <c r="Q810" s="63"/>
      <c r="R810" s="63"/>
      <c r="S810" s="63"/>
      <c r="U810" s="63"/>
      <c r="V810" s="63"/>
      <c r="W810" s="63"/>
      <c r="X810" s="63"/>
      <c r="Y810" s="63"/>
      <c r="Z810" s="63"/>
      <c r="AA810" s="63"/>
      <c r="AB810" s="307"/>
      <c r="AC810" s="307"/>
      <c r="AD810" s="307"/>
      <c r="AE810" s="307"/>
      <c r="AF810" s="307"/>
    </row>
    <row r="811" spans="10:32" ht="15" customHeight="1" x14ac:dyDescent="0.25">
      <c r="J811" s="63"/>
      <c r="K811" s="63"/>
      <c r="L811" s="63"/>
      <c r="M811" s="63"/>
      <c r="N811" s="63"/>
      <c r="O811" s="63"/>
      <c r="Q811" s="63"/>
      <c r="R811" s="63"/>
      <c r="S811" s="63"/>
      <c r="U811" s="63"/>
      <c r="V811" s="63"/>
      <c r="W811" s="63"/>
      <c r="X811" s="63"/>
      <c r="Y811" s="63"/>
      <c r="Z811" s="63"/>
      <c r="AA811" s="63"/>
      <c r="AB811" s="307"/>
      <c r="AC811" s="307"/>
      <c r="AD811" s="307"/>
      <c r="AE811" s="307"/>
      <c r="AF811" s="307"/>
    </row>
    <row r="812" spans="10:32" ht="15" customHeight="1" x14ac:dyDescent="0.25">
      <c r="J812" s="63"/>
      <c r="K812" s="63"/>
      <c r="L812" s="63"/>
      <c r="M812" s="63"/>
      <c r="N812" s="63"/>
      <c r="O812" s="63"/>
      <c r="Q812" s="63"/>
      <c r="R812" s="63"/>
      <c r="S812" s="63"/>
      <c r="U812" s="63"/>
      <c r="V812" s="63"/>
      <c r="W812" s="63"/>
      <c r="X812" s="63"/>
      <c r="Y812" s="63"/>
      <c r="Z812" s="63"/>
      <c r="AA812" s="63"/>
      <c r="AB812" s="307"/>
      <c r="AC812" s="307"/>
      <c r="AD812" s="307"/>
      <c r="AE812" s="307"/>
      <c r="AF812" s="307"/>
    </row>
    <row r="813" spans="10:32" ht="15" customHeight="1" x14ac:dyDescent="0.25">
      <c r="J813" s="63"/>
      <c r="K813" s="63"/>
      <c r="L813" s="63"/>
      <c r="M813" s="63"/>
      <c r="N813" s="63"/>
      <c r="O813" s="63"/>
      <c r="Q813" s="63"/>
      <c r="R813" s="63"/>
      <c r="S813" s="63"/>
      <c r="U813" s="63"/>
      <c r="V813" s="63"/>
      <c r="W813" s="63"/>
      <c r="X813" s="63"/>
      <c r="Y813" s="63"/>
      <c r="Z813" s="63"/>
      <c r="AA813" s="63"/>
      <c r="AB813" s="307"/>
      <c r="AC813" s="307"/>
      <c r="AD813" s="307"/>
      <c r="AE813" s="307"/>
      <c r="AF813" s="307"/>
    </row>
    <row r="814" spans="10:32" ht="15" customHeight="1" x14ac:dyDescent="0.25">
      <c r="J814" s="63"/>
      <c r="K814" s="63"/>
      <c r="L814" s="63"/>
      <c r="M814" s="63"/>
      <c r="N814" s="63"/>
      <c r="O814" s="63"/>
      <c r="Q814" s="63"/>
      <c r="R814" s="63"/>
      <c r="S814" s="63"/>
      <c r="U814" s="63"/>
      <c r="V814" s="63"/>
      <c r="W814" s="63"/>
      <c r="X814" s="63"/>
      <c r="Y814" s="63"/>
      <c r="Z814" s="63"/>
      <c r="AA814" s="63"/>
      <c r="AB814" s="307"/>
      <c r="AC814" s="307"/>
      <c r="AD814" s="307"/>
      <c r="AE814" s="307"/>
      <c r="AF814" s="307"/>
    </row>
    <row r="815" spans="10:32" ht="15" customHeight="1" x14ac:dyDescent="0.25">
      <c r="J815" s="63"/>
      <c r="K815" s="63"/>
      <c r="L815" s="63"/>
      <c r="M815" s="63"/>
      <c r="N815" s="63"/>
      <c r="O815" s="63"/>
      <c r="Q815" s="63"/>
      <c r="R815" s="63"/>
      <c r="S815" s="63"/>
      <c r="U815" s="63"/>
      <c r="V815" s="63"/>
      <c r="W815" s="63"/>
      <c r="X815" s="63"/>
      <c r="Y815" s="63"/>
      <c r="Z815" s="63"/>
      <c r="AA815" s="63"/>
      <c r="AB815" s="307"/>
      <c r="AC815" s="307"/>
      <c r="AD815" s="307"/>
      <c r="AE815" s="307"/>
      <c r="AF815" s="307"/>
    </row>
    <row r="816" spans="10:32" ht="15" customHeight="1" x14ac:dyDescent="0.25">
      <c r="J816" s="63"/>
      <c r="K816" s="63"/>
      <c r="L816" s="63"/>
      <c r="M816" s="63"/>
      <c r="N816" s="63"/>
      <c r="O816" s="63"/>
      <c r="Q816" s="63"/>
      <c r="R816" s="63"/>
      <c r="S816" s="63"/>
      <c r="U816" s="63"/>
      <c r="V816" s="63"/>
      <c r="W816" s="63"/>
      <c r="X816" s="63"/>
      <c r="Y816" s="63"/>
      <c r="Z816" s="63"/>
      <c r="AA816" s="63"/>
      <c r="AB816" s="307"/>
      <c r="AC816" s="307"/>
      <c r="AD816" s="307"/>
      <c r="AE816" s="307"/>
      <c r="AF816" s="307"/>
    </row>
    <row r="817" spans="10:32" ht="15" customHeight="1" x14ac:dyDescent="0.25">
      <c r="J817" s="63"/>
      <c r="K817" s="63"/>
      <c r="L817" s="63"/>
      <c r="M817" s="63"/>
      <c r="N817" s="63"/>
      <c r="O817" s="63"/>
      <c r="Q817" s="63"/>
      <c r="R817" s="63"/>
      <c r="S817" s="63"/>
      <c r="U817" s="63"/>
      <c r="V817" s="63"/>
      <c r="W817" s="63"/>
      <c r="X817" s="63"/>
      <c r="Y817" s="63"/>
      <c r="Z817" s="63"/>
      <c r="AA817" s="63"/>
      <c r="AB817" s="307"/>
      <c r="AC817" s="307"/>
      <c r="AD817" s="307"/>
      <c r="AE817" s="307"/>
      <c r="AF817" s="307"/>
    </row>
    <row r="818" spans="10:32" ht="15" customHeight="1" x14ac:dyDescent="0.25">
      <c r="J818" s="63"/>
      <c r="K818" s="63"/>
      <c r="L818" s="63"/>
      <c r="M818" s="63"/>
      <c r="N818" s="63"/>
      <c r="O818" s="63"/>
      <c r="Q818" s="63"/>
      <c r="R818" s="63"/>
      <c r="S818" s="63"/>
      <c r="U818" s="63"/>
      <c r="V818" s="63"/>
      <c r="W818" s="63"/>
      <c r="X818" s="63"/>
      <c r="Y818" s="63"/>
      <c r="Z818" s="63"/>
      <c r="AA818" s="63"/>
      <c r="AB818" s="307"/>
      <c r="AC818" s="307"/>
      <c r="AD818" s="307"/>
      <c r="AE818" s="307"/>
      <c r="AF818" s="307"/>
    </row>
    <row r="819" spans="10:32" ht="15" customHeight="1" x14ac:dyDescent="0.25">
      <c r="J819" s="63"/>
      <c r="K819" s="63"/>
      <c r="L819" s="63"/>
      <c r="M819" s="63"/>
      <c r="N819" s="63"/>
      <c r="O819" s="63"/>
      <c r="Q819" s="63"/>
      <c r="R819" s="63"/>
      <c r="S819" s="63"/>
      <c r="U819" s="63"/>
      <c r="V819" s="63"/>
      <c r="W819" s="63"/>
      <c r="X819" s="63"/>
      <c r="Y819" s="63"/>
      <c r="Z819" s="63"/>
      <c r="AA819" s="63"/>
      <c r="AB819" s="307"/>
      <c r="AC819" s="307"/>
      <c r="AD819" s="307"/>
      <c r="AE819" s="307"/>
      <c r="AF819" s="307"/>
    </row>
    <row r="820" spans="10:32" ht="15" customHeight="1" x14ac:dyDescent="0.25">
      <c r="J820" s="63"/>
      <c r="K820" s="63"/>
      <c r="L820" s="63"/>
      <c r="M820" s="63"/>
      <c r="N820" s="63"/>
      <c r="O820" s="63"/>
      <c r="Q820" s="63"/>
      <c r="R820" s="63"/>
      <c r="S820" s="63"/>
      <c r="U820" s="63"/>
      <c r="V820" s="63"/>
      <c r="W820" s="63"/>
      <c r="X820" s="63"/>
      <c r="Y820" s="63"/>
      <c r="Z820" s="63"/>
      <c r="AA820" s="63"/>
      <c r="AB820" s="307"/>
      <c r="AC820" s="307"/>
      <c r="AD820" s="307"/>
      <c r="AE820" s="307"/>
      <c r="AF820" s="307"/>
    </row>
    <row r="821" spans="10:32" ht="15" customHeight="1" x14ac:dyDescent="0.25">
      <c r="J821" s="63"/>
      <c r="K821" s="63"/>
      <c r="L821" s="63"/>
      <c r="M821" s="63"/>
      <c r="N821" s="63"/>
      <c r="O821" s="63"/>
      <c r="Q821" s="63"/>
      <c r="R821" s="63"/>
      <c r="S821" s="63"/>
      <c r="U821" s="63"/>
      <c r="V821" s="63"/>
      <c r="W821" s="63"/>
      <c r="X821" s="63"/>
      <c r="Y821" s="63"/>
      <c r="Z821" s="63"/>
      <c r="AA821" s="63"/>
      <c r="AB821" s="307"/>
      <c r="AC821" s="307"/>
      <c r="AD821" s="307"/>
      <c r="AE821" s="307"/>
      <c r="AF821" s="307"/>
    </row>
    <row r="822" spans="10:32" ht="15" customHeight="1" x14ac:dyDescent="0.25">
      <c r="J822" s="63"/>
      <c r="K822" s="63"/>
      <c r="L822" s="63"/>
      <c r="M822" s="63"/>
      <c r="N822" s="63"/>
      <c r="O822" s="63"/>
      <c r="Q822" s="63"/>
      <c r="R822" s="63"/>
      <c r="S822" s="63"/>
      <c r="U822" s="63"/>
      <c r="V822" s="63"/>
      <c r="W822" s="63"/>
      <c r="X822" s="63"/>
      <c r="Y822" s="63"/>
      <c r="Z822" s="63"/>
      <c r="AA822" s="63"/>
      <c r="AB822" s="307"/>
      <c r="AC822" s="307"/>
      <c r="AD822" s="307"/>
      <c r="AE822" s="307"/>
      <c r="AF822" s="307"/>
    </row>
    <row r="823" spans="10:32" ht="15" customHeight="1" x14ac:dyDescent="0.25">
      <c r="J823" s="63"/>
      <c r="K823" s="63"/>
      <c r="L823" s="63"/>
      <c r="M823" s="63"/>
      <c r="N823" s="63"/>
      <c r="O823" s="63"/>
      <c r="Q823" s="63"/>
      <c r="R823" s="63"/>
      <c r="S823" s="63"/>
      <c r="U823" s="63"/>
      <c r="V823" s="63"/>
      <c r="W823" s="63"/>
      <c r="X823" s="63"/>
      <c r="Y823" s="63"/>
      <c r="Z823" s="63"/>
      <c r="AA823" s="63"/>
      <c r="AB823" s="307"/>
      <c r="AC823" s="307"/>
      <c r="AD823" s="307"/>
      <c r="AE823" s="307"/>
      <c r="AF823" s="307"/>
    </row>
    <row r="824" spans="10:32" ht="15" customHeight="1" x14ac:dyDescent="0.25">
      <c r="J824" s="63"/>
      <c r="K824" s="63"/>
      <c r="L824" s="63"/>
      <c r="M824" s="63"/>
      <c r="N824" s="63"/>
      <c r="O824" s="63"/>
      <c r="Q824" s="63"/>
      <c r="R824" s="63"/>
      <c r="S824" s="63"/>
      <c r="U824" s="63"/>
      <c r="V824" s="63"/>
      <c r="W824" s="63"/>
      <c r="X824" s="63"/>
      <c r="Y824" s="63"/>
      <c r="Z824" s="63"/>
      <c r="AA824" s="63"/>
      <c r="AB824" s="307"/>
      <c r="AC824" s="307"/>
      <c r="AD824" s="307"/>
      <c r="AE824" s="307"/>
      <c r="AF824" s="307"/>
    </row>
    <row r="825" spans="10:32" ht="15" customHeight="1" x14ac:dyDescent="0.25">
      <c r="J825" s="63"/>
      <c r="K825" s="63"/>
      <c r="L825" s="63"/>
      <c r="M825" s="63"/>
      <c r="N825" s="63"/>
      <c r="O825" s="63"/>
      <c r="Q825" s="63"/>
      <c r="R825" s="63"/>
      <c r="S825" s="63"/>
      <c r="U825" s="63"/>
      <c r="V825" s="63"/>
      <c r="W825" s="63"/>
      <c r="X825" s="63"/>
      <c r="Y825" s="63"/>
      <c r="Z825" s="63"/>
      <c r="AA825" s="63"/>
      <c r="AB825" s="307"/>
      <c r="AC825" s="307"/>
      <c r="AD825" s="307"/>
      <c r="AE825" s="307"/>
      <c r="AF825" s="307"/>
    </row>
    <row r="826" spans="10:32" ht="15" customHeight="1" x14ac:dyDescent="0.25">
      <c r="J826" s="63"/>
      <c r="K826" s="63"/>
      <c r="L826" s="63"/>
      <c r="M826" s="63"/>
      <c r="N826" s="63"/>
      <c r="O826" s="63"/>
      <c r="Q826" s="63"/>
      <c r="R826" s="63"/>
      <c r="S826" s="63"/>
      <c r="U826" s="63"/>
      <c r="V826" s="63"/>
      <c r="W826" s="63"/>
      <c r="X826" s="63"/>
      <c r="Y826" s="63"/>
      <c r="Z826" s="63"/>
      <c r="AA826" s="63"/>
      <c r="AB826" s="307"/>
      <c r="AC826" s="307"/>
      <c r="AD826" s="307"/>
      <c r="AE826" s="307"/>
      <c r="AF826" s="307"/>
    </row>
    <row r="827" spans="10:32" ht="15" customHeight="1" x14ac:dyDescent="0.25">
      <c r="J827" s="63"/>
      <c r="K827" s="63"/>
      <c r="L827" s="63"/>
      <c r="M827" s="63"/>
      <c r="N827" s="63"/>
      <c r="O827" s="63"/>
      <c r="Q827" s="63"/>
      <c r="R827" s="63"/>
      <c r="S827" s="63"/>
      <c r="U827" s="63"/>
      <c r="V827" s="63"/>
      <c r="W827" s="63"/>
      <c r="X827" s="63"/>
      <c r="Y827" s="63"/>
      <c r="Z827" s="63"/>
      <c r="AA827" s="63"/>
      <c r="AB827" s="307"/>
      <c r="AC827" s="307"/>
      <c r="AD827" s="307"/>
      <c r="AE827" s="307"/>
      <c r="AF827" s="307"/>
    </row>
    <row r="828" spans="10:32" ht="15" customHeight="1" x14ac:dyDescent="0.25">
      <c r="J828" s="63"/>
      <c r="K828" s="63"/>
      <c r="L828" s="63"/>
      <c r="M828" s="63"/>
      <c r="N828" s="63"/>
      <c r="O828" s="63"/>
      <c r="Q828" s="63"/>
      <c r="R828" s="63"/>
      <c r="S828" s="63"/>
      <c r="U828" s="63"/>
      <c r="V828" s="63"/>
      <c r="W828" s="63"/>
      <c r="X828" s="63"/>
      <c r="Y828" s="63"/>
      <c r="Z828" s="63"/>
      <c r="AA828" s="63"/>
      <c r="AB828" s="307"/>
      <c r="AC828" s="307"/>
      <c r="AD828" s="307"/>
      <c r="AE828" s="307"/>
      <c r="AF828" s="307"/>
    </row>
    <row r="829" spans="10:32" ht="15" customHeight="1" x14ac:dyDescent="0.25">
      <c r="J829" s="63"/>
      <c r="K829" s="63"/>
      <c r="L829" s="63"/>
      <c r="M829" s="63"/>
      <c r="N829" s="63"/>
      <c r="O829" s="63"/>
      <c r="Q829" s="63"/>
      <c r="R829" s="63"/>
      <c r="S829" s="63"/>
      <c r="U829" s="63"/>
      <c r="V829" s="63"/>
      <c r="W829" s="63"/>
      <c r="X829" s="63"/>
      <c r="Y829" s="63"/>
      <c r="Z829" s="63"/>
      <c r="AA829" s="63"/>
      <c r="AB829" s="307"/>
      <c r="AC829" s="307"/>
      <c r="AD829" s="307"/>
      <c r="AE829" s="307"/>
      <c r="AF829" s="307"/>
    </row>
    <row r="830" spans="10:32" ht="15" customHeight="1" x14ac:dyDescent="0.25">
      <c r="J830" s="63"/>
      <c r="K830" s="63"/>
      <c r="L830" s="63"/>
      <c r="M830" s="63"/>
      <c r="N830" s="63"/>
      <c r="O830" s="63"/>
      <c r="Q830" s="63"/>
      <c r="R830" s="63"/>
      <c r="S830" s="63"/>
      <c r="U830" s="63"/>
      <c r="V830" s="63"/>
      <c r="W830" s="63"/>
      <c r="X830" s="63"/>
      <c r="Y830" s="63"/>
      <c r="Z830" s="63"/>
      <c r="AA830" s="63"/>
      <c r="AB830" s="307"/>
      <c r="AC830" s="307"/>
      <c r="AD830" s="307"/>
      <c r="AE830" s="307"/>
      <c r="AF830" s="307"/>
    </row>
    <row r="831" spans="10:32" ht="15" customHeight="1" x14ac:dyDescent="0.25">
      <c r="J831" s="63"/>
      <c r="K831" s="63"/>
      <c r="L831" s="63"/>
      <c r="M831" s="63"/>
      <c r="N831" s="63"/>
      <c r="O831" s="63"/>
      <c r="Q831" s="63"/>
      <c r="R831" s="63"/>
      <c r="S831" s="63"/>
      <c r="U831" s="63"/>
      <c r="V831" s="63"/>
      <c r="W831" s="63"/>
      <c r="X831" s="63"/>
      <c r="Y831" s="63"/>
      <c r="Z831" s="63"/>
      <c r="AA831" s="63"/>
      <c r="AB831" s="307"/>
      <c r="AC831" s="307"/>
      <c r="AD831" s="307"/>
      <c r="AE831" s="307"/>
      <c r="AF831" s="307"/>
    </row>
    <row r="832" spans="10:32" ht="15" customHeight="1" x14ac:dyDescent="0.25">
      <c r="J832" s="63"/>
      <c r="K832" s="63"/>
      <c r="L832" s="63"/>
      <c r="M832" s="63"/>
      <c r="N832" s="63"/>
      <c r="O832" s="63"/>
      <c r="Q832" s="63"/>
      <c r="R832" s="63"/>
      <c r="S832" s="63"/>
      <c r="U832" s="63"/>
      <c r="V832" s="63"/>
      <c r="W832" s="63"/>
      <c r="X832" s="63"/>
      <c r="Y832" s="63"/>
      <c r="Z832" s="63"/>
      <c r="AA832" s="63"/>
      <c r="AB832" s="307"/>
      <c r="AC832" s="307"/>
      <c r="AD832" s="307"/>
      <c r="AE832" s="307"/>
      <c r="AF832" s="307"/>
    </row>
    <row r="833" spans="10:32" ht="15" customHeight="1" x14ac:dyDescent="0.25">
      <c r="J833" s="63"/>
      <c r="K833" s="63"/>
      <c r="L833" s="63"/>
      <c r="M833" s="63"/>
      <c r="N833" s="63"/>
      <c r="O833" s="63"/>
      <c r="Q833" s="63"/>
      <c r="R833" s="63"/>
      <c r="S833" s="63"/>
      <c r="U833" s="63"/>
      <c r="V833" s="63"/>
      <c r="W833" s="63"/>
      <c r="X833" s="63"/>
      <c r="Y833" s="63"/>
      <c r="Z833" s="63"/>
      <c r="AA833" s="63"/>
      <c r="AB833" s="307"/>
      <c r="AC833" s="307"/>
      <c r="AD833" s="307"/>
      <c r="AE833" s="307"/>
      <c r="AF833" s="307"/>
    </row>
    <row r="834" spans="10:32" ht="15" customHeight="1" x14ac:dyDescent="0.25">
      <c r="J834" s="63"/>
      <c r="K834" s="63"/>
      <c r="L834" s="63"/>
      <c r="M834" s="63"/>
      <c r="N834" s="63"/>
      <c r="O834" s="63"/>
      <c r="Q834" s="63"/>
      <c r="R834" s="63"/>
      <c r="S834" s="63"/>
      <c r="U834" s="63"/>
      <c r="V834" s="63"/>
      <c r="W834" s="63"/>
      <c r="X834" s="63"/>
      <c r="Y834" s="63"/>
      <c r="Z834" s="63"/>
      <c r="AA834" s="63"/>
      <c r="AB834" s="307"/>
      <c r="AC834" s="307"/>
      <c r="AD834" s="307"/>
      <c r="AE834" s="307"/>
      <c r="AF834" s="307"/>
    </row>
    <row r="835" spans="10:32" ht="15" customHeight="1" x14ac:dyDescent="0.25">
      <c r="J835" s="63"/>
      <c r="K835" s="63"/>
      <c r="L835" s="63"/>
      <c r="M835" s="63"/>
      <c r="N835" s="63"/>
      <c r="O835" s="63"/>
      <c r="Q835" s="63"/>
      <c r="R835" s="63"/>
      <c r="S835" s="63"/>
      <c r="U835" s="63"/>
      <c r="V835" s="63"/>
      <c r="W835" s="63"/>
      <c r="X835" s="63"/>
      <c r="Y835" s="63"/>
      <c r="Z835" s="63"/>
      <c r="AA835" s="63"/>
      <c r="AB835" s="307"/>
      <c r="AC835" s="307"/>
      <c r="AD835" s="307"/>
      <c r="AE835" s="307"/>
      <c r="AF835" s="307"/>
    </row>
    <row r="836" spans="10:32" ht="15" customHeight="1" x14ac:dyDescent="0.25">
      <c r="J836" s="63"/>
      <c r="K836" s="63"/>
      <c r="L836" s="63"/>
      <c r="M836" s="63"/>
      <c r="N836" s="63"/>
      <c r="O836" s="63"/>
      <c r="Q836" s="63"/>
      <c r="R836" s="63"/>
      <c r="S836" s="63"/>
      <c r="U836" s="63"/>
      <c r="V836" s="63"/>
      <c r="W836" s="63"/>
      <c r="X836" s="63"/>
      <c r="Y836" s="63"/>
      <c r="Z836" s="63"/>
      <c r="AA836" s="63"/>
      <c r="AB836" s="307"/>
      <c r="AC836" s="307"/>
      <c r="AD836" s="307"/>
      <c r="AE836" s="307"/>
      <c r="AF836" s="307"/>
    </row>
    <row r="837" spans="10:32" ht="15" customHeight="1" x14ac:dyDescent="0.25">
      <c r="J837" s="63"/>
      <c r="K837" s="63"/>
      <c r="L837" s="63"/>
      <c r="M837" s="63"/>
      <c r="N837" s="63"/>
      <c r="O837" s="63"/>
      <c r="Q837" s="63"/>
      <c r="R837" s="63"/>
      <c r="S837" s="63"/>
      <c r="U837" s="63"/>
      <c r="V837" s="63"/>
      <c r="W837" s="63"/>
      <c r="X837" s="63"/>
      <c r="Y837" s="63"/>
      <c r="Z837" s="63"/>
      <c r="AA837" s="63"/>
      <c r="AB837" s="307"/>
      <c r="AC837" s="307"/>
      <c r="AD837" s="307"/>
      <c r="AE837" s="307"/>
      <c r="AF837" s="307"/>
    </row>
    <row r="838" spans="10:32" ht="15" customHeight="1" x14ac:dyDescent="0.25">
      <c r="J838" s="63"/>
      <c r="K838" s="63"/>
      <c r="L838" s="63"/>
      <c r="M838" s="63"/>
      <c r="N838" s="63"/>
      <c r="O838" s="63"/>
      <c r="Q838" s="63"/>
      <c r="R838" s="63"/>
      <c r="S838" s="63"/>
      <c r="U838" s="63"/>
      <c r="V838" s="63"/>
      <c r="W838" s="63"/>
      <c r="X838" s="63"/>
      <c r="Y838" s="63"/>
      <c r="Z838" s="63"/>
      <c r="AA838" s="63"/>
      <c r="AB838" s="307"/>
      <c r="AC838" s="307"/>
      <c r="AD838" s="307"/>
      <c r="AE838" s="307"/>
      <c r="AF838" s="307"/>
    </row>
    <row r="839" spans="10:32" ht="15" customHeight="1" x14ac:dyDescent="0.25">
      <c r="J839" s="63"/>
      <c r="K839" s="63"/>
      <c r="L839" s="63"/>
      <c r="M839" s="63"/>
      <c r="N839" s="63"/>
      <c r="O839" s="63"/>
      <c r="Q839" s="63"/>
      <c r="R839" s="63"/>
      <c r="S839" s="63"/>
      <c r="U839" s="63"/>
      <c r="V839" s="63"/>
      <c r="W839" s="63"/>
      <c r="X839" s="63"/>
      <c r="Y839" s="63"/>
      <c r="Z839" s="63"/>
      <c r="AA839" s="63"/>
      <c r="AB839" s="307"/>
      <c r="AC839" s="307"/>
      <c r="AD839" s="307"/>
      <c r="AE839" s="307"/>
      <c r="AF839" s="307"/>
    </row>
    <row r="840" spans="10:32" ht="15" customHeight="1" x14ac:dyDescent="0.25">
      <c r="J840" s="63"/>
      <c r="K840" s="63"/>
      <c r="L840" s="63"/>
      <c r="M840" s="63"/>
      <c r="N840" s="63"/>
      <c r="O840" s="63"/>
      <c r="Q840" s="63"/>
      <c r="R840" s="63"/>
      <c r="S840" s="63"/>
      <c r="U840" s="63"/>
      <c r="V840" s="63"/>
      <c r="W840" s="63"/>
      <c r="X840" s="63"/>
      <c r="Y840" s="63"/>
      <c r="Z840" s="63"/>
      <c r="AA840" s="63"/>
      <c r="AB840" s="307"/>
      <c r="AC840" s="307"/>
      <c r="AD840" s="307"/>
      <c r="AE840" s="307"/>
      <c r="AF840" s="307"/>
    </row>
    <row r="841" spans="10:32" ht="15" customHeight="1" x14ac:dyDescent="0.25">
      <c r="J841" s="63"/>
      <c r="K841" s="63"/>
      <c r="L841" s="63"/>
      <c r="M841" s="63"/>
      <c r="N841" s="63"/>
      <c r="O841" s="63"/>
      <c r="Q841" s="63"/>
      <c r="R841" s="63"/>
      <c r="S841" s="63"/>
      <c r="U841" s="63"/>
      <c r="V841" s="63"/>
      <c r="W841" s="63"/>
      <c r="X841" s="63"/>
      <c r="Y841" s="63"/>
      <c r="Z841" s="63"/>
      <c r="AA841" s="63"/>
      <c r="AB841" s="307"/>
      <c r="AC841" s="307"/>
      <c r="AD841" s="307"/>
      <c r="AE841" s="307"/>
      <c r="AF841" s="307"/>
    </row>
    <row r="842" spans="10:32" ht="15" customHeight="1" x14ac:dyDescent="0.25">
      <c r="J842" s="63"/>
      <c r="K842" s="63"/>
      <c r="L842" s="63"/>
      <c r="M842" s="63"/>
      <c r="N842" s="63"/>
      <c r="O842" s="63"/>
      <c r="Q842" s="63"/>
      <c r="R842" s="63"/>
      <c r="S842" s="63"/>
      <c r="U842" s="63"/>
      <c r="V842" s="63"/>
      <c r="W842" s="63"/>
      <c r="X842" s="63"/>
      <c r="Y842" s="63"/>
      <c r="Z842" s="63"/>
      <c r="AA842" s="63"/>
      <c r="AB842" s="307"/>
      <c r="AC842" s="307"/>
      <c r="AD842" s="307"/>
      <c r="AE842" s="307"/>
      <c r="AF842" s="307"/>
    </row>
    <row r="843" spans="10:32" ht="15" customHeight="1" x14ac:dyDescent="0.25">
      <c r="J843" s="63"/>
      <c r="K843" s="63"/>
      <c r="L843" s="63"/>
      <c r="M843" s="63"/>
      <c r="N843" s="63"/>
      <c r="O843" s="63"/>
      <c r="Q843" s="63"/>
      <c r="R843" s="63"/>
      <c r="S843" s="63"/>
      <c r="U843" s="63"/>
      <c r="V843" s="63"/>
      <c r="W843" s="63"/>
      <c r="X843" s="63"/>
      <c r="Y843" s="63"/>
      <c r="Z843" s="63"/>
      <c r="AA843" s="63"/>
      <c r="AB843" s="307"/>
      <c r="AC843" s="307"/>
      <c r="AD843" s="307"/>
      <c r="AE843" s="307"/>
      <c r="AF843" s="307"/>
    </row>
    <row r="844" spans="10:32" ht="15" customHeight="1" x14ac:dyDescent="0.25">
      <c r="J844" s="63"/>
      <c r="K844" s="63"/>
      <c r="L844" s="63"/>
      <c r="M844" s="63"/>
      <c r="N844" s="63"/>
      <c r="O844" s="63"/>
      <c r="Q844" s="63"/>
      <c r="R844" s="63"/>
      <c r="S844" s="63"/>
      <c r="U844" s="63"/>
      <c r="V844" s="63"/>
      <c r="W844" s="63"/>
      <c r="X844" s="63"/>
      <c r="Y844" s="63"/>
      <c r="Z844" s="63"/>
      <c r="AA844" s="63"/>
      <c r="AB844" s="307"/>
      <c r="AC844" s="307"/>
      <c r="AD844" s="307"/>
      <c r="AE844" s="307"/>
      <c r="AF844" s="307"/>
    </row>
    <row r="845" spans="10:32" ht="15" customHeight="1" x14ac:dyDescent="0.25">
      <c r="J845" s="63"/>
      <c r="K845" s="63"/>
      <c r="L845" s="63"/>
      <c r="M845" s="63"/>
      <c r="N845" s="63"/>
      <c r="O845" s="63"/>
      <c r="Q845" s="63"/>
      <c r="R845" s="63"/>
      <c r="S845" s="63"/>
      <c r="U845" s="63"/>
      <c r="V845" s="63"/>
      <c r="W845" s="63"/>
      <c r="X845" s="63"/>
      <c r="Y845" s="63"/>
      <c r="Z845" s="63"/>
      <c r="AA845" s="63"/>
      <c r="AB845" s="307"/>
      <c r="AC845" s="307"/>
      <c r="AD845" s="307"/>
      <c r="AE845" s="307"/>
      <c r="AF845" s="307"/>
    </row>
    <row r="846" spans="10:32" ht="15" customHeight="1" x14ac:dyDescent="0.25">
      <c r="J846" s="63"/>
      <c r="K846" s="63"/>
      <c r="L846" s="63"/>
      <c r="M846" s="63"/>
      <c r="N846" s="63"/>
      <c r="O846" s="63"/>
      <c r="Q846" s="63"/>
      <c r="R846" s="63"/>
      <c r="S846" s="63"/>
      <c r="U846" s="63"/>
      <c r="V846" s="63"/>
      <c r="W846" s="63"/>
      <c r="X846" s="63"/>
      <c r="Y846" s="63"/>
      <c r="Z846" s="63"/>
      <c r="AA846" s="63"/>
      <c r="AB846" s="307"/>
      <c r="AC846" s="307"/>
      <c r="AD846" s="307"/>
      <c r="AE846" s="307"/>
      <c r="AF846" s="307"/>
    </row>
    <row r="847" spans="10:32" ht="15" customHeight="1" x14ac:dyDescent="0.25">
      <c r="J847" s="63"/>
      <c r="K847" s="63"/>
      <c r="L847" s="63"/>
      <c r="M847" s="63"/>
      <c r="N847" s="63"/>
      <c r="O847" s="63"/>
      <c r="Q847" s="63"/>
      <c r="R847" s="63"/>
      <c r="S847" s="63"/>
      <c r="U847" s="63"/>
      <c r="V847" s="63"/>
      <c r="W847" s="63"/>
      <c r="X847" s="63"/>
      <c r="Y847" s="63"/>
      <c r="Z847" s="63"/>
      <c r="AA847" s="63"/>
      <c r="AB847" s="307"/>
      <c r="AC847" s="307"/>
      <c r="AD847" s="307"/>
      <c r="AE847" s="307"/>
      <c r="AF847" s="307"/>
    </row>
    <row r="848" spans="10:32" ht="15" customHeight="1" x14ac:dyDescent="0.25">
      <c r="J848" s="63"/>
      <c r="K848" s="63"/>
      <c r="L848" s="63"/>
      <c r="M848" s="63"/>
      <c r="N848" s="63"/>
      <c r="O848" s="63"/>
      <c r="Q848" s="63"/>
      <c r="R848" s="63"/>
      <c r="S848" s="63"/>
      <c r="U848" s="63"/>
      <c r="V848" s="63"/>
      <c r="W848" s="63"/>
      <c r="X848" s="63"/>
      <c r="Y848" s="63"/>
      <c r="Z848" s="63"/>
      <c r="AA848" s="63"/>
      <c r="AB848" s="307"/>
      <c r="AC848" s="307"/>
      <c r="AD848" s="307"/>
      <c r="AE848" s="307"/>
      <c r="AF848" s="307"/>
    </row>
    <row r="849" spans="10:32" ht="15" customHeight="1" x14ac:dyDescent="0.25">
      <c r="J849" s="63"/>
      <c r="K849" s="63"/>
      <c r="L849" s="63"/>
      <c r="M849" s="63"/>
      <c r="N849" s="63"/>
      <c r="O849" s="63"/>
      <c r="Q849" s="63"/>
      <c r="R849" s="63"/>
      <c r="S849" s="63"/>
      <c r="U849" s="63"/>
      <c r="V849" s="63"/>
      <c r="W849" s="63"/>
      <c r="X849" s="63"/>
      <c r="Y849" s="63"/>
      <c r="Z849" s="63"/>
      <c r="AA849" s="63"/>
      <c r="AB849" s="307"/>
      <c r="AC849" s="307"/>
      <c r="AD849" s="307"/>
      <c r="AE849" s="307"/>
      <c r="AF849" s="307"/>
    </row>
    <row r="850" spans="10:32" ht="15" customHeight="1" x14ac:dyDescent="0.25">
      <c r="J850" s="63"/>
      <c r="K850" s="63"/>
      <c r="L850" s="63"/>
      <c r="M850" s="63"/>
      <c r="N850" s="63"/>
      <c r="O850" s="63"/>
      <c r="Q850" s="63"/>
      <c r="R850" s="63"/>
      <c r="S850" s="63"/>
      <c r="U850" s="63"/>
      <c r="V850" s="63"/>
      <c r="W850" s="63"/>
      <c r="X850" s="63"/>
      <c r="Y850" s="63"/>
      <c r="Z850" s="63"/>
      <c r="AA850" s="63"/>
      <c r="AB850" s="307"/>
      <c r="AC850" s="307"/>
      <c r="AD850" s="307"/>
      <c r="AE850" s="307"/>
      <c r="AF850" s="307"/>
    </row>
    <row r="851" spans="10:32" ht="15" customHeight="1" x14ac:dyDescent="0.25">
      <c r="J851" s="63"/>
      <c r="K851" s="63"/>
      <c r="L851" s="63"/>
      <c r="M851" s="63"/>
      <c r="N851" s="63"/>
      <c r="O851" s="63"/>
      <c r="Q851" s="63"/>
      <c r="R851" s="63"/>
      <c r="S851" s="63"/>
      <c r="U851" s="63"/>
      <c r="V851" s="63"/>
      <c r="W851" s="63"/>
      <c r="X851" s="63"/>
      <c r="Y851" s="63"/>
      <c r="Z851" s="63"/>
      <c r="AA851" s="63"/>
      <c r="AB851" s="307"/>
      <c r="AC851" s="307"/>
      <c r="AD851" s="307"/>
      <c r="AE851" s="307"/>
      <c r="AF851" s="307"/>
    </row>
    <row r="852" spans="10:32" ht="15" customHeight="1" x14ac:dyDescent="0.25">
      <c r="J852" s="63"/>
      <c r="K852" s="63"/>
      <c r="L852" s="63"/>
      <c r="M852" s="63"/>
      <c r="N852" s="63"/>
      <c r="O852" s="63"/>
      <c r="Q852" s="63"/>
      <c r="R852" s="63"/>
      <c r="S852" s="63"/>
      <c r="U852" s="63"/>
      <c r="V852" s="63"/>
      <c r="W852" s="63"/>
      <c r="X852" s="63"/>
      <c r="Y852" s="63"/>
      <c r="Z852" s="63"/>
      <c r="AA852" s="63"/>
      <c r="AB852" s="307"/>
      <c r="AC852" s="307"/>
      <c r="AD852" s="307"/>
      <c r="AE852" s="307"/>
      <c r="AF852" s="307"/>
    </row>
    <row r="853" spans="10:32" ht="15" customHeight="1" x14ac:dyDescent="0.25">
      <c r="J853" s="63"/>
      <c r="K853" s="63"/>
      <c r="L853" s="63"/>
      <c r="M853" s="63"/>
      <c r="N853" s="63"/>
      <c r="O853" s="63"/>
      <c r="Q853" s="63"/>
      <c r="R853" s="63"/>
      <c r="S853" s="63"/>
      <c r="U853" s="63"/>
      <c r="V853" s="63"/>
      <c r="W853" s="63"/>
      <c r="X853" s="63"/>
      <c r="Y853" s="63"/>
      <c r="Z853" s="63"/>
      <c r="AA853" s="63"/>
      <c r="AB853" s="307"/>
      <c r="AC853" s="307"/>
      <c r="AD853" s="307"/>
      <c r="AE853" s="307"/>
      <c r="AF853" s="307"/>
    </row>
    <row r="854" spans="10:32" ht="15" customHeight="1" x14ac:dyDescent="0.25">
      <c r="J854" s="63"/>
      <c r="K854" s="63"/>
      <c r="L854" s="63"/>
      <c r="M854" s="63"/>
      <c r="N854" s="63"/>
      <c r="O854" s="63"/>
      <c r="Q854" s="63"/>
      <c r="R854" s="63"/>
      <c r="S854" s="63"/>
      <c r="U854" s="63"/>
      <c r="V854" s="63"/>
      <c r="W854" s="63"/>
      <c r="X854" s="63"/>
      <c r="Y854" s="63"/>
      <c r="Z854" s="63"/>
      <c r="AA854" s="63"/>
      <c r="AB854" s="307"/>
      <c r="AC854" s="307"/>
      <c r="AD854" s="307"/>
      <c r="AE854" s="307"/>
      <c r="AF854" s="307"/>
    </row>
    <row r="855" spans="10:32" ht="15" customHeight="1" x14ac:dyDescent="0.25">
      <c r="J855" s="63"/>
      <c r="K855" s="63"/>
      <c r="L855" s="63"/>
      <c r="M855" s="63"/>
      <c r="N855" s="63"/>
      <c r="O855" s="63"/>
      <c r="Q855" s="63"/>
      <c r="R855" s="63"/>
      <c r="S855" s="63"/>
      <c r="U855" s="63"/>
      <c r="V855" s="63"/>
      <c r="W855" s="63"/>
      <c r="X855" s="63"/>
      <c r="Y855" s="63"/>
      <c r="Z855" s="63"/>
      <c r="AA855" s="63"/>
      <c r="AB855" s="307"/>
      <c r="AC855" s="307"/>
      <c r="AD855" s="307"/>
      <c r="AE855" s="307"/>
      <c r="AF855" s="307"/>
    </row>
    <row r="856" spans="10:32" ht="15" customHeight="1" x14ac:dyDescent="0.25">
      <c r="J856" s="63"/>
      <c r="K856" s="63"/>
      <c r="L856" s="63"/>
      <c r="M856" s="63"/>
      <c r="N856" s="63"/>
      <c r="O856" s="63"/>
      <c r="Q856" s="63"/>
      <c r="R856" s="63"/>
      <c r="S856" s="63"/>
      <c r="U856" s="63"/>
      <c r="V856" s="63"/>
      <c r="W856" s="63"/>
      <c r="X856" s="63"/>
      <c r="Y856" s="63"/>
      <c r="Z856" s="63"/>
      <c r="AA856" s="63"/>
      <c r="AB856" s="307"/>
      <c r="AC856" s="307"/>
      <c r="AD856" s="307"/>
      <c r="AE856" s="307"/>
      <c r="AF856" s="307"/>
    </row>
    <row r="857" spans="10:32" ht="15" customHeight="1" x14ac:dyDescent="0.25">
      <c r="J857" s="63"/>
      <c r="K857" s="63"/>
      <c r="L857" s="63"/>
      <c r="M857" s="63"/>
      <c r="N857" s="63"/>
      <c r="O857" s="63"/>
      <c r="Q857" s="63"/>
      <c r="R857" s="63"/>
      <c r="S857" s="63"/>
      <c r="U857" s="63"/>
      <c r="V857" s="63"/>
      <c r="W857" s="63"/>
      <c r="X857" s="63"/>
      <c r="Y857" s="63"/>
      <c r="Z857" s="63"/>
      <c r="AA857" s="63"/>
      <c r="AB857" s="307"/>
      <c r="AC857" s="307"/>
      <c r="AD857" s="307"/>
      <c r="AE857" s="307"/>
      <c r="AF857" s="307"/>
    </row>
    <row r="858" spans="10:32" ht="15" customHeight="1" x14ac:dyDescent="0.25">
      <c r="J858" s="63"/>
      <c r="K858" s="63"/>
      <c r="L858" s="63"/>
      <c r="M858" s="63"/>
      <c r="N858" s="63"/>
      <c r="O858" s="63"/>
      <c r="Q858" s="63"/>
      <c r="R858" s="63"/>
      <c r="S858" s="63"/>
      <c r="U858" s="63"/>
      <c r="V858" s="63"/>
      <c r="W858" s="63"/>
      <c r="X858" s="63"/>
      <c r="Y858" s="63"/>
      <c r="Z858" s="63"/>
      <c r="AA858" s="63"/>
      <c r="AB858" s="307"/>
      <c r="AC858" s="307"/>
      <c r="AD858" s="307"/>
      <c r="AE858" s="307"/>
      <c r="AF858" s="307"/>
    </row>
    <row r="859" spans="10:32" ht="15" customHeight="1" x14ac:dyDescent="0.25">
      <c r="J859" s="63"/>
      <c r="K859" s="63"/>
      <c r="L859" s="63"/>
      <c r="M859" s="63"/>
      <c r="N859" s="63"/>
      <c r="O859" s="63"/>
      <c r="Q859" s="63"/>
      <c r="R859" s="63"/>
      <c r="S859" s="63"/>
      <c r="U859" s="63"/>
      <c r="V859" s="63"/>
      <c r="W859" s="63"/>
      <c r="X859" s="63"/>
      <c r="Y859" s="63"/>
      <c r="Z859" s="63"/>
      <c r="AA859" s="63"/>
      <c r="AB859" s="307"/>
      <c r="AC859" s="307"/>
      <c r="AD859" s="307"/>
      <c r="AE859" s="307"/>
      <c r="AF859" s="307"/>
    </row>
    <row r="860" spans="10:32" ht="15" customHeight="1" x14ac:dyDescent="0.25">
      <c r="J860" s="63"/>
      <c r="K860" s="63"/>
      <c r="L860" s="63"/>
      <c r="M860" s="63"/>
      <c r="N860" s="63"/>
      <c r="O860" s="63"/>
      <c r="Q860" s="63"/>
      <c r="R860" s="63"/>
      <c r="S860" s="63"/>
      <c r="U860" s="63"/>
      <c r="V860" s="63"/>
      <c r="W860" s="63"/>
      <c r="X860" s="63"/>
      <c r="Y860" s="63"/>
      <c r="Z860" s="63"/>
      <c r="AA860" s="63"/>
      <c r="AB860" s="307"/>
      <c r="AC860" s="307"/>
      <c r="AD860" s="307"/>
      <c r="AE860" s="307"/>
      <c r="AF860" s="307"/>
    </row>
    <row r="861" spans="10:32" ht="15" customHeight="1" x14ac:dyDescent="0.25">
      <c r="J861" s="63"/>
      <c r="K861" s="63"/>
      <c r="L861" s="63"/>
      <c r="M861" s="63"/>
      <c r="N861" s="63"/>
      <c r="O861" s="63"/>
      <c r="Q861" s="63"/>
      <c r="R861" s="63"/>
      <c r="S861" s="63"/>
      <c r="U861" s="63"/>
      <c r="V861" s="63"/>
      <c r="W861" s="63"/>
      <c r="X861" s="63"/>
      <c r="Y861" s="63"/>
      <c r="Z861" s="63"/>
      <c r="AA861" s="63"/>
      <c r="AB861" s="307"/>
      <c r="AC861" s="307"/>
      <c r="AD861" s="307"/>
      <c r="AE861" s="307"/>
      <c r="AF861" s="307"/>
    </row>
    <row r="862" spans="10:32" ht="15" customHeight="1" x14ac:dyDescent="0.25">
      <c r="J862" s="63"/>
      <c r="K862" s="63"/>
      <c r="L862" s="63"/>
      <c r="M862" s="63"/>
      <c r="N862" s="63"/>
      <c r="O862" s="63"/>
      <c r="Q862" s="63"/>
      <c r="R862" s="63"/>
      <c r="S862" s="63"/>
      <c r="U862" s="63"/>
      <c r="V862" s="63"/>
      <c r="W862" s="63"/>
      <c r="X862" s="63"/>
      <c r="Y862" s="63"/>
      <c r="Z862" s="63"/>
      <c r="AA862" s="63"/>
      <c r="AB862" s="307"/>
      <c r="AC862" s="307"/>
      <c r="AD862" s="307"/>
      <c r="AE862" s="307"/>
      <c r="AF862" s="307"/>
    </row>
    <row r="863" spans="10:32" ht="15" customHeight="1" x14ac:dyDescent="0.25">
      <c r="J863" s="63"/>
      <c r="K863" s="63"/>
      <c r="L863" s="63"/>
      <c r="M863" s="63"/>
      <c r="N863" s="63"/>
      <c r="O863" s="63"/>
      <c r="Q863" s="63"/>
      <c r="R863" s="63"/>
      <c r="S863" s="63"/>
      <c r="U863" s="63"/>
      <c r="V863" s="63"/>
      <c r="W863" s="63"/>
      <c r="X863" s="63"/>
      <c r="Y863" s="63"/>
      <c r="Z863" s="63"/>
      <c r="AA863" s="63"/>
      <c r="AB863" s="307"/>
      <c r="AC863" s="307"/>
      <c r="AD863" s="307"/>
      <c r="AE863" s="307"/>
      <c r="AF863" s="307"/>
    </row>
    <row r="864" spans="10:32" ht="15" customHeight="1" x14ac:dyDescent="0.25">
      <c r="J864" s="63"/>
      <c r="K864" s="63"/>
      <c r="L864" s="63"/>
      <c r="M864" s="63"/>
      <c r="N864" s="63"/>
      <c r="O864" s="63"/>
      <c r="Q864" s="63"/>
      <c r="R864" s="63"/>
      <c r="S864" s="63"/>
      <c r="U864" s="63"/>
      <c r="V864" s="63"/>
      <c r="W864" s="63"/>
      <c r="X864" s="63"/>
      <c r="Y864" s="63"/>
      <c r="Z864" s="63"/>
      <c r="AA864" s="63"/>
      <c r="AB864" s="307"/>
      <c r="AC864" s="307"/>
      <c r="AD864" s="307"/>
      <c r="AE864" s="307"/>
      <c r="AF864" s="307"/>
    </row>
    <row r="865" spans="10:32" ht="15" customHeight="1" x14ac:dyDescent="0.25">
      <c r="J865" s="63"/>
      <c r="K865" s="63"/>
      <c r="L865" s="63"/>
      <c r="M865" s="63"/>
      <c r="N865" s="63"/>
      <c r="O865" s="63"/>
      <c r="Q865" s="63"/>
      <c r="R865" s="63"/>
      <c r="S865" s="63"/>
      <c r="U865" s="63"/>
      <c r="V865" s="63"/>
      <c r="W865" s="63"/>
      <c r="X865" s="63"/>
      <c r="Y865" s="63"/>
      <c r="Z865" s="63"/>
      <c r="AA865" s="63"/>
      <c r="AB865" s="307"/>
      <c r="AC865" s="307"/>
      <c r="AD865" s="307"/>
      <c r="AE865" s="307"/>
      <c r="AF865" s="307"/>
    </row>
    <row r="866" spans="10:32" ht="15" customHeight="1" x14ac:dyDescent="0.25">
      <c r="J866" s="63"/>
      <c r="K866" s="63"/>
      <c r="L866" s="63"/>
      <c r="M866" s="63"/>
      <c r="N866" s="63"/>
      <c r="O866" s="63"/>
      <c r="Q866" s="63"/>
      <c r="R866" s="63"/>
      <c r="S866" s="63"/>
      <c r="U866" s="63"/>
      <c r="V866" s="63"/>
      <c r="W866" s="63"/>
      <c r="X866" s="63"/>
      <c r="Y866" s="63"/>
      <c r="Z866" s="63"/>
      <c r="AA866" s="63"/>
      <c r="AB866" s="307"/>
      <c r="AC866" s="307"/>
      <c r="AD866" s="307"/>
      <c r="AE866" s="307"/>
      <c r="AF866" s="307"/>
    </row>
    <row r="867" spans="10:32" ht="15" customHeight="1" x14ac:dyDescent="0.25">
      <c r="J867" s="63"/>
      <c r="K867" s="63"/>
      <c r="L867" s="63"/>
      <c r="M867" s="63"/>
      <c r="N867" s="63"/>
      <c r="O867" s="63"/>
      <c r="Q867" s="63"/>
      <c r="R867" s="63"/>
      <c r="S867" s="63"/>
      <c r="U867" s="63"/>
      <c r="V867" s="63"/>
      <c r="W867" s="63"/>
      <c r="X867" s="63"/>
      <c r="Y867" s="63"/>
      <c r="Z867" s="63"/>
      <c r="AA867" s="63"/>
      <c r="AB867" s="307"/>
      <c r="AC867" s="307"/>
      <c r="AD867" s="307"/>
      <c r="AE867" s="307"/>
      <c r="AF867" s="307"/>
    </row>
    <row r="868" spans="10:32" ht="15" customHeight="1" x14ac:dyDescent="0.25">
      <c r="J868" s="63"/>
      <c r="K868" s="63"/>
      <c r="L868" s="63"/>
      <c r="M868" s="63"/>
      <c r="N868" s="63"/>
      <c r="O868" s="63"/>
      <c r="Q868" s="63"/>
      <c r="R868" s="63"/>
      <c r="S868" s="63"/>
      <c r="U868" s="63"/>
      <c r="V868" s="63"/>
      <c r="W868" s="63"/>
      <c r="X868" s="63"/>
      <c r="Y868" s="63"/>
      <c r="Z868" s="63"/>
      <c r="AA868" s="63"/>
      <c r="AB868" s="307"/>
      <c r="AC868" s="307"/>
      <c r="AD868" s="307"/>
      <c r="AE868" s="307"/>
      <c r="AF868" s="307"/>
    </row>
    <row r="869" spans="10:32" ht="15" customHeight="1" x14ac:dyDescent="0.25">
      <c r="J869" s="63"/>
      <c r="K869" s="63"/>
      <c r="L869" s="63"/>
      <c r="M869" s="63"/>
      <c r="N869" s="63"/>
      <c r="O869" s="63"/>
      <c r="Q869" s="63"/>
      <c r="R869" s="63"/>
      <c r="S869" s="63"/>
      <c r="U869" s="63"/>
      <c r="V869" s="63"/>
      <c r="W869" s="63"/>
      <c r="X869" s="63"/>
      <c r="Y869" s="63"/>
      <c r="Z869" s="63"/>
      <c r="AA869" s="63"/>
      <c r="AB869" s="307"/>
      <c r="AC869" s="307"/>
      <c r="AD869" s="307"/>
      <c r="AE869" s="307"/>
      <c r="AF869" s="307"/>
    </row>
    <row r="870" spans="10:32" ht="15" customHeight="1" x14ac:dyDescent="0.25">
      <c r="J870" s="63"/>
      <c r="K870" s="63"/>
      <c r="L870" s="63"/>
      <c r="M870" s="63"/>
      <c r="N870" s="63"/>
      <c r="O870" s="63"/>
      <c r="Q870" s="63"/>
      <c r="R870" s="63"/>
      <c r="S870" s="63"/>
      <c r="U870" s="63"/>
      <c r="V870" s="63"/>
      <c r="W870" s="63"/>
      <c r="X870" s="63"/>
      <c r="Y870" s="63"/>
      <c r="Z870" s="63"/>
      <c r="AA870" s="63"/>
      <c r="AB870" s="307"/>
      <c r="AC870" s="307"/>
      <c r="AD870" s="307"/>
      <c r="AE870" s="307"/>
      <c r="AF870" s="307"/>
    </row>
    <row r="871" spans="10:32" ht="15" customHeight="1" x14ac:dyDescent="0.25">
      <c r="J871" s="63"/>
      <c r="K871" s="63"/>
      <c r="L871" s="63"/>
      <c r="M871" s="63"/>
      <c r="N871" s="63"/>
      <c r="O871" s="63"/>
      <c r="Q871" s="63"/>
      <c r="R871" s="63"/>
      <c r="S871" s="63"/>
      <c r="U871" s="63"/>
      <c r="V871" s="63"/>
      <c r="W871" s="63"/>
      <c r="X871" s="63"/>
      <c r="Y871" s="63"/>
      <c r="Z871" s="63"/>
      <c r="AA871" s="63"/>
      <c r="AB871" s="307"/>
      <c r="AC871" s="307"/>
      <c r="AD871" s="307"/>
      <c r="AE871" s="307"/>
      <c r="AF871" s="307"/>
    </row>
    <row r="872" spans="10:32" ht="15" customHeight="1" x14ac:dyDescent="0.25">
      <c r="J872" s="63"/>
      <c r="K872" s="63"/>
      <c r="L872" s="63"/>
      <c r="M872" s="63"/>
      <c r="N872" s="63"/>
      <c r="O872" s="63"/>
      <c r="Q872" s="63"/>
      <c r="R872" s="63"/>
      <c r="S872" s="63"/>
      <c r="U872" s="63"/>
      <c r="V872" s="63"/>
      <c r="W872" s="63"/>
      <c r="X872" s="63"/>
      <c r="Y872" s="63"/>
      <c r="Z872" s="63"/>
      <c r="AA872" s="63"/>
      <c r="AB872" s="307"/>
      <c r="AC872" s="307"/>
      <c r="AD872" s="307"/>
      <c r="AE872" s="307"/>
      <c r="AF872" s="307"/>
    </row>
    <row r="873" spans="10:32" ht="15" customHeight="1" x14ac:dyDescent="0.25">
      <c r="J873" s="63"/>
      <c r="K873" s="63"/>
      <c r="L873" s="63"/>
      <c r="M873" s="63"/>
      <c r="N873" s="63"/>
      <c r="O873" s="63"/>
      <c r="Q873" s="63"/>
      <c r="R873" s="63"/>
      <c r="S873" s="63"/>
      <c r="U873" s="63"/>
      <c r="V873" s="63"/>
      <c r="W873" s="63"/>
      <c r="X873" s="63"/>
      <c r="Y873" s="63"/>
      <c r="Z873" s="63"/>
      <c r="AA873" s="63"/>
      <c r="AB873" s="307"/>
      <c r="AC873" s="307"/>
      <c r="AD873" s="307"/>
      <c r="AE873" s="307"/>
      <c r="AF873" s="307"/>
    </row>
    <row r="874" spans="10:32" ht="15" customHeight="1" x14ac:dyDescent="0.25">
      <c r="J874" s="63"/>
      <c r="K874" s="63"/>
      <c r="L874" s="63"/>
      <c r="M874" s="63"/>
      <c r="N874" s="63"/>
      <c r="O874" s="63"/>
      <c r="Q874" s="63"/>
      <c r="R874" s="63"/>
      <c r="S874" s="63"/>
      <c r="U874" s="63"/>
      <c r="V874" s="63"/>
      <c r="W874" s="63"/>
      <c r="X874" s="63"/>
      <c r="Y874" s="63"/>
      <c r="Z874" s="63"/>
      <c r="AA874" s="63"/>
      <c r="AB874" s="307"/>
      <c r="AC874" s="307"/>
      <c r="AD874" s="307"/>
      <c r="AE874" s="307"/>
      <c r="AF874" s="307"/>
    </row>
    <row r="875" spans="10:32" ht="15" customHeight="1" x14ac:dyDescent="0.25">
      <c r="J875" s="63"/>
      <c r="K875" s="63"/>
      <c r="L875" s="63"/>
      <c r="M875" s="63"/>
      <c r="N875" s="63"/>
      <c r="O875" s="63"/>
      <c r="Q875" s="63"/>
      <c r="R875" s="63"/>
      <c r="S875" s="63"/>
      <c r="U875" s="63"/>
      <c r="V875" s="63"/>
      <c r="W875" s="63"/>
      <c r="X875" s="63"/>
      <c r="Y875" s="63"/>
      <c r="Z875" s="63"/>
      <c r="AA875" s="63"/>
      <c r="AB875" s="307"/>
      <c r="AC875" s="307"/>
      <c r="AD875" s="307"/>
      <c r="AE875" s="307"/>
      <c r="AF875" s="307"/>
    </row>
    <row r="876" spans="10:32" ht="15" customHeight="1" x14ac:dyDescent="0.25">
      <c r="J876" s="63"/>
      <c r="K876" s="63"/>
      <c r="L876" s="63"/>
      <c r="M876" s="63"/>
      <c r="N876" s="63"/>
      <c r="O876" s="63"/>
      <c r="Q876" s="63"/>
      <c r="R876" s="63"/>
      <c r="S876" s="63"/>
      <c r="U876" s="63"/>
      <c r="V876" s="63"/>
      <c r="W876" s="63"/>
      <c r="X876" s="63"/>
      <c r="Y876" s="63"/>
      <c r="Z876" s="63"/>
      <c r="AA876" s="63"/>
      <c r="AB876" s="307"/>
      <c r="AC876" s="307"/>
      <c r="AD876" s="307"/>
      <c r="AE876" s="307"/>
      <c r="AF876" s="307"/>
    </row>
    <row r="877" spans="10:32" ht="15" customHeight="1" x14ac:dyDescent="0.25">
      <c r="J877" s="63"/>
      <c r="K877" s="63"/>
      <c r="L877" s="63"/>
      <c r="M877" s="63"/>
      <c r="N877" s="63"/>
      <c r="O877" s="63"/>
      <c r="Q877" s="63"/>
      <c r="R877" s="63"/>
      <c r="S877" s="63"/>
      <c r="U877" s="63"/>
      <c r="V877" s="63"/>
      <c r="W877" s="63"/>
      <c r="X877" s="63"/>
      <c r="Y877" s="63"/>
      <c r="Z877" s="63"/>
      <c r="AA877" s="63"/>
      <c r="AB877" s="307"/>
      <c r="AC877" s="307"/>
      <c r="AD877" s="307"/>
      <c r="AE877" s="307"/>
      <c r="AF877" s="307"/>
    </row>
    <row r="878" spans="10:32" ht="15" customHeight="1" x14ac:dyDescent="0.25">
      <c r="J878" s="63"/>
      <c r="K878" s="63"/>
      <c r="L878" s="63"/>
      <c r="M878" s="63"/>
      <c r="N878" s="63"/>
      <c r="O878" s="63"/>
      <c r="Q878" s="63"/>
      <c r="R878" s="63"/>
      <c r="S878" s="63"/>
      <c r="U878" s="63"/>
      <c r="V878" s="63"/>
      <c r="W878" s="63"/>
      <c r="X878" s="63"/>
      <c r="Y878" s="63"/>
      <c r="Z878" s="63"/>
      <c r="AA878" s="63"/>
      <c r="AB878" s="307"/>
      <c r="AC878" s="307"/>
      <c r="AD878" s="307"/>
      <c r="AE878" s="307"/>
      <c r="AF878" s="307"/>
    </row>
    <row r="879" spans="10:32" ht="15" customHeight="1" x14ac:dyDescent="0.25">
      <c r="J879" s="63"/>
      <c r="K879" s="63"/>
      <c r="L879" s="63"/>
      <c r="M879" s="63"/>
      <c r="N879" s="63"/>
      <c r="O879" s="63"/>
      <c r="Q879" s="63"/>
      <c r="R879" s="63"/>
      <c r="S879" s="63"/>
      <c r="U879" s="63"/>
      <c r="V879" s="63"/>
      <c r="W879" s="63"/>
      <c r="X879" s="63"/>
      <c r="Y879" s="63"/>
      <c r="Z879" s="63"/>
      <c r="AA879" s="63"/>
      <c r="AB879" s="307"/>
      <c r="AC879" s="307"/>
      <c r="AD879" s="307"/>
      <c r="AE879" s="307"/>
      <c r="AF879" s="307"/>
    </row>
    <row r="880" spans="10:32" ht="15" customHeight="1" x14ac:dyDescent="0.25">
      <c r="J880" s="63"/>
      <c r="K880" s="63"/>
      <c r="L880" s="63"/>
      <c r="M880" s="63"/>
      <c r="N880" s="63"/>
      <c r="O880" s="63"/>
      <c r="Q880" s="63"/>
      <c r="R880" s="63"/>
      <c r="S880" s="63"/>
      <c r="U880" s="63"/>
      <c r="V880" s="63"/>
      <c r="W880" s="63"/>
      <c r="X880" s="63"/>
      <c r="Y880" s="63"/>
      <c r="Z880" s="63"/>
      <c r="AA880" s="63"/>
      <c r="AB880" s="307"/>
      <c r="AC880" s="307"/>
      <c r="AD880" s="307"/>
      <c r="AE880" s="307"/>
      <c r="AF880" s="307"/>
    </row>
    <row r="881" spans="10:32" ht="15" customHeight="1" x14ac:dyDescent="0.25">
      <c r="J881" s="63"/>
      <c r="K881" s="63"/>
      <c r="L881" s="63"/>
      <c r="M881" s="63"/>
      <c r="N881" s="63"/>
      <c r="O881" s="63"/>
      <c r="Q881" s="63"/>
      <c r="R881" s="63"/>
      <c r="S881" s="63"/>
      <c r="U881" s="63"/>
      <c r="V881" s="63"/>
      <c r="W881" s="63"/>
      <c r="X881" s="63"/>
      <c r="Y881" s="63"/>
      <c r="Z881" s="63"/>
      <c r="AA881" s="63"/>
      <c r="AB881" s="307"/>
      <c r="AC881" s="307"/>
      <c r="AD881" s="307"/>
      <c r="AE881" s="307"/>
      <c r="AF881" s="307"/>
    </row>
    <row r="882" spans="10:32" ht="15" customHeight="1" x14ac:dyDescent="0.25">
      <c r="J882" s="63"/>
      <c r="K882" s="63"/>
      <c r="L882" s="63"/>
      <c r="M882" s="63"/>
      <c r="N882" s="63"/>
      <c r="O882" s="63"/>
      <c r="Q882" s="63"/>
      <c r="R882" s="63"/>
      <c r="S882" s="63"/>
      <c r="U882" s="63"/>
      <c r="V882" s="63"/>
      <c r="W882" s="63"/>
      <c r="X882" s="63"/>
      <c r="Y882" s="63"/>
      <c r="Z882" s="63"/>
      <c r="AA882" s="63"/>
      <c r="AB882" s="307"/>
      <c r="AC882" s="307"/>
      <c r="AD882" s="307"/>
      <c r="AE882" s="307"/>
      <c r="AF882" s="307"/>
    </row>
    <row r="883" spans="10:32" ht="15" customHeight="1" x14ac:dyDescent="0.25">
      <c r="J883" s="63"/>
      <c r="K883" s="63"/>
      <c r="L883" s="63"/>
      <c r="M883" s="63"/>
      <c r="N883" s="63"/>
      <c r="O883" s="63"/>
      <c r="Q883" s="63"/>
      <c r="R883" s="63"/>
      <c r="S883" s="63"/>
      <c r="U883" s="63"/>
      <c r="V883" s="63"/>
      <c r="W883" s="63"/>
      <c r="X883" s="63"/>
      <c r="Y883" s="63"/>
      <c r="Z883" s="63"/>
      <c r="AA883" s="63"/>
      <c r="AB883" s="307"/>
      <c r="AC883" s="307"/>
      <c r="AD883" s="307"/>
      <c r="AE883" s="307"/>
      <c r="AF883" s="307"/>
    </row>
    <row r="884" spans="10:32" ht="15" customHeight="1" x14ac:dyDescent="0.25">
      <c r="J884" s="63"/>
      <c r="K884" s="63"/>
      <c r="L884" s="63"/>
      <c r="M884" s="63"/>
      <c r="N884" s="63"/>
      <c r="O884" s="63"/>
      <c r="Q884" s="63"/>
      <c r="R884" s="63"/>
      <c r="S884" s="63"/>
      <c r="U884" s="63"/>
      <c r="V884" s="63"/>
      <c r="W884" s="63"/>
      <c r="X884" s="63"/>
      <c r="Y884" s="63"/>
      <c r="Z884" s="63"/>
      <c r="AA884" s="63"/>
      <c r="AB884" s="307"/>
      <c r="AC884" s="307"/>
      <c r="AD884" s="307"/>
      <c r="AE884" s="307"/>
      <c r="AF884" s="307"/>
    </row>
    <row r="885" spans="10:32" ht="15" customHeight="1" x14ac:dyDescent="0.25">
      <c r="J885" s="63"/>
      <c r="K885" s="63"/>
      <c r="L885" s="63"/>
      <c r="M885" s="63"/>
      <c r="N885" s="63"/>
      <c r="O885" s="63"/>
      <c r="Q885" s="63"/>
      <c r="R885" s="63"/>
      <c r="S885" s="63"/>
      <c r="U885" s="63"/>
      <c r="V885" s="63"/>
      <c r="W885" s="63"/>
      <c r="X885" s="63"/>
      <c r="Y885" s="63"/>
      <c r="Z885" s="63"/>
      <c r="AA885" s="63"/>
      <c r="AB885" s="307"/>
      <c r="AC885" s="307"/>
      <c r="AD885" s="307"/>
      <c r="AE885" s="307"/>
      <c r="AF885" s="307"/>
    </row>
    <row r="886" spans="10:32" ht="15" customHeight="1" x14ac:dyDescent="0.25">
      <c r="J886" s="63"/>
      <c r="K886" s="63"/>
      <c r="L886" s="63"/>
      <c r="M886" s="63"/>
      <c r="N886" s="63"/>
      <c r="O886" s="63"/>
      <c r="Q886" s="63"/>
      <c r="R886" s="63"/>
      <c r="S886" s="63"/>
      <c r="U886" s="63"/>
      <c r="V886" s="63"/>
      <c r="W886" s="63"/>
      <c r="X886" s="63"/>
      <c r="Y886" s="63"/>
      <c r="Z886" s="63"/>
      <c r="AA886" s="63"/>
      <c r="AB886" s="307"/>
      <c r="AC886" s="307"/>
      <c r="AD886" s="307"/>
      <c r="AE886" s="307"/>
      <c r="AF886" s="307"/>
    </row>
    <row r="887" spans="10:32" ht="15" customHeight="1" x14ac:dyDescent="0.25">
      <c r="J887" s="63"/>
      <c r="K887" s="63"/>
      <c r="L887" s="63"/>
      <c r="M887" s="63"/>
      <c r="N887" s="63"/>
      <c r="O887" s="63"/>
      <c r="Q887" s="63"/>
      <c r="R887" s="63"/>
      <c r="S887" s="63"/>
      <c r="U887" s="63"/>
      <c r="V887" s="63"/>
      <c r="W887" s="63"/>
      <c r="X887" s="63"/>
      <c r="Y887" s="63"/>
      <c r="Z887" s="63"/>
      <c r="AA887" s="63"/>
      <c r="AB887" s="307"/>
      <c r="AC887" s="307"/>
      <c r="AD887" s="307"/>
      <c r="AE887" s="307"/>
      <c r="AF887" s="307"/>
    </row>
    <row r="888" spans="10:32" ht="15" customHeight="1" x14ac:dyDescent="0.25">
      <c r="J888" s="63"/>
      <c r="K888" s="63"/>
      <c r="L888" s="63"/>
      <c r="M888" s="63"/>
      <c r="N888" s="63"/>
      <c r="O888" s="63"/>
      <c r="Q888" s="63"/>
      <c r="R888" s="63"/>
      <c r="S888" s="63"/>
      <c r="U888" s="63"/>
      <c r="V888" s="63"/>
      <c r="W888" s="63"/>
      <c r="X888" s="63"/>
      <c r="Y888" s="63"/>
      <c r="Z888" s="63"/>
      <c r="AA888" s="63"/>
      <c r="AB888" s="307"/>
      <c r="AC888" s="307"/>
      <c r="AD888" s="307"/>
      <c r="AE888" s="307"/>
      <c r="AF888" s="307"/>
    </row>
    <row r="889" spans="10:32" ht="15" customHeight="1" x14ac:dyDescent="0.25">
      <c r="J889" s="63"/>
      <c r="K889" s="63"/>
      <c r="L889" s="63"/>
      <c r="M889" s="63"/>
      <c r="N889" s="63"/>
      <c r="O889" s="63"/>
      <c r="Q889" s="63"/>
      <c r="R889" s="63"/>
      <c r="S889" s="63"/>
      <c r="U889" s="63"/>
      <c r="V889" s="63"/>
      <c r="W889" s="63"/>
      <c r="X889" s="63"/>
      <c r="Y889" s="63"/>
      <c r="Z889" s="63"/>
      <c r="AA889" s="63"/>
      <c r="AB889" s="307"/>
      <c r="AC889" s="307"/>
      <c r="AD889" s="307"/>
      <c r="AE889" s="307"/>
      <c r="AF889" s="307"/>
    </row>
    <row r="890" spans="10:32" ht="15" customHeight="1" x14ac:dyDescent="0.25">
      <c r="J890" s="63"/>
      <c r="K890" s="63"/>
      <c r="L890" s="63"/>
      <c r="M890" s="63"/>
      <c r="N890" s="63"/>
      <c r="O890" s="63"/>
      <c r="Q890" s="63"/>
      <c r="R890" s="63"/>
      <c r="S890" s="63"/>
      <c r="U890" s="63"/>
      <c r="V890" s="63"/>
      <c r="W890" s="63"/>
      <c r="X890" s="63"/>
      <c r="Y890" s="63"/>
      <c r="Z890" s="63"/>
      <c r="AA890" s="63"/>
      <c r="AB890" s="307"/>
      <c r="AC890" s="307"/>
      <c r="AD890" s="307"/>
      <c r="AE890" s="307"/>
      <c r="AF890" s="307"/>
    </row>
    <row r="891" spans="10:32" ht="15" customHeight="1" x14ac:dyDescent="0.25">
      <c r="J891" s="63"/>
      <c r="K891" s="63"/>
      <c r="L891" s="63"/>
      <c r="M891" s="63"/>
      <c r="N891" s="63"/>
      <c r="O891" s="63"/>
      <c r="Q891" s="63"/>
      <c r="R891" s="63"/>
      <c r="S891" s="63"/>
      <c r="U891" s="63"/>
      <c r="V891" s="63"/>
      <c r="W891" s="63"/>
      <c r="X891" s="63"/>
      <c r="Y891" s="63"/>
      <c r="Z891" s="63"/>
      <c r="AA891" s="63"/>
      <c r="AB891" s="307"/>
      <c r="AC891" s="307"/>
      <c r="AD891" s="307"/>
      <c r="AE891" s="307"/>
      <c r="AF891" s="307"/>
    </row>
    <row r="892" spans="10:32" ht="15" customHeight="1" x14ac:dyDescent="0.25">
      <c r="J892" s="63"/>
      <c r="K892" s="63"/>
      <c r="L892" s="63"/>
      <c r="M892" s="63"/>
      <c r="N892" s="63"/>
      <c r="O892" s="63"/>
      <c r="Q892" s="63"/>
      <c r="R892" s="63"/>
      <c r="S892" s="63"/>
      <c r="U892" s="63"/>
      <c r="V892" s="63"/>
      <c r="W892" s="63"/>
      <c r="X892" s="63"/>
      <c r="Y892" s="63"/>
      <c r="Z892" s="63"/>
      <c r="AA892" s="63"/>
      <c r="AB892" s="307"/>
      <c r="AC892" s="307"/>
      <c r="AD892" s="307"/>
      <c r="AE892" s="307"/>
      <c r="AF892" s="307"/>
    </row>
    <row r="893" spans="10:32" ht="15" customHeight="1" x14ac:dyDescent="0.25">
      <c r="J893" s="63"/>
      <c r="K893" s="63"/>
      <c r="L893" s="63"/>
      <c r="M893" s="63"/>
      <c r="N893" s="63"/>
      <c r="O893" s="63"/>
      <c r="Q893" s="63"/>
      <c r="R893" s="63"/>
      <c r="S893" s="63"/>
      <c r="U893" s="63"/>
      <c r="V893" s="63"/>
      <c r="W893" s="63"/>
      <c r="X893" s="63"/>
      <c r="Y893" s="63"/>
      <c r="Z893" s="63"/>
      <c r="AA893" s="63"/>
      <c r="AB893" s="307"/>
      <c r="AC893" s="307"/>
      <c r="AD893" s="307"/>
      <c r="AE893" s="307"/>
      <c r="AF893" s="307"/>
    </row>
    <row r="894" spans="10:32" ht="15" customHeight="1" x14ac:dyDescent="0.25">
      <c r="J894" s="63"/>
      <c r="K894" s="63"/>
      <c r="L894" s="63"/>
      <c r="M894" s="63"/>
      <c r="N894" s="63"/>
      <c r="O894" s="63"/>
      <c r="Q894" s="63"/>
      <c r="R894" s="63"/>
      <c r="S894" s="63"/>
      <c r="U894" s="63"/>
      <c r="V894" s="63"/>
      <c r="W894" s="63"/>
      <c r="X894" s="63"/>
      <c r="Y894" s="63"/>
      <c r="Z894" s="63"/>
      <c r="AA894" s="63"/>
      <c r="AB894" s="307"/>
      <c r="AC894" s="307"/>
      <c r="AD894" s="307"/>
      <c r="AE894" s="307"/>
      <c r="AF894" s="307"/>
    </row>
    <row r="895" spans="10:32" ht="15" customHeight="1" x14ac:dyDescent="0.25">
      <c r="J895" s="63"/>
      <c r="K895" s="63"/>
      <c r="L895" s="63"/>
      <c r="M895" s="63"/>
      <c r="N895" s="63"/>
      <c r="O895" s="63"/>
      <c r="Q895" s="63"/>
      <c r="R895" s="63"/>
      <c r="S895" s="63"/>
      <c r="U895" s="63"/>
      <c r="V895" s="63"/>
      <c r="W895" s="63"/>
      <c r="X895" s="63"/>
      <c r="Y895" s="63"/>
      <c r="Z895" s="63"/>
      <c r="AA895" s="63"/>
      <c r="AB895" s="307"/>
      <c r="AC895" s="307"/>
      <c r="AD895" s="307"/>
      <c r="AE895" s="307"/>
      <c r="AF895" s="307"/>
    </row>
    <row r="896" spans="10:32" ht="15" customHeight="1" x14ac:dyDescent="0.25">
      <c r="J896" s="63"/>
      <c r="K896" s="63"/>
      <c r="L896" s="63"/>
      <c r="M896" s="63"/>
      <c r="N896" s="63"/>
      <c r="O896" s="63"/>
      <c r="Q896" s="63"/>
      <c r="R896" s="63"/>
      <c r="S896" s="63"/>
      <c r="U896" s="63"/>
      <c r="V896" s="63"/>
      <c r="W896" s="63"/>
      <c r="X896" s="63"/>
      <c r="Y896" s="63"/>
      <c r="Z896" s="63"/>
      <c r="AA896" s="63"/>
      <c r="AB896" s="307"/>
      <c r="AC896" s="307"/>
      <c r="AD896" s="307"/>
      <c r="AE896" s="307"/>
      <c r="AF896" s="307"/>
    </row>
    <row r="897" spans="10:32" ht="15" customHeight="1" x14ac:dyDescent="0.25">
      <c r="J897" s="63"/>
      <c r="K897" s="63"/>
      <c r="L897" s="63"/>
      <c r="M897" s="63"/>
      <c r="N897" s="63"/>
      <c r="O897" s="63"/>
      <c r="Q897" s="63"/>
      <c r="R897" s="63"/>
      <c r="S897" s="63"/>
      <c r="U897" s="63"/>
      <c r="V897" s="63"/>
      <c r="W897" s="63"/>
      <c r="X897" s="63"/>
      <c r="Y897" s="63"/>
      <c r="Z897" s="63"/>
      <c r="AA897" s="63"/>
      <c r="AB897" s="307"/>
      <c r="AC897" s="307"/>
      <c r="AD897" s="307"/>
      <c r="AE897" s="307"/>
      <c r="AF897" s="307"/>
    </row>
    <row r="898" spans="10:32" ht="15" customHeight="1" x14ac:dyDescent="0.25">
      <c r="J898" s="63"/>
      <c r="K898" s="63"/>
      <c r="L898" s="63"/>
      <c r="M898" s="63"/>
      <c r="N898" s="63"/>
      <c r="O898" s="63"/>
      <c r="Q898" s="63"/>
      <c r="R898" s="63"/>
      <c r="S898" s="63"/>
      <c r="U898" s="63"/>
      <c r="V898" s="63"/>
      <c r="W898" s="63"/>
      <c r="X898" s="63"/>
      <c r="Y898" s="63"/>
      <c r="Z898" s="63"/>
      <c r="AA898" s="63"/>
      <c r="AB898" s="307"/>
      <c r="AC898" s="307"/>
      <c r="AD898" s="307"/>
      <c r="AE898" s="307"/>
      <c r="AF898" s="307"/>
    </row>
    <row r="899" spans="10:32" ht="15" customHeight="1" x14ac:dyDescent="0.25">
      <c r="J899" s="63"/>
      <c r="K899" s="63"/>
      <c r="L899" s="63"/>
      <c r="M899" s="63"/>
      <c r="N899" s="63"/>
      <c r="O899" s="63"/>
      <c r="Q899" s="63"/>
      <c r="R899" s="63"/>
      <c r="S899" s="63"/>
      <c r="U899" s="63"/>
      <c r="V899" s="63"/>
      <c r="W899" s="63"/>
      <c r="X899" s="63"/>
      <c r="Y899" s="63"/>
      <c r="Z899" s="63"/>
      <c r="AA899" s="63"/>
      <c r="AB899" s="307"/>
      <c r="AC899" s="307"/>
      <c r="AD899" s="307"/>
      <c r="AE899" s="307"/>
      <c r="AF899" s="307"/>
    </row>
    <row r="900" spans="10:32" ht="15" customHeight="1" x14ac:dyDescent="0.25">
      <c r="J900" s="63"/>
      <c r="K900" s="63"/>
      <c r="L900" s="63"/>
      <c r="M900" s="63"/>
      <c r="N900" s="63"/>
      <c r="O900" s="63"/>
      <c r="Q900" s="63"/>
      <c r="R900" s="63"/>
      <c r="S900" s="63"/>
      <c r="U900" s="63"/>
      <c r="V900" s="63"/>
      <c r="W900" s="63"/>
      <c r="X900" s="63"/>
      <c r="Y900" s="63"/>
      <c r="Z900" s="63"/>
      <c r="AA900" s="63"/>
      <c r="AB900" s="307"/>
      <c r="AC900" s="307"/>
      <c r="AD900" s="307"/>
      <c r="AE900" s="307"/>
      <c r="AF900" s="307"/>
    </row>
    <row r="901" spans="10:32" ht="15" customHeight="1" x14ac:dyDescent="0.25">
      <c r="J901" s="63"/>
      <c r="K901" s="63"/>
      <c r="L901" s="63"/>
      <c r="M901" s="63"/>
      <c r="N901" s="63"/>
      <c r="O901" s="63"/>
      <c r="Q901" s="63"/>
      <c r="R901" s="63"/>
      <c r="S901" s="63"/>
      <c r="U901" s="63"/>
      <c r="V901" s="63"/>
      <c r="W901" s="63"/>
      <c r="X901" s="63"/>
      <c r="Y901" s="63"/>
      <c r="Z901" s="63"/>
      <c r="AA901" s="63"/>
      <c r="AB901" s="307"/>
      <c r="AC901" s="307"/>
      <c r="AD901" s="307"/>
      <c r="AE901" s="307"/>
      <c r="AF901" s="307"/>
    </row>
    <row r="902" spans="10:32" ht="15" customHeight="1" x14ac:dyDescent="0.25">
      <c r="J902" s="63"/>
      <c r="K902" s="63"/>
      <c r="L902" s="63"/>
      <c r="M902" s="63"/>
      <c r="N902" s="63"/>
      <c r="O902" s="63"/>
      <c r="Q902" s="63"/>
      <c r="R902" s="63"/>
      <c r="S902" s="63"/>
      <c r="U902" s="63"/>
      <c r="V902" s="63"/>
      <c r="W902" s="63"/>
      <c r="X902" s="63"/>
      <c r="Y902" s="63"/>
      <c r="Z902" s="63"/>
      <c r="AA902" s="63"/>
      <c r="AB902" s="307"/>
      <c r="AC902" s="307"/>
      <c r="AD902" s="307"/>
      <c r="AE902" s="307"/>
      <c r="AF902" s="307"/>
    </row>
    <row r="903" spans="10:32" ht="15" customHeight="1" x14ac:dyDescent="0.25">
      <c r="J903" s="63"/>
      <c r="K903" s="63"/>
      <c r="L903" s="63"/>
      <c r="M903" s="63"/>
      <c r="N903" s="63"/>
      <c r="O903" s="63"/>
      <c r="Q903" s="63"/>
      <c r="R903" s="63"/>
      <c r="S903" s="63"/>
      <c r="U903" s="63"/>
      <c r="V903" s="63"/>
      <c r="W903" s="63"/>
      <c r="X903" s="63"/>
      <c r="Y903" s="63"/>
      <c r="Z903" s="63"/>
      <c r="AA903" s="63"/>
      <c r="AB903" s="307"/>
      <c r="AC903" s="307"/>
      <c r="AD903" s="307"/>
      <c r="AE903" s="307"/>
      <c r="AF903" s="307"/>
    </row>
    <row r="904" spans="10:32" ht="15" customHeight="1" x14ac:dyDescent="0.25">
      <c r="J904" s="63"/>
      <c r="K904" s="63"/>
      <c r="L904" s="63"/>
      <c r="M904" s="63"/>
      <c r="N904" s="63"/>
      <c r="O904" s="63"/>
      <c r="Q904" s="63"/>
      <c r="R904" s="63"/>
      <c r="S904" s="63"/>
      <c r="U904" s="63"/>
      <c r="V904" s="63"/>
      <c r="W904" s="63"/>
      <c r="X904" s="63"/>
      <c r="Y904" s="63"/>
      <c r="Z904" s="63"/>
      <c r="AA904" s="63"/>
      <c r="AB904" s="307"/>
      <c r="AC904" s="307"/>
      <c r="AD904" s="307"/>
      <c r="AE904" s="307"/>
      <c r="AF904" s="307"/>
    </row>
    <row r="905" spans="10:32" ht="15" customHeight="1" x14ac:dyDescent="0.25">
      <c r="J905" s="63"/>
      <c r="K905" s="63"/>
      <c r="L905" s="63"/>
      <c r="M905" s="63"/>
      <c r="N905" s="63"/>
      <c r="O905" s="63"/>
      <c r="Q905" s="63"/>
      <c r="R905" s="63"/>
      <c r="S905" s="63"/>
      <c r="U905" s="63"/>
      <c r="V905" s="63"/>
      <c r="W905" s="63"/>
      <c r="X905" s="63"/>
      <c r="Y905" s="63"/>
      <c r="Z905" s="63"/>
      <c r="AA905" s="63"/>
      <c r="AB905" s="307"/>
      <c r="AC905" s="307"/>
      <c r="AD905" s="307"/>
      <c r="AE905" s="307"/>
      <c r="AF905" s="307"/>
    </row>
    <row r="906" spans="10:32" ht="15" customHeight="1" x14ac:dyDescent="0.25">
      <c r="J906" s="63"/>
      <c r="K906" s="63"/>
      <c r="L906" s="63"/>
      <c r="M906" s="63"/>
      <c r="N906" s="63"/>
      <c r="O906" s="63"/>
      <c r="Q906" s="63"/>
      <c r="R906" s="63"/>
      <c r="S906" s="63"/>
      <c r="U906" s="63"/>
      <c r="V906" s="63"/>
      <c r="W906" s="63"/>
      <c r="X906" s="63"/>
      <c r="Y906" s="63"/>
      <c r="Z906" s="63"/>
      <c r="AA906" s="63"/>
      <c r="AB906" s="307"/>
      <c r="AC906" s="307"/>
      <c r="AD906" s="307"/>
      <c r="AE906" s="307"/>
      <c r="AF906" s="307"/>
    </row>
    <row r="907" spans="10:32" ht="15" customHeight="1" x14ac:dyDescent="0.25">
      <c r="J907" s="63"/>
      <c r="K907" s="63"/>
      <c r="L907" s="63"/>
      <c r="M907" s="63"/>
      <c r="N907" s="63"/>
      <c r="O907" s="63"/>
      <c r="Q907" s="63"/>
      <c r="R907" s="63"/>
      <c r="S907" s="63"/>
      <c r="U907" s="63"/>
      <c r="V907" s="63"/>
      <c r="W907" s="63"/>
      <c r="X907" s="63"/>
      <c r="Y907" s="63"/>
      <c r="Z907" s="63"/>
      <c r="AA907" s="63"/>
      <c r="AB907" s="307"/>
      <c r="AC907" s="307"/>
      <c r="AD907" s="307"/>
      <c r="AE907" s="307"/>
      <c r="AF907" s="307"/>
    </row>
    <row r="908" spans="10:32" ht="15" customHeight="1" x14ac:dyDescent="0.25">
      <c r="J908" s="63"/>
      <c r="K908" s="63"/>
      <c r="L908" s="63"/>
      <c r="M908" s="63"/>
      <c r="N908" s="63"/>
      <c r="O908" s="63"/>
      <c r="Q908" s="63"/>
      <c r="R908" s="63"/>
      <c r="S908" s="63"/>
      <c r="U908" s="63"/>
      <c r="V908" s="63"/>
      <c r="W908" s="63"/>
      <c r="X908" s="63"/>
      <c r="Y908" s="63"/>
      <c r="Z908" s="63"/>
      <c r="AA908" s="63"/>
      <c r="AB908" s="307"/>
      <c r="AC908" s="307"/>
      <c r="AD908" s="307"/>
      <c r="AE908" s="307"/>
      <c r="AF908" s="307"/>
    </row>
    <row r="909" spans="10:32" ht="15" customHeight="1" x14ac:dyDescent="0.25">
      <c r="J909" s="63"/>
      <c r="K909" s="63"/>
      <c r="L909" s="63"/>
      <c r="M909" s="63"/>
      <c r="N909" s="63"/>
      <c r="O909" s="63"/>
      <c r="Q909" s="63"/>
      <c r="R909" s="63"/>
      <c r="S909" s="63"/>
      <c r="U909" s="63"/>
      <c r="V909" s="63"/>
      <c r="W909" s="63"/>
      <c r="X909" s="63"/>
      <c r="Y909" s="63"/>
      <c r="Z909" s="63"/>
      <c r="AA909" s="63"/>
      <c r="AB909" s="307"/>
      <c r="AC909" s="307"/>
      <c r="AD909" s="307"/>
      <c r="AE909" s="307"/>
      <c r="AF909" s="307"/>
    </row>
    <row r="910" spans="10:32" ht="15" customHeight="1" x14ac:dyDescent="0.25">
      <c r="J910" s="63"/>
      <c r="K910" s="63"/>
      <c r="L910" s="63"/>
      <c r="M910" s="63"/>
      <c r="N910" s="63"/>
      <c r="O910" s="63"/>
      <c r="Q910" s="63"/>
      <c r="R910" s="63"/>
      <c r="S910" s="63"/>
      <c r="U910" s="63"/>
      <c r="V910" s="63"/>
      <c r="W910" s="63"/>
      <c r="X910" s="63"/>
      <c r="Y910" s="63"/>
      <c r="Z910" s="63"/>
      <c r="AA910" s="63"/>
      <c r="AB910" s="307"/>
      <c r="AC910" s="307"/>
      <c r="AD910" s="307"/>
      <c r="AE910" s="307"/>
      <c r="AF910" s="307"/>
    </row>
    <row r="911" spans="10:32" ht="15" customHeight="1" x14ac:dyDescent="0.25">
      <c r="J911" s="63"/>
      <c r="K911" s="63"/>
      <c r="L911" s="63"/>
      <c r="M911" s="63"/>
      <c r="N911" s="63"/>
      <c r="O911" s="63"/>
      <c r="Q911" s="63"/>
      <c r="R911" s="63"/>
      <c r="S911" s="63"/>
      <c r="U911" s="63"/>
      <c r="V911" s="63"/>
      <c r="W911" s="63"/>
      <c r="X911" s="63"/>
      <c r="Y911" s="63"/>
      <c r="Z911" s="63"/>
      <c r="AA911" s="63"/>
      <c r="AB911" s="307"/>
      <c r="AC911" s="307"/>
      <c r="AD911" s="307"/>
      <c r="AE911" s="307"/>
      <c r="AF911" s="307"/>
    </row>
    <row r="912" spans="10:32" ht="15" customHeight="1" x14ac:dyDescent="0.25">
      <c r="J912" s="63"/>
      <c r="K912" s="63"/>
      <c r="L912" s="63"/>
      <c r="M912" s="63"/>
      <c r="N912" s="63"/>
      <c r="O912" s="63"/>
      <c r="Q912" s="63"/>
      <c r="R912" s="63"/>
      <c r="S912" s="63"/>
      <c r="U912" s="63"/>
      <c r="V912" s="63"/>
      <c r="W912" s="63"/>
      <c r="X912" s="63"/>
      <c r="Y912" s="63"/>
      <c r="Z912" s="63"/>
      <c r="AA912" s="63"/>
      <c r="AB912" s="307"/>
      <c r="AC912" s="307"/>
      <c r="AD912" s="307"/>
      <c r="AE912" s="307"/>
      <c r="AF912" s="307"/>
    </row>
    <row r="913" spans="10:32" ht="15" customHeight="1" x14ac:dyDescent="0.25">
      <c r="J913" s="63"/>
      <c r="K913" s="63"/>
      <c r="L913" s="63"/>
      <c r="M913" s="63"/>
      <c r="N913" s="63"/>
      <c r="O913" s="63"/>
      <c r="Q913" s="63"/>
      <c r="R913" s="63"/>
      <c r="S913" s="63"/>
      <c r="U913" s="63"/>
      <c r="V913" s="63"/>
      <c r="W913" s="63"/>
      <c r="X913" s="63"/>
      <c r="Y913" s="63"/>
      <c r="Z913" s="63"/>
      <c r="AA913" s="63"/>
      <c r="AB913" s="307"/>
      <c r="AC913" s="307"/>
      <c r="AD913" s="307"/>
      <c r="AE913" s="307"/>
      <c r="AF913" s="307"/>
    </row>
    <row r="914" spans="10:32" ht="15" customHeight="1" x14ac:dyDescent="0.25">
      <c r="J914" s="63"/>
      <c r="K914" s="63"/>
      <c r="L914" s="63"/>
      <c r="M914" s="63"/>
      <c r="N914" s="63"/>
      <c r="O914" s="63"/>
      <c r="Q914" s="63"/>
      <c r="R914" s="63"/>
      <c r="S914" s="63"/>
      <c r="U914" s="63"/>
      <c r="V914" s="63"/>
      <c r="W914" s="63"/>
      <c r="X914" s="63"/>
      <c r="Y914" s="63"/>
      <c r="Z914" s="63"/>
      <c r="AA914" s="63"/>
      <c r="AB914" s="307"/>
      <c r="AC914" s="307"/>
      <c r="AD914" s="307"/>
      <c r="AE914" s="307"/>
      <c r="AF914" s="307"/>
    </row>
    <row r="915" spans="10:32" ht="15" customHeight="1" x14ac:dyDescent="0.25">
      <c r="J915" s="63"/>
      <c r="K915" s="63"/>
      <c r="L915" s="63"/>
      <c r="M915" s="63"/>
      <c r="N915" s="63"/>
      <c r="O915" s="63"/>
      <c r="Q915" s="63"/>
      <c r="R915" s="63"/>
      <c r="S915" s="63"/>
      <c r="U915" s="63"/>
      <c r="V915" s="63"/>
      <c r="W915" s="63"/>
      <c r="X915" s="63"/>
      <c r="Y915" s="63"/>
      <c r="Z915" s="63"/>
      <c r="AA915" s="63"/>
      <c r="AB915" s="307"/>
      <c r="AC915" s="307"/>
      <c r="AD915" s="307"/>
      <c r="AE915" s="307"/>
      <c r="AF915" s="307"/>
    </row>
    <row r="916" spans="10:32" ht="15" customHeight="1" x14ac:dyDescent="0.25">
      <c r="J916" s="63"/>
      <c r="K916" s="63"/>
      <c r="L916" s="63"/>
      <c r="M916" s="63"/>
      <c r="N916" s="63"/>
      <c r="O916" s="63"/>
      <c r="Q916" s="63"/>
      <c r="R916" s="63"/>
      <c r="S916" s="63"/>
      <c r="U916" s="63"/>
      <c r="V916" s="63"/>
      <c r="W916" s="63"/>
      <c r="X916" s="63"/>
      <c r="Y916" s="63"/>
      <c r="Z916" s="63"/>
      <c r="AA916" s="63"/>
      <c r="AB916" s="307"/>
      <c r="AC916" s="307"/>
      <c r="AD916" s="307"/>
      <c r="AE916" s="307"/>
      <c r="AF916" s="307"/>
    </row>
    <row r="917" spans="10:32" ht="15" customHeight="1" x14ac:dyDescent="0.25">
      <c r="J917" s="63"/>
      <c r="K917" s="63"/>
      <c r="L917" s="63"/>
      <c r="M917" s="63"/>
      <c r="N917" s="63"/>
      <c r="O917" s="63"/>
      <c r="Q917" s="63"/>
      <c r="R917" s="63"/>
      <c r="S917" s="63"/>
      <c r="U917" s="63"/>
      <c r="V917" s="63"/>
      <c r="W917" s="63"/>
      <c r="X917" s="63"/>
      <c r="Y917" s="63"/>
      <c r="Z917" s="63"/>
      <c r="AA917" s="63"/>
      <c r="AB917" s="307"/>
      <c r="AC917" s="307"/>
      <c r="AD917" s="307"/>
      <c r="AE917" s="307"/>
      <c r="AF917" s="307"/>
    </row>
    <row r="918" spans="10:32" ht="15" customHeight="1" x14ac:dyDescent="0.25">
      <c r="J918" s="63"/>
      <c r="K918" s="63"/>
      <c r="L918" s="63"/>
      <c r="M918" s="63"/>
      <c r="N918" s="63"/>
      <c r="O918" s="63"/>
      <c r="Q918" s="63"/>
      <c r="R918" s="63"/>
      <c r="S918" s="63"/>
      <c r="U918" s="63"/>
      <c r="V918" s="63"/>
      <c r="W918" s="63"/>
      <c r="X918" s="63"/>
      <c r="Y918" s="63"/>
      <c r="Z918" s="63"/>
      <c r="AA918" s="63"/>
      <c r="AB918" s="307"/>
      <c r="AC918" s="307"/>
      <c r="AD918" s="307"/>
      <c r="AE918" s="307"/>
      <c r="AF918" s="307"/>
    </row>
    <row r="919" spans="10:32" ht="15" customHeight="1" x14ac:dyDescent="0.25">
      <c r="J919" s="63"/>
      <c r="K919" s="63"/>
      <c r="L919" s="63"/>
      <c r="M919" s="63"/>
      <c r="N919" s="63"/>
      <c r="O919" s="63"/>
      <c r="Q919" s="63"/>
      <c r="R919" s="63"/>
      <c r="S919" s="63"/>
      <c r="U919" s="63"/>
      <c r="V919" s="63"/>
      <c r="W919" s="63"/>
      <c r="X919" s="63"/>
      <c r="Y919" s="63"/>
      <c r="Z919" s="63"/>
      <c r="AA919" s="63"/>
      <c r="AB919" s="307"/>
      <c r="AC919" s="307"/>
      <c r="AD919" s="307"/>
      <c r="AE919" s="307"/>
      <c r="AF919" s="307"/>
    </row>
    <row r="920" spans="10:32" ht="15" customHeight="1" x14ac:dyDescent="0.25">
      <c r="J920" s="63"/>
      <c r="K920" s="63"/>
      <c r="L920" s="63"/>
      <c r="M920" s="63"/>
      <c r="N920" s="63"/>
      <c r="O920" s="63"/>
      <c r="Q920" s="63"/>
      <c r="R920" s="63"/>
      <c r="S920" s="63"/>
      <c r="U920" s="63"/>
      <c r="V920" s="63"/>
      <c r="W920" s="63"/>
      <c r="X920" s="63"/>
      <c r="Y920" s="63"/>
      <c r="Z920" s="63"/>
      <c r="AA920" s="63"/>
      <c r="AB920" s="307"/>
      <c r="AC920" s="307"/>
      <c r="AD920" s="307"/>
      <c r="AE920" s="307"/>
      <c r="AF920" s="307"/>
    </row>
    <row r="921" spans="10:32" ht="15" customHeight="1" x14ac:dyDescent="0.25">
      <c r="J921" s="63"/>
      <c r="K921" s="63"/>
      <c r="L921" s="63"/>
      <c r="M921" s="63"/>
      <c r="N921" s="63"/>
      <c r="O921" s="63"/>
      <c r="Q921" s="63"/>
      <c r="R921" s="63"/>
      <c r="S921" s="63"/>
      <c r="U921" s="63"/>
      <c r="V921" s="63"/>
      <c r="W921" s="63"/>
      <c r="X921" s="63"/>
      <c r="Y921" s="63"/>
      <c r="Z921" s="63"/>
      <c r="AA921" s="63"/>
      <c r="AB921" s="307"/>
      <c r="AC921" s="307"/>
      <c r="AD921" s="307"/>
      <c r="AE921" s="307"/>
      <c r="AF921" s="307"/>
    </row>
    <row r="922" spans="10:32" ht="15" customHeight="1" x14ac:dyDescent="0.25">
      <c r="J922" s="63"/>
      <c r="K922" s="63"/>
      <c r="L922" s="63"/>
      <c r="M922" s="63"/>
      <c r="N922" s="63"/>
      <c r="O922" s="63"/>
      <c r="Q922" s="63"/>
      <c r="R922" s="63"/>
      <c r="S922" s="63"/>
      <c r="U922" s="63"/>
      <c r="V922" s="63"/>
      <c r="W922" s="63"/>
      <c r="X922" s="63"/>
      <c r="Y922" s="63"/>
      <c r="Z922" s="63"/>
      <c r="AA922" s="63"/>
      <c r="AB922" s="307"/>
      <c r="AC922" s="307"/>
      <c r="AD922" s="307"/>
      <c r="AE922" s="307"/>
      <c r="AF922" s="307"/>
    </row>
    <row r="923" spans="10:32" ht="15" customHeight="1" x14ac:dyDescent="0.25">
      <c r="J923" s="63"/>
      <c r="K923" s="63"/>
      <c r="L923" s="63"/>
      <c r="M923" s="63"/>
      <c r="N923" s="63"/>
      <c r="O923" s="63"/>
      <c r="Q923" s="63"/>
      <c r="R923" s="63"/>
      <c r="S923" s="63"/>
      <c r="U923" s="63"/>
      <c r="V923" s="63"/>
      <c r="W923" s="63"/>
      <c r="X923" s="63"/>
      <c r="Y923" s="63"/>
      <c r="Z923" s="63"/>
      <c r="AA923" s="63"/>
      <c r="AB923" s="307"/>
      <c r="AC923" s="307"/>
      <c r="AD923" s="307"/>
      <c r="AE923" s="307"/>
      <c r="AF923" s="307"/>
    </row>
    <row r="924" spans="10:32" ht="15" customHeight="1" x14ac:dyDescent="0.25">
      <c r="J924" s="63"/>
      <c r="K924" s="63"/>
      <c r="L924" s="63"/>
      <c r="M924" s="63"/>
      <c r="N924" s="63"/>
      <c r="O924" s="63"/>
      <c r="Q924" s="63"/>
      <c r="R924" s="63"/>
      <c r="S924" s="63"/>
      <c r="U924" s="63"/>
      <c r="V924" s="63"/>
      <c r="W924" s="63"/>
      <c r="X924" s="63"/>
      <c r="Y924" s="63"/>
      <c r="Z924" s="63"/>
      <c r="AA924" s="63"/>
      <c r="AB924" s="307"/>
      <c r="AC924" s="307"/>
      <c r="AD924" s="307"/>
      <c r="AE924" s="307"/>
      <c r="AF924" s="307"/>
    </row>
    <row r="925" spans="10:32" ht="15" customHeight="1" x14ac:dyDescent="0.25">
      <c r="J925" s="63"/>
      <c r="K925" s="63"/>
      <c r="L925" s="63"/>
      <c r="M925" s="63"/>
      <c r="N925" s="63"/>
      <c r="O925" s="63"/>
      <c r="Q925" s="63"/>
      <c r="R925" s="63"/>
      <c r="S925" s="63"/>
      <c r="U925" s="63"/>
      <c r="V925" s="63"/>
      <c r="W925" s="63"/>
      <c r="X925" s="63"/>
      <c r="Y925" s="63"/>
      <c r="Z925" s="63"/>
      <c r="AA925" s="63"/>
      <c r="AB925" s="307"/>
      <c r="AC925" s="307"/>
      <c r="AD925" s="307"/>
      <c r="AE925" s="307"/>
      <c r="AF925" s="307"/>
    </row>
    <row r="926" spans="10:32" ht="15" customHeight="1" x14ac:dyDescent="0.25">
      <c r="J926" s="63"/>
      <c r="K926" s="63"/>
      <c r="L926" s="63"/>
      <c r="M926" s="63"/>
      <c r="N926" s="63"/>
      <c r="O926" s="63"/>
      <c r="Q926" s="63"/>
      <c r="R926" s="63"/>
      <c r="S926" s="63"/>
      <c r="U926" s="63"/>
      <c r="V926" s="63"/>
      <c r="W926" s="63"/>
      <c r="X926" s="63"/>
      <c r="Y926" s="63"/>
      <c r="Z926" s="63"/>
      <c r="AA926" s="63"/>
      <c r="AB926" s="307"/>
      <c r="AC926" s="307"/>
      <c r="AD926" s="307"/>
      <c r="AE926" s="307"/>
      <c r="AF926" s="307"/>
    </row>
    <row r="927" spans="10:32" ht="15" customHeight="1" x14ac:dyDescent="0.25">
      <c r="J927" s="63"/>
      <c r="K927" s="63"/>
      <c r="L927" s="63"/>
      <c r="M927" s="63"/>
      <c r="N927" s="63"/>
      <c r="O927" s="63"/>
      <c r="Q927" s="63"/>
      <c r="R927" s="63"/>
      <c r="S927" s="63"/>
      <c r="U927" s="63"/>
      <c r="V927" s="63"/>
      <c r="W927" s="63"/>
      <c r="X927" s="63"/>
      <c r="Y927" s="63"/>
      <c r="Z927" s="63"/>
      <c r="AA927" s="63"/>
      <c r="AB927" s="307"/>
      <c r="AC927" s="307"/>
      <c r="AD927" s="307"/>
      <c r="AE927" s="307"/>
      <c r="AF927" s="307"/>
    </row>
    <row r="928" spans="10:32" ht="15" customHeight="1" x14ac:dyDescent="0.25">
      <c r="J928" s="63"/>
      <c r="K928" s="63"/>
      <c r="L928" s="63"/>
      <c r="M928" s="63"/>
      <c r="N928" s="63"/>
      <c r="O928" s="63"/>
      <c r="Q928" s="63"/>
      <c r="R928" s="63"/>
      <c r="S928" s="63"/>
      <c r="U928" s="63"/>
      <c r="V928" s="63"/>
      <c r="W928" s="63"/>
      <c r="X928" s="63"/>
      <c r="Y928" s="63"/>
      <c r="Z928" s="63"/>
      <c r="AA928" s="63"/>
      <c r="AB928" s="307"/>
      <c r="AC928" s="307"/>
      <c r="AD928" s="307"/>
      <c r="AE928" s="307"/>
      <c r="AF928" s="307"/>
    </row>
    <row r="929" spans="10:32" ht="15" customHeight="1" x14ac:dyDescent="0.25">
      <c r="J929" s="63"/>
      <c r="K929" s="63"/>
      <c r="L929" s="63"/>
      <c r="M929" s="63"/>
      <c r="N929" s="63"/>
      <c r="O929" s="63"/>
      <c r="Q929" s="63"/>
      <c r="R929" s="63"/>
      <c r="S929" s="63"/>
      <c r="U929" s="63"/>
      <c r="V929" s="63"/>
      <c r="W929" s="63"/>
      <c r="X929" s="63"/>
      <c r="Y929" s="63"/>
      <c r="Z929" s="63"/>
      <c r="AA929" s="63"/>
      <c r="AB929" s="307"/>
      <c r="AC929" s="307"/>
      <c r="AD929" s="307"/>
      <c r="AE929" s="307"/>
      <c r="AF929" s="307"/>
    </row>
    <row r="930" spans="10:32" ht="15" customHeight="1" x14ac:dyDescent="0.25">
      <c r="J930" s="63"/>
      <c r="K930" s="63"/>
      <c r="L930" s="63"/>
      <c r="M930" s="63"/>
      <c r="N930" s="63"/>
      <c r="O930" s="63"/>
      <c r="Q930" s="63"/>
      <c r="R930" s="63"/>
      <c r="S930" s="63"/>
      <c r="U930" s="63"/>
      <c r="V930" s="63"/>
      <c r="W930" s="63"/>
      <c r="X930" s="63"/>
      <c r="Y930" s="63"/>
      <c r="Z930" s="63"/>
      <c r="AA930" s="63"/>
      <c r="AB930" s="307"/>
      <c r="AC930" s="307"/>
      <c r="AD930" s="307"/>
      <c r="AE930" s="307"/>
      <c r="AF930" s="307"/>
    </row>
    <row r="931" spans="10:32" ht="15" customHeight="1" x14ac:dyDescent="0.25">
      <c r="J931" s="63"/>
      <c r="K931" s="63"/>
      <c r="L931" s="63"/>
      <c r="M931" s="63"/>
      <c r="N931" s="63"/>
      <c r="O931" s="63"/>
      <c r="Q931" s="63"/>
      <c r="R931" s="63"/>
      <c r="S931" s="63"/>
      <c r="U931" s="63"/>
      <c r="V931" s="63"/>
      <c r="W931" s="63"/>
      <c r="X931" s="63"/>
      <c r="Y931" s="63"/>
      <c r="Z931" s="63"/>
      <c r="AA931" s="63"/>
      <c r="AB931" s="307"/>
      <c r="AC931" s="307"/>
      <c r="AD931" s="307"/>
      <c r="AE931" s="307"/>
      <c r="AF931" s="307"/>
    </row>
    <row r="932" spans="10:32" ht="15" customHeight="1" x14ac:dyDescent="0.25">
      <c r="J932" s="63"/>
      <c r="K932" s="63"/>
      <c r="L932" s="63"/>
      <c r="M932" s="63"/>
      <c r="N932" s="63"/>
      <c r="O932" s="63"/>
      <c r="Q932" s="63"/>
      <c r="R932" s="63"/>
      <c r="S932" s="63"/>
      <c r="U932" s="63"/>
      <c r="V932" s="63"/>
      <c r="W932" s="63"/>
      <c r="X932" s="63"/>
      <c r="Y932" s="63"/>
      <c r="Z932" s="63"/>
      <c r="AA932" s="63"/>
      <c r="AB932" s="307"/>
      <c r="AC932" s="307"/>
      <c r="AD932" s="307"/>
      <c r="AE932" s="307"/>
      <c r="AF932" s="307"/>
    </row>
    <row r="933" spans="10:32" ht="15" customHeight="1" x14ac:dyDescent="0.25">
      <c r="J933" s="63"/>
      <c r="K933" s="63"/>
      <c r="L933" s="63"/>
      <c r="M933" s="63"/>
      <c r="N933" s="63"/>
      <c r="O933" s="63"/>
      <c r="Q933" s="63"/>
      <c r="R933" s="63"/>
      <c r="S933" s="63"/>
      <c r="U933" s="63"/>
      <c r="V933" s="63"/>
      <c r="W933" s="63"/>
      <c r="X933" s="63"/>
      <c r="Y933" s="63"/>
      <c r="Z933" s="63"/>
      <c r="AA933" s="63"/>
      <c r="AB933" s="307"/>
      <c r="AC933" s="307"/>
      <c r="AD933" s="307"/>
      <c r="AE933" s="307"/>
      <c r="AF933" s="307"/>
    </row>
    <row r="934" spans="10:32" ht="15" customHeight="1" x14ac:dyDescent="0.25">
      <c r="J934" s="63"/>
      <c r="K934" s="63"/>
      <c r="L934" s="63"/>
      <c r="M934" s="63"/>
      <c r="N934" s="63"/>
      <c r="O934" s="63"/>
      <c r="Q934" s="63"/>
      <c r="R934" s="63"/>
      <c r="S934" s="63"/>
      <c r="U934" s="63"/>
      <c r="V934" s="63"/>
      <c r="W934" s="63"/>
      <c r="X934" s="63"/>
      <c r="Y934" s="63"/>
      <c r="Z934" s="63"/>
      <c r="AA934" s="63"/>
      <c r="AB934" s="307"/>
      <c r="AC934" s="307"/>
      <c r="AD934" s="307"/>
      <c r="AE934" s="307"/>
      <c r="AF934" s="307"/>
    </row>
    <row r="935" spans="10:32" ht="15" customHeight="1" x14ac:dyDescent="0.25">
      <c r="J935" s="63"/>
      <c r="K935" s="63"/>
      <c r="L935" s="63"/>
      <c r="M935" s="63"/>
      <c r="N935" s="63"/>
      <c r="O935" s="63"/>
      <c r="Q935" s="63"/>
      <c r="R935" s="63"/>
      <c r="S935" s="63"/>
      <c r="U935" s="63"/>
      <c r="V935" s="63"/>
      <c r="W935" s="63"/>
      <c r="X935" s="63"/>
      <c r="Y935" s="63"/>
      <c r="Z935" s="63"/>
      <c r="AA935" s="63"/>
      <c r="AB935" s="307"/>
      <c r="AC935" s="307"/>
      <c r="AD935" s="307"/>
      <c r="AE935" s="307"/>
      <c r="AF935" s="307"/>
    </row>
    <row r="936" spans="10:32" ht="15" customHeight="1" x14ac:dyDescent="0.25">
      <c r="J936" s="63"/>
      <c r="K936" s="63"/>
      <c r="L936" s="63"/>
      <c r="M936" s="63"/>
      <c r="N936" s="63"/>
      <c r="O936" s="63"/>
      <c r="Q936" s="63"/>
      <c r="R936" s="63"/>
      <c r="S936" s="63"/>
      <c r="U936" s="63"/>
      <c r="V936" s="63"/>
      <c r="W936" s="63"/>
      <c r="X936" s="63"/>
      <c r="Y936" s="63"/>
      <c r="Z936" s="63"/>
      <c r="AA936" s="63"/>
      <c r="AB936" s="307"/>
      <c r="AC936" s="307"/>
      <c r="AD936" s="307"/>
      <c r="AE936" s="307"/>
      <c r="AF936" s="307"/>
    </row>
    <row r="937" spans="10:32" ht="15" customHeight="1" x14ac:dyDescent="0.25">
      <c r="J937" s="63"/>
      <c r="K937" s="63"/>
      <c r="L937" s="63"/>
      <c r="M937" s="63"/>
      <c r="N937" s="63"/>
      <c r="O937" s="63"/>
      <c r="Q937" s="63"/>
      <c r="R937" s="63"/>
      <c r="S937" s="63"/>
      <c r="U937" s="63"/>
      <c r="V937" s="63"/>
      <c r="W937" s="63"/>
      <c r="X937" s="63"/>
      <c r="Y937" s="63"/>
      <c r="Z937" s="63"/>
      <c r="AA937" s="63"/>
      <c r="AB937" s="307"/>
      <c r="AC937" s="307"/>
      <c r="AD937" s="307"/>
      <c r="AE937" s="307"/>
      <c r="AF937" s="307"/>
    </row>
    <row r="938" spans="10:32" ht="15" customHeight="1" x14ac:dyDescent="0.25">
      <c r="J938" s="63"/>
      <c r="K938" s="63"/>
      <c r="L938" s="63"/>
      <c r="M938" s="63"/>
      <c r="N938" s="63"/>
      <c r="O938" s="63"/>
      <c r="Q938" s="63"/>
      <c r="R938" s="63"/>
      <c r="S938" s="63"/>
      <c r="U938" s="63"/>
      <c r="V938" s="63"/>
      <c r="W938" s="63"/>
      <c r="X938" s="63"/>
      <c r="Y938" s="63"/>
      <c r="Z938" s="63"/>
      <c r="AA938" s="63"/>
      <c r="AB938" s="307"/>
      <c r="AC938" s="307"/>
      <c r="AD938" s="307"/>
      <c r="AE938" s="307"/>
      <c r="AF938" s="307"/>
    </row>
    <row r="939" spans="10:32" ht="15" customHeight="1" x14ac:dyDescent="0.25">
      <c r="J939" s="63"/>
      <c r="K939" s="63"/>
      <c r="L939" s="63"/>
      <c r="M939" s="63"/>
      <c r="N939" s="63"/>
      <c r="O939" s="63"/>
      <c r="Q939" s="63"/>
      <c r="R939" s="63"/>
      <c r="S939" s="63"/>
      <c r="U939" s="63"/>
      <c r="V939" s="63"/>
      <c r="W939" s="63"/>
      <c r="X939" s="63"/>
      <c r="Y939" s="63"/>
      <c r="Z939" s="63"/>
      <c r="AA939" s="63"/>
      <c r="AB939" s="307"/>
      <c r="AC939" s="307"/>
      <c r="AD939" s="307"/>
      <c r="AE939" s="307"/>
      <c r="AF939" s="307"/>
    </row>
    <row r="940" spans="10:32" ht="15" customHeight="1" x14ac:dyDescent="0.25">
      <c r="J940" s="63"/>
      <c r="K940" s="63"/>
      <c r="L940" s="63"/>
      <c r="M940" s="63"/>
      <c r="N940" s="63"/>
      <c r="O940" s="63"/>
      <c r="Q940" s="63"/>
      <c r="R940" s="63"/>
      <c r="S940" s="63"/>
      <c r="U940" s="63"/>
      <c r="V940" s="63"/>
      <c r="W940" s="63"/>
      <c r="X940" s="63"/>
      <c r="Y940" s="63"/>
      <c r="Z940" s="63"/>
      <c r="AA940" s="63"/>
      <c r="AB940" s="307"/>
      <c r="AC940" s="307"/>
      <c r="AD940" s="307"/>
      <c r="AE940" s="307"/>
      <c r="AF940" s="307"/>
    </row>
    <row r="941" spans="10:32" ht="15" customHeight="1" x14ac:dyDescent="0.25">
      <c r="J941" s="63"/>
      <c r="K941" s="63"/>
      <c r="L941" s="63"/>
      <c r="M941" s="63"/>
      <c r="N941" s="63"/>
      <c r="O941" s="63"/>
      <c r="Q941" s="63"/>
      <c r="R941" s="63"/>
      <c r="S941" s="63"/>
      <c r="U941" s="63"/>
      <c r="V941" s="63"/>
      <c r="W941" s="63"/>
      <c r="X941" s="63"/>
      <c r="Y941" s="63"/>
      <c r="Z941" s="63"/>
      <c r="AA941" s="63"/>
      <c r="AB941" s="307"/>
      <c r="AC941" s="307"/>
      <c r="AD941" s="307"/>
      <c r="AE941" s="307"/>
      <c r="AF941" s="307"/>
    </row>
    <row r="942" spans="10:32" ht="15" customHeight="1" x14ac:dyDescent="0.25">
      <c r="J942" s="63"/>
      <c r="K942" s="63"/>
      <c r="L942" s="63"/>
      <c r="M942" s="63"/>
      <c r="N942" s="63"/>
      <c r="O942" s="63"/>
      <c r="Q942" s="63"/>
      <c r="R942" s="63"/>
      <c r="S942" s="63"/>
      <c r="U942" s="63"/>
      <c r="V942" s="63"/>
      <c r="W942" s="63"/>
      <c r="X942" s="63"/>
      <c r="Y942" s="63"/>
      <c r="Z942" s="63"/>
      <c r="AA942" s="63"/>
      <c r="AB942" s="307"/>
      <c r="AC942" s="307"/>
      <c r="AD942" s="307"/>
      <c r="AE942" s="307"/>
      <c r="AF942" s="307"/>
    </row>
    <row r="943" spans="10:32" ht="15" customHeight="1" x14ac:dyDescent="0.25">
      <c r="J943" s="63"/>
      <c r="K943" s="63"/>
      <c r="L943" s="63"/>
      <c r="M943" s="63"/>
      <c r="N943" s="63"/>
      <c r="O943" s="63"/>
      <c r="Q943" s="63"/>
      <c r="R943" s="63"/>
      <c r="S943" s="63"/>
      <c r="U943" s="63"/>
      <c r="V943" s="63"/>
      <c r="W943" s="63"/>
      <c r="X943" s="63"/>
      <c r="Y943" s="63"/>
      <c r="Z943" s="63"/>
      <c r="AA943" s="63"/>
      <c r="AB943" s="307"/>
      <c r="AC943" s="307"/>
      <c r="AD943" s="307"/>
      <c r="AE943" s="307"/>
      <c r="AF943" s="307"/>
    </row>
    <row r="944" spans="10:32" ht="15" customHeight="1" x14ac:dyDescent="0.25">
      <c r="J944" s="63"/>
      <c r="K944" s="63"/>
      <c r="L944" s="63"/>
      <c r="M944" s="63"/>
      <c r="N944" s="63"/>
      <c r="O944" s="63"/>
      <c r="Q944" s="63"/>
      <c r="R944" s="63"/>
      <c r="S944" s="63"/>
      <c r="U944" s="63"/>
      <c r="V944" s="63"/>
      <c r="W944" s="63"/>
      <c r="X944" s="63"/>
      <c r="Y944" s="63"/>
      <c r="Z944" s="63"/>
      <c r="AA944" s="63"/>
      <c r="AB944" s="307"/>
      <c r="AC944" s="307"/>
      <c r="AD944" s="307"/>
      <c r="AE944" s="307"/>
      <c r="AF944" s="307"/>
    </row>
    <row r="945" spans="10:32" ht="15" customHeight="1" x14ac:dyDescent="0.25">
      <c r="J945" s="63"/>
      <c r="K945" s="63"/>
      <c r="L945" s="63"/>
      <c r="M945" s="63"/>
      <c r="N945" s="63"/>
      <c r="O945" s="63"/>
      <c r="Q945" s="63"/>
      <c r="R945" s="63"/>
      <c r="S945" s="63"/>
      <c r="U945" s="63"/>
      <c r="V945" s="63"/>
      <c r="W945" s="63"/>
      <c r="X945" s="63"/>
      <c r="Y945" s="63"/>
      <c r="Z945" s="63"/>
      <c r="AA945" s="63"/>
      <c r="AB945" s="307"/>
      <c r="AC945" s="307"/>
      <c r="AD945" s="307"/>
      <c r="AE945" s="307"/>
      <c r="AF945" s="307"/>
    </row>
    <row r="946" spans="10:32" ht="15" customHeight="1" x14ac:dyDescent="0.25">
      <c r="J946" s="63"/>
      <c r="K946" s="63"/>
      <c r="L946" s="63"/>
      <c r="M946" s="63"/>
      <c r="N946" s="63"/>
      <c r="O946" s="63"/>
      <c r="Q946" s="63"/>
      <c r="R946" s="63"/>
      <c r="S946" s="63"/>
      <c r="U946" s="63"/>
      <c r="V946" s="63"/>
      <c r="W946" s="63"/>
      <c r="X946" s="63"/>
      <c r="Y946" s="63"/>
      <c r="Z946" s="63"/>
      <c r="AA946" s="63"/>
      <c r="AB946" s="307"/>
      <c r="AC946" s="307"/>
      <c r="AD946" s="307"/>
      <c r="AE946" s="307"/>
      <c r="AF946" s="307"/>
    </row>
    <row r="947" spans="10:32" ht="15" customHeight="1" x14ac:dyDescent="0.25">
      <c r="J947" s="63"/>
      <c r="K947" s="63"/>
      <c r="L947" s="63"/>
      <c r="M947" s="63"/>
      <c r="N947" s="63"/>
      <c r="O947" s="63"/>
      <c r="Q947" s="63"/>
      <c r="R947" s="63"/>
      <c r="S947" s="63"/>
      <c r="U947" s="63"/>
      <c r="V947" s="63"/>
      <c r="W947" s="63"/>
      <c r="X947" s="63"/>
      <c r="Y947" s="63"/>
      <c r="Z947" s="63"/>
      <c r="AA947" s="63"/>
      <c r="AB947" s="307"/>
      <c r="AC947" s="307"/>
      <c r="AD947" s="307"/>
      <c r="AE947" s="307"/>
      <c r="AF947" s="307"/>
    </row>
    <row r="948" spans="10:32" ht="15" customHeight="1" x14ac:dyDescent="0.25">
      <c r="J948" s="63"/>
      <c r="K948" s="63"/>
      <c r="L948" s="63"/>
      <c r="M948" s="63"/>
      <c r="N948" s="63"/>
      <c r="O948" s="63"/>
      <c r="Q948" s="63"/>
      <c r="R948" s="63"/>
      <c r="S948" s="63"/>
      <c r="U948" s="63"/>
      <c r="V948" s="63"/>
      <c r="W948" s="63"/>
      <c r="X948" s="63"/>
      <c r="Y948" s="63"/>
      <c r="Z948" s="63"/>
      <c r="AA948" s="63"/>
      <c r="AB948" s="307"/>
      <c r="AC948" s="307"/>
      <c r="AD948" s="307"/>
      <c r="AE948" s="307"/>
      <c r="AF948" s="307"/>
    </row>
    <row r="949" spans="10:32" ht="15" customHeight="1" x14ac:dyDescent="0.25">
      <c r="J949" s="63"/>
      <c r="K949" s="63"/>
      <c r="L949" s="63"/>
      <c r="M949" s="63"/>
      <c r="N949" s="63"/>
      <c r="O949" s="63"/>
      <c r="Q949" s="63"/>
      <c r="R949" s="63"/>
      <c r="S949" s="63"/>
      <c r="U949" s="63"/>
      <c r="V949" s="63"/>
      <c r="W949" s="63"/>
      <c r="X949" s="63"/>
      <c r="Y949" s="63"/>
      <c r="Z949" s="63"/>
      <c r="AA949" s="63"/>
      <c r="AB949" s="307"/>
      <c r="AC949" s="307"/>
      <c r="AD949" s="307"/>
      <c r="AE949" s="307"/>
      <c r="AF949" s="307"/>
    </row>
    <row r="950" spans="10:32" ht="15" customHeight="1" x14ac:dyDescent="0.25">
      <c r="J950" s="63"/>
      <c r="K950" s="63"/>
      <c r="L950" s="63"/>
      <c r="M950" s="63"/>
      <c r="N950" s="63"/>
      <c r="O950" s="63"/>
      <c r="Q950" s="63"/>
      <c r="R950" s="63"/>
      <c r="S950" s="63"/>
      <c r="U950" s="63"/>
      <c r="V950" s="63"/>
      <c r="W950" s="63"/>
      <c r="X950" s="63"/>
      <c r="Y950" s="63"/>
      <c r="Z950" s="63"/>
      <c r="AA950" s="63"/>
      <c r="AB950" s="307"/>
      <c r="AC950" s="307"/>
      <c r="AD950" s="307"/>
      <c r="AE950" s="307"/>
      <c r="AF950" s="307"/>
    </row>
    <row r="951" spans="10:32" ht="15" customHeight="1" x14ac:dyDescent="0.25">
      <c r="J951" s="63"/>
      <c r="K951" s="63"/>
      <c r="L951" s="63"/>
      <c r="M951" s="63"/>
      <c r="N951" s="63"/>
      <c r="O951" s="63"/>
      <c r="Q951" s="63"/>
      <c r="R951" s="63"/>
      <c r="S951" s="63"/>
      <c r="U951" s="63"/>
      <c r="V951" s="63"/>
      <c r="W951" s="63"/>
      <c r="X951" s="63"/>
      <c r="Y951" s="63"/>
      <c r="Z951" s="63"/>
      <c r="AA951" s="63"/>
      <c r="AB951" s="307"/>
      <c r="AC951" s="307"/>
      <c r="AD951" s="307"/>
      <c r="AE951" s="307"/>
      <c r="AF951" s="307"/>
    </row>
    <row r="952" spans="10:32" ht="15" customHeight="1" x14ac:dyDescent="0.25">
      <c r="J952" s="63"/>
      <c r="K952" s="63"/>
      <c r="L952" s="63"/>
      <c r="M952" s="63"/>
      <c r="N952" s="63"/>
      <c r="O952" s="63"/>
      <c r="Q952" s="63"/>
      <c r="R952" s="63"/>
      <c r="S952" s="63"/>
      <c r="U952" s="63"/>
      <c r="V952" s="63"/>
      <c r="W952" s="63"/>
      <c r="X952" s="63"/>
      <c r="Y952" s="63"/>
      <c r="Z952" s="63"/>
      <c r="AA952" s="63"/>
      <c r="AB952" s="307"/>
      <c r="AC952" s="307"/>
      <c r="AD952" s="307"/>
      <c r="AE952" s="307"/>
      <c r="AF952" s="307"/>
    </row>
    <row r="953" spans="10:32" ht="15" customHeight="1" x14ac:dyDescent="0.25">
      <c r="J953" s="63"/>
      <c r="K953" s="63"/>
      <c r="L953" s="63"/>
      <c r="M953" s="63"/>
      <c r="N953" s="63"/>
      <c r="O953" s="63"/>
      <c r="Q953" s="63"/>
      <c r="R953" s="63"/>
      <c r="S953" s="63"/>
      <c r="U953" s="63"/>
      <c r="V953" s="63"/>
      <c r="W953" s="63"/>
      <c r="X953" s="63"/>
      <c r="Y953" s="63"/>
      <c r="Z953" s="63"/>
      <c r="AA953" s="63"/>
      <c r="AB953" s="307"/>
      <c r="AC953" s="307"/>
      <c r="AD953" s="307"/>
      <c r="AE953" s="307"/>
      <c r="AF953" s="307"/>
    </row>
    <row r="954" spans="10:32" ht="15" customHeight="1" x14ac:dyDescent="0.25">
      <c r="J954" s="63"/>
      <c r="K954" s="63"/>
      <c r="L954" s="63"/>
      <c r="M954" s="63"/>
      <c r="N954" s="63"/>
      <c r="O954" s="63"/>
      <c r="Q954" s="63"/>
      <c r="R954" s="63"/>
      <c r="S954" s="63"/>
      <c r="U954" s="63"/>
      <c r="V954" s="63"/>
      <c r="W954" s="63"/>
      <c r="X954" s="63"/>
      <c r="Y954" s="63"/>
      <c r="Z954" s="63"/>
      <c r="AA954" s="63"/>
      <c r="AB954" s="307"/>
      <c r="AC954" s="307"/>
      <c r="AD954" s="307"/>
      <c r="AE954" s="307"/>
      <c r="AF954" s="307"/>
    </row>
    <row r="955" spans="10:32" ht="15" customHeight="1" x14ac:dyDescent="0.25">
      <c r="J955" s="63"/>
      <c r="K955" s="63"/>
      <c r="L955" s="63"/>
      <c r="M955" s="63"/>
      <c r="N955" s="63"/>
      <c r="O955" s="63"/>
      <c r="Q955" s="63"/>
      <c r="R955" s="63"/>
      <c r="S955" s="63"/>
      <c r="U955" s="63"/>
      <c r="V955" s="63"/>
      <c r="W955" s="63"/>
      <c r="X955" s="63"/>
      <c r="Y955" s="63"/>
      <c r="Z955" s="63"/>
      <c r="AA955" s="63"/>
      <c r="AB955" s="307"/>
      <c r="AC955" s="307"/>
      <c r="AD955" s="307"/>
      <c r="AE955" s="307"/>
      <c r="AF955" s="307"/>
    </row>
    <row r="956" spans="10:32" ht="15" customHeight="1" x14ac:dyDescent="0.25">
      <c r="J956" s="63"/>
      <c r="K956" s="63"/>
      <c r="L956" s="63"/>
      <c r="M956" s="63"/>
      <c r="N956" s="63"/>
      <c r="O956" s="63"/>
      <c r="Q956" s="63"/>
      <c r="R956" s="63"/>
      <c r="S956" s="63"/>
      <c r="U956" s="63"/>
      <c r="V956" s="63"/>
      <c r="W956" s="63"/>
      <c r="X956" s="63"/>
      <c r="Y956" s="63"/>
      <c r="Z956" s="63"/>
      <c r="AA956" s="63"/>
      <c r="AB956" s="307"/>
      <c r="AC956" s="307"/>
      <c r="AD956" s="307"/>
      <c r="AE956" s="307"/>
      <c r="AF956" s="307"/>
    </row>
    <row r="957" spans="10:32" ht="15" customHeight="1" x14ac:dyDescent="0.25">
      <c r="J957" s="63"/>
      <c r="K957" s="63"/>
      <c r="L957" s="63"/>
      <c r="M957" s="63"/>
      <c r="N957" s="63"/>
      <c r="O957" s="63"/>
      <c r="Q957" s="63"/>
      <c r="R957" s="63"/>
      <c r="S957" s="63"/>
      <c r="U957" s="63"/>
      <c r="V957" s="63"/>
      <c r="W957" s="63"/>
      <c r="X957" s="63"/>
      <c r="Y957" s="63"/>
      <c r="Z957" s="63"/>
      <c r="AA957" s="63"/>
      <c r="AB957" s="307"/>
      <c r="AC957" s="307"/>
      <c r="AD957" s="307"/>
      <c r="AE957" s="307"/>
      <c r="AF957" s="307"/>
    </row>
    <row r="958" spans="10:32" ht="15" customHeight="1" x14ac:dyDescent="0.25">
      <c r="J958" s="63"/>
      <c r="K958" s="63"/>
      <c r="L958" s="63"/>
      <c r="M958" s="63"/>
      <c r="N958" s="63"/>
      <c r="O958" s="63"/>
      <c r="Q958" s="63"/>
      <c r="R958" s="63"/>
      <c r="S958" s="63"/>
      <c r="U958" s="63"/>
      <c r="V958" s="63"/>
      <c r="W958" s="63"/>
      <c r="X958" s="63"/>
      <c r="Y958" s="63"/>
      <c r="Z958" s="63"/>
      <c r="AA958" s="63"/>
      <c r="AB958" s="307"/>
      <c r="AC958" s="307"/>
      <c r="AD958" s="307"/>
      <c r="AE958" s="307"/>
      <c r="AF958" s="307"/>
    </row>
    <row r="959" spans="10:32" ht="15" customHeight="1" x14ac:dyDescent="0.25">
      <c r="J959" s="63"/>
      <c r="K959" s="63"/>
      <c r="L959" s="63"/>
      <c r="M959" s="63"/>
      <c r="N959" s="63"/>
      <c r="O959" s="63"/>
      <c r="Q959" s="63"/>
      <c r="R959" s="63"/>
      <c r="S959" s="63"/>
      <c r="U959" s="63"/>
      <c r="V959" s="63"/>
      <c r="W959" s="63"/>
      <c r="X959" s="63"/>
      <c r="Y959" s="63"/>
      <c r="Z959" s="63"/>
      <c r="AA959" s="63"/>
      <c r="AB959" s="307"/>
      <c r="AC959" s="307"/>
      <c r="AD959" s="307"/>
      <c r="AE959" s="307"/>
      <c r="AF959" s="307"/>
    </row>
    <row r="960" spans="10:32" ht="15" customHeight="1" x14ac:dyDescent="0.25">
      <c r="J960" s="63"/>
      <c r="K960" s="63"/>
      <c r="L960" s="63"/>
      <c r="M960" s="63"/>
      <c r="N960" s="63"/>
      <c r="O960" s="63"/>
      <c r="Q960" s="63"/>
      <c r="R960" s="63"/>
      <c r="S960" s="63"/>
      <c r="U960" s="63"/>
      <c r="V960" s="63"/>
      <c r="W960" s="63"/>
      <c r="X960" s="63"/>
      <c r="Y960" s="63"/>
      <c r="Z960" s="63"/>
      <c r="AA960" s="63"/>
      <c r="AB960" s="307"/>
      <c r="AC960" s="307"/>
      <c r="AD960" s="307"/>
      <c r="AE960" s="307"/>
      <c r="AF960" s="307"/>
    </row>
    <row r="961" spans="10:32" ht="15" customHeight="1" x14ac:dyDescent="0.25">
      <c r="J961" s="63"/>
      <c r="K961" s="63"/>
      <c r="L961" s="63"/>
      <c r="M961" s="63"/>
      <c r="N961" s="63"/>
      <c r="O961" s="63"/>
      <c r="Q961" s="63"/>
      <c r="R961" s="63"/>
      <c r="S961" s="63"/>
      <c r="U961" s="63"/>
      <c r="V961" s="63"/>
      <c r="W961" s="63"/>
      <c r="X961" s="63"/>
      <c r="Y961" s="63"/>
      <c r="Z961" s="63"/>
      <c r="AA961" s="63"/>
      <c r="AB961" s="307"/>
      <c r="AC961" s="307"/>
      <c r="AD961" s="307"/>
      <c r="AE961" s="307"/>
      <c r="AF961" s="307"/>
    </row>
    <row r="962" spans="10:32" ht="15" customHeight="1" x14ac:dyDescent="0.25">
      <c r="J962" s="63"/>
      <c r="K962" s="63"/>
      <c r="L962" s="63"/>
      <c r="M962" s="63"/>
      <c r="N962" s="63"/>
      <c r="O962" s="63"/>
      <c r="Q962" s="63"/>
      <c r="R962" s="63"/>
      <c r="S962" s="63"/>
      <c r="U962" s="63"/>
      <c r="V962" s="63"/>
      <c r="W962" s="63"/>
      <c r="X962" s="63"/>
      <c r="Y962" s="63"/>
      <c r="Z962" s="63"/>
      <c r="AA962" s="63"/>
      <c r="AB962" s="307"/>
      <c r="AC962" s="307"/>
      <c r="AD962" s="307"/>
      <c r="AE962" s="307"/>
      <c r="AF962" s="307"/>
    </row>
    <row r="963" spans="10:32" ht="15" customHeight="1" x14ac:dyDescent="0.25">
      <c r="J963" s="63"/>
      <c r="K963" s="63"/>
      <c r="L963" s="63"/>
      <c r="M963" s="63"/>
      <c r="N963" s="63"/>
      <c r="O963" s="63"/>
      <c r="Q963" s="63"/>
      <c r="R963" s="63"/>
      <c r="S963" s="63"/>
      <c r="U963" s="63"/>
      <c r="V963" s="63"/>
      <c r="W963" s="63"/>
      <c r="X963" s="63"/>
      <c r="Y963" s="63"/>
      <c r="Z963" s="63"/>
      <c r="AA963" s="63"/>
      <c r="AB963" s="307"/>
      <c r="AC963" s="307"/>
      <c r="AD963" s="307"/>
      <c r="AE963" s="307"/>
      <c r="AF963" s="307"/>
    </row>
    <row r="964" spans="10:32" ht="15" customHeight="1" x14ac:dyDescent="0.25">
      <c r="J964" s="63"/>
      <c r="K964" s="63"/>
      <c r="L964" s="63"/>
      <c r="M964" s="63"/>
      <c r="N964" s="63"/>
      <c r="O964" s="63"/>
      <c r="Q964" s="63"/>
      <c r="R964" s="63"/>
      <c r="S964" s="63"/>
      <c r="U964" s="63"/>
      <c r="V964" s="63"/>
      <c r="W964" s="63"/>
      <c r="X964" s="63"/>
      <c r="Y964" s="63"/>
      <c r="Z964" s="63"/>
      <c r="AA964" s="63"/>
      <c r="AB964" s="307"/>
      <c r="AC964" s="307"/>
      <c r="AD964" s="307"/>
      <c r="AE964" s="307"/>
      <c r="AF964" s="307"/>
    </row>
    <row r="965" spans="10:32" ht="15" customHeight="1" x14ac:dyDescent="0.25">
      <c r="J965" s="63"/>
      <c r="K965" s="63"/>
      <c r="L965" s="63"/>
      <c r="M965" s="63"/>
      <c r="N965" s="63"/>
      <c r="O965" s="63"/>
      <c r="Q965" s="63"/>
      <c r="R965" s="63"/>
      <c r="S965" s="63"/>
      <c r="U965" s="63"/>
      <c r="V965" s="63"/>
      <c r="W965" s="63"/>
      <c r="X965" s="63"/>
      <c r="Y965" s="63"/>
      <c r="Z965" s="63"/>
      <c r="AA965" s="63"/>
      <c r="AB965" s="307"/>
      <c r="AC965" s="307"/>
      <c r="AD965" s="307"/>
      <c r="AE965" s="307"/>
      <c r="AF965" s="307"/>
    </row>
    <row r="966" spans="10:32" ht="15" customHeight="1" x14ac:dyDescent="0.25">
      <c r="J966" s="63"/>
      <c r="K966" s="63"/>
      <c r="L966" s="63"/>
      <c r="M966" s="63"/>
      <c r="N966" s="63"/>
      <c r="O966" s="63"/>
      <c r="Q966" s="63"/>
      <c r="R966" s="63"/>
      <c r="S966" s="63"/>
      <c r="U966" s="63"/>
      <c r="V966" s="63"/>
      <c r="W966" s="63"/>
      <c r="X966" s="63"/>
      <c r="Y966" s="63"/>
      <c r="Z966" s="63"/>
      <c r="AA966" s="63"/>
      <c r="AB966" s="307"/>
      <c r="AC966" s="307"/>
      <c r="AD966" s="307"/>
      <c r="AE966" s="307"/>
      <c r="AF966" s="307"/>
    </row>
    <row r="967" spans="10:32" ht="15" customHeight="1" x14ac:dyDescent="0.25">
      <c r="J967" s="63"/>
      <c r="K967" s="63"/>
      <c r="L967" s="63"/>
      <c r="M967" s="63"/>
      <c r="N967" s="63"/>
      <c r="O967" s="63"/>
      <c r="Q967" s="63"/>
      <c r="R967" s="63"/>
      <c r="S967" s="63"/>
      <c r="U967" s="63"/>
      <c r="V967" s="63"/>
      <c r="W967" s="63"/>
      <c r="X967" s="63"/>
      <c r="Y967" s="63"/>
      <c r="Z967" s="63"/>
      <c r="AA967" s="63"/>
      <c r="AB967" s="307"/>
      <c r="AC967" s="307"/>
      <c r="AD967" s="307"/>
      <c r="AE967" s="307"/>
      <c r="AF967" s="307"/>
    </row>
    <row r="968" spans="10:32" ht="15" customHeight="1" x14ac:dyDescent="0.25">
      <c r="J968" s="63"/>
      <c r="K968" s="63"/>
      <c r="L968" s="63"/>
      <c r="M968" s="63"/>
      <c r="N968" s="63"/>
      <c r="O968" s="63"/>
      <c r="Q968" s="63"/>
      <c r="R968" s="63"/>
      <c r="S968" s="63"/>
      <c r="U968" s="63"/>
      <c r="V968" s="63"/>
      <c r="W968" s="63"/>
      <c r="X968" s="63"/>
      <c r="Y968" s="63"/>
      <c r="Z968" s="63"/>
      <c r="AA968" s="63"/>
      <c r="AB968" s="307"/>
      <c r="AC968" s="307"/>
      <c r="AD968" s="307"/>
      <c r="AE968" s="307"/>
      <c r="AF968" s="307"/>
    </row>
    <row r="969" spans="10:32" ht="15" customHeight="1" x14ac:dyDescent="0.25">
      <c r="J969" s="63"/>
      <c r="K969" s="63"/>
      <c r="L969" s="63"/>
      <c r="M969" s="63"/>
      <c r="N969" s="63"/>
      <c r="O969" s="63"/>
      <c r="Q969" s="63"/>
      <c r="R969" s="63"/>
      <c r="S969" s="63"/>
      <c r="U969" s="63"/>
      <c r="V969" s="63"/>
      <c r="W969" s="63"/>
      <c r="X969" s="63"/>
      <c r="Y969" s="63"/>
      <c r="Z969" s="63"/>
      <c r="AA969" s="63"/>
      <c r="AB969" s="307"/>
      <c r="AC969" s="307"/>
      <c r="AD969" s="307"/>
      <c r="AE969" s="307"/>
      <c r="AF969" s="307"/>
    </row>
    <row r="970" spans="10:32" ht="15" customHeight="1" x14ac:dyDescent="0.25">
      <c r="J970" s="63"/>
      <c r="K970" s="63"/>
      <c r="L970" s="63"/>
      <c r="M970" s="63"/>
      <c r="N970" s="63"/>
      <c r="O970" s="63"/>
      <c r="Q970" s="63"/>
      <c r="R970" s="63"/>
      <c r="S970" s="63"/>
      <c r="U970" s="63"/>
      <c r="V970" s="63"/>
      <c r="W970" s="63"/>
      <c r="X970" s="63"/>
      <c r="Y970" s="63"/>
      <c r="Z970" s="63"/>
      <c r="AA970" s="63"/>
      <c r="AB970" s="307"/>
      <c r="AC970" s="307"/>
      <c r="AD970" s="307"/>
      <c r="AE970" s="307"/>
      <c r="AF970" s="307"/>
    </row>
    <row r="971" spans="10:32" ht="15" customHeight="1" x14ac:dyDescent="0.25">
      <c r="J971" s="63"/>
      <c r="K971" s="63"/>
      <c r="L971" s="63"/>
      <c r="M971" s="63"/>
      <c r="N971" s="63"/>
      <c r="O971" s="63"/>
      <c r="Q971" s="63"/>
      <c r="R971" s="63"/>
      <c r="S971" s="63"/>
      <c r="U971" s="63"/>
      <c r="V971" s="63"/>
      <c r="W971" s="63"/>
      <c r="X971" s="63"/>
      <c r="Y971" s="63"/>
      <c r="Z971" s="63"/>
      <c r="AA971" s="63"/>
      <c r="AB971" s="307"/>
      <c r="AC971" s="307"/>
      <c r="AD971" s="307"/>
      <c r="AE971" s="307"/>
      <c r="AF971" s="307"/>
    </row>
    <row r="972" spans="10:32" ht="15" customHeight="1" x14ac:dyDescent="0.25">
      <c r="J972" s="63"/>
      <c r="K972" s="63"/>
      <c r="L972" s="63"/>
      <c r="M972" s="63"/>
      <c r="N972" s="63"/>
      <c r="O972" s="63"/>
      <c r="Q972" s="63"/>
      <c r="R972" s="63"/>
      <c r="S972" s="63"/>
      <c r="U972" s="63"/>
      <c r="V972" s="63"/>
      <c r="W972" s="63"/>
      <c r="X972" s="63"/>
      <c r="Y972" s="63"/>
      <c r="Z972" s="63"/>
      <c r="AA972" s="63"/>
      <c r="AB972" s="307"/>
      <c r="AC972" s="307"/>
      <c r="AD972" s="307"/>
      <c r="AE972" s="307"/>
      <c r="AF972" s="307"/>
    </row>
    <row r="973" spans="10:32" ht="15" customHeight="1" x14ac:dyDescent="0.25">
      <c r="J973" s="63"/>
      <c r="K973" s="63"/>
      <c r="L973" s="63"/>
      <c r="M973" s="63"/>
      <c r="N973" s="63"/>
      <c r="O973" s="63"/>
      <c r="Q973" s="63"/>
      <c r="R973" s="63"/>
      <c r="S973" s="63"/>
      <c r="U973" s="63"/>
      <c r="V973" s="63"/>
      <c r="W973" s="63"/>
      <c r="X973" s="63"/>
      <c r="Y973" s="63"/>
      <c r="Z973" s="63"/>
      <c r="AA973" s="63"/>
      <c r="AB973" s="307"/>
      <c r="AC973" s="307"/>
      <c r="AD973" s="307"/>
      <c r="AE973" s="307"/>
      <c r="AF973" s="307"/>
    </row>
    <row r="974" spans="10:32" ht="15" customHeight="1" x14ac:dyDescent="0.25">
      <c r="J974" s="63"/>
      <c r="K974" s="63"/>
      <c r="L974" s="63"/>
      <c r="M974" s="63"/>
      <c r="N974" s="63"/>
      <c r="O974" s="63"/>
      <c r="Q974" s="63"/>
      <c r="R974" s="63"/>
      <c r="S974" s="63"/>
      <c r="U974" s="63"/>
      <c r="V974" s="63"/>
      <c r="W974" s="63"/>
      <c r="X974" s="63"/>
      <c r="Y974" s="63"/>
      <c r="Z974" s="63"/>
      <c r="AA974" s="63"/>
      <c r="AB974" s="307"/>
      <c r="AC974" s="307"/>
      <c r="AD974" s="307"/>
      <c r="AE974" s="307"/>
      <c r="AF974" s="307"/>
    </row>
    <row r="975" spans="10:32" ht="15" customHeight="1" x14ac:dyDescent="0.25">
      <c r="J975" s="63"/>
      <c r="K975" s="63"/>
      <c r="L975" s="63"/>
      <c r="M975" s="63"/>
      <c r="N975" s="63"/>
      <c r="O975" s="63"/>
      <c r="Q975" s="63"/>
      <c r="R975" s="63"/>
      <c r="S975" s="63"/>
      <c r="U975" s="63"/>
      <c r="V975" s="63"/>
      <c r="W975" s="63"/>
      <c r="X975" s="63"/>
      <c r="Y975" s="63"/>
      <c r="Z975" s="63"/>
      <c r="AA975" s="63"/>
      <c r="AB975" s="307"/>
      <c r="AC975" s="307"/>
      <c r="AD975" s="307"/>
      <c r="AE975" s="307"/>
      <c r="AF975" s="307"/>
    </row>
    <row r="976" spans="10:32" ht="15" customHeight="1" x14ac:dyDescent="0.25">
      <c r="J976" s="63"/>
      <c r="K976" s="63"/>
      <c r="L976" s="63"/>
      <c r="M976" s="63"/>
      <c r="N976" s="63"/>
      <c r="O976" s="63"/>
      <c r="Q976" s="63"/>
      <c r="R976" s="63"/>
      <c r="S976" s="63"/>
      <c r="U976" s="63"/>
      <c r="V976" s="63"/>
      <c r="W976" s="63"/>
      <c r="X976" s="63"/>
      <c r="Y976" s="63"/>
      <c r="Z976" s="63"/>
      <c r="AA976" s="63"/>
      <c r="AB976" s="307"/>
      <c r="AC976" s="307"/>
      <c r="AD976" s="307"/>
      <c r="AE976" s="307"/>
      <c r="AF976" s="307"/>
    </row>
    <row r="977" spans="10:32" ht="15" customHeight="1" x14ac:dyDescent="0.25">
      <c r="J977" s="63"/>
      <c r="K977" s="63"/>
      <c r="L977" s="63"/>
      <c r="M977" s="63"/>
      <c r="N977" s="63"/>
      <c r="O977" s="63"/>
      <c r="Q977" s="63"/>
      <c r="R977" s="63"/>
      <c r="S977" s="63"/>
      <c r="U977" s="63"/>
      <c r="V977" s="63"/>
      <c r="W977" s="63"/>
      <c r="X977" s="63"/>
      <c r="Y977" s="63"/>
      <c r="Z977" s="63"/>
      <c r="AA977" s="63"/>
      <c r="AB977" s="307"/>
      <c r="AC977" s="307"/>
      <c r="AD977" s="307"/>
      <c r="AE977" s="307"/>
      <c r="AF977" s="307"/>
    </row>
    <row r="978" spans="10:32" ht="15" customHeight="1" x14ac:dyDescent="0.25">
      <c r="J978" s="63"/>
      <c r="K978" s="63"/>
      <c r="L978" s="63"/>
      <c r="M978" s="63"/>
      <c r="N978" s="63"/>
      <c r="O978" s="63"/>
      <c r="Q978" s="63"/>
      <c r="R978" s="63"/>
      <c r="S978" s="63"/>
      <c r="U978" s="63"/>
      <c r="V978" s="63"/>
      <c r="W978" s="63"/>
      <c r="X978" s="63"/>
      <c r="Y978" s="63"/>
      <c r="Z978" s="63"/>
      <c r="AA978" s="63"/>
      <c r="AB978" s="307"/>
      <c r="AC978" s="307"/>
      <c r="AD978" s="307"/>
      <c r="AE978" s="307"/>
      <c r="AF978" s="307"/>
    </row>
    <row r="979" spans="10:32" ht="15" customHeight="1" x14ac:dyDescent="0.25">
      <c r="J979" s="63"/>
      <c r="K979" s="63"/>
      <c r="L979" s="63"/>
      <c r="M979" s="63"/>
      <c r="N979" s="63"/>
      <c r="O979" s="63"/>
      <c r="Q979" s="63"/>
      <c r="R979" s="63"/>
      <c r="S979" s="63"/>
      <c r="U979" s="63"/>
      <c r="V979" s="63"/>
      <c r="W979" s="63"/>
      <c r="X979" s="63"/>
      <c r="Y979" s="63"/>
      <c r="Z979" s="63"/>
      <c r="AA979" s="63"/>
      <c r="AB979" s="307"/>
      <c r="AC979" s="307"/>
      <c r="AD979" s="307"/>
      <c r="AE979" s="307"/>
      <c r="AF979" s="307"/>
    </row>
    <row r="980" spans="10:32" ht="15" customHeight="1" x14ac:dyDescent="0.25">
      <c r="J980" s="63"/>
      <c r="K980" s="63"/>
      <c r="L980" s="63"/>
      <c r="M980" s="63"/>
      <c r="N980" s="63"/>
      <c r="O980" s="63"/>
      <c r="Q980" s="63"/>
      <c r="R980" s="63"/>
      <c r="S980" s="63"/>
      <c r="U980" s="63"/>
      <c r="V980" s="63"/>
      <c r="W980" s="63"/>
      <c r="X980" s="63"/>
      <c r="Y980" s="63"/>
      <c r="Z980" s="63"/>
      <c r="AA980" s="63"/>
      <c r="AB980" s="307"/>
      <c r="AC980" s="307"/>
      <c r="AD980" s="307"/>
      <c r="AE980" s="307"/>
      <c r="AF980" s="307"/>
    </row>
    <row r="981" spans="10:32" ht="15" customHeight="1" x14ac:dyDescent="0.25">
      <c r="J981" s="63"/>
      <c r="K981" s="63"/>
      <c r="L981" s="63"/>
      <c r="M981" s="63"/>
      <c r="N981" s="63"/>
      <c r="O981" s="63"/>
      <c r="Q981" s="63"/>
      <c r="R981" s="63"/>
      <c r="S981" s="63"/>
      <c r="U981" s="63"/>
      <c r="V981" s="63"/>
      <c r="W981" s="63"/>
      <c r="X981" s="63"/>
      <c r="Y981" s="63"/>
      <c r="Z981" s="63"/>
      <c r="AA981" s="63"/>
      <c r="AB981" s="307"/>
      <c r="AC981" s="307"/>
      <c r="AD981" s="307"/>
      <c r="AE981" s="307"/>
      <c r="AF981" s="307"/>
    </row>
    <row r="982" spans="10:32" ht="15" customHeight="1" x14ac:dyDescent="0.25">
      <c r="J982" s="63"/>
      <c r="K982" s="63"/>
      <c r="L982" s="63"/>
      <c r="M982" s="63"/>
      <c r="N982" s="63"/>
      <c r="O982" s="63"/>
      <c r="Q982" s="63"/>
      <c r="R982" s="63"/>
      <c r="S982" s="63"/>
      <c r="U982" s="63"/>
      <c r="V982" s="63"/>
      <c r="W982" s="63"/>
      <c r="X982" s="63"/>
      <c r="Y982" s="63"/>
      <c r="Z982" s="63"/>
      <c r="AA982" s="63"/>
      <c r="AB982" s="307"/>
      <c r="AC982" s="307"/>
      <c r="AD982" s="307"/>
      <c r="AE982" s="307"/>
      <c r="AF982" s="307"/>
    </row>
    <row r="983" spans="10:32" ht="15" customHeight="1" x14ac:dyDescent="0.25">
      <c r="J983" s="63"/>
      <c r="K983" s="63"/>
      <c r="L983" s="63"/>
      <c r="M983" s="63"/>
      <c r="N983" s="63"/>
      <c r="O983" s="63"/>
      <c r="Q983" s="63"/>
      <c r="R983" s="63"/>
      <c r="S983" s="63"/>
      <c r="U983" s="63"/>
      <c r="V983" s="63"/>
      <c r="W983" s="63"/>
      <c r="X983" s="63"/>
      <c r="Y983" s="63"/>
      <c r="Z983" s="63"/>
      <c r="AA983" s="63"/>
      <c r="AB983" s="307"/>
      <c r="AC983" s="307"/>
      <c r="AD983" s="307"/>
      <c r="AE983" s="307"/>
      <c r="AF983" s="307"/>
    </row>
    <row r="984" spans="10:32" ht="15" customHeight="1" x14ac:dyDescent="0.25">
      <c r="J984" s="63"/>
      <c r="K984" s="63"/>
      <c r="L984" s="63"/>
      <c r="M984" s="63"/>
      <c r="N984" s="63"/>
      <c r="O984" s="63"/>
      <c r="Q984" s="63"/>
      <c r="R984" s="63"/>
      <c r="S984" s="63"/>
      <c r="U984" s="63"/>
      <c r="V984" s="63"/>
      <c r="W984" s="63"/>
      <c r="X984" s="63"/>
      <c r="Y984" s="63"/>
      <c r="Z984" s="63"/>
      <c r="AA984" s="63"/>
      <c r="AB984" s="307"/>
      <c r="AC984" s="307"/>
      <c r="AD984" s="307"/>
      <c r="AE984" s="307"/>
      <c r="AF984" s="307"/>
    </row>
    <row r="985" spans="10:32" ht="15" customHeight="1" x14ac:dyDescent="0.25">
      <c r="J985" s="63"/>
      <c r="K985" s="63"/>
      <c r="L985" s="63"/>
      <c r="M985" s="63"/>
      <c r="N985" s="63"/>
      <c r="O985" s="63"/>
      <c r="Q985" s="63"/>
      <c r="R985" s="63"/>
      <c r="S985" s="63"/>
      <c r="U985" s="63"/>
      <c r="V985" s="63"/>
      <c r="W985" s="63"/>
      <c r="X985" s="63"/>
      <c r="Y985" s="63"/>
      <c r="Z985" s="63"/>
      <c r="AA985" s="63"/>
      <c r="AB985" s="307"/>
      <c r="AC985" s="307"/>
      <c r="AD985" s="307"/>
      <c r="AE985" s="307"/>
      <c r="AF985" s="307"/>
    </row>
    <row r="986" spans="10:32" ht="15" customHeight="1" x14ac:dyDescent="0.25">
      <c r="J986" s="63"/>
      <c r="K986" s="63"/>
      <c r="L986" s="63"/>
      <c r="M986" s="63"/>
      <c r="N986" s="63"/>
      <c r="O986" s="63"/>
      <c r="Q986" s="63"/>
      <c r="R986" s="63"/>
      <c r="S986" s="63"/>
      <c r="U986" s="63"/>
      <c r="V986" s="63"/>
      <c r="W986" s="63"/>
      <c r="X986" s="63"/>
      <c r="Y986" s="63"/>
      <c r="Z986" s="63"/>
      <c r="AA986" s="63"/>
      <c r="AB986" s="307"/>
      <c r="AC986" s="307"/>
      <c r="AD986" s="307"/>
      <c r="AE986" s="307"/>
      <c r="AF986" s="307"/>
    </row>
    <row r="987" spans="10:32" ht="15" customHeight="1" x14ac:dyDescent="0.25">
      <c r="J987" s="63"/>
      <c r="K987" s="63"/>
      <c r="L987" s="63"/>
      <c r="M987" s="63"/>
      <c r="N987" s="63"/>
      <c r="O987" s="63"/>
      <c r="Q987" s="63"/>
      <c r="R987" s="63"/>
      <c r="S987" s="63"/>
      <c r="U987" s="63"/>
      <c r="V987" s="63"/>
      <c r="W987" s="63"/>
      <c r="X987" s="63"/>
      <c r="Y987" s="63"/>
      <c r="Z987" s="63"/>
      <c r="AA987" s="63"/>
      <c r="AB987" s="307"/>
      <c r="AC987" s="307"/>
      <c r="AD987" s="307"/>
      <c r="AE987" s="307"/>
      <c r="AF987" s="307"/>
    </row>
    <row r="988" spans="10:32" ht="15" customHeight="1" x14ac:dyDescent="0.25">
      <c r="J988" s="63"/>
      <c r="K988" s="63"/>
      <c r="L988" s="63"/>
      <c r="M988" s="63"/>
      <c r="N988" s="63"/>
      <c r="O988" s="63"/>
      <c r="Q988" s="63"/>
      <c r="R988" s="63"/>
      <c r="S988" s="63"/>
      <c r="U988" s="63"/>
      <c r="V988" s="63"/>
      <c r="W988" s="63"/>
      <c r="X988" s="63"/>
      <c r="Y988" s="63"/>
      <c r="Z988" s="63"/>
      <c r="AA988" s="63"/>
      <c r="AB988" s="307"/>
      <c r="AC988" s="307"/>
      <c r="AD988" s="307"/>
      <c r="AE988" s="307"/>
      <c r="AF988" s="307"/>
    </row>
    <row r="989" spans="10:32" ht="15" customHeight="1" x14ac:dyDescent="0.25">
      <c r="J989" s="63"/>
      <c r="K989" s="63"/>
      <c r="L989" s="63"/>
      <c r="M989" s="63"/>
      <c r="N989" s="63"/>
      <c r="O989" s="63"/>
      <c r="Q989" s="63"/>
      <c r="R989" s="63"/>
      <c r="S989" s="63"/>
      <c r="U989" s="63"/>
      <c r="V989" s="63"/>
      <c r="W989" s="63"/>
      <c r="X989" s="63"/>
      <c r="Y989" s="63"/>
      <c r="Z989" s="63"/>
      <c r="AA989" s="63"/>
      <c r="AB989" s="307"/>
      <c r="AC989" s="307"/>
      <c r="AD989" s="307"/>
      <c r="AE989" s="307"/>
      <c r="AF989" s="307"/>
    </row>
    <row r="990" spans="10:32" ht="15" customHeight="1" x14ac:dyDescent="0.25">
      <c r="J990" s="63"/>
      <c r="K990" s="63"/>
      <c r="L990" s="63"/>
      <c r="M990" s="63"/>
      <c r="N990" s="63"/>
      <c r="O990" s="63"/>
      <c r="Q990" s="63"/>
      <c r="R990" s="63"/>
      <c r="S990" s="63"/>
      <c r="U990" s="63"/>
      <c r="V990" s="63"/>
      <c r="W990" s="63"/>
      <c r="X990" s="63"/>
      <c r="Y990" s="63"/>
      <c r="Z990" s="63"/>
      <c r="AA990" s="63"/>
      <c r="AB990" s="307"/>
      <c r="AC990" s="307"/>
      <c r="AD990" s="307"/>
      <c r="AE990" s="307"/>
      <c r="AF990" s="307"/>
    </row>
    <row r="991" spans="10:32" ht="15" customHeight="1" x14ac:dyDescent="0.25">
      <c r="J991" s="63"/>
      <c r="K991" s="63"/>
      <c r="L991" s="63"/>
      <c r="M991" s="63"/>
      <c r="N991" s="63"/>
      <c r="O991" s="63"/>
      <c r="Q991" s="63"/>
      <c r="R991" s="63"/>
      <c r="S991" s="63"/>
      <c r="U991" s="63"/>
      <c r="V991" s="63"/>
      <c r="W991" s="63"/>
      <c r="X991" s="63"/>
      <c r="Y991" s="63"/>
      <c r="Z991" s="63"/>
      <c r="AA991" s="63"/>
      <c r="AB991" s="307"/>
      <c r="AC991" s="307"/>
      <c r="AD991" s="307"/>
      <c r="AE991" s="307"/>
      <c r="AF991" s="307"/>
    </row>
    <row r="992" spans="10:32" ht="15" customHeight="1" x14ac:dyDescent="0.25">
      <c r="J992" s="63"/>
      <c r="K992" s="63"/>
      <c r="L992" s="63"/>
      <c r="M992" s="63"/>
      <c r="N992" s="63"/>
      <c r="O992" s="63"/>
      <c r="Q992" s="63"/>
      <c r="R992" s="63"/>
      <c r="S992" s="63"/>
      <c r="U992" s="63"/>
      <c r="V992" s="63"/>
      <c r="W992" s="63"/>
      <c r="X992" s="63"/>
      <c r="Y992" s="63"/>
      <c r="Z992" s="63"/>
      <c r="AA992" s="63"/>
      <c r="AB992" s="307"/>
      <c r="AC992" s="307"/>
      <c r="AD992" s="307"/>
      <c r="AE992" s="307"/>
      <c r="AF992" s="307"/>
    </row>
    <row r="993" spans="10:32" ht="15" customHeight="1" x14ac:dyDescent="0.25">
      <c r="J993" s="63"/>
      <c r="K993" s="63"/>
      <c r="L993" s="63"/>
      <c r="M993" s="63"/>
      <c r="N993" s="63"/>
      <c r="O993" s="63"/>
      <c r="Q993" s="63"/>
      <c r="R993" s="63"/>
      <c r="S993" s="63"/>
      <c r="U993" s="63"/>
      <c r="V993" s="63"/>
      <c r="W993" s="63"/>
      <c r="X993" s="63"/>
      <c r="Y993" s="63"/>
      <c r="Z993" s="63"/>
      <c r="AA993" s="63"/>
      <c r="AB993" s="307"/>
      <c r="AC993" s="307"/>
      <c r="AD993" s="307"/>
      <c r="AE993" s="307"/>
      <c r="AF993" s="307"/>
    </row>
    <row r="994" spans="10:32" ht="15" customHeight="1" x14ac:dyDescent="0.25">
      <c r="J994" s="63"/>
      <c r="K994" s="63"/>
      <c r="L994" s="63"/>
      <c r="M994" s="63"/>
      <c r="N994" s="63"/>
      <c r="O994" s="63"/>
      <c r="Q994" s="63"/>
      <c r="R994" s="63"/>
      <c r="S994" s="63"/>
      <c r="U994" s="63"/>
      <c r="V994" s="63"/>
      <c r="W994" s="63"/>
      <c r="X994" s="63"/>
      <c r="Y994" s="63"/>
      <c r="Z994" s="63"/>
      <c r="AA994" s="63"/>
      <c r="AB994" s="307"/>
      <c r="AC994" s="307"/>
      <c r="AD994" s="307"/>
      <c r="AE994" s="307"/>
      <c r="AF994" s="307"/>
    </row>
    <row r="995" spans="10:32" ht="15" customHeight="1" x14ac:dyDescent="0.25">
      <c r="J995" s="63"/>
      <c r="K995" s="63"/>
      <c r="L995" s="63"/>
      <c r="M995" s="63"/>
      <c r="N995" s="63"/>
      <c r="O995" s="63"/>
      <c r="Q995" s="63"/>
      <c r="R995" s="63"/>
      <c r="S995" s="63"/>
      <c r="U995" s="63"/>
      <c r="V995" s="63"/>
      <c r="W995" s="63"/>
      <c r="X995" s="63"/>
      <c r="Y995" s="63"/>
      <c r="Z995" s="63"/>
      <c r="AA995" s="63"/>
      <c r="AB995" s="307"/>
      <c r="AC995" s="307"/>
      <c r="AD995" s="307"/>
      <c r="AE995" s="307"/>
      <c r="AF995" s="307"/>
    </row>
    <row r="996" spans="10:32" ht="15" customHeight="1" x14ac:dyDescent="0.25">
      <c r="J996" s="63"/>
      <c r="K996" s="63"/>
      <c r="L996" s="63"/>
      <c r="M996" s="63"/>
      <c r="N996" s="63"/>
      <c r="O996" s="63"/>
      <c r="Q996" s="63"/>
      <c r="R996" s="63"/>
      <c r="S996" s="63"/>
      <c r="U996" s="63"/>
      <c r="V996" s="63"/>
      <c r="W996" s="63"/>
      <c r="X996" s="63"/>
      <c r="Y996" s="63"/>
      <c r="Z996" s="63"/>
      <c r="AA996" s="63"/>
      <c r="AB996" s="307"/>
      <c r="AC996" s="307"/>
      <c r="AD996" s="307"/>
      <c r="AE996" s="307"/>
      <c r="AF996" s="307"/>
    </row>
    <row r="997" spans="10:32" ht="15" customHeight="1" x14ac:dyDescent="0.25">
      <c r="J997" s="63"/>
      <c r="K997" s="63"/>
      <c r="L997" s="63"/>
      <c r="M997" s="63"/>
      <c r="N997" s="63"/>
      <c r="O997" s="63"/>
      <c r="Q997" s="63"/>
      <c r="R997" s="63"/>
      <c r="S997" s="63"/>
      <c r="U997" s="63"/>
      <c r="V997" s="63"/>
      <c r="W997" s="63"/>
      <c r="X997" s="63"/>
      <c r="Y997" s="63"/>
      <c r="Z997" s="63"/>
      <c r="AA997" s="63"/>
      <c r="AB997" s="307"/>
      <c r="AC997" s="307"/>
      <c r="AD997" s="307"/>
      <c r="AE997" s="307"/>
      <c r="AF997" s="307"/>
    </row>
    <row r="998" spans="10:32" ht="15" customHeight="1" x14ac:dyDescent="0.25">
      <c r="J998" s="63"/>
      <c r="K998" s="63"/>
      <c r="L998" s="63"/>
      <c r="M998" s="63"/>
      <c r="N998" s="63"/>
      <c r="O998" s="63"/>
      <c r="Q998" s="63"/>
      <c r="R998" s="63"/>
      <c r="S998" s="63"/>
      <c r="U998" s="63"/>
      <c r="V998" s="63"/>
      <c r="W998" s="63"/>
      <c r="X998" s="63"/>
      <c r="Y998" s="63"/>
      <c r="Z998" s="63"/>
      <c r="AA998" s="63"/>
      <c r="AB998" s="307"/>
      <c r="AC998" s="307"/>
      <c r="AD998" s="307"/>
      <c r="AE998" s="307"/>
      <c r="AF998" s="307"/>
    </row>
    <row r="999" spans="10:32" ht="15" customHeight="1" x14ac:dyDescent="0.25">
      <c r="J999" s="63"/>
      <c r="K999" s="63"/>
      <c r="L999" s="63"/>
      <c r="M999" s="63"/>
      <c r="N999" s="63"/>
      <c r="O999" s="63"/>
      <c r="Q999" s="63"/>
      <c r="R999" s="63"/>
      <c r="S999" s="63"/>
      <c r="U999" s="63"/>
      <c r="V999" s="63"/>
      <c r="W999" s="63"/>
      <c r="X999" s="63"/>
      <c r="Y999" s="63"/>
      <c r="Z999" s="63"/>
      <c r="AA999" s="63"/>
      <c r="AB999" s="307"/>
      <c r="AC999" s="307"/>
      <c r="AD999" s="307"/>
      <c r="AE999" s="307"/>
      <c r="AF999" s="307"/>
    </row>
    <row r="1000" spans="10:32" ht="15" customHeight="1" x14ac:dyDescent="0.25">
      <c r="J1000" s="63"/>
      <c r="K1000" s="63"/>
      <c r="L1000" s="63"/>
      <c r="M1000" s="63"/>
      <c r="N1000" s="63"/>
      <c r="O1000" s="63"/>
      <c r="Q1000" s="63"/>
      <c r="R1000" s="63"/>
      <c r="S1000" s="63"/>
      <c r="U1000" s="63"/>
      <c r="V1000" s="63"/>
      <c r="W1000" s="63"/>
      <c r="X1000" s="63"/>
      <c r="Y1000" s="63"/>
      <c r="Z1000" s="63"/>
      <c r="AA1000" s="63"/>
      <c r="AB1000" s="307"/>
      <c r="AC1000" s="307"/>
      <c r="AD1000" s="307"/>
      <c r="AE1000" s="307"/>
      <c r="AF1000" s="307"/>
    </row>
    <row r="1001" spans="10:32" ht="15" customHeight="1" x14ac:dyDescent="0.25">
      <c r="J1001" s="63"/>
      <c r="K1001" s="63"/>
      <c r="L1001" s="63"/>
      <c r="M1001" s="63"/>
      <c r="N1001" s="63"/>
      <c r="O1001" s="63"/>
      <c r="Q1001" s="63"/>
      <c r="R1001" s="63"/>
      <c r="S1001" s="63"/>
      <c r="U1001" s="63"/>
      <c r="V1001" s="63"/>
      <c r="W1001" s="63"/>
      <c r="X1001" s="63"/>
      <c r="Y1001" s="63"/>
      <c r="Z1001" s="63"/>
      <c r="AA1001" s="63"/>
      <c r="AB1001" s="307"/>
      <c r="AC1001" s="307"/>
      <c r="AD1001" s="307"/>
      <c r="AE1001" s="307"/>
      <c r="AF1001" s="307"/>
    </row>
    <row r="1002" spans="10:32" ht="15" customHeight="1" x14ac:dyDescent="0.25">
      <c r="J1002" s="63"/>
      <c r="K1002" s="63"/>
      <c r="L1002" s="63"/>
      <c r="M1002" s="63"/>
      <c r="N1002" s="63"/>
      <c r="O1002" s="63"/>
      <c r="Q1002" s="63"/>
      <c r="R1002" s="63"/>
      <c r="S1002" s="63"/>
      <c r="U1002" s="63"/>
      <c r="V1002" s="63"/>
      <c r="W1002" s="63"/>
      <c r="X1002" s="63"/>
      <c r="Y1002" s="63"/>
      <c r="Z1002" s="63"/>
      <c r="AA1002" s="63"/>
      <c r="AB1002" s="307"/>
      <c r="AC1002" s="307"/>
      <c r="AD1002" s="307"/>
      <c r="AE1002" s="307"/>
      <c r="AF1002" s="307"/>
    </row>
    <row r="1003" spans="10:32" ht="15" customHeight="1" x14ac:dyDescent="0.25">
      <c r="J1003" s="63"/>
      <c r="K1003" s="63"/>
      <c r="L1003" s="63"/>
      <c r="M1003" s="63"/>
      <c r="N1003" s="63"/>
      <c r="O1003" s="63"/>
      <c r="Q1003" s="63"/>
      <c r="R1003" s="63"/>
      <c r="S1003" s="63"/>
      <c r="U1003" s="63"/>
      <c r="V1003" s="63"/>
      <c r="W1003" s="63"/>
      <c r="X1003" s="63"/>
      <c r="Y1003" s="63"/>
      <c r="Z1003" s="63"/>
      <c r="AA1003" s="63"/>
      <c r="AB1003" s="307"/>
      <c r="AC1003" s="307"/>
      <c r="AD1003" s="307"/>
      <c r="AE1003" s="307"/>
      <c r="AF1003" s="307"/>
    </row>
    <row r="1004" spans="10:32" ht="15" customHeight="1" x14ac:dyDescent="0.25">
      <c r="J1004" s="63"/>
      <c r="K1004" s="63"/>
      <c r="L1004" s="63"/>
      <c r="M1004" s="63"/>
      <c r="N1004" s="63"/>
      <c r="O1004" s="63"/>
      <c r="Q1004" s="63"/>
      <c r="R1004" s="63"/>
      <c r="S1004" s="63"/>
      <c r="U1004" s="63"/>
      <c r="V1004" s="63"/>
      <c r="W1004" s="63"/>
      <c r="X1004" s="63"/>
      <c r="Y1004" s="63"/>
      <c r="Z1004" s="63"/>
      <c r="AA1004" s="63"/>
      <c r="AB1004" s="307"/>
      <c r="AC1004" s="307"/>
      <c r="AD1004" s="307"/>
      <c r="AE1004" s="307"/>
      <c r="AF1004" s="307"/>
    </row>
    <row r="1005" spans="10:32" ht="15" customHeight="1" x14ac:dyDescent="0.25">
      <c r="J1005" s="63"/>
      <c r="K1005" s="63"/>
      <c r="L1005" s="63"/>
      <c r="M1005" s="63"/>
      <c r="N1005" s="63"/>
      <c r="O1005" s="63"/>
      <c r="Q1005" s="63"/>
      <c r="R1005" s="63"/>
      <c r="S1005" s="63"/>
      <c r="U1005" s="63"/>
      <c r="V1005" s="63"/>
      <c r="W1005" s="63"/>
      <c r="X1005" s="63"/>
      <c r="Y1005" s="63"/>
      <c r="Z1005" s="63"/>
      <c r="AA1005" s="63"/>
      <c r="AB1005" s="307"/>
      <c r="AC1005" s="307"/>
      <c r="AD1005" s="307"/>
      <c r="AE1005" s="307"/>
      <c r="AF1005" s="307"/>
    </row>
    <row r="1006" spans="10:32" ht="15" customHeight="1" x14ac:dyDescent="0.25">
      <c r="J1006" s="63"/>
      <c r="K1006" s="63"/>
      <c r="L1006" s="63"/>
      <c r="M1006" s="63"/>
      <c r="N1006" s="63"/>
      <c r="O1006" s="63"/>
      <c r="Q1006" s="63"/>
      <c r="R1006" s="63"/>
      <c r="S1006" s="63"/>
      <c r="U1006" s="63"/>
      <c r="V1006" s="63"/>
      <c r="W1006" s="63"/>
      <c r="X1006" s="63"/>
      <c r="Y1006" s="63"/>
      <c r="Z1006" s="63"/>
      <c r="AA1006" s="63"/>
      <c r="AB1006" s="307"/>
      <c r="AC1006" s="307"/>
      <c r="AD1006" s="307"/>
      <c r="AE1006" s="307"/>
      <c r="AF1006" s="307"/>
    </row>
    <row r="1007" spans="10:32" ht="15" customHeight="1" x14ac:dyDescent="0.25">
      <c r="J1007" s="63"/>
      <c r="K1007" s="63"/>
      <c r="L1007" s="63"/>
      <c r="M1007" s="63"/>
      <c r="N1007" s="63"/>
      <c r="O1007" s="63"/>
      <c r="Q1007" s="63"/>
      <c r="R1007" s="63"/>
      <c r="S1007" s="63"/>
      <c r="U1007" s="63"/>
      <c r="V1007" s="63"/>
      <c r="W1007" s="63"/>
      <c r="X1007" s="63"/>
      <c r="Y1007" s="63"/>
      <c r="Z1007" s="63"/>
      <c r="AA1007" s="63"/>
      <c r="AB1007" s="307"/>
      <c r="AC1007" s="307"/>
      <c r="AD1007" s="307"/>
      <c r="AE1007" s="307"/>
      <c r="AF1007" s="307"/>
    </row>
    <row r="1008" spans="10:32" ht="15" customHeight="1" x14ac:dyDescent="0.25">
      <c r="J1008" s="63"/>
      <c r="K1008" s="63"/>
      <c r="L1008" s="63"/>
      <c r="M1008" s="63"/>
      <c r="N1008" s="63"/>
      <c r="O1008" s="63"/>
      <c r="Q1008" s="63"/>
      <c r="R1008" s="63"/>
      <c r="S1008" s="63"/>
      <c r="U1008" s="63"/>
      <c r="V1008" s="63"/>
      <c r="W1008" s="63"/>
      <c r="X1008" s="63"/>
      <c r="Y1008" s="63"/>
      <c r="Z1008" s="63"/>
      <c r="AA1008" s="63"/>
      <c r="AB1008" s="307"/>
      <c r="AC1008" s="307"/>
      <c r="AD1008" s="307"/>
      <c r="AE1008" s="307"/>
      <c r="AF1008" s="307"/>
    </row>
    <row r="1009" spans="10:32" ht="15" customHeight="1" x14ac:dyDescent="0.25">
      <c r="J1009" s="63"/>
      <c r="K1009" s="63"/>
      <c r="L1009" s="63"/>
      <c r="M1009" s="63"/>
      <c r="N1009" s="63"/>
      <c r="O1009" s="63"/>
      <c r="Q1009" s="63"/>
      <c r="R1009" s="63"/>
      <c r="S1009" s="63"/>
      <c r="U1009" s="63"/>
      <c r="V1009" s="63"/>
      <c r="W1009" s="63"/>
      <c r="X1009" s="63"/>
      <c r="Y1009" s="63"/>
      <c r="Z1009" s="63"/>
      <c r="AA1009" s="63"/>
      <c r="AB1009" s="307"/>
      <c r="AC1009" s="307"/>
      <c r="AD1009" s="307"/>
      <c r="AE1009" s="307"/>
      <c r="AF1009" s="307"/>
    </row>
    <row r="1010" spans="10:32" ht="15" customHeight="1" x14ac:dyDescent="0.25">
      <c r="J1010" s="63"/>
      <c r="K1010" s="63"/>
      <c r="L1010" s="63"/>
      <c r="M1010" s="63"/>
      <c r="N1010" s="63"/>
      <c r="O1010" s="63"/>
      <c r="Q1010" s="63"/>
      <c r="R1010" s="63"/>
      <c r="S1010" s="63"/>
      <c r="U1010" s="63"/>
      <c r="V1010" s="63"/>
      <c r="W1010" s="63"/>
      <c r="X1010" s="63"/>
      <c r="Y1010" s="63"/>
      <c r="Z1010" s="63"/>
      <c r="AA1010" s="63"/>
      <c r="AB1010" s="307"/>
      <c r="AC1010" s="307"/>
      <c r="AD1010" s="307"/>
      <c r="AE1010" s="307"/>
      <c r="AF1010" s="307"/>
    </row>
    <row r="1011" spans="10:32" ht="15" customHeight="1" x14ac:dyDescent="0.25">
      <c r="J1011" s="63"/>
      <c r="K1011" s="63"/>
      <c r="L1011" s="63"/>
      <c r="M1011" s="63"/>
      <c r="N1011" s="63"/>
      <c r="O1011" s="63"/>
      <c r="Q1011" s="63"/>
      <c r="R1011" s="63"/>
      <c r="S1011" s="63"/>
      <c r="U1011" s="63"/>
      <c r="V1011" s="63"/>
      <c r="W1011" s="63"/>
      <c r="X1011" s="63"/>
      <c r="Y1011" s="63"/>
      <c r="Z1011" s="63"/>
      <c r="AA1011" s="63"/>
      <c r="AB1011" s="307"/>
      <c r="AC1011" s="307"/>
      <c r="AD1011" s="307"/>
      <c r="AE1011" s="307"/>
      <c r="AF1011" s="307"/>
    </row>
    <row r="1012" spans="10:32" ht="15" customHeight="1" x14ac:dyDescent="0.25">
      <c r="J1012" s="63"/>
      <c r="K1012" s="63"/>
      <c r="L1012" s="63"/>
      <c r="M1012" s="63"/>
      <c r="N1012" s="63"/>
      <c r="O1012" s="63"/>
      <c r="Q1012" s="63"/>
      <c r="R1012" s="63"/>
      <c r="S1012" s="63"/>
      <c r="U1012" s="63"/>
      <c r="V1012" s="63"/>
      <c r="W1012" s="63"/>
      <c r="X1012" s="63"/>
      <c r="Y1012" s="63"/>
      <c r="Z1012" s="63"/>
      <c r="AA1012" s="63"/>
      <c r="AB1012" s="307"/>
      <c r="AC1012" s="307"/>
      <c r="AD1012" s="307"/>
      <c r="AE1012" s="307"/>
      <c r="AF1012" s="307"/>
    </row>
    <row r="1013" spans="10:32" ht="15" customHeight="1" x14ac:dyDescent="0.25">
      <c r="J1013" s="63"/>
      <c r="K1013" s="63"/>
      <c r="L1013" s="63"/>
      <c r="M1013" s="63"/>
      <c r="N1013" s="63"/>
      <c r="O1013" s="63"/>
      <c r="Q1013" s="63"/>
      <c r="R1013" s="63"/>
      <c r="S1013" s="63"/>
      <c r="U1013" s="63"/>
      <c r="V1013" s="63"/>
      <c r="W1013" s="63"/>
      <c r="X1013" s="63"/>
      <c r="Y1013" s="63"/>
      <c r="Z1013" s="63"/>
      <c r="AA1013" s="63"/>
      <c r="AB1013" s="307"/>
      <c r="AC1013" s="307"/>
      <c r="AD1013" s="307"/>
      <c r="AE1013" s="307"/>
      <c r="AF1013" s="307"/>
    </row>
    <row r="1014" spans="10:32" ht="15" customHeight="1" x14ac:dyDescent="0.25">
      <c r="J1014" s="63"/>
      <c r="K1014" s="63"/>
      <c r="L1014" s="63"/>
      <c r="M1014" s="63"/>
      <c r="N1014" s="63"/>
      <c r="O1014" s="63"/>
      <c r="Q1014" s="63"/>
      <c r="R1014" s="63"/>
      <c r="S1014" s="63"/>
      <c r="U1014" s="63"/>
      <c r="V1014" s="63"/>
      <c r="W1014" s="63"/>
      <c r="X1014" s="63"/>
      <c r="Y1014" s="63"/>
      <c r="Z1014" s="63"/>
      <c r="AA1014" s="63"/>
      <c r="AB1014" s="307"/>
      <c r="AC1014" s="307"/>
      <c r="AD1014" s="307"/>
      <c r="AE1014" s="307"/>
      <c r="AF1014" s="307"/>
    </row>
    <row r="1015" spans="10:32" ht="15" customHeight="1" x14ac:dyDescent="0.25">
      <c r="J1015" s="63"/>
      <c r="K1015" s="63"/>
      <c r="L1015" s="63"/>
      <c r="M1015" s="63"/>
      <c r="N1015" s="63"/>
      <c r="O1015" s="63"/>
      <c r="Q1015" s="63"/>
      <c r="R1015" s="63"/>
      <c r="S1015" s="63"/>
      <c r="U1015" s="63"/>
      <c r="V1015" s="63"/>
      <c r="W1015" s="63"/>
      <c r="X1015" s="63"/>
      <c r="Y1015" s="63"/>
      <c r="Z1015" s="63"/>
      <c r="AA1015" s="63"/>
      <c r="AB1015" s="307"/>
      <c r="AC1015" s="307"/>
      <c r="AD1015" s="307"/>
      <c r="AE1015" s="307"/>
      <c r="AF1015" s="307"/>
    </row>
    <row r="1016" spans="10:32" ht="15" customHeight="1" x14ac:dyDescent="0.25">
      <c r="J1016" s="63"/>
      <c r="K1016" s="63"/>
      <c r="L1016" s="63"/>
      <c r="M1016" s="63"/>
      <c r="N1016" s="63"/>
      <c r="O1016" s="63"/>
      <c r="Q1016" s="63"/>
      <c r="R1016" s="63"/>
      <c r="S1016" s="63"/>
      <c r="U1016" s="63"/>
      <c r="V1016" s="63"/>
      <c r="W1016" s="63"/>
      <c r="X1016" s="63"/>
      <c r="Y1016" s="63"/>
      <c r="Z1016" s="63"/>
      <c r="AA1016" s="63"/>
      <c r="AB1016" s="307"/>
      <c r="AC1016" s="307"/>
      <c r="AD1016" s="307"/>
      <c r="AE1016" s="307"/>
      <c r="AF1016" s="307"/>
    </row>
    <row r="1017" spans="10:32" ht="15" customHeight="1" x14ac:dyDescent="0.25">
      <c r="J1017" s="63"/>
      <c r="K1017" s="63"/>
      <c r="L1017" s="63"/>
      <c r="M1017" s="63"/>
      <c r="N1017" s="63"/>
      <c r="O1017" s="63"/>
      <c r="Q1017" s="63"/>
      <c r="R1017" s="63"/>
      <c r="S1017" s="63"/>
      <c r="U1017" s="63"/>
      <c r="V1017" s="63"/>
      <c r="W1017" s="63"/>
      <c r="X1017" s="63"/>
      <c r="Y1017" s="63"/>
      <c r="Z1017" s="63"/>
      <c r="AA1017" s="63"/>
      <c r="AB1017" s="307"/>
      <c r="AC1017" s="307"/>
      <c r="AD1017" s="307"/>
      <c r="AE1017" s="307"/>
      <c r="AF1017" s="307"/>
    </row>
    <row r="1018" spans="10:32" ht="15" customHeight="1" x14ac:dyDescent="0.25">
      <c r="J1018" s="63"/>
      <c r="K1018" s="63"/>
      <c r="L1018" s="63"/>
      <c r="M1018" s="63"/>
      <c r="N1018" s="63"/>
      <c r="O1018" s="63"/>
      <c r="Q1018" s="63"/>
      <c r="R1018" s="63"/>
      <c r="S1018" s="63"/>
      <c r="U1018" s="63"/>
      <c r="V1018" s="63"/>
      <c r="W1018" s="63"/>
      <c r="X1018" s="63"/>
      <c r="Y1018" s="63"/>
      <c r="Z1018" s="63"/>
      <c r="AA1018" s="63"/>
      <c r="AB1018" s="307"/>
      <c r="AC1018" s="307"/>
      <c r="AD1018" s="307"/>
      <c r="AE1018" s="307"/>
      <c r="AF1018" s="307"/>
    </row>
    <row r="1019" spans="10:32" ht="15" customHeight="1" x14ac:dyDescent="0.25">
      <c r="J1019" s="63"/>
      <c r="K1019" s="63"/>
      <c r="L1019" s="63"/>
      <c r="M1019" s="63"/>
      <c r="N1019" s="63"/>
      <c r="O1019" s="63"/>
      <c r="Q1019" s="63"/>
      <c r="R1019" s="63"/>
      <c r="S1019" s="63"/>
      <c r="U1019" s="63"/>
      <c r="V1019" s="63"/>
      <c r="W1019" s="63"/>
      <c r="X1019" s="63"/>
      <c r="Y1019" s="63"/>
      <c r="Z1019" s="63"/>
      <c r="AA1019" s="63"/>
      <c r="AB1019" s="307"/>
      <c r="AC1019" s="307"/>
      <c r="AD1019" s="307"/>
      <c r="AE1019" s="307"/>
      <c r="AF1019" s="307"/>
    </row>
    <row r="1020" spans="10:32" ht="15" customHeight="1" x14ac:dyDescent="0.25">
      <c r="J1020" s="63"/>
      <c r="K1020" s="63"/>
      <c r="L1020" s="63"/>
      <c r="M1020" s="63"/>
      <c r="N1020" s="63"/>
      <c r="O1020" s="63"/>
      <c r="Q1020" s="63"/>
      <c r="R1020" s="63"/>
      <c r="S1020" s="63"/>
      <c r="U1020" s="63"/>
      <c r="V1020" s="63"/>
      <c r="W1020" s="63"/>
      <c r="X1020" s="63"/>
      <c r="Y1020" s="63"/>
      <c r="Z1020" s="63"/>
      <c r="AA1020" s="63"/>
      <c r="AB1020" s="307"/>
      <c r="AC1020" s="307"/>
      <c r="AD1020" s="307"/>
      <c r="AE1020" s="307"/>
      <c r="AF1020" s="307"/>
    </row>
    <row r="1021" spans="10:32" ht="15" customHeight="1" x14ac:dyDescent="0.25">
      <c r="J1021" s="63"/>
      <c r="K1021" s="63"/>
      <c r="L1021" s="63"/>
      <c r="M1021" s="63"/>
      <c r="N1021" s="63"/>
      <c r="O1021" s="63"/>
      <c r="Q1021" s="63"/>
      <c r="R1021" s="63"/>
      <c r="S1021" s="63"/>
      <c r="U1021" s="63"/>
      <c r="V1021" s="63"/>
      <c r="W1021" s="63"/>
      <c r="X1021" s="63"/>
      <c r="Y1021" s="63"/>
      <c r="Z1021" s="63"/>
      <c r="AA1021" s="63"/>
      <c r="AB1021" s="307"/>
      <c r="AC1021" s="307"/>
      <c r="AD1021" s="307"/>
      <c r="AE1021" s="307"/>
      <c r="AF1021" s="307"/>
    </row>
    <row r="1022" spans="10:32" ht="15" customHeight="1" x14ac:dyDescent="0.25">
      <c r="J1022" s="63"/>
      <c r="K1022" s="63"/>
      <c r="L1022" s="63"/>
      <c r="M1022" s="63"/>
      <c r="N1022" s="63"/>
      <c r="O1022" s="63"/>
      <c r="Q1022" s="63"/>
      <c r="R1022" s="63"/>
      <c r="S1022" s="63"/>
      <c r="U1022" s="63"/>
      <c r="V1022" s="63"/>
      <c r="W1022" s="63"/>
      <c r="X1022" s="63"/>
      <c r="Y1022" s="63"/>
      <c r="Z1022" s="63"/>
      <c r="AA1022" s="63"/>
      <c r="AB1022" s="307"/>
      <c r="AC1022" s="307"/>
      <c r="AD1022" s="307"/>
      <c r="AE1022" s="307"/>
      <c r="AF1022" s="307"/>
    </row>
    <row r="1023" spans="10:32" ht="15" customHeight="1" x14ac:dyDescent="0.25">
      <c r="J1023" s="63"/>
      <c r="K1023" s="63"/>
      <c r="L1023" s="63"/>
      <c r="M1023" s="63"/>
      <c r="N1023" s="63"/>
      <c r="O1023" s="63"/>
      <c r="Q1023" s="63"/>
      <c r="R1023" s="63"/>
      <c r="S1023" s="63"/>
      <c r="U1023" s="63"/>
      <c r="V1023" s="63"/>
      <c r="W1023" s="63"/>
      <c r="X1023" s="63"/>
      <c r="Y1023" s="63"/>
      <c r="Z1023" s="63"/>
      <c r="AA1023" s="63"/>
      <c r="AB1023" s="307"/>
      <c r="AC1023" s="307"/>
      <c r="AD1023" s="307"/>
      <c r="AE1023" s="307"/>
      <c r="AF1023" s="307"/>
    </row>
    <row r="1024" spans="10:32" ht="15" customHeight="1" x14ac:dyDescent="0.25">
      <c r="J1024" s="63"/>
      <c r="K1024" s="63"/>
      <c r="L1024" s="63"/>
      <c r="M1024" s="63"/>
      <c r="N1024" s="63"/>
      <c r="O1024" s="63"/>
      <c r="Q1024" s="63"/>
      <c r="R1024" s="63"/>
      <c r="S1024" s="63"/>
      <c r="U1024" s="63"/>
      <c r="V1024" s="63"/>
      <c r="W1024" s="63"/>
      <c r="X1024" s="63"/>
      <c r="Y1024" s="63"/>
      <c r="Z1024" s="63"/>
      <c r="AA1024" s="63"/>
      <c r="AB1024" s="307"/>
      <c r="AC1024" s="307"/>
      <c r="AD1024" s="307"/>
      <c r="AE1024" s="307"/>
      <c r="AF1024" s="307"/>
    </row>
    <row r="1025" spans="10:32" ht="15" customHeight="1" x14ac:dyDescent="0.25">
      <c r="J1025" s="63"/>
      <c r="K1025" s="63"/>
      <c r="L1025" s="63"/>
      <c r="M1025" s="63"/>
      <c r="N1025" s="63"/>
      <c r="O1025" s="63"/>
      <c r="Q1025" s="63"/>
      <c r="R1025" s="63"/>
      <c r="S1025" s="63"/>
      <c r="U1025" s="63"/>
      <c r="V1025" s="63"/>
      <c r="W1025" s="63"/>
      <c r="X1025" s="63"/>
      <c r="Y1025" s="63"/>
      <c r="Z1025" s="63"/>
      <c r="AA1025" s="63"/>
      <c r="AB1025" s="307"/>
      <c r="AC1025" s="307"/>
      <c r="AD1025" s="307"/>
      <c r="AE1025" s="307"/>
      <c r="AF1025" s="307"/>
    </row>
    <row r="1026" spans="10:32" ht="15" customHeight="1" x14ac:dyDescent="0.25">
      <c r="J1026" s="63"/>
      <c r="K1026" s="63"/>
      <c r="L1026" s="63"/>
      <c r="M1026" s="63"/>
      <c r="N1026" s="63"/>
      <c r="O1026" s="63"/>
      <c r="Q1026" s="63"/>
      <c r="R1026" s="63"/>
      <c r="S1026" s="63"/>
      <c r="U1026" s="63"/>
      <c r="V1026" s="63"/>
      <c r="W1026" s="63"/>
      <c r="X1026" s="63"/>
      <c r="Y1026" s="63"/>
      <c r="Z1026" s="63"/>
      <c r="AA1026" s="63"/>
      <c r="AB1026" s="307"/>
      <c r="AC1026" s="307"/>
      <c r="AD1026" s="307"/>
      <c r="AE1026" s="307"/>
      <c r="AF1026" s="307"/>
    </row>
    <row r="1027" spans="10:32" ht="15" customHeight="1" x14ac:dyDescent="0.25">
      <c r="J1027" s="63"/>
      <c r="K1027" s="63"/>
      <c r="L1027" s="63"/>
      <c r="M1027" s="63"/>
      <c r="N1027" s="63"/>
      <c r="O1027" s="63"/>
      <c r="Q1027" s="63"/>
      <c r="R1027" s="63"/>
      <c r="S1027" s="63"/>
      <c r="U1027" s="63"/>
      <c r="V1027" s="63"/>
      <c r="W1027" s="63"/>
      <c r="X1027" s="63"/>
      <c r="Y1027" s="63"/>
      <c r="Z1027" s="63"/>
      <c r="AA1027" s="63"/>
      <c r="AB1027" s="307"/>
      <c r="AC1027" s="307"/>
      <c r="AD1027" s="307"/>
      <c r="AE1027" s="307"/>
      <c r="AF1027" s="307"/>
    </row>
    <row r="1028" spans="10:32" ht="15" customHeight="1" x14ac:dyDescent="0.25">
      <c r="J1028" s="63"/>
      <c r="K1028" s="63"/>
      <c r="L1028" s="63"/>
      <c r="M1028" s="63"/>
      <c r="N1028" s="63"/>
      <c r="O1028" s="63"/>
      <c r="Q1028" s="63"/>
      <c r="R1028" s="63"/>
      <c r="S1028" s="63"/>
      <c r="U1028" s="63"/>
      <c r="V1028" s="63"/>
      <c r="W1028" s="63"/>
      <c r="X1028" s="63"/>
      <c r="Y1028" s="63"/>
      <c r="Z1028" s="63"/>
      <c r="AA1028" s="63"/>
      <c r="AB1028" s="307"/>
      <c r="AC1028" s="307"/>
      <c r="AD1028" s="307"/>
      <c r="AE1028" s="307"/>
      <c r="AF1028" s="307"/>
    </row>
    <row r="1029" spans="10:32" ht="15" customHeight="1" x14ac:dyDescent="0.25">
      <c r="J1029" s="63"/>
      <c r="K1029" s="63"/>
      <c r="L1029" s="63"/>
      <c r="M1029" s="63"/>
      <c r="N1029" s="63"/>
      <c r="O1029" s="63"/>
      <c r="Q1029" s="63"/>
      <c r="R1029" s="63"/>
      <c r="S1029" s="63"/>
      <c r="U1029" s="63"/>
      <c r="V1029" s="63"/>
      <c r="W1029" s="63"/>
      <c r="X1029" s="63"/>
      <c r="Y1029" s="63"/>
      <c r="Z1029" s="63"/>
      <c r="AA1029" s="63"/>
      <c r="AB1029" s="307"/>
      <c r="AC1029" s="307"/>
      <c r="AD1029" s="307"/>
      <c r="AE1029" s="307"/>
      <c r="AF1029" s="307"/>
    </row>
    <row r="1030" spans="10:32" ht="15" customHeight="1" x14ac:dyDescent="0.25">
      <c r="J1030" s="63"/>
      <c r="K1030" s="63"/>
      <c r="L1030" s="63"/>
      <c r="M1030" s="63"/>
      <c r="N1030" s="63"/>
      <c r="O1030" s="63"/>
      <c r="Q1030" s="63"/>
      <c r="R1030" s="63"/>
      <c r="S1030" s="63"/>
      <c r="U1030" s="63"/>
      <c r="V1030" s="63"/>
      <c r="W1030" s="63"/>
      <c r="X1030" s="63"/>
      <c r="Y1030" s="63"/>
      <c r="Z1030" s="63"/>
      <c r="AA1030" s="63"/>
      <c r="AB1030" s="307"/>
      <c r="AC1030" s="307"/>
      <c r="AD1030" s="307"/>
      <c r="AE1030" s="307"/>
      <c r="AF1030" s="307"/>
    </row>
    <row r="1031" spans="10:32" ht="15" customHeight="1" x14ac:dyDescent="0.25">
      <c r="J1031" s="63"/>
      <c r="K1031" s="63"/>
      <c r="L1031" s="63"/>
      <c r="M1031" s="63"/>
      <c r="N1031" s="63"/>
      <c r="O1031" s="63"/>
      <c r="Q1031" s="63"/>
      <c r="R1031" s="63"/>
      <c r="S1031" s="63"/>
      <c r="U1031" s="63"/>
      <c r="V1031" s="63"/>
      <c r="W1031" s="63"/>
      <c r="X1031" s="63"/>
      <c r="Y1031" s="63"/>
      <c r="Z1031" s="63"/>
      <c r="AA1031" s="63"/>
      <c r="AB1031" s="307"/>
      <c r="AC1031" s="307"/>
      <c r="AD1031" s="307"/>
      <c r="AE1031" s="307"/>
      <c r="AF1031" s="307"/>
    </row>
    <row r="1032" spans="10:32" ht="15" customHeight="1" x14ac:dyDescent="0.25">
      <c r="J1032" s="63"/>
      <c r="K1032" s="63"/>
      <c r="L1032" s="63"/>
      <c r="M1032" s="63"/>
      <c r="N1032" s="63"/>
      <c r="O1032" s="63"/>
      <c r="Q1032" s="63"/>
      <c r="R1032" s="63"/>
      <c r="S1032" s="63"/>
      <c r="U1032" s="63"/>
      <c r="V1032" s="63"/>
      <c r="W1032" s="63"/>
      <c r="X1032" s="63"/>
      <c r="Y1032" s="63"/>
      <c r="Z1032" s="63"/>
      <c r="AA1032" s="63"/>
      <c r="AB1032" s="307"/>
      <c r="AC1032" s="307"/>
      <c r="AD1032" s="307"/>
      <c r="AE1032" s="307"/>
      <c r="AF1032" s="307"/>
    </row>
    <row r="1033" spans="10:32" ht="15" customHeight="1" x14ac:dyDescent="0.25">
      <c r="J1033" s="63"/>
      <c r="K1033" s="63"/>
      <c r="L1033" s="63"/>
      <c r="M1033" s="63"/>
      <c r="N1033" s="63"/>
      <c r="O1033" s="63"/>
      <c r="Q1033" s="63"/>
      <c r="R1033" s="63"/>
      <c r="S1033" s="63"/>
      <c r="U1033" s="63"/>
      <c r="V1033" s="63"/>
      <c r="W1033" s="63"/>
      <c r="X1033" s="63"/>
      <c r="Y1033" s="63"/>
      <c r="Z1033" s="63"/>
      <c r="AA1033" s="63"/>
      <c r="AB1033" s="307"/>
      <c r="AC1033" s="307"/>
      <c r="AD1033" s="307"/>
      <c r="AE1033" s="307"/>
      <c r="AF1033" s="307"/>
    </row>
    <row r="1034" spans="10:32" ht="15" customHeight="1" x14ac:dyDescent="0.25">
      <c r="J1034" s="63"/>
      <c r="K1034" s="63"/>
      <c r="L1034" s="63"/>
      <c r="M1034" s="63"/>
      <c r="N1034" s="63"/>
      <c r="O1034" s="63"/>
      <c r="Q1034" s="63"/>
      <c r="R1034" s="63"/>
      <c r="S1034" s="63"/>
      <c r="U1034" s="63"/>
      <c r="V1034" s="63"/>
      <c r="W1034" s="63"/>
      <c r="X1034" s="63"/>
      <c r="Y1034" s="63"/>
      <c r="Z1034" s="63"/>
      <c r="AA1034" s="63"/>
      <c r="AB1034" s="307"/>
      <c r="AC1034" s="307"/>
      <c r="AD1034" s="307"/>
      <c r="AE1034" s="307"/>
      <c r="AF1034" s="307"/>
    </row>
    <row r="1035" spans="10:32" ht="15" customHeight="1" x14ac:dyDescent="0.25">
      <c r="J1035" s="63"/>
      <c r="K1035" s="63"/>
      <c r="L1035" s="63"/>
      <c r="M1035" s="63"/>
      <c r="N1035" s="63"/>
      <c r="O1035" s="63"/>
      <c r="Q1035" s="63"/>
      <c r="R1035" s="63"/>
      <c r="S1035" s="63"/>
      <c r="U1035" s="63"/>
      <c r="V1035" s="63"/>
      <c r="W1035" s="63"/>
      <c r="X1035" s="63"/>
      <c r="Y1035" s="63"/>
      <c r="Z1035" s="63"/>
      <c r="AA1035" s="63"/>
      <c r="AB1035" s="307"/>
      <c r="AC1035" s="307"/>
      <c r="AD1035" s="307"/>
      <c r="AE1035" s="307"/>
      <c r="AF1035" s="307"/>
    </row>
    <row r="1036" spans="10:32" ht="15" customHeight="1" x14ac:dyDescent="0.25">
      <c r="J1036" s="63"/>
      <c r="K1036" s="63"/>
      <c r="L1036" s="63"/>
      <c r="M1036" s="63"/>
      <c r="N1036" s="63"/>
      <c r="O1036" s="63"/>
      <c r="Q1036" s="63"/>
      <c r="R1036" s="63"/>
      <c r="S1036" s="63"/>
      <c r="U1036" s="63"/>
      <c r="V1036" s="63"/>
      <c r="W1036" s="63"/>
      <c r="X1036" s="63"/>
      <c r="Y1036" s="63"/>
      <c r="Z1036" s="63"/>
      <c r="AA1036" s="63"/>
      <c r="AB1036" s="307"/>
      <c r="AC1036" s="307"/>
      <c r="AD1036" s="307"/>
      <c r="AE1036" s="307"/>
      <c r="AF1036" s="307"/>
    </row>
    <row r="1037" spans="10:32" ht="15" customHeight="1" x14ac:dyDescent="0.25">
      <c r="J1037" s="63"/>
      <c r="K1037" s="63"/>
      <c r="L1037" s="63"/>
      <c r="M1037" s="63"/>
      <c r="N1037" s="63"/>
      <c r="O1037" s="63"/>
      <c r="Q1037" s="63"/>
      <c r="R1037" s="63"/>
      <c r="S1037" s="63"/>
      <c r="U1037" s="63"/>
      <c r="V1037" s="63"/>
      <c r="W1037" s="63"/>
      <c r="X1037" s="63"/>
      <c r="Y1037" s="63"/>
      <c r="Z1037" s="63"/>
      <c r="AA1037" s="63"/>
      <c r="AB1037" s="307"/>
      <c r="AC1037" s="307"/>
      <c r="AD1037" s="307"/>
      <c r="AE1037" s="307"/>
      <c r="AF1037" s="307"/>
    </row>
    <row r="1038" spans="10:32" ht="15" customHeight="1" x14ac:dyDescent="0.25">
      <c r="J1038" s="63"/>
      <c r="K1038" s="63"/>
      <c r="L1038" s="63"/>
      <c r="M1038" s="63"/>
      <c r="N1038" s="63"/>
      <c r="O1038" s="63"/>
      <c r="Q1038" s="63"/>
      <c r="R1038" s="63"/>
      <c r="S1038" s="63"/>
      <c r="U1038" s="63"/>
      <c r="V1038" s="63"/>
      <c r="W1038" s="63"/>
      <c r="X1038" s="63"/>
      <c r="Y1038" s="63"/>
      <c r="Z1038" s="63"/>
      <c r="AA1038" s="63"/>
      <c r="AB1038" s="307"/>
      <c r="AC1038" s="307"/>
      <c r="AD1038" s="307"/>
      <c r="AE1038" s="307"/>
      <c r="AF1038" s="307"/>
    </row>
    <row r="1039" spans="10:32" ht="15" customHeight="1" x14ac:dyDescent="0.25">
      <c r="J1039" s="63"/>
      <c r="K1039" s="63"/>
      <c r="L1039" s="63"/>
      <c r="M1039" s="63"/>
      <c r="N1039" s="63"/>
      <c r="O1039" s="63"/>
      <c r="Q1039" s="63"/>
      <c r="R1039" s="63"/>
      <c r="S1039" s="63"/>
      <c r="U1039" s="63"/>
      <c r="V1039" s="63"/>
      <c r="W1039" s="63"/>
      <c r="X1039" s="63"/>
      <c r="Y1039" s="63"/>
      <c r="Z1039" s="63"/>
      <c r="AA1039" s="63"/>
      <c r="AB1039" s="307"/>
      <c r="AC1039" s="307"/>
      <c r="AD1039" s="307"/>
      <c r="AE1039" s="307"/>
      <c r="AF1039" s="307"/>
    </row>
    <row r="1040" spans="10:32" ht="15" customHeight="1" x14ac:dyDescent="0.25">
      <c r="J1040" s="63"/>
      <c r="K1040" s="63"/>
      <c r="L1040" s="63"/>
      <c r="M1040" s="63"/>
      <c r="N1040" s="63"/>
      <c r="O1040" s="63"/>
      <c r="Q1040" s="63"/>
      <c r="R1040" s="63"/>
      <c r="S1040" s="63"/>
      <c r="U1040" s="63"/>
      <c r="V1040" s="63"/>
      <c r="W1040" s="63"/>
      <c r="X1040" s="63"/>
      <c r="Y1040" s="63"/>
      <c r="Z1040" s="63"/>
      <c r="AA1040" s="63"/>
      <c r="AB1040" s="307"/>
      <c r="AC1040" s="307"/>
      <c r="AD1040" s="307"/>
      <c r="AE1040" s="307"/>
      <c r="AF1040" s="307"/>
    </row>
    <row r="1041" spans="10:32" ht="15" customHeight="1" x14ac:dyDescent="0.25">
      <c r="J1041" s="63"/>
      <c r="K1041" s="63"/>
      <c r="L1041" s="63"/>
      <c r="M1041" s="63"/>
      <c r="N1041" s="63"/>
      <c r="O1041" s="63"/>
      <c r="Q1041" s="63"/>
      <c r="R1041" s="63"/>
      <c r="S1041" s="63"/>
      <c r="U1041" s="63"/>
      <c r="V1041" s="63"/>
      <c r="W1041" s="63"/>
      <c r="X1041" s="63"/>
      <c r="Y1041" s="63"/>
      <c r="Z1041" s="63"/>
      <c r="AA1041" s="63"/>
      <c r="AB1041" s="307"/>
      <c r="AC1041" s="307"/>
      <c r="AD1041" s="307"/>
      <c r="AE1041" s="307"/>
      <c r="AF1041" s="307"/>
    </row>
    <row r="1042" spans="10:32" ht="15" customHeight="1" x14ac:dyDescent="0.25">
      <c r="J1042" s="63"/>
      <c r="K1042" s="63"/>
      <c r="L1042" s="63"/>
      <c r="M1042" s="63"/>
      <c r="N1042" s="63"/>
      <c r="O1042" s="63"/>
      <c r="Q1042" s="63"/>
      <c r="R1042" s="63"/>
      <c r="S1042" s="63"/>
      <c r="U1042" s="63"/>
      <c r="V1042" s="63"/>
      <c r="W1042" s="63"/>
      <c r="X1042" s="63"/>
      <c r="Y1042" s="63"/>
      <c r="Z1042" s="63"/>
      <c r="AA1042" s="63"/>
      <c r="AB1042" s="307"/>
      <c r="AC1042" s="307"/>
      <c r="AD1042" s="307"/>
      <c r="AE1042" s="307"/>
      <c r="AF1042" s="307"/>
    </row>
    <row r="1043" spans="10:32" ht="15" customHeight="1" x14ac:dyDescent="0.25">
      <c r="J1043" s="63"/>
      <c r="K1043" s="63"/>
      <c r="L1043" s="63"/>
      <c r="M1043" s="63"/>
      <c r="N1043" s="63"/>
      <c r="O1043" s="63"/>
      <c r="Q1043" s="63"/>
      <c r="R1043" s="63"/>
      <c r="S1043" s="63"/>
      <c r="U1043" s="63"/>
      <c r="V1043" s="63"/>
      <c r="W1043" s="63"/>
      <c r="X1043" s="63"/>
      <c r="Y1043" s="63"/>
      <c r="Z1043" s="63"/>
      <c r="AA1043" s="63"/>
      <c r="AB1043" s="307"/>
      <c r="AC1043" s="307"/>
      <c r="AD1043" s="307"/>
      <c r="AE1043" s="307"/>
      <c r="AF1043" s="307"/>
    </row>
    <row r="1044" spans="10:32" ht="15" customHeight="1" x14ac:dyDescent="0.25">
      <c r="J1044" s="63"/>
      <c r="K1044" s="63"/>
      <c r="L1044" s="63"/>
      <c r="M1044" s="63"/>
      <c r="N1044" s="63"/>
      <c r="O1044" s="63"/>
      <c r="Q1044" s="63"/>
      <c r="R1044" s="63"/>
      <c r="S1044" s="63"/>
      <c r="U1044" s="63"/>
      <c r="V1044" s="63"/>
      <c r="W1044" s="63"/>
      <c r="X1044" s="63"/>
      <c r="Y1044" s="63"/>
      <c r="Z1044" s="63"/>
      <c r="AA1044" s="63"/>
      <c r="AB1044" s="307"/>
      <c r="AC1044" s="307"/>
      <c r="AD1044" s="307"/>
      <c r="AE1044" s="307"/>
      <c r="AF1044" s="307"/>
    </row>
    <row r="1045" spans="10:32" ht="15" customHeight="1" x14ac:dyDescent="0.25">
      <c r="J1045" s="63"/>
      <c r="K1045" s="63"/>
      <c r="L1045" s="63"/>
      <c r="M1045" s="63"/>
      <c r="N1045" s="63"/>
      <c r="O1045" s="63"/>
      <c r="Q1045" s="63"/>
      <c r="R1045" s="63"/>
      <c r="S1045" s="63"/>
      <c r="U1045" s="63"/>
      <c r="V1045" s="63"/>
      <c r="W1045" s="63"/>
      <c r="X1045" s="63"/>
      <c r="Y1045" s="63"/>
      <c r="Z1045" s="63"/>
      <c r="AA1045" s="63"/>
      <c r="AB1045" s="307"/>
      <c r="AC1045" s="307"/>
      <c r="AD1045" s="307"/>
      <c r="AE1045" s="307"/>
      <c r="AF1045" s="307"/>
    </row>
    <row r="1046" spans="10:32" ht="15" customHeight="1" x14ac:dyDescent="0.25">
      <c r="J1046" s="63"/>
      <c r="K1046" s="63"/>
      <c r="L1046" s="63"/>
      <c r="M1046" s="63"/>
      <c r="N1046" s="63"/>
      <c r="O1046" s="63"/>
      <c r="Q1046" s="63"/>
      <c r="R1046" s="63"/>
      <c r="S1046" s="63"/>
      <c r="U1046" s="63"/>
      <c r="V1046" s="63"/>
      <c r="W1046" s="63"/>
      <c r="X1046" s="63"/>
      <c r="Y1046" s="63"/>
      <c r="Z1046" s="63"/>
      <c r="AA1046" s="63"/>
      <c r="AB1046" s="307"/>
      <c r="AC1046" s="307"/>
      <c r="AD1046" s="307"/>
      <c r="AE1046" s="307"/>
      <c r="AF1046" s="307"/>
    </row>
    <row r="1047" spans="10:32" ht="15" customHeight="1" x14ac:dyDescent="0.25">
      <c r="J1047" s="63"/>
      <c r="K1047" s="63"/>
      <c r="L1047" s="63"/>
      <c r="M1047" s="63"/>
      <c r="N1047" s="63"/>
      <c r="O1047" s="63"/>
      <c r="Q1047" s="63"/>
      <c r="R1047" s="63"/>
      <c r="S1047" s="63"/>
      <c r="U1047" s="63"/>
      <c r="V1047" s="63"/>
      <c r="W1047" s="63"/>
      <c r="X1047" s="63"/>
      <c r="Y1047" s="63"/>
      <c r="Z1047" s="63"/>
      <c r="AA1047" s="63"/>
      <c r="AB1047" s="307"/>
      <c r="AC1047" s="307"/>
      <c r="AD1047" s="307"/>
      <c r="AE1047" s="307"/>
      <c r="AF1047" s="307"/>
    </row>
    <row r="1048" spans="10:32" ht="15" customHeight="1" x14ac:dyDescent="0.25">
      <c r="J1048" s="63"/>
      <c r="K1048" s="63"/>
      <c r="L1048" s="63"/>
      <c r="M1048" s="63"/>
      <c r="N1048" s="63"/>
      <c r="O1048" s="63"/>
      <c r="Q1048" s="63"/>
      <c r="R1048" s="63"/>
      <c r="S1048" s="63"/>
      <c r="U1048" s="63"/>
      <c r="V1048" s="63"/>
      <c r="W1048" s="63"/>
      <c r="X1048" s="63"/>
      <c r="Y1048" s="63"/>
      <c r="Z1048" s="63"/>
      <c r="AA1048" s="63"/>
      <c r="AB1048" s="307"/>
      <c r="AC1048" s="307"/>
      <c r="AD1048" s="307"/>
      <c r="AE1048" s="307"/>
      <c r="AF1048" s="307"/>
    </row>
    <row r="1049" spans="10:32" ht="15" customHeight="1" x14ac:dyDescent="0.25">
      <c r="J1049" s="63"/>
      <c r="K1049" s="63"/>
      <c r="L1049" s="63"/>
      <c r="M1049" s="63"/>
      <c r="N1049" s="63"/>
      <c r="O1049" s="63"/>
      <c r="Q1049" s="63"/>
      <c r="R1049" s="63"/>
      <c r="S1049" s="63"/>
      <c r="U1049" s="63"/>
      <c r="V1049" s="63"/>
      <c r="W1049" s="63"/>
      <c r="X1049" s="63"/>
      <c r="Y1049" s="63"/>
      <c r="Z1049" s="63"/>
      <c r="AA1049" s="63"/>
      <c r="AB1049" s="307"/>
      <c r="AC1049" s="307"/>
      <c r="AD1049" s="307"/>
      <c r="AE1049" s="307"/>
      <c r="AF1049" s="307"/>
    </row>
    <row r="1050" spans="10:32" ht="15" customHeight="1" x14ac:dyDescent="0.25">
      <c r="J1050" s="63"/>
      <c r="K1050" s="63"/>
      <c r="L1050" s="63"/>
      <c r="M1050" s="63"/>
      <c r="N1050" s="63"/>
      <c r="O1050" s="63"/>
      <c r="Q1050" s="63"/>
      <c r="R1050" s="63"/>
      <c r="S1050" s="63"/>
      <c r="U1050" s="63"/>
      <c r="V1050" s="63"/>
      <c r="W1050" s="63"/>
      <c r="X1050" s="63"/>
      <c r="Y1050" s="63"/>
      <c r="Z1050" s="63"/>
      <c r="AA1050" s="63"/>
      <c r="AB1050" s="307"/>
      <c r="AC1050" s="307"/>
      <c r="AD1050" s="307"/>
      <c r="AE1050" s="307"/>
      <c r="AF1050" s="307"/>
    </row>
    <row r="1051" spans="10:32" ht="15" customHeight="1" x14ac:dyDescent="0.25">
      <c r="J1051" s="63"/>
      <c r="K1051" s="63"/>
      <c r="L1051" s="63"/>
      <c r="M1051" s="63"/>
      <c r="N1051" s="63"/>
      <c r="O1051" s="63"/>
      <c r="Q1051" s="63"/>
      <c r="R1051" s="63"/>
      <c r="S1051" s="63"/>
      <c r="U1051" s="63"/>
      <c r="V1051" s="63"/>
      <c r="W1051" s="63"/>
      <c r="X1051" s="63"/>
      <c r="Y1051" s="63"/>
      <c r="Z1051" s="63"/>
      <c r="AA1051" s="63"/>
      <c r="AB1051" s="307"/>
      <c r="AC1051" s="307"/>
      <c r="AD1051" s="307"/>
      <c r="AE1051" s="307"/>
      <c r="AF1051" s="307"/>
    </row>
    <row r="1052" spans="10:32" ht="15" customHeight="1" x14ac:dyDescent="0.25">
      <c r="J1052" s="63"/>
      <c r="K1052" s="63"/>
      <c r="L1052" s="63"/>
      <c r="M1052" s="63"/>
      <c r="N1052" s="63"/>
      <c r="O1052" s="63"/>
      <c r="Q1052" s="63"/>
      <c r="R1052" s="63"/>
      <c r="S1052" s="63"/>
      <c r="U1052" s="63"/>
      <c r="V1052" s="63"/>
      <c r="W1052" s="63"/>
      <c r="X1052" s="63"/>
      <c r="Y1052" s="63"/>
      <c r="Z1052" s="63"/>
      <c r="AA1052" s="63"/>
      <c r="AB1052" s="307"/>
      <c r="AC1052" s="307"/>
      <c r="AD1052" s="307"/>
      <c r="AE1052" s="307"/>
      <c r="AF1052" s="307"/>
    </row>
    <row r="1053" spans="10:32" ht="15" customHeight="1" x14ac:dyDescent="0.25">
      <c r="J1053" s="63"/>
      <c r="K1053" s="63"/>
      <c r="L1053" s="63"/>
      <c r="M1053" s="63"/>
      <c r="N1053" s="63"/>
      <c r="O1053" s="63"/>
      <c r="Q1053" s="63"/>
      <c r="R1053" s="63"/>
      <c r="S1053" s="63"/>
      <c r="U1053" s="63"/>
      <c r="V1053" s="63"/>
      <c r="W1053" s="63"/>
      <c r="X1053" s="63"/>
      <c r="Y1053" s="63"/>
      <c r="Z1053" s="63"/>
      <c r="AA1053" s="63"/>
      <c r="AB1053" s="307"/>
      <c r="AC1053" s="307"/>
      <c r="AD1053" s="307"/>
      <c r="AE1053" s="307"/>
      <c r="AF1053" s="307"/>
    </row>
    <row r="1054" spans="10:32" ht="15" customHeight="1" x14ac:dyDescent="0.25">
      <c r="J1054" s="63"/>
      <c r="K1054" s="63"/>
      <c r="L1054" s="63"/>
      <c r="M1054" s="63"/>
      <c r="N1054" s="63"/>
      <c r="O1054" s="63"/>
      <c r="Q1054" s="63"/>
      <c r="R1054" s="63"/>
      <c r="S1054" s="63"/>
      <c r="U1054" s="63"/>
      <c r="V1054" s="63"/>
      <c r="W1054" s="63"/>
      <c r="X1054" s="63"/>
      <c r="Y1054" s="63"/>
      <c r="Z1054" s="63"/>
      <c r="AA1054" s="63"/>
      <c r="AB1054" s="307"/>
      <c r="AC1054" s="307"/>
      <c r="AD1054" s="307"/>
      <c r="AE1054" s="307"/>
      <c r="AF1054" s="307"/>
    </row>
    <row r="1055" spans="10:32" ht="15" customHeight="1" x14ac:dyDescent="0.25">
      <c r="J1055" s="63"/>
      <c r="K1055" s="63"/>
      <c r="L1055" s="63"/>
      <c r="M1055" s="63"/>
      <c r="N1055" s="63"/>
      <c r="O1055" s="63"/>
      <c r="Q1055" s="63"/>
      <c r="R1055" s="63"/>
      <c r="S1055" s="63"/>
      <c r="U1055" s="63"/>
      <c r="V1055" s="63"/>
      <c r="W1055" s="63"/>
      <c r="X1055" s="63"/>
      <c r="Y1055" s="63"/>
      <c r="Z1055" s="63"/>
      <c r="AA1055" s="63"/>
      <c r="AB1055" s="307"/>
      <c r="AC1055" s="307"/>
      <c r="AD1055" s="307"/>
      <c r="AE1055" s="307"/>
      <c r="AF1055" s="307"/>
    </row>
    <row r="1056" spans="10:32" ht="15" customHeight="1" x14ac:dyDescent="0.25">
      <c r="J1056" s="63"/>
      <c r="K1056" s="63"/>
      <c r="L1056" s="63"/>
      <c r="M1056" s="63"/>
      <c r="N1056" s="63"/>
      <c r="O1056" s="63"/>
      <c r="Q1056" s="63"/>
      <c r="R1056" s="63"/>
      <c r="S1056" s="63"/>
      <c r="U1056" s="63"/>
      <c r="V1056" s="63"/>
      <c r="W1056" s="63"/>
      <c r="X1056" s="63"/>
      <c r="Y1056" s="63"/>
      <c r="Z1056" s="63"/>
      <c r="AA1056" s="63"/>
      <c r="AB1056" s="307"/>
      <c r="AC1056" s="307"/>
      <c r="AD1056" s="307"/>
      <c r="AE1056" s="307"/>
      <c r="AF1056" s="307"/>
    </row>
    <row r="1057" spans="10:32" ht="15" customHeight="1" x14ac:dyDescent="0.25">
      <c r="J1057" s="63"/>
      <c r="K1057" s="63"/>
      <c r="L1057" s="63"/>
      <c r="M1057" s="63"/>
      <c r="N1057" s="63"/>
      <c r="O1057" s="63"/>
      <c r="Q1057" s="63"/>
      <c r="R1057" s="63"/>
      <c r="S1057" s="63"/>
      <c r="U1057" s="63"/>
      <c r="V1057" s="63"/>
      <c r="W1057" s="63"/>
      <c r="X1057" s="63"/>
      <c r="Y1057" s="63"/>
      <c r="Z1057" s="63"/>
      <c r="AA1057" s="63"/>
      <c r="AB1057" s="307"/>
      <c r="AC1057" s="307"/>
      <c r="AD1057" s="307"/>
      <c r="AE1057" s="307"/>
      <c r="AF1057" s="307"/>
    </row>
    <row r="1058" spans="10:32" ht="15" customHeight="1" x14ac:dyDescent="0.25">
      <c r="J1058" s="63"/>
      <c r="K1058" s="63"/>
      <c r="L1058" s="63"/>
      <c r="M1058" s="63"/>
      <c r="N1058" s="63"/>
      <c r="O1058" s="63"/>
      <c r="Q1058" s="63"/>
      <c r="R1058" s="63"/>
      <c r="S1058" s="63"/>
      <c r="U1058" s="63"/>
      <c r="V1058" s="63"/>
      <c r="W1058" s="63"/>
      <c r="X1058" s="63"/>
      <c r="Y1058" s="63"/>
      <c r="Z1058" s="63"/>
      <c r="AA1058" s="63"/>
      <c r="AB1058" s="307"/>
      <c r="AC1058" s="307"/>
      <c r="AD1058" s="307"/>
      <c r="AE1058" s="307"/>
      <c r="AF1058" s="307"/>
    </row>
    <row r="1059" spans="10:32" ht="15" customHeight="1" x14ac:dyDescent="0.25">
      <c r="J1059" s="63"/>
      <c r="K1059" s="63"/>
      <c r="L1059" s="63"/>
      <c r="M1059" s="63"/>
      <c r="N1059" s="63"/>
      <c r="O1059" s="63"/>
      <c r="Q1059" s="63"/>
      <c r="R1059" s="63"/>
      <c r="S1059" s="63"/>
      <c r="U1059" s="63"/>
      <c r="V1059" s="63"/>
      <c r="W1059" s="63"/>
      <c r="X1059" s="63"/>
      <c r="Y1059" s="63"/>
      <c r="Z1059" s="63"/>
      <c r="AA1059" s="63"/>
      <c r="AB1059" s="307"/>
      <c r="AC1059" s="307"/>
      <c r="AD1059" s="307"/>
      <c r="AE1059" s="307"/>
      <c r="AF1059" s="307"/>
    </row>
    <row r="1060" spans="10:32" ht="15" customHeight="1" x14ac:dyDescent="0.25">
      <c r="J1060" s="63"/>
      <c r="K1060" s="63"/>
      <c r="L1060" s="63"/>
      <c r="M1060" s="63"/>
      <c r="N1060" s="63"/>
      <c r="O1060" s="63"/>
      <c r="Q1060" s="63"/>
      <c r="R1060" s="63"/>
      <c r="S1060" s="63"/>
      <c r="U1060" s="63"/>
      <c r="V1060" s="63"/>
      <c r="W1060" s="63"/>
      <c r="X1060" s="63"/>
      <c r="Y1060" s="63"/>
      <c r="Z1060" s="63"/>
      <c r="AA1060" s="63"/>
      <c r="AB1060" s="307"/>
      <c r="AC1060" s="307"/>
      <c r="AD1060" s="307"/>
      <c r="AE1060" s="307"/>
      <c r="AF1060" s="307"/>
    </row>
    <row r="1061" spans="10:32" ht="15" customHeight="1" x14ac:dyDescent="0.25">
      <c r="J1061" s="63"/>
      <c r="K1061" s="63"/>
      <c r="L1061" s="63"/>
      <c r="M1061" s="63"/>
      <c r="N1061" s="63"/>
      <c r="O1061" s="63"/>
      <c r="Q1061" s="63"/>
      <c r="R1061" s="63"/>
      <c r="S1061" s="63"/>
      <c r="U1061" s="63"/>
      <c r="V1061" s="63"/>
      <c r="W1061" s="63"/>
      <c r="X1061" s="63"/>
      <c r="Y1061" s="63"/>
      <c r="Z1061" s="63"/>
      <c r="AA1061" s="63"/>
      <c r="AB1061" s="307"/>
      <c r="AC1061" s="307"/>
      <c r="AD1061" s="307"/>
      <c r="AE1061" s="307"/>
      <c r="AF1061" s="307"/>
    </row>
    <row r="1062" spans="10:32" ht="15" customHeight="1" x14ac:dyDescent="0.25">
      <c r="J1062" s="63"/>
      <c r="K1062" s="63"/>
      <c r="L1062" s="63"/>
      <c r="M1062" s="63"/>
      <c r="N1062" s="63"/>
      <c r="O1062" s="63"/>
      <c r="Q1062" s="63"/>
      <c r="R1062" s="63"/>
      <c r="S1062" s="63"/>
      <c r="U1062" s="63"/>
      <c r="V1062" s="63"/>
      <c r="W1062" s="63"/>
      <c r="X1062" s="63"/>
      <c r="Y1062" s="63"/>
      <c r="Z1062" s="63"/>
      <c r="AA1062" s="63"/>
      <c r="AB1062" s="307"/>
      <c r="AC1062" s="307"/>
      <c r="AD1062" s="307"/>
      <c r="AE1062" s="307"/>
      <c r="AF1062" s="307"/>
    </row>
    <row r="1063" spans="10:32" ht="15" customHeight="1" x14ac:dyDescent="0.25">
      <c r="J1063" s="63"/>
      <c r="K1063" s="63"/>
      <c r="L1063" s="63"/>
      <c r="M1063" s="63"/>
      <c r="N1063" s="63"/>
      <c r="O1063" s="63"/>
      <c r="Q1063" s="63"/>
      <c r="R1063" s="63"/>
      <c r="S1063" s="63"/>
      <c r="U1063" s="63"/>
      <c r="V1063" s="63"/>
      <c r="W1063" s="63"/>
      <c r="X1063" s="63"/>
      <c r="Y1063" s="63"/>
      <c r="Z1063" s="63"/>
      <c r="AA1063" s="63"/>
      <c r="AB1063" s="307"/>
      <c r="AC1063" s="307"/>
      <c r="AD1063" s="307"/>
      <c r="AE1063" s="307"/>
      <c r="AF1063" s="307"/>
    </row>
    <row r="1064" spans="10:32" ht="15" customHeight="1" x14ac:dyDescent="0.25">
      <c r="J1064" s="63"/>
      <c r="K1064" s="63"/>
      <c r="L1064" s="63"/>
      <c r="M1064" s="63"/>
      <c r="N1064" s="63"/>
      <c r="O1064" s="63"/>
      <c r="Q1064" s="63"/>
      <c r="R1064" s="63"/>
      <c r="S1064" s="63"/>
      <c r="U1064" s="63"/>
      <c r="V1064" s="63"/>
      <c r="W1064" s="63"/>
      <c r="X1064" s="63"/>
      <c r="Y1064" s="63"/>
      <c r="Z1064" s="63"/>
      <c r="AA1064" s="63"/>
      <c r="AB1064" s="307"/>
      <c r="AC1064" s="307"/>
      <c r="AD1064" s="307"/>
      <c r="AE1064" s="307"/>
      <c r="AF1064" s="307"/>
    </row>
    <row r="1065" spans="10:32" ht="15" customHeight="1" x14ac:dyDescent="0.25">
      <c r="J1065" s="63"/>
      <c r="K1065" s="63"/>
      <c r="L1065" s="63"/>
      <c r="M1065" s="63"/>
      <c r="N1065" s="63"/>
      <c r="O1065" s="63"/>
      <c r="Q1065" s="63"/>
      <c r="R1065" s="63"/>
      <c r="S1065" s="63"/>
      <c r="U1065" s="63"/>
      <c r="V1065" s="63"/>
      <c r="W1065" s="63"/>
      <c r="X1065" s="63"/>
      <c r="Y1065" s="63"/>
      <c r="Z1065" s="63"/>
      <c r="AA1065" s="63"/>
      <c r="AB1065" s="307"/>
      <c r="AC1065" s="307"/>
      <c r="AD1065" s="307"/>
      <c r="AE1065" s="307"/>
      <c r="AF1065" s="307"/>
    </row>
    <row r="1066" spans="10:32" ht="15" customHeight="1" x14ac:dyDescent="0.25">
      <c r="J1066" s="63"/>
      <c r="K1066" s="63"/>
      <c r="L1066" s="63"/>
      <c r="M1066" s="63"/>
      <c r="N1066" s="63"/>
      <c r="O1066" s="63"/>
      <c r="Q1066" s="63"/>
      <c r="R1066" s="63"/>
      <c r="S1066" s="63"/>
      <c r="U1066" s="63"/>
      <c r="V1066" s="63"/>
      <c r="W1066" s="63"/>
      <c r="X1066" s="63"/>
      <c r="Y1066" s="63"/>
      <c r="Z1066" s="63"/>
      <c r="AA1066" s="63"/>
      <c r="AB1066" s="307"/>
      <c r="AC1066" s="307"/>
      <c r="AD1066" s="307"/>
      <c r="AE1066" s="307"/>
      <c r="AF1066" s="307"/>
    </row>
    <row r="1067" spans="10:32" ht="15" customHeight="1" x14ac:dyDescent="0.25">
      <c r="J1067" s="63"/>
      <c r="K1067" s="63"/>
      <c r="L1067" s="63"/>
      <c r="M1067" s="63"/>
      <c r="N1067" s="63"/>
      <c r="O1067" s="63"/>
      <c r="Q1067" s="63"/>
      <c r="R1067" s="63"/>
      <c r="S1067" s="63"/>
      <c r="U1067" s="63"/>
      <c r="V1067" s="63"/>
      <c r="W1067" s="63"/>
      <c r="X1067" s="63"/>
      <c r="Y1067" s="63"/>
      <c r="Z1067" s="63"/>
      <c r="AA1067" s="63"/>
      <c r="AB1067" s="307"/>
      <c r="AC1067" s="307"/>
      <c r="AD1067" s="307"/>
      <c r="AE1067" s="307"/>
      <c r="AF1067" s="307"/>
    </row>
    <row r="1068" spans="10:32" ht="15" customHeight="1" x14ac:dyDescent="0.25">
      <c r="J1068" s="63"/>
      <c r="K1068" s="63"/>
      <c r="L1068" s="63"/>
      <c r="M1068" s="63"/>
      <c r="N1068" s="63"/>
      <c r="O1068" s="63"/>
      <c r="Q1068" s="63"/>
      <c r="R1068" s="63"/>
      <c r="S1068" s="63"/>
      <c r="U1068" s="63"/>
      <c r="V1068" s="63"/>
      <c r="W1068" s="63"/>
      <c r="X1068" s="63"/>
      <c r="Y1068" s="63"/>
      <c r="Z1068" s="63"/>
      <c r="AA1068" s="63"/>
      <c r="AB1068" s="307"/>
      <c r="AC1068" s="307"/>
      <c r="AD1068" s="307"/>
      <c r="AE1068" s="307"/>
      <c r="AF1068" s="307"/>
    </row>
    <row r="1069" spans="10:32" ht="15" customHeight="1" x14ac:dyDescent="0.25">
      <c r="J1069" s="63"/>
      <c r="K1069" s="63"/>
      <c r="L1069" s="63"/>
      <c r="M1069" s="63"/>
      <c r="N1069" s="63"/>
      <c r="O1069" s="63"/>
      <c r="Q1069" s="63"/>
      <c r="R1069" s="63"/>
      <c r="S1069" s="63"/>
      <c r="U1069" s="63"/>
      <c r="V1069" s="63"/>
      <c r="W1069" s="63"/>
      <c r="X1069" s="63"/>
      <c r="Y1069" s="63"/>
      <c r="Z1069" s="63"/>
      <c r="AA1069" s="63"/>
      <c r="AB1069" s="307"/>
      <c r="AC1069" s="307"/>
      <c r="AD1069" s="307"/>
      <c r="AE1069" s="307"/>
      <c r="AF1069" s="307"/>
    </row>
    <row r="1070" spans="10:32" ht="15" customHeight="1" x14ac:dyDescent="0.25">
      <c r="J1070" s="63"/>
      <c r="K1070" s="63"/>
      <c r="L1070" s="63"/>
      <c r="M1070" s="63"/>
      <c r="N1070" s="63"/>
      <c r="O1070" s="63"/>
      <c r="Q1070" s="63"/>
      <c r="R1070" s="63"/>
      <c r="S1070" s="63"/>
      <c r="U1070" s="63"/>
      <c r="V1070" s="63"/>
      <c r="W1070" s="63"/>
      <c r="X1070" s="63"/>
      <c r="Y1070" s="63"/>
      <c r="Z1070" s="63"/>
      <c r="AA1070" s="63"/>
      <c r="AB1070" s="307"/>
      <c r="AC1070" s="307"/>
      <c r="AD1070" s="307"/>
      <c r="AE1070" s="307"/>
      <c r="AF1070" s="307"/>
    </row>
    <row r="1071" spans="10:32" ht="15" customHeight="1" x14ac:dyDescent="0.25">
      <c r="J1071" s="63"/>
      <c r="K1071" s="63"/>
      <c r="L1071" s="63"/>
      <c r="M1071" s="63"/>
      <c r="N1071" s="63"/>
      <c r="O1071" s="63"/>
      <c r="Q1071" s="63"/>
      <c r="R1071" s="63"/>
      <c r="S1071" s="63"/>
      <c r="U1071" s="63"/>
      <c r="V1071" s="63"/>
      <c r="W1071" s="63"/>
      <c r="X1071" s="63"/>
      <c r="Y1071" s="63"/>
      <c r="Z1071" s="63"/>
      <c r="AA1071" s="63"/>
      <c r="AB1071" s="307"/>
      <c r="AC1071" s="307"/>
      <c r="AD1071" s="307"/>
      <c r="AE1071" s="307"/>
      <c r="AF1071" s="307"/>
    </row>
    <row r="1072" spans="10:32" ht="15" customHeight="1" x14ac:dyDescent="0.25">
      <c r="J1072" s="63"/>
      <c r="K1072" s="63"/>
      <c r="L1072" s="63"/>
      <c r="M1072" s="63"/>
      <c r="N1072" s="63"/>
      <c r="O1072" s="63"/>
      <c r="Q1072" s="63"/>
      <c r="R1072" s="63"/>
      <c r="S1072" s="63"/>
      <c r="U1072" s="63"/>
      <c r="V1072" s="63"/>
      <c r="W1072" s="63"/>
      <c r="X1072" s="63"/>
      <c r="Y1072" s="63"/>
      <c r="Z1072" s="63"/>
      <c r="AA1072" s="63"/>
      <c r="AB1072" s="307"/>
      <c r="AC1072" s="307"/>
      <c r="AD1072" s="307"/>
      <c r="AE1072" s="307"/>
      <c r="AF1072" s="307"/>
    </row>
    <row r="1073" spans="10:32" ht="15" customHeight="1" x14ac:dyDescent="0.25">
      <c r="J1073" s="63"/>
      <c r="K1073" s="63"/>
      <c r="L1073" s="63"/>
      <c r="M1073" s="63"/>
      <c r="N1073" s="63"/>
      <c r="O1073" s="63"/>
      <c r="Q1073" s="63"/>
      <c r="R1073" s="63"/>
      <c r="S1073" s="63"/>
      <c r="U1073" s="63"/>
      <c r="V1073" s="63"/>
      <c r="W1073" s="63"/>
      <c r="X1073" s="63"/>
      <c r="Y1073" s="63"/>
      <c r="Z1073" s="63"/>
      <c r="AA1073" s="63"/>
      <c r="AB1073" s="307"/>
      <c r="AC1073" s="307"/>
      <c r="AD1073" s="307"/>
      <c r="AE1073" s="307"/>
      <c r="AF1073" s="307"/>
    </row>
    <row r="1074" spans="10:32" ht="15" customHeight="1" x14ac:dyDescent="0.25">
      <c r="J1074" s="63"/>
      <c r="K1074" s="63"/>
      <c r="L1074" s="63"/>
      <c r="M1074" s="63"/>
      <c r="N1074" s="63"/>
      <c r="O1074" s="63"/>
      <c r="Q1074" s="63"/>
      <c r="R1074" s="63"/>
      <c r="S1074" s="63"/>
      <c r="U1074" s="63"/>
      <c r="V1074" s="63"/>
      <c r="W1074" s="63"/>
      <c r="X1074" s="63"/>
      <c r="Y1074" s="63"/>
      <c r="Z1074" s="63"/>
      <c r="AA1074" s="63"/>
      <c r="AB1074" s="307"/>
      <c r="AC1074" s="307"/>
      <c r="AD1074" s="307"/>
      <c r="AE1074" s="307"/>
      <c r="AF1074" s="307"/>
    </row>
    <row r="1075" spans="10:32" ht="15" customHeight="1" x14ac:dyDescent="0.25">
      <c r="J1075" s="63"/>
      <c r="K1075" s="63"/>
      <c r="L1075" s="63"/>
      <c r="M1075" s="63"/>
      <c r="N1075" s="63"/>
      <c r="O1075" s="63"/>
      <c r="Q1075" s="63"/>
      <c r="R1075" s="63"/>
      <c r="S1075" s="63"/>
      <c r="U1075" s="63"/>
      <c r="V1075" s="63"/>
      <c r="W1075" s="63"/>
      <c r="X1075" s="63"/>
      <c r="Y1075" s="63"/>
      <c r="Z1075" s="63"/>
      <c r="AA1075" s="63"/>
      <c r="AB1075" s="307"/>
      <c r="AC1075" s="307"/>
      <c r="AD1075" s="307"/>
      <c r="AE1075" s="307"/>
      <c r="AF1075" s="307"/>
    </row>
    <row r="1076" spans="10:32" ht="15" customHeight="1" x14ac:dyDescent="0.25">
      <c r="J1076" s="63"/>
      <c r="K1076" s="63"/>
      <c r="L1076" s="63"/>
      <c r="M1076" s="63"/>
      <c r="N1076" s="63"/>
      <c r="O1076" s="63"/>
      <c r="Q1076" s="63"/>
      <c r="R1076" s="63"/>
      <c r="S1076" s="63"/>
      <c r="U1076" s="63"/>
      <c r="V1076" s="63"/>
      <c r="W1076" s="63"/>
      <c r="X1076" s="63"/>
      <c r="Y1076" s="63"/>
      <c r="Z1076" s="63"/>
      <c r="AA1076" s="63"/>
      <c r="AB1076" s="307"/>
      <c r="AC1076" s="307"/>
      <c r="AD1076" s="307"/>
      <c r="AE1076" s="307"/>
      <c r="AF1076" s="307"/>
    </row>
    <row r="1077" spans="10:32" ht="15" customHeight="1" x14ac:dyDescent="0.25">
      <c r="J1077" s="63"/>
      <c r="K1077" s="63"/>
      <c r="L1077" s="63"/>
      <c r="M1077" s="63"/>
      <c r="N1077" s="63"/>
      <c r="O1077" s="63"/>
      <c r="Q1077" s="63"/>
      <c r="R1077" s="63"/>
      <c r="S1077" s="63"/>
      <c r="U1077" s="63"/>
      <c r="V1077" s="63"/>
      <c r="W1077" s="63"/>
      <c r="X1077" s="63"/>
      <c r="Y1077" s="63"/>
      <c r="Z1077" s="63"/>
      <c r="AA1077" s="63"/>
      <c r="AB1077" s="307"/>
      <c r="AC1077" s="307"/>
      <c r="AD1077" s="307"/>
      <c r="AE1077" s="307"/>
      <c r="AF1077" s="307"/>
    </row>
    <row r="1078" spans="10:32" ht="15" customHeight="1" x14ac:dyDescent="0.25">
      <c r="J1078" s="63"/>
      <c r="K1078" s="63"/>
      <c r="L1078" s="63"/>
      <c r="M1078" s="63"/>
      <c r="N1078" s="63"/>
      <c r="O1078" s="63"/>
      <c r="Q1078" s="63"/>
      <c r="R1078" s="63"/>
      <c r="S1078" s="63"/>
      <c r="U1078" s="63"/>
      <c r="V1078" s="63"/>
      <c r="W1078" s="63"/>
      <c r="X1078" s="63"/>
      <c r="Y1078" s="63"/>
      <c r="Z1078" s="63"/>
      <c r="AA1078" s="63"/>
      <c r="AB1078" s="307"/>
      <c r="AC1078" s="307"/>
      <c r="AD1078" s="307"/>
      <c r="AE1078" s="307"/>
      <c r="AF1078" s="307"/>
    </row>
    <row r="1079" spans="10:32" ht="15" customHeight="1" x14ac:dyDescent="0.25">
      <c r="J1079" s="63"/>
      <c r="K1079" s="63"/>
      <c r="L1079" s="63"/>
      <c r="M1079" s="63"/>
      <c r="N1079" s="63"/>
      <c r="O1079" s="63"/>
      <c r="Q1079" s="63"/>
      <c r="R1079" s="63"/>
      <c r="S1079" s="63"/>
      <c r="U1079" s="63"/>
      <c r="V1079" s="63"/>
      <c r="W1079" s="63"/>
      <c r="X1079" s="63"/>
      <c r="Y1079" s="63"/>
      <c r="Z1079" s="63"/>
      <c r="AA1079" s="63"/>
      <c r="AB1079" s="307"/>
      <c r="AC1079" s="307"/>
      <c r="AD1079" s="307"/>
      <c r="AE1079" s="307"/>
      <c r="AF1079" s="307"/>
    </row>
    <row r="1080" spans="10:32" ht="15" customHeight="1" x14ac:dyDescent="0.25">
      <c r="J1080" s="63"/>
      <c r="K1080" s="63"/>
      <c r="L1080" s="63"/>
      <c r="M1080" s="63"/>
      <c r="N1080" s="63"/>
      <c r="O1080" s="63"/>
      <c r="Q1080" s="63"/>
      <c r="R1080" s="63"/>
      <c r="S1080" s="63"/>
      <c r="U1080" s="63"/>
      <c r="V1080" s="63"/>
      <c r="W1080" s="63"/>
      <c r="X1080" s="63"/>
      <c r="Y1080" s="63"/>
      <c r="Z1080" s="63"/>
      <c r="AA1080" s="63"/>
      <c r="AB1080" s="307"/>
      <c r="AC1080" s="307"/>
      <c r="AD1080" s="307"/>
      <c r="AE1080" s="307"/>
      <c r="AF1080" s="307"/>
    </row>
    <row r="1081" spans="10:32" ht="15" customHeight="1" x14ac:dyDescent="0.25">
      <c r="J1081" s="63"/>
      <c r="K1081" s="63"/>
      <c r="L1081" s="63"/>
      <c r="M1081" s="63"/>
      <c r="N1081" s="63"/>
      <c r="O1081" s="63"/>
      <c r="Q1081" s="63"/>
      <c r="R1081" s="63"/>
      <c r="S1081" s="63"/>
      <c r="U1081" s="63"/>
      <c r="V1081" s="63"/>
      <c r="W1081" s="63"/>
      <c r="X1081" s="63"/>
      <c r="Y1081" s="63"/>
      <c r="Z1081" s="63"/>
      <c r="AA1081" s="63"/>
      <c r="AB1081" s="307"/>
      <c r="AC1081" s="307"/>
      <c r="AD1081" s="307"/>
      <c r="AE1081" s="307"/>
      <c r="AF1081" s="307"/>
    </row>
    <row r="1082" spans="10:32" ht="15" customHeight="1" x14ac:dyDescent="0.25">
      <c r="J1082" s="63"/>
      <c r="K1082" s="63"/>
      <c r="L1082" s="63"/>
      <c r="M1082" s="63"/>
      <c r="N1082" s="63"/>
      <c r="O1082" s="63"/>
      <c r="Q1082" s="63"/>
      <c r="R1082" s="63"/>
      <c r="S1082" s="63"/>
      <c r="U1082" s="63"/>
      <c r="V1082" s="63"/>
      <c r="W1082" s="63"/>
      <c r="X1082" s="63"/>
      <c r="Y1082" s="63"/>
      <c r="Z1082" s="63"/>
      <c r="AA1082" s="63"/>
      <c r="AB1082" s="307"/>
      <c r="AC1082" s="307"/>
      <c r="AD1082" s="307"/>
      <c r="AE1082" s="307"/>
      <c r="AF1082" s="307"/>
    </row>
    <row r="1083" spans="10:32" ht="15" customHeight="1" x14ac:dyDescent="0.25">
      <c r="J1083" s="63"/>
      <c r="K1083" s="63"/>
      <c r="L1083" s="63"/>
      <c r="M1083" s="63"/>
      <c r="N1083" s="63"/>
      <c r="O1083" s="63"/>
      <c r="Q1083" s="63"/>
      <c r="R1083" s="63"/>
      <c r="S1083" s="63"/>
      <c r="U1083" s="63"/>
      <c r="V1083" s="63"/>
      <c r="W1083" s="63"/>
      <c r="X1083" s="63"/>
      <c r="Y1083" s="63"/>
      <c r="Z1083" s="63"/>
      <c r="AA1083" s="63"/>
      <c r="AB1083" s="307"/>
      <c r="AC1083" s="307"/>
      <c r="AD1083" s="307"/>
      <c r="AE1083" s="307"/>
      <c r="AF1083" s="307"/>
    </row>
    <row r="1084" spans="10:32" ht="15" customHeight="1" x14ac:dyDescent="0.25">
      <c r="J1084" s="63"/>
      <c r="K1084" s="63"/>
      <c r="L1084" s="63"/>
      <c r="M1084" s="63"/>
      <c r="N1084" s="63"/>
      <c r="O1084" s="63"/>
      <c r="Q1084" s="63"/>
      <c r="R1084" s="63"/>
      <c r="S1084" s="63"/>
      <c r="U1084" s="63"/>
      <c r="V1084" s="63"/>
      <c r="W1084" s="63"/>
      <c r="X1084" s="63"/>
      <c r="Y1084" s="63"/>
      <c r="Z1084" s="63"/>
      <c r="AA1084" s="63"/>
      <c r="AB1084" s="307"/>
      <c r="AC1084" s="307"/>
      <c r="AD1084" s="307"/>
      <c r="AE1084" s="307"/>
      <c r="AF1084" s="307"/>
    </row>
    <row r="1085" spans="10:32" ht="15" customHeight="1" x14ac:dyDescent="0.25">
      <c r="J1085" s="63"/>
      <c r="K1085" s="63"/>
      <c r="L1085" s="63"/>
      <c r="M1085" s="63"/>
      <c r="N1085" s="63"/>
      <c r="O1085" s="63"/>
      <c r="Q1085" s="63"/>
      <c r="R1085" s="63"/>
      <c r="S1085" s="63"/>
      <c r="U1085" s="63"/>
      <c r="V1085" s="63"/>
      <c r="W1085" s="63"/>
      <c r="X1085" s="63"/>
      <c r="Y1085" s="63"/>
      <c r="Z1085" s="63"/>
      <c r="AA1085" s="63"/>
      <c r="AB1085" s="307"/>
      <c r="AC1085" s="307"/>
      <c r="AD1085" s="307"/>
      <c r="AE1085" s="307"/>
      <c r="AF1085" s="307"/>
    </row>
    <row r="1086" spans="10:32" ht="15" customHeight="1" x14ac:dyDescent="0.25">
      <c r="J1086" s="63"/>
      <c r="K1086" s="63"/>
      <c r="L1086" s="63"/>
      <c r="M1086" s="63"/>
      <c r="N1086" s="63"/>
      <c r="O1086" s="63"/>
      <c r="Q1086" s="63"/>
      <c r="R1086" s="63"/>
      <c r="S1086" s="63"/>
      <c r="U1086" s="63"/>
      <c r="V1086" s="63"/>
      <c r="W1086" s="63"/>
      <c r="X1086" s="63"/>
      <c r="Y1086" s="63"/>
      <c r="Z1086" s="63"/>
      <c r="AA1086" s="63"/>
      <c r="AB1086" s="307"/>
      <c r="AC1086" s="307"/>
      <c r="AD1086" s="307"/>
      <c r="AE1086" s="307"/>
      <c r="AF1086" s="307"/>
    </row>
    <row r="1087" spans="10:32" ht="15" customHeight="1" x14ac:dyDescent="0.25">
      <c r="J1087" s="63"/>
      <c r="K1087" s="63"/>
      <c r="L1087" s="63"/>
      <c r="M1087" s="63"/>
      <c r="N1087" s="63"/>
      <c r="O1087" s="63"/>
      <c r="Q1087" s="63"/>
      <c r="R1087" s="63"/>
      <c r="S1087" s="63"/>
      <c r="U1087" s="63"/>
      <c r="V1087" s="63"/>
      <c r="W1087" s="63"/>
      <c r="X1087" s="63"/>
      <c r="Y1087" s="63"/>
      <c r="Z1087" s="63"/>
      <c r="AA1087" s="63"/>
      <c r="AB1087" s="307"/>
      <c r="AC1087" s="307"/>
      <c r="AD1087" s="307"/>
      <c r="AE1087" s="307"/>
      <c r="AF1087" s="307"/>
    </row>
    <row r="1088" spans="10:32" ht="15" customHeight="1" x14ac:dyDescent="0.25">
      <c r="J1088" s="63"/>
      <c r="K1088" s="63"/>
      <c r="L1088" s="63"/>
      <c r="M1088" s="63"/>
      <c r="N1088" s="63"/>
      <c r="O1088" s="63"/>
      <c r="Q1088" s="63"/>
      <c r="R1088" s="63"/>
      <c r="S1088" s="63"/>
      <c r="U1088" s="63"/>
      <c r="V1088" s="63"/>
      <c r="W1088" s="63"/>
      <c r="X1088" s="63"/>
      <c r="Y1088" s="63"/>
      <c r="Z1088" s="63"/>
      <c r="AA1088" s="63"/>
      <c r="AB1088" s="307"/>
      <c r="AC1088" s="307"/>
      <c r="AD1088" s="307"/>
      <c r="AE1088" s="307"/>
      <c r="AF1088" s="307"/>
    </row>
    <row r="1089" spans="10:32" ht="15" customHeight="1" x14ac:dyDescent="0.25">
      <c r="J1089" s="63"/>
      <c r="K1089" s="63"/>
      <c r="L1089" s="63"/>
      <c r="M1089" s="63"/>
      <c r="N1089" s="63"/>
      <c r="O1089" s="63"/>
      <c r="Q1089" s="63"/>
      <c r="R1089" s="63"/>
      <c r="S1089" s="63"/>
      <c r="U1089" s="63"/>
      <c r="V1089" s="63"/>
      <c r="W1089" s="63"/>
      <c r="X1089" s="63"/>
      <c r="Y1089" s="63"/>
      <c r="Z1089" s="63"/>
      <c r="AA1089" s="63"/>
      <c r="AB1089" s="307"/>
      <c r="AC1089" s="307"/>
      <c r="AD1089" s="307"/>
      <c r="AE1089" s="307"/>
      <c r="AF1089" s="307"/>
    </row>
    <row r="1090" spans="10:32" ht="15" customHeight="1" x14ac:dyDescent="0.25">
      <c r="J1090" s="63"/>
      <c r="K1090" s="63"/>
      <c r="L1090" s="63"/>
      <c r="M1090" s="63"/>
      <c r="N1090" s="63"/>
      <c r="O1090" s="63"/>
      <c r="Q1090" s="63"/>
      <c r="R1090" s="63"/>
      <c r="S1090" s="63"/>
      <c r="U1090" s="63"/>
      <c r="V1090" s="63"/>
      <c r="W1090" s="63"/>
      <c r="X1090" s="63"/>
      <c r="Y1090" s="63"/>
      <c r="Z1090" s="63"/>
      <c r="AA1090" s="63"/>
      <c r="AB1090" s="307"/>
      <c r="AC1090" s="307"/>
      <c r="AD1090" s="307"/>
      <c r="AE1090" s="307"/>
      <c r="AF1090" s="307"/>
    </row>
    <row r="1091" spans="10:32" ht="15" customHeight="1" x14ac:dyDescent="0.25">
      <c r="J1091" s="63"/>
      <c r="K1091" s="63"/>
      <c r="L1091" s="63"/>
      <c r="M1091" s="63"/>
      <c r="N1091" s="63"/>
      <c r="O1091" s="63"/>
      <c r="Q1091" s="63"/>
      <c r="R1091" s="63"/>
      <c r="S1091" s="63"/>
      <c r="U1091" s="63"/>
      <c r="V1091" s="63"/>
      <c r="W1091" s="63"/>
      <c r="X1091" s="63"/>
      <c r="Y1091" s="63"/>
      <c r="Z1091" s="63"/>
      <c r="AA1091" s="63"/>
      <c r="AB1091" s="307"/>
      <c r="AC1091" s="307"/>
      <c r="AD1091" s="307"/>
      <c r="AE1091" s="307"/>
      <c r="AF1091" s="307"/>
    </row>
    <row r="1092" spans="10:32" ht="15" customHeight="1" x14ac:dyDescent="0.25">
      <c r="J1092" s="63"/>
      <c r="K1092" s="63"/>
      <c r="L1092" s="63"/>
      <c r="M1092" s="63"/>
      <c r="N1092" s="63"/>
      <c r="O1092" s="63"/>
      <c r="Q1092" s="63"/>
      <c r="R1092" s="63"/>
      <c r="S1092" s="63"/>
      <c r="U1092" s="63"/>
      <c r="V1092" s="63"/>
      <c r="W1092" s="63"/>
      <c r="X1092" s="63"/>
      <c r="Y1092" s="63"/>
      <c r="Z1092" s="63"/>
      <c r="AA1092" s="63"/>
      <c r="AB1092" s="307"/>
      <c r="AC1092" s="307"/>
      <c r="AD1092" s="307"/>
      <c r="AE1092" s="307"/>
      <c r="AF1092" s="307"/>
    </row>
    <row r="1093" spans="10:32" ht="15" customHeight="1" x14ac:dyDescent="0.25">
      <c r="J1093" s="63"/>
      <c r="K1093" s="63"/>
      <c r="L1093" s="63"/>
      <c r="M1093" s="63"/>
      <c r="N1093" s="63"/>
      <c r="O1093" s="63"/>
      <c r="Q1093" s="63"/>
      <c r="R1093" s="63"/>
      <c r="S1093" s="63"/>
      <c r="U1093" s="63"/>
      <c r="V1093" s="63"/>
      <c r="W1093" s="63"/>
      <c r="X1093" s="63"/>
      <c r="Y1093" s="63"/>
      <c r="Z1093" s="63"/>
      <c r="AA1093" s="63"/>
      <c r="AB1093" s="307"/>
      <c r="AC1093" s="307"/>
      <c r="AD1093" s="307"/>
      <c r="AE1093" s="307"/>
      <c r="AF1093" s="307"/>
    </row>
    <row r="1094" spans="10:32" ht="15" customHeight="1" x14ac:dyDescent="0.25">
      <c r="J1094" s="63"/>
      <c r="K1094" s="63"/>
      <c r="L1094" s="63"/>
      <c r="M1094" s="63"/>
      <c r="N1094" s="63"/>
      <c r="O1094" s="63"/>
      <c r="Q1094" s="63"/>
      <c r="R1094" s="63"/>
      <c r="S1094" s="63"/>
      <c r="U1094" s="63"/>
      <c r="V1094" s="63"/>
      <c r="W1094" s="63"/>
      <c r="X1094" s="63"/>
      <c r="Y1094" s="63"/>
      <c r="Z1094" s="63"/>
      <c r="AA1094" s="63"/>
      <c r="AB1094" s="307"/>
      <c r="AC1094" s="307"/>
      <c r="AD1094" s="307"/>
      <c r="AE1094" s="307"/>
      <c r="AF1094" s="307"/>
    </row>
    <row r="1095" spans="10:32" ht="15" customHeight="1" x14ac:dyDescent="0.25">
      <c r="J1095" s="63"/>
      <c r="K1095" s="63"/>
      <c r="L1095" s="63"/>
      <c r="M1095" s="63"/>
      <c r="N1095" s="63"/>
      <c r="O1095" s="63"/>
      <c r="Q1095" s="63"/>
      <c r="R1095" s="63"/>
      <c r="S1095" s="63"/>
      <c r="U1095" s="63"/>
      <c r="V1095" s="63"/>
      <c r="W1095" s="63"/>
      <c r="X1095" s="63"/>
      <c r="Y1095" s="63"/>
      <c r="Z1095" s="63"/>
      <c r="AA1095" s="63"/>
      <c r="AB1095" s="307"/>
      <c r="AC1095" s="307"/>
      <c r="AD1095" s="307"/>
      <c r="AE1095" s="307"/>
      <c r="AF1095" s="307"/>
    </row>
    <row r="1096" spans="10:32" ht="15" customHeight="1" x14ac:dyDescent="0.25">
      <c r="J1096" s="63"/>
      <c r="K1096" s="63"/>
      <c r="L1096" s="63"/>
      <c r="M1096" s="63"/>
      <c r="N1096" s="63"/>
      <c r="O1096" s="63"/>
      <c r="Q1096" s="63"/>
      <c r="R1096" s="63"/>
      <c r="S1096" s="63"/>
      <c r="U1096" s="63"/>
      <c r="V1096" s="63"/>
      <c r="W1096" s="63"/>
      <c r="X1096" s="63"/>
      <c r="Y1096" s="63"/>
      <c r="Z1096" s="63"/>
      <c r="AA1096" s="63"/>
      <c r="AB1096" s="307"/>
      <c r="AC1096" s="307"/>
      <c r="AD1096" s="307"/>
      <c r="AE1096" s="307"/>
      <c r="AF1096" s="307"/>
    </row>
    <row r="1097" spans="10:32" ht="15" customHeight="1" x14ac:dyDescent="0.25">
      <c r="J1097" s="63"/>
      <c r="K1097" s="63"/>
      <c r="L1097" s="63"/>
      <c r="M1097" s="63"/>
      <c r="N1097" s="63"/>
      <c r="O1097" s="63"/>
      <c r="Q1097" s="63"/>
      <c r="R1097" s="63"/>
      <c r="S1097" s="63"/>
      <c r="U1097" s="63"/>
      <c r="V1097" s="63"/>
      <c r="W1097" s="63"/>
      <c r="X1097" s="63"/>
      <c r="Y1097" s="63"/>
      <c r="Z1097" s="63"/>
      <c r="AA1097" s="63"/>
      <c r="AB1097" s="307"/>
      <c r="AC1097" s="307"/>
      <c r="AD1097" s="307"/>
      <c r="AE1097" s="307"/>
      <c r="AF1097" s="307"/>
    </row>
    <row r="1098" spans="10:32" ht="15" customHeight="1" x14ac:dyDescent="0.25">
      <c r="J1098" s="63"/>
      <c r="K1098" s="63"/>
      <c r="L1098" s="63"/>
      <c r="M1098" s="63"/>
      <c r="N1098" s="63"/>
      <c r="O1098" s="63"/>
      <c r="Q1098" s="63"/>
      <c r="R1098" s="63"/>
      <c r="S1098" s="63"/>
      <c r="U1098" s="63"/>
      <c r="V1098" s="63"/>
      <c r="W1098" s="63"/>
      <c r="X1098" s="63"/>
      <c r="Y1098" s="63"/>
      <c r="Z1098" s="63"/>
      <c r="AA1098" s="63"/>
      <c r="AB1098" s="307"/>
      <c r="AC1098" s="307"/>
      <c r="AD1098" s="307"/>
      <c r="AE1098" s="307"/>
      <c r="AF1098" s="307"/>
    </row>
    <row r="1099" spans="10:32" ht="15" customHeight="1" x14ac:dyDescent="0.25">
      <c r="J1099" s="63"/>
      <c r="K1099" s="63"/>
      <c r="L1099" s="63"/>
      <c r="M1099" s="63"/>
      <c r="N1099" s="63"/>
      <c r="O1099" s="63"/>
      <c r="Q1099" s="63"/>
      <c r="R1099" s="63"/>
      <c r="S1099" s="63"/>
      <c r="U1099" s="63"/>
      <c r="V1099" s="63"/>
      <c r="W1099" s="63"/>
      <c r="X1099" s="63"/>
      <c r="Y1099" s="63"/>
      <c r="Z1099" s="63"/>
      <c r="AA1099" s="63"/>
      <c r="AB1099" s="307"/>
      <c r="AC1099" s="307"/>
      <c r="AD1099" s="307"/>
      <c r="AE1099" s="307"/>
      <c r="AF1099" s="307"/>
    </row>
    <row r="1100" spans="10:32" ht="15" customHeight="1" x14ac:dyDescent="0.25">
      <c r="J1100" s="63"/>
      <c r="K1100" s="63"/>
      <c r="L1100" s="63"/>
      <c r="M1100" s="63"/>
      <c r="N1100" s="63"/>
      <c r="O1100" s="63"/>
      <c r="Q1100" s="63"/>
      <c r="R1100" s="63"/>
      <c r="S1100" s="63"/>
      <c r="U1100" s="63"/>
      <c r="V1100" s="63"/>
      <c r="W1100" s="63"/>
      <c r="X1100" s="63"/>
      <c r="Y1100" s="63"/>
      <c r="Z1100" s="63"/>
      <c r="AA1100" s="63"/>
      <c r="AB1100" s="307"/>
      <c r="AC1100" s="307"/>
      <c r="AD1100" s="307"/>
      <c r="AE1100" s="307"/>
      <c r="AF1100" s="307"/>
    </row>
    <row r="1101" spans="10:32" ht="15" customHeight="1" x14ac:dyDescent="0.25">
      <c r="J1101" s="63"/>
      <c r="K1101" s="63"/>
      <c r="L1101" s="63"/>
      <c r="M1101" s="63"/>
      <c r="N1101" s="63"/>
      <c r="O1101" s="63"/>
      <c r="Q1101" s="63"/>
      <c r="R1101" s="63"/>
      <c r="S1101" s="63"/>
      <c r="U1101" s="63"/>
      <c r="V1101" s="63"/>
      <c r="W1101" s="63"/>
      <c r="X1101" s="63"/>
      <c r="Y1101" s="63"/>
      <c r="Z1101" s="63"/>
      <c r="AA1101" s="63"/>
      <c r="AB1101" s="307"/>
      <c r="AC1101" s="307"/>
      <c r="AD1101" s="307"/>
      <c r="AE1101" s="307"/>
      <c r="AF1101" s="307"/>
    </row>
    <row r="1102" spans="10:32" ht="15" customHeight="1" x14ac:dyDescent="0.25">
      <c r="J1102" s="63"/>
      <c r="K1102" s="63"/>
      <c r="L1102" s="63"/>
      <c r="M1102" s="63"/>
      <c r="N1102" s="63"/>
      <c r="O1102" s="63"/>
      <c r="Q1102" s="63"/>
      <c r="R1102" s="63"/>
      <c r="S1102" s="63"/>
      <c r="U1102" s="63"/>
      <c r="V1102" s="63"/>
      <c r="W1102" s="63"/>
      <c r="X1102" s="63"/>
      <c r="Y1102" s="63"/>
      <c r="Z1102" s="63"/>
      <c r="AA1102" s="63"/>
      <c r="AB1102" s="307"/>
      <c r="AC1102" s="307"/>
      <c r="AD1102" s="307"/>
      <c r="AE1102" s="307"/>
      <c r="AF1102" s="307"/>
    </row>
    <row r="1103" spans="10:32" ht="15" customHeight="1" x14ac:dyDescent="0.25">
      <c r="J1103" s="63"/>
      <c r="K1103" s="63"/>
      <c r="L1103" s="63"/>
      <c r="M1103" s="63"/>
      <c r="N1103" s="63"/>
      <c r="O1103" s="63"/>
      <c r="Q1103" s="63"/>
      <c r="R1103" s="63"/>
      <c r="S1103" s="63"/>
      <c r="U1103" s="63"/>
      <c r="V1103" s="63"/>
      <c r="W1103" s="63"/>
      <c r="X1103" s="63"/>
      <c r="Y1103" s="63"/>
      <c r="Z1103" s="63"/>
      <c r="AA1103" s="63"/>
      <c r="AB1103" s="307"/>
      <c r="AC1103" s="307"/>
      <c r="AD1103" s="307"/>
      <c r="AE1103" s="307"/>
      <c r="AF1103" s="307"/>
    </row>
    <row r="1104" spans="10:32" ht="15" customHeight="1" x14ac:dyDescent="0.25">
      <c r="J1104" s="63"/>
      <c r="K1104" s="63"/>
      <c r="L1104" s="63"/>
      <c r="M1104" s="63"/>
      <c r="N1104" s="63"/>
      <c r="O1104" s="63"/>
      <c r="Q1104" s="63"/>
      <c r="R1104" s="63"/>
      <c r="S1104" s="63"/>
      <c r="U1104" s="63"/>
      <c r="V1104" s="63"/>
      <c r="W1104" s="63"/>
      <c r="X1104" s="63"/>
      <c r="Y1104" s="63"/>
      <c r="Z1104" s="63"/>
      <c r="AA1104" s="63"/>
      <c r="AB1104" s="307"/>
      <c r="AC1104" s="307"/>
      <c r="AD1104" s="307"/>
      <c r="AE1104" s="307"/>
      <c r="AF1104" s="307"/>
    </row>
    <row r="1105" spans="10:32" ht="15" customHeight="1" x14ac:dyDescent="0.25">
      <c r="J1105" s="63"/>
      <c r="K1105" s="63"/>
      <c r="L1105" s="63"/>
      <c r="M1105" s="63"/>
      <c r="N1105" s="63"/>
      <c r="O1105" s="63"/>
      <c r="Q1105" s="63"/>
      <c r="R1105" s="63"/>
      <c r="S1105" s="63"/>
      <c r="U1105" s="63"/>
      <c r="V1105" s="63"/>
      <c r="W1105" s="63"/>
      <c r="X1105" s="63"/>
      <c r="Y1105" s="63"/>
      <c r="Z1105" s="63"/>
      <c r="AA1105" s="63"/>
      <c r="AB1105" s="307"/>
      <c r="AC1105" s="307"/>
      <c r="AD1105" s="307"/>
      <c r="AE1105" s="307"/>
      <c r="AF1105" s="307"/>
    </row>
    <row r="1106" spans="10:32" ht="15" customHeight="1" x14ac:dyDescent="0.25">
      <c r="J1106" s="63"/>
      <c r="K1106" s="63"/>
      <c r="L1106" s="63"/>
      <c r="M1106" s="63"/>
      <c r="N1106" s="63"/>
      <c r="O1106" s="63"/>
      <c r="Q1106" s="63"/>
      <c r="R1106" s="63"/>
      <c r="S1106" s="63"/>
      <c r="U1106" s="63"/>
      <c r="V1106" s="63"/>
      <c r="W1106" s="63"/>
      <c r="X1106" s="63"/>
      <c r="Y1106" s="63"/>
      <c r="Z1106" s="63"/>
      <c r="AA1106" s="63"/>
      <c r="AB1106" s="307"/>
      <c r="AC1106" s="307"/>
      <c r="AD1106" s="307"/>
      <c r="AE1106" s="307"/>
      <c r="AF1106" s="307"/>
    </row>
    <row r="1107" spans="10:32" ht="15" customHeight="1" x14ac:dyDescent="0.25">
      <c r="J1107" s="63"/>
      <c r="K1107" s="63"/>
      <c r="L1107" s="63"/>
      <c r="M1107" s="63"/>
      <c r="N1107" s="63"/>
      <c r="O1107" s="63"/>
      <c r="Q1107" s="63"/>
      <c r="R1107" s="63"/>
      <c r="S1107" s="63"/>
      <c r="U1107" s="63"/>
      <c r="V1107" s="63"/>
      <c r="W1107" s="63"/>
      <c r="X1107" s="63"/>
      <c r="Y1107" s="63"/>
      <c r="Z1107" s="63"/>
      <c r="AA1107" s="63"/>
      <c r="AB1107" s="307"/>
      <c r="AC1107" s="307"/>
      <c r="AD1107" s="307"/>
      <c r="AE1107" s="307"/>
      <c r="AF1107" s="307"/>
    </row>
    <row r="1108" spans="10:32" ht="15" customHeight="1" x14ac:dyDescent="0.25">
      <c r="J1108" s="63"/>
      <c r="K1108" s="63"/>
      <c r="L1108" s="63"/>
      <c r="M1108" s="63"/>
      <c r="N1108" s="63"/>
      <c r="O1108" s="63"/>
      <c r="Q1108" s="63"/>
      <c r="R1108" s="63"/>
      <c r="S1108" s="63"/>
      <c r="U1108" s="63"/>
      <c r="V1108" s="63"/>
      <c r="W1108" s="63"/>
      <c r="X1108" s="63"/>
      <c r="Y1108" s="63"/>
      <c r="Z1108" s="63"/>
      <c r="AA1108" s="63"/>
      <c r="AB1108" s="307"/>
      <c r="AC1108" s="307"/>
      <c r="AD1108" s="307"/>
      <c r="AE1108" s="307"/>
      <c r="AF1108" s="307"/>
    </row>
    <row r="1109" spans="10:32" ht="15" customHeight="1" x14ac:dyDescent="0.25">
      <c r="J1109" s="63"/>
      <c r="K1109" s="63"/>
      <c r="L1109" s="63"/>
      <c r="M1109" s="63"/>
      <c r="N1109" s="63"/>
      <c r="O1109" s="63"/>
      <c r="Q1109" s="63"/>
      <c r="R1109" s="63"/>
      <c r="S1109" s="63"/>
      <c r="U1109" s="63"/>
      <c r="V1109" s="63"/>
      <c r="W1109" s="63"/>
      <c r="X1109" s="63"/>
      <c r="Y1109" s="63"/>
      <c r="Z1109" s="63"/>
      <c r="AA1109" s="63"/>
      <c r="AB1109" s="307"/>
      <c r="AC1109" s="307"/>
      <c r="AD1109" s="307"/>
      <c r="AE1109" s="307"/>
      <c r="AF1109" s="307"/>
    </row>
    <row r="1110" spans="10:32" ht="15" customHeight="1" x14ac:dyDescent="0.25">
      <c r="J1110" s="63"/>
      <c r="K1110" s="63"/>
      <c r="L1110" s="63"/>
      <c r="M1110" s="63"/>
      <c r="N1110" s="63"/>
      <c r="O1110" s="63"/>
      <c r="Q1110" s="63"/>
      <c r="R1110" s="63"/>
      <c r="S1110" s="63"/>
      <c r="U1110" s="63"/>
      <c r="V1110" s="63"/>
      <c r="W1110" s="63"/>
      <c r="X1110" s="63"/>
      <c r="Y1110" s="63"/>
      <c r="Z1110" s="63"/>
      <c r="AA1110" s="63"/>
      <c r="AB1110" s="307"/>
      <c r="AC1110" s="307"/>
      <c r="AD1110" s="307"/>
      <c r="AE1110" s="307"/>
      <c r="AF1110" s="307"/>
    </row>
    <row r="1111" spans="10:32" ht="15" customHeight="1" x14ac:dyDescent="0.25">
      <c r="J1111" s="63"/>
      <c r="K1111" s="63"/>
      <c r="L1111" s="63"/>
      <c r="M1111" s="63"/>
      <c r="N1111" s="63"/>
      <c r="O1111" s="63"/>
      <c r="Q1111" s="63"/>
      <c r="R1111" s="63"/>
      <c r="S1111" s="63"/>
      <c r="U1111" s="63"/>
      <c r="V1111" s="63"/>
      <c r="W1111" s="63"/>
      <c r="X1111" s="63"/>
      <c r="Y1111" s="63"/>
      <c r="Z1111" s="63"/>
      <c r="AA1111" s="63"/>
      <c r="AB1111" s="307"/>
      <c r="AC1111" s="307"/>
      <c r="AD1111" s="307"/>
      <c r="AE1111" s="307"/>
      <c r="AF1111" s="307"/>
    </row>
    <row r="1112" spans="10:32" ht="15" customHeight="1" x14ac:dyDescent="0.25">
      <c r="J1112" s="63"/>
      <c r="K1112" s="63"/>
      <c r="L1112" s="63"/>
      <c r="M1112" s="63"/>
      <c r="N1112" s="63"/>
      <c r="O1112" s="63"/>
      <c r="Q1112" s="63"/>
      <c r="R1112" s="63"/>
      <c r="S1112" s="63"/>
      <c r="U1112" s="63"/>
      <c r="V1112" s="63"/>
      <c r="W1112" s="63"/>
      <c r="X1112" s="63"/>
      <c r="Y1112" s="63"/>
      <c r="Z1112" s="63"/>
      <c r="AA1112" s="63"/>
      <c r="AB1112" s="307"/>
      <c r="AC1112" s="307"/>
      <c r="AD1112" s="307"/>
      <c r="AE1112" s="307"/>
      <c r="AF1112" s="307"/>
    </row>
    <row r="1113" spans="10:32" ht="15" customHeight="1" x14ac:dyDescent="0.25">
      <c r="J1113" s="63"/>
      <c r="K1113" s="63"/>
      <c r="L1113" s="63"/>
      <c r="M1113" s="63"/>
      <c r="N1113" s="63"/>
      <c r="O1113" s="63"/>
      <c r="Q1113" s="63"/>
      <c r="R1113" s="63"/>
      <c r="S1113" s="63"/>
      <c r="U1113" s="63"/>
      <c r="V1113" s="63"/>
      <c r="W1113" s="63"/>
      <c r="X1113" s="63"/>
      <c r="Y1113" s="63"/>
      <c r="Z1113" s="63"/>
      <c r="AA1113" s="63"/>
      <c r="AB1113" s="307"/>
      <c r="AC1113" s="307"/>
      <c r="AD1113" s="307"/>
      <c r="AE1113" s="307"/>
      <c r="AF1113" s="307"/>
    </row>
    <row r="1114" spans="10:32" ht="15" customHeight="1" x14ac:dyDescent="0.25">
      <c r="J1114" s="63"/>
      <c r="K1114" s="63"/>
      <c r="L1114" s="63"/>
      <c r="M1114" s="63"/>
      <c r="N1114" s="63"/>
      <c r="O1114" s="63"/>
      <c r="Q1114" s="63"/>
      <c r="R1114" s="63"/>
      <c r="S1114" s="63"/>
      <c r="U1114" s="63"/>
      <c r="V1114" s="63"/>
      <c r="W1114" s="63"/>
      <c r="X1114" s="63"/>
      <c r="Y1114" s="63"/>
      <c r="Z1114" s="63"/>
      <c r="AA1114" s="63"/>
      <c r="AB1114" s="307"/>
      <c r="AC1114" s="307"/>
      <c r="AD1114" s="307"/>
      <c r="AE1114" s="307"/>
      <c r="AF1114" s="307"/>
    </row>
    <row r="1115" spans="10:32" ht="15" customHeight="1" x14ac:dyDescent="0.25">
      <c r="J1115" s="63"/>
      <c r="K1115" s="63"/>
      <c r="L1115" s="63"/>
      <c r="M1115" s="63"/>
      <c r="N1115" s="63"/>
      <c r="O1115" s="63"/>
      <c r="Q1115" s="63"/>
      <c r="R1115" s="63"/>
      <c r="S1115" s="63"/>
      <c r="U1115" s="63"/>
      <c r="V1115" s="63"/>
      <c r="W1115" s="63"/>
      <c r="X1115" s="63"/>
      <c r="Y1115" s="63"/>
      <c r="Z1115" s="63"/>
      <c r="AA1115" s="63"/>
      <c r="AB1115" s="307"/>
      <c r="AC1115" s="307"/>
      <c r="AD1115" s="307"/>
      <c r="AE1115" s="307"/>
      <c r="AF1115" s="307"/>
    </row>
    <row r="1116" spans="10:32" ht="15" customHeight="1" x14ac:dyDescent="0.25">
      <c r="J1116" s="63"/>
      <c r="K1116" s="63"/>
      <c r="L1116" s="63"/>
      <c r="M1116" s="63"/>
      <c r="N1116" s="63"/>
      <c r="O1116" s="63"/>
      <c r="Q1116" s="63"/>
      <c r="R1116" s="63"/>
      <c r="S1116" s="63"/>
      <c r="U1116" s="63"/>
      <c r="V1116" s="63"/>
      <c r="W1116" s="63"/>
      <c r="X1116" s="63"/>
      <c r="Y1116" s="63"/>
      <c r="Z1116" s="63"/>
      <c r="AA1116" s="63"/>
      <c r="AB1116" s="307"/>
      <c r="AC1116" s="307"/>
      <c r="AD1116" s="307"/>
      <c r="AE1116" s="307"/>
      <c r="AF1116" s="307"/>
    </row>
    <row r="1117" spans="10:32" ht="15" customHeight="1" x14ac:dyDescent="0.25">
      <c r="J1117" s="63"/>
      <c r="K1117" s="63"/>
      <c r="L1117" s="63"/>
      <c r="M1117" s="63"/>
      <c r="N1117" s="63"/>
      <c r="O1117" s="63"/>
      <c r="Q1117" s="63"/>
      <c r="R1117" s="63"/>
      <c r="S1117" s="63"/>
      <c r="U1117" s="63"/>
      <c r="V1117" s="63"/>
      <c r="W1117" s="63"/>
      <c r="X1117" s="63"/>
      <c r="Y1117" s="63"/>
      <c r="Z1117" s="63"/>
      <c r="AA1117" s="63"/>
      <c r="AB1117" s="307"/>
      <c r="AC1117" s="307"/>
      <c r="AD1117" s="307"/>
      <c r="AE1117" s="307"/>
      <c r="AF1117" s="307"/>
    </row>
    <row r="1118" spans="10:32" ht="15" customHeight="1" x14ac:dyDescent="0.25">
      <c r="J1118" s="63"/>
      <c r="K1118" s="63"/>
      <c r="L1118" s="63"/>
      <c r="M1118" s="63"/>
      <c r="N1118" s="63"/>
      <c r="O1118" s="63"/>
      <c r="Q1118" s="63"/>
      <c r="R1118" s="63"/>
      <c r="S1118" s="63"/>
      <c r="U1118" s="63"/>
      <c r="V1118" s="63"/>
      <c r="W1118" s="63"/>
      <c r="X1118" s="63"/>
      <c r="Y1118" s="63"/>
      <c r="Z1118" s="63"/>
      <c r="AA1118" s="63"/>
      <c r="AB1118" s="307"/>
      <c r="AC1118" s="307"/>
      <c r="AD1118" s="307"/>
      <c r="AE1118" s="307"/>
      <c r="AF1118" s="307"/>
    </row>
    <row r="1119" spans="10:32" ht="15" customHeight="1" x14ac:dyDescent="0.25">
      <c r="J1119" s="63"/>
      <c r="K1119" s="63"/>
      <c r="L1119" s="63"/>
      <c r="M1119" s="63"/>
      <c r="N1119" s="63"/>
      <c r="O1119" s="63"/>
      <c r="Q1119" s="63"/>
      <c r="R1119" s="63"/>
      <c r="S1119" s="63"/>
      <c r="U1119" s="63"/>
      <c r="V1119" s="63"/>
      <c r="W1119" s="63"/>
      <c r="X1119" s="63"/>
      <c r="Y1119" s="63"/>
      <c r="Z1119" s="63"/>
      <c r="AA1119" s="63"/>
      <c r="AB1119" s="307"/>
      <c r="AC1119" s="307"/>
      <c r="AD1119" s="307"/>
      <c r="AE1119" s="307"/>
      <c r="AF1119" s="307"/>
    </row>
    <row r="1120" spans="10:32" ht="15" customHeight="1" x14ac:dyDescent="0.25">
      <c r="J1120" s="63"/>
      <c r="K1120" s="63"/>
      <c r="L1120" s="63"/>
      <c r="M1120" s="63"/>
      <c r="N1120" s="63"/>
      <c r="O1120" s="63"/>
      <c r="Q1120" s="63"/>
      <c r="R1120" s="63"/>
      <c r="S1120" s="63"/>
      <c r="U1120" s="63"/>
      <c r="V1120" s="63"/>
      <c r="W1120" s="63"/>
      <c r="X1120" s="63"/>
      <c r="Y1120" s="63"/>
      <c r="Z1120" s="63"/>
      <c r="AA1120" s="63"/>
      <c r="AB1120" s="307"/>
      <c r="AC1120" s="307"/>
      <c r="AD1120" s="307"/>
      <c r="AE1120" s="307"/>
      <c r="AF1120" s="307"/>
    </row>
    <row r="1121" spans="10:32" ht="15" customHeight="1" x14ac:dyDescent="0.25">
      <c r="J1121" s="63"/>
      <c r="K1121" s="63"/>
      <c r="L1121" s="63"/>
      <c r="M1121" s="63"/>
      <c r="N1121" s="63"/>
      <c r="O1121" s="63"/>
      <c r="Q1121" s="63"/>
      <c r="R1121" s="63"/>
      <c r="S1121" s="63"/>
      <c r="U1121" s="63"/>
      <c r="V1121" s="63"/>
      <c r="W1121" s="63"/>
      <c r="X1121" s="63"/>
      <c r="Y1121" s="63"/>
      <c r="Z1121" s="63"/>
      <c r="AA1121" s="63"/>
      <c r="AB1121" s="307"/>
      <c r="AC1121" s="307"/>
      <c r="AD1121" s="307"/>
      <c r="AE1121" s="307"/>
      <c r="AF1121" s="307"/>
    </row>
    <row r="1122" spans="10:32" ht="15" customHeight="1" x14ac:dyDescent="0.25">
      <c r="J1122" s="63"/>
      <c r="K1122" s="63"/>
      <c r="L1122" s="63"/>
      <c r="M1122" s="63"/>
      <c r="N1122" s="63"/>
      <c r="O1122" s="63"/>
      <c r="Q1122" s="63"/>
      <c r="R1122" s="63"/>
      <c r="S1122" s="63"/>
      <c r="U1122" s="63"/>
      <c r="V1122" s="63"/>
      <c r="W1122" s="63"/>
      <c r="X1122" s="63"/>
      <c r="Y1122" s="63"/>
      <c r="Z1122" s="63"/>
      <c r="AA1122" s="63"/>
      <c r="AB1122" s="307"/>
      <c r="AC1122" s="307"/>
      <c r="AD1122" s="307"/>
      <c r="AE1122" s="307"/>
      <c r="AF1122" s="307"/>
    </row>
    <row r="1123" spans="10:32" ht="15" customHeight="1" x14ac:dyDescent="0.25">
      <c r="J1123" s="63"/>
      <c r="K1123" s="63"/>
      <c r="L1123" s="63"/>
      <c r="M1123" s="63"/>
      <c r="N1123" s="63"/>
      <c r="O1123" s="63"/>
      <c r="Q1123" s="63"/>
      <c r="R1123" s="63"/>
      <c r="S1123" s="63"/>
      <c r="U1123" s="63"/>
      <c r="V1123" s="63"/>
      <c r="W1123" s="63"/>
      <c r="X1123" s="63"/>
      <c r="Y1123" s="63"/>
      <c r="Z1123" s="63"/>
      <c r="AA1123" s="63"/>
      <c r="AB1123" s="307"/>
      <c r="AC1123" s="307"/>
      <c r="AD1123" s="307"/>
      <c r="AE1123" s="307"/>
      <c r="AF1123" s="307"/>
    </row>
    <row r="1124" spans="10:32" ht="15" customHeight="1" x14ac:dyDescent="0.25">
      <c r="J1124" s="63"/>
      <c r="K1124" s="63"/>
      <c r="L1124" s="63"/>
      <c r="M1124" s="63"/>
      <c r="N1124" s="63"/>
      <c r="O1124" s="63"/>
      <c r="Q1124" s="63"/>
      <c r="R1124" s="63"/>
      <c r="S1124" s="63"/>
      <c r="U1124" s="63"/>
      <c r="V1124" s="63"/>
      <c r="W1124" s="63"/>
      <c r="X1124" s="63"/>
      <c r="Y1124" s="63"/>
      <c r="Z1124" s="63"/>
      <c r="AA1124" s="63"/>
      <c r="AB1124" s="307"/>
      <c r="AC1124" s="307"/>
      <c r="AD1124" s="307"/>
      <c r="AE1124" s="307"/>
      <c r="AF1124" s="307"/>
    </row>
    <row r="1125" spans="10:32" ht="15" customHeight="1" x14ac:dyDescent="0.25">
      <c r="J1125" s="63"/>
      <c r="K1125" s="63"/>
      <c r="L1125" s="63"/>
      <c r="M1125" s="63"/>
      <c r="N1125" s="63"/>
      <c r="O1125" s="63"/>
      <c r="Q1125" s="63"/>
      <c r="R1125" s="63"/>
      <c r="S1125" s="63"/>
      <c r="U1125" s="63"/>
      <c r="V1125" s="63"/>
      <c r="W1125" s="63"/>
      <c r="X1125" s="63"/>
      <c r="Y1125" s="63"/>
      <c r="Z1125" s="63"/>
      <c r="AA1125" s="63"/>
      <c r="AB1125" s="307"/>
      <c r="AC1125" s="307"/>
      <c r="AD1125" s="307"/>
      <c r="AE1125" s="307"/>
      <c r="AF1125" s="307"/>
    </row>
    <row r="1126" spans="10:32" ht="15" customHeight="1" x14ac:dyDescent="0.25">
      <c r="J1126" s="63"/>
      <c r="K1126" s="63"/>
      <c r="L1126" s="63"/>
      <c r="M1126" s="63"/>
      <c r="N1126" s="63"/>
      <c r="O1126" s="63"/>
      <c r="Q1126" s="63"/>
      <c r="R1126" s="63"/>
      <c r="S1126" s="63"/>
      <c r="U1126" s="63"/>
      <c r="V1126" s="63"/>
      <c r="W1126" s="63"/>
      <c r="X1126" s="63"/>
      <c r="Y1126" s="63"/>
      <c r="Z1126" s="63"/>
      <c r="AA1126" s="63"/>
      <c r="AB1126" s="307"/>
      <c r="AC1126" s="307"/>
      <c r="AD1126" s="307"/>
      <c r="AE1126" s="307"/>
      <c r="AF1126" s="307"/>
    </row>
    <row r="1127" spans="10:32" ht="15" customHeight="1" x14ac:dyDescent="0.25">
      <c r="J1127" s="63"/>
      <c r="K1127" s="63"/>
      <c r="L1127" s="63"/>
      <c r="M1127" s="63"/>
      <c r="N1127" s="63"/>
      <c r="O1127" s="63"/>
      <c r="Q1127" s="63"/>
      <c r="R1127" s="63"/>
      <c r="S1127" s="63"/>
      <c r="U1127" s="63"/>
      <c r="V1127" s="63"/>
      <c r="W1127" s="63"/>
      <c r="X1127" s="63"/>
      <c r="Y1127" s="63"/>
      <c r="Z1127" s="63"/>
      <c r="AA1127" s="63"/>
      <c r="AB1127" s="307"/>
      <c r="AC1127" s="307"/>
      <c r="AD1127" s="307"/>
      <c r="AE1127" s="307"/>
      <c r="AF1127" s="307"/>
    </row>
    <row r="1128" spans="10:32" ht="15" customHeight="1" x14ac:dyDescent="0.25">
      <c r="J1128" s="63"/>
      <c r="K1128" s="63"/>
      <c r="L1128" s="63"/>
      <c r="M1128" s="63"/>
      <c r="N1128" s="63"/>
      <c r="O1128" s="63"/>
      <c r="Q1128" s="63"/>
      <c r="R1128" s="63"/>
      <c r="S1128" s="63"/>
      <c r="U1128" s="63"/>
      <c r="V1128" s="63"/>
      <c r="W1128" s="63"/>
      <c r="X1128" s="63"/>
      <c r="Y1128" s="63"/>
      <c r="Z1128" s="63"/>
      <c r="AA1128" s="63"/>
      <c r="AB1128" s="307"/>
      <c r="AC1128" s="307"/>
      <c r="AD1128" s="307"/>
      <c r="AE1128" s="307"/>
      <c r="AF1128" s="307"/>
    </row>
    <row r="1129" spans="10:32" ht="15" customHeight="1" x14ac:dyDescent="0.25">
      <c r="J1129" s="63"/>
      <c r="K1129" s="63"/>
      <c r="L1129" s="63"/>
      <c r="M1129" s="63"/>
      <c r="N1129" s="63"/>
      <c r="O1129" s="63"/>
      <c r="Q1129" s="63"/>
      <c r="R1129" s="63"/>
      <c r="S1129" s="63"/>
      <c r="U1129" s="63"/>
      <c r="V1129" s="63"/>
      <c r="W1129" s="63"/>
      <c r="X1129" s="63"/>
      <c r="Y1129" s="63"/>
      <c r="Z1129" s="63"/>
      <c r="AA1129" s="63"/>
      <c r="AB1129" s="307"/>
      <c r="AC1129" s="307"/>
      <c r="AD1129" s="307"/>
      <c r="AE1129" s="307"/>
      <c r="AF1129" s="307"/>
    </row>
    <row r="1130" spans="10:32" ht="15" customHeight="1" x14ac:dyDescent="0.25">
      <c r="J1130" s="63"/>
      <c r="K1130" s="63"/>
      <c r="L1130" s="63"/>
      <c r="M1130" s="63"/>
      <c r="N1130" s="63"/>
      <c r="O1130" s="63"/>
      <c r="Q1130" s="63"/>
      <c r="R1130" s="63"/>
      <c r="S1130" s="63"/>
      <c r="U1130" s="63"/>
      <c r="V1130" s="63"/>
      <c r="W1130" s="63"/>
      <c r="X1130" s="63"/>
      <c r="Y1130" s="63"/>
      <c r="Z1130" s="63"/>
      <c r="AA1130" s="63"/>
      <c r="AB1130" s="307"/>
      <c r="AC1130" s="307"/>
      <c r="AD1130" s="307"/>
      <c r="AE1130" s="307"/>
      <c r="AF1130" s="307"/>
    </row>
    <row r="1131" spans="10:32" ht="15" customHeight="1" x14ac:dyDescent="0.25">
      <c r="J1131" s="63"/>
      <c r="K1131" s="63"/>
      <c r="L1131" s="63"/>
      <c r="M1131" s="63"/>
      <c r="N1131" s="63"/>
      <c r="O1131" s="63"/>
      <c r="Q1131" s="63"/>
      <c r="R1131" s="63"/>
      <c r="S1131" s="63"/>
      <c r="U1131" s="63"/>
      <c r="V1131" s="63"/>
      <c r="W1131" s="63"/>
      <c r="X1131" s="63"/>
      <c r="Y1131" s="63"/>
      <c r="Z1131" s="63"/>
      <c r="AA1131" s="63"/>
      <c r="AB1131" s="307"/>
      <c r="AC1131" s="307"/>
      <c r="AD1131" s="307"/>
      <c r="AE1131" s="307"/>
      <c r="AF1131" s="307"/>
    </row>
    <row r="1132" spans="10:32" ht="15" customHeight="1" x14ac:dyDescent="0.25">
      <c r="J1132" s="63"/>
      <c r="K1132" s="63"/>
      <c r="L1132" s="63"/>
      <c r="M1132" s="63"/>
      <c r="N1132" s="63"/>
      <c r="O1132" s="63"/>
      <c r="Q1132" s="63"/>
      <c r="R1132" s="63"/>
      <c r="S1132" s="63"/>
      <c r="U1132" s="63"/>
      <c r="V1132" s="63"/>
      <c r="W1132" s="63"/>
      <c r="X1132" s="63"/>
      <c r="Y1132" s="63"/>
      <c r="Z1132" s="63"/>
      <c r="AA1132" s="63"/>
      <c r="AB1132" s="307"/>
      <c r="AC1132" s="307"/>
      <c r="AD1132" s="307"/>
      <c r="AE1132" s="307"/>
      <c r="AF1132" s="307"/>
    </row>
    <row r="1133" spans="10:32" ht="15" customHeight="1" x14ac:dyDescent="0.25">
      <c r="J1133" s="63"/>
      <c r="K1133" s="63"/>
      <c r="L1133" s="63"/>
      <c r="M1133" s="63"/>
      <c r="N1133" s="63"/>
      <c r="O1133" s="63"/>
      <c r="Q1133" s="63"/>
      <c r="R1133" s="63"/>
      <c r="S1133" s="63"/>
      <c r="U1133" s="63"/>
      <c r="V1133" s="63"/>
      <c r="W1133" s="63"/>
      <c r="X1133" s="63"/>
      <c r="Y1133" s="63"/>
      <c r="Z1133" s="63"/>
      <c r="AA1133" s="63"/>
      <c r="AB1133" s="307"/>
      <c r="AC1133" s="307"/>
      <c r="AD1133" s="307"/>
      <c r="AE1133" s="307"/>
      <c r="AF1133" s="307"/>
    </row>
    <row r="1134" spans="10:32" ht="15" customHeight="1" x14ac:dyDescent="0.25">
      <c r="J1134" s="63"/>
      <c r="K1134" s="63"/>
      <c r="L1134" s="63"/>
      <c r="M1134" s="63"/>
      <c r="N1134" s="63"/>
      <c r="O1134" s="63"/>
      <c r="Q1134" s="63"/>
      <c r="R1134" s="63"/>
      <c r="S1134" s="63"/>
      <c r="U1134" s="63"/>
      <c r="V1134" s="63"/>
      <c r="W1134" s="63"/>
      <c r="X1134" s="63"/>
      <c r="Y1134" s="63"/>
      <c r="Z1134" s="63"/>
      <c r="AA1134" s="63"/>
      <c r="AB1134" s="307"/>
      <c r="AC1134" s="307"/>
      <c r="AD1134" s="307"/>
      <c r="AE1134" s="307"/>
      <c r="AF1134" s="307"/>
    </row>
    <row r="1135" spans="10:32" ht="15" customHeight="1" x14ac:dyDescent="0.25">
      <c r="J1135" s="63"/>
      <c r="K1135" s="63"/>
      <c r="L1135" s="63"/>
      <c r="M1135" s="63"/>
      <c r="N1135" s="63"/>
      <c r="O1135" s="63"/>
      <c r="Q1135" s="63"/>
      <c r="R1135" s="63"/>
      <c r="S1135" s="63"/>
      <c r="U1135" s="63"/>
      <c r="V1135" s="63"/>
      <c r="W1135" s="63"/>
      <c r="X1135" s="63"/>
      <c r="Y1135" s="63"/>
      <c r="Z1135" s="63"/>
      <c r="AA1135" s="63"/>
      <c r="AB1135" s="307"/>
      <c r="AC1135" s="307"/>
      <c r="AD1135" s="307"/>
      <c r="AE1135" s="307"/>
      <c r="AF1135" s="307"/>
    </row>
    <row r="1136" spans="10:32" ht="15" customHeight="1" x14ac:dyDescent="0.25">
      <c r="J1136" s="63"/>
      <c r="K1136" s="63"/>
      <c r="L1136" s="63"/>
      <c r="M1136" s="63"/>
      <c r="N1136" s="63"/>
      <c r="O1136" s="63"/>
      <c r="Q1136" s="63"/>
      <c r="R1136" s="63"/>
      <c r="S1136" s="63"/>
      <c r="U1136" s="63"/>
      <c r="V1136" s="63"/>
      <c r="W1136" s="63"/>
      <c r="X1136" s="63"/>
      <c r="Y1136" s="63"/>
      <c r="Z1136" s="63"/>
      <c r="AA1136" s="63"/>
      <c r="AB1136" s="307"/>
      <c r="AC1136" s="307"/>
      <c r="AD1136" s="307"/>
      <c r="AE1136" s="307"/>
      <c r="AF1136" s="307"/>
    </row>
    <row r="1137" spans="10:32" ht="15" customHeight="1" x14ac:dyDescent="0.25">
      <c r="J1137" s="63"/>
      <c r="K1137" s="63"/>
      <c r="L1137" s="63"/>
      <c r="M1137" s="63"/>
      <c r="N1137" s="63"/>
      <c r="O1137" s="63"/>
      <c r="Q1137" s="63"/>
      <c r="R1137" s="63"/>
      <c r="S1137" s="63"/>
      <c r="U1137" s="63"/>
      <c r="V1137" s="63"/>
      <c r="W1137" s="63"/>
      <c r="X1137" s="63"/>
      <c r="Y1137" s="63"/>
      <c r="Z1137" s="63"/>
      <c r="AA1137" s="63"/>
      <c r="AB1137" s="307"/>
      <c r="AC1137" s="307"/>
      <c r="AD1137" s="307"/>
      <c r="AE1137" s="307"/>
      <c r="AF1137" s="307"/>
    </row>
    <row r="1138" spans="10:32" ht="15" customHeight="1" x14ac:dyDescent="0.25">
      <c r="J1138" s="63"/>
      <c r="K1138" s="63"/>
      <c r="L1138" s="63"/>
      <c r="M1138" s="63"/>
      <c r="N1138" s="63"/>
      <c r="O1138" s="63"/>
      <c r="Q1138" s="63"/>
      <c r="R1138" s="63"/>
      <c r="S1138" s="63"/>
      <c r="U1138" s="63"/>
      <c r="V1138" s="63"/>
      <c r="W1138" s="63"/>
      <c r="X1138" s="63"/>
      <c r="Y1138" s="63"/>
      <c r="Z1138" s="63"/>
      <c r="AA1138" s="63"/>
      <c r="AB1138" s="307"/>
      <c r="AC1138" s="307"/>
      <c r="AD1138" s="307"/>
      <c r="AE1138" s="307"/>
      <c r="AF1138" s="307"/>
    </row>
    <row r="1139" spans="10:32" ht="15" customHeight="1" x14ac:dyDescent="0.25">
      <c r="J1139" s="63"/>
      <c r="K1139" s="63"/>
      <c r="L1139" s="63"/>
      <c r="M1139" s="63"/>
      <c r="N1139" s="63"/>
      <c r="O1139" s="63"/>
      <c r="Q1139" s="63"/>
      <c r="R1139" s="63"/>
      <c r="S1139" s="63"/>
      <c r="U1139" s="63"/>
      <c r="V1139" s="63"/>
      <c r="W1139" s="63"/>
      <c r="X1139" s="63"/>
      <c r="Y1139" s="63"/>
      <c r="Z1139" s="63"/>
      <c r="AA1139" s="63"/>
      <c r="AB1139" s="307"/>
      <c r="AC1139" s="307"/>
      <c r="AD1139" s="307"/>
      <c r="AE1139" s="307"/>
      <c r="AF1139" s="307"/>
    </row>
    <row r="1140" spans="10:32" ht="15" customHeight="1" x14ac:dyDescent="0.25">
      <c r="J1140" s="63"/>
      <c r="K1140" s="63"/>
      <c r="L1140" s="63"/>
      <c r="M1140" s="63"/>
      <c r="N1140" s="63"/>
      <c r="O1140" s="63"/>
      <c r="Q1140" s="63"/>
      <c r="R1140" s="63"/>
      <c r="S1140" s="63"/>
      <c r="U1140" s="63"/>
      <c r="V1140" s="63"/>
      <c r="W1140" s="63"/>
      <c r="X1140" s="63"/>
      <c r="Y1140" s="63"/>
      <c r="Z1140" s="63"/>
      <c r="AA1140" s="63"/>
      <c r="AB1140" s="307"/>
      <c r="AC1140" s="307"/>
      <c r="AD1140" s="307"/>
      <c r="AE1140" s="307"/>
      <c r="AF1140" s="307"/>
    </row>
    <row r="1141" spans="10:32" ht="15" customHeight="1" x14ac:dyDescent="0.25">
      <c r="J1141" s="63"/>
      <c r="K1141" s="63"/>
      <c r="L1141" s="63"/>
      <c r="M1141" s="63"/>
      <c r="N1141" s="63"/>
      <c r="O1141" s="63"/>
      <c r="Q1141" s="63"/>
      <c r="R1141" s="63"/>
      <c r="S1141" s="63"/>
      <c r="U1141" s="63"/>
      <c r="V1141" s="63"/>
      <c r="W1141" s="63"/>
      <c r="X1141" s="63"/>
      <c r="Y1141" s="63"/>
      <c r="Z1141" s="63"/>
      <c r="AA1141" s="63"/>
      <c r="AB1141" s="307"/>
      <c r="AC1141" s="307"/>
      <c r="AD1141" s="307"/>
      <c r="AE1141" s="307"/>
      <c r="AF1141" s="307"/>
    </row>
    <row r="1142" spans="10:32" ht="15" customHeight="1" x14ac:dyDescent="0.25">
      <c r="J1142" s="63"/>
      <c r="K1142" s="63"/>
      <c r="L1142" s="63"/>
      <c r="M1142" s="63"/>
      <c r="N1142" s="63"/>
      <c r="O1142" s="63"/>
      <c r="Q1142" s="63"/>
      <c r="R1142" s="63"/>
      <c r="S1142" s="63"/>
      <c r="U1142" s="63"/>
      <c r="V1142" s="63"/>
      <c r="W1142" s="63"/>
      <c r="X1142" s="63"/>
      <c r="Y1142" s="63"/>
      <c r="Z1142" s="63"/>
      <c r="AA1142" s="63"/>
      <c r="AB1142" s="307"/>
      <c r="AC1142" s="307"/>
      <c r="AD1142" s="307"/>
      <c r="AE1142" s="307"/>
      <c r="AF1142" s="307"/>
    </row>
    <row r="1143" spans="10:32" ht="15" customHeight="1" x14ac:dyDescent="0.25">
      <c r="J1143" s="63"/>
      <c r="K1143" s="63"/>
      <c r="L1143" s="63"/>
      <c r="M1143" s="63"/>
      <c r="N1143" s="63"/>
      <c r="O1143" s="63"/>
      <c r="Q1143" s="63"/>
      <c r="R1143" s="63"/>
      <c r="S1143" s="63"/>
      <c r="U1143" s="63"/>
      <c r="V1143" s="63"/>
      <c r="W1143" s="63"/>
      <c r="X1143" s="63"/>
      <c r="Y1143" s="63"/>
      <c r="Z1143" s="63"/>
      <c r="AA1143" s="63"/>
      <c r="AB1143" s="307"/>
      <c r="AC1143" s="307"/>
      <c r="AD1143" s="307"/>
      <c r="AE1143" s="307"/>
      <c r="AF1143" s="307"/>
    </row>
    <row r="1144" spans="10:32" ht="15" customHeight="1" x14ac:dyDescent="0.25">
      <c r="J1144" s="63"/>
      <c r="K1144" s="63"/>
      <c r="L1144" s="63"/>
      <c r="M1144" s="63"/>
      <c r="N1144" s="63"/>
      <c r="O1144" s="63"/>
      <c r="Q1144" s="63"/>
      <c r="R1144" s="63"/>
      <c r="S1144" s="63"/>
      <c r="U1144" s="63"/>
      <c r="V1144" s="63"/>
      <c r="W1144" s="63"/>
      <c r="X1144" s="63"/>
      <c r="Y1144" s="63"/>
      <c r="Z1144" s="63"/>
      <c r="AA1144" s="63"/>
      <c r="AB1144" s="307"/>
      <c r="AC1144" s="307"/>
      <c r="AD1144" s="307"/>
      <c r="AE1144" s="307"/>
      <c r="AF1144" s="307"/>
    </row>
    <row r="1145" spans="10:32" ht="15" customHeight="1" x14ac:dyDescent="0.25">
      <c r="J1145" s="63"/>
      <c r="K1145" s="63"/>
      <c r="L1145" s="63"/>
      <c r="M1145" s="63"/>
      <c r="N1145" s="63"/>
      <c r="O1145" s="63"/>
      <c r="Q1145" s="63"/>
      <c r="R1145" s="63"/>
      <c r="S1145" s="63"/>
      <c r="U1145" s="63"/>
      <c r="V1145" s="63"/>
      <c r="W1145" s="63"/>
      <c r="X1145" s="63"/>
      <c r="Y1145" s="63"/>
      <c r="Z1145" s="63"/>
      <c r="AA1145" s="63"/>
      <c r="AB1145" s="307"/>
      <c r="AC1145" s="307"/>
      <c r="AD1145" s="307"/>
      <c r="AE1145" s="307"/>
      <c r="AF1145" s="307"/>
    </row>
    <row r="1146" spans="10:32" ht="15" customHeight="1" x14ac:dyDescent="0.25">
      <c r="J1146" s="63"/>
      <c r="K1146" s="63"/>
      <c r="L1146" s="63"/>
      <c r="M1146" s="63"/>
      <c r="N1146" s="63"/>
      <c r="O1146" s="63"/>
      <c r="Q1146" s="63"/>
      <c r="R1146" s="63"/>
      <c r="S1146" s="63"/>
      <c r="U1146" s="63"/>
      <c r="V1146" s="63"/>
      <c r="W1146" s="63"/>
      <c r="X1146" s="63"/>
      <c r="Y1146" s="63"/>
      <c r="Z1146" s="63"/>
      <c r="AA1146" s="63"/>
      <c r="AB1146" s="307"/>
      <c r="AC1146" s="307"/>
      <c r="AD1146" s="307"/>
      <c r="AE1146" s="307"/>
      <c r="AF1146" s="307"/>
    </row>
    <row r="1147" spans="10:32" ht="15" customHeight="1" x14ac:dyDescent="0.25">
      <c r="J1147" s="63"/>
      <c r="K1147" s="63"/>
      <c r="L1147" s="63"/>
      <c r="M1147" s="63"/>
      <c r="N1147" s="63"/>
      <c r="O1147" s="63"/>
      <c r="Q1147" s="63"/>
      <c r="R1147" s="63"/>
      <c r="S1147" s="63"/>
      <c r="U1147" s="63"/>
      <c r="V1147" s="63"/>
      <c r="W1147" s="63"/>
      <c r="X1147" s="63"/>
      <c r="Y1147" s="63"/>
      <c r="Z1147" s="63"/>
      <c r="AA1147" s="63"/>
      <c r="AB1147" s="307"/>
      <c r="AC1147" s="307"/>
      <c r="AD1147" s="307"/>
      <c r="AE1147" s="307"/>
      <c r="AF1147" s="307"/>
    </row>
    <row r="1148" spans="10:32" ht="15" customHeight="1" x14ac:dyDescent="0.25">
      <c r="J1148" s="63"/>
      <c r="K1148" s="63"/>
      <c r="L1148" s="63"/>
      <c r="M1148" s="63"/>
      <c r="N1148" s="63"/>
      <c r="O1148" s="63"/>
      <c r="Q1148" s="63"/>
      <c r="R1148" s="63"/>
      <c r="S1148" s="63"/>
      <c r="U1148" s="63"/>
      <c r="V1148" s="63"/>
      <c r="W1148" s="63"/>
      <c r="X1148" s="63"/>
      <c r="Y1148" s="63"/>
      <c r="Z1148" s="63"/>
      <c r="AA1148" s="63"/>
      <c r="AB1148" s="307"/>
      <c r="AC1148" s="307"/>
      <c r="AD1148" s="307"/>
      <c r="AE1148" s="307"/>
      <c r="AF1148" s="307"/>
    </row>
    <row r="1149" spans="10:32" ht="15" customHeight="1" x14ac:dyDescent="0.25">
      <c r="J1149" s="63"/>
      <c r="K1149" s="63"/>
      <c r="L1149" s="63"/>
      <c r="M1149" s="63"/>
      <c r="N1149" s="63"/>
      <c r="O1149" s="63"/>
      <c r="Q1149" s="63"/>
      <c r="R1149" s="63"/>
      <c r="S1149" s="63"/>
      <c r="U1149" s="63"/>
      <c r="V1149" s="63"/>
      <c r="W1149" s="63"/>
      <c r="X1149" s="63"/>
      <c r="Y1149" s="63"/>
      <c r="Z1149" s="63"/>
      <c r="AA1149" s="63"/>
      <c r="AB1149" s="307"/>
      <c r="AC1149" s="307"/>
      <c r="AD1149" s="307"/>
      <c r="AE1149" s="307"/>
      <c r="AF1149" s="307"/>
    </row>
    <row r="1150" spans="10:32" ht="15" customHeight="1" x14ac:dyDescent="0.25">
      <c r="J1150" s="63"/>
      <c r="K1150" s="63"/>
      <c r="L1150" s="63"/>
      <c r="M1150" s="63"/>
      <c r="N1150" s="63"/>
      <c r="O1150" s="63"/>
      <c r="Q1150" s="63"/>
      <c r="R1150" s="63"/>
      <c r="S1150" s="63"/>
      <c r="U1150" s="63"/>
      <c r="V1150" s="63"/>
      <c r="W1150" s="63"/>
      <c r="X1150" s="63"/>
      <c r="Y1150" s="63"/>
      <c r="Z1150" s="63"/>
      <c r="AA1150" s="63"/>
      <c r="AB1150" s="307"/>
      <c r="AC1150" s="307"/>
      <c r="AD1150" s="307"/>
      <c r="AE1150" s="307"/>
      <c r="AF1150" s="307"/>
    </row>
    <row r="1151" spans="10:32" ht="15" customHeight="1" x14ac:dyDescent="0.25">
      <c r="J1151" s="63"/>
      <c r="K1151" s="63"/>
      <c r="L1151" s="63"/>
      <c r="M1151" s="63"/>
      <c r="N1151" s="63"/>
      <c r="O1151" s="63"/>
      <c r="Q1151" s="63"/>
      <c r="R1151" s="63"/>
      <c r="S1151" s="63"/>
      <c r="U1151" s="63"/>
      <c r="V1151" s="63"/>
      <c r="W1151" s="63"/>
      <c r="X1151" s="63"/>
      <c r="Y1151" s="63"/>
      <c r="Z1151" s="63"/>
      <c r="AA1151" s="63"/>
      <c r="AB1151" s="307"/>
      <c r="AC1151" s="307"/>
      <c r="AD1151" s="307"/>
      <c r="AE1151" s="307"/>
      <c r="AF1151" s="307"/>
    </row>
    <row r="1152" spans="10:32" ht="15" customHeight="1" x14ac:dyDescent="0.25">
      <c r="J1152" s="63"/>
      <c r="K1152" s="63"/>
      <c r="L1152" s="63"/>
      <c r="M1152" s="63"/>
      <c r="N1152" s="63"/>
      <c r="O1152" s="63"/>
      <c r="Q1152" s="63"/>
      <c r="R1152" s="63"/>
      <c r="S1152" s="63"/>
      <c r="U1152" s="63"/>
      <c r="V1152" s="63"/>
      <c r="W1152" s="63"/>
      <c r="X1152" s="63"/>
      <c r="Y1152" s="63"/>
      <c r="Z1152" s="63"/>
      <c r="AA1152" s="63"/>
      <c r="AB1152" s="307"/>
      <c r="AC1152" s="307"/>
      <c r="AD1152" s="307"/>
      <c r="AE1152" s="307"/>
      <c r="AF1152" s="307"/>
    </row>
    <row r="1153" spans="10:32" ht="15" customHeight="1" x14ac:dyDescent="0.25">
      <c r="J1153" s="63"/>
      <c r="K1153" s="63"/>
      <c r="L1153" s="63"/>
      <c r="M1153" s="63"/>
      <c r="N1153" s="63"/>
      <c r="O1153" s="63"/>
      <c r="Q1153" s="63"/>
      <c r="R1153" s="63"/>
      <c r="S1153" s="63"/>
      <c r="U1153" s="63"/>
      <c r="V1153" s="63"/>
      <c r="W1153" s="63"/>
      <c r="X1153" s="63"/>
      <c r="Y1153" s="63"/>
      <c r="Z1153" s="63"/>
      <c r="AA1153" s="63"/>
      <c r="AB1153" s="307"/>
      <c r="AC1153" s="307"/>
      <c r="AD1153" s="307"/>
      <c r="AE1153" s="307"/>
      <c r="AF1153" s="307"/>
    </row>
    <row r="1154" spans="10:32" ht="15" customHeight="1" x14ac:dyDescent="0.25">
      <c r="J1154" s="63"/>
      <c r="K1154" s="63"/>
      <c r="L1154" s="63"/>
      <c r="M1154" s="63"/>
      <c r="N1154" s="63"/>
      <c r="O1154" s="63"/>
      <c r="Q1154" s="63"/>
      <c r="R1154" s="63"/>
      <c r="S1154" s="63"/>
      <c r="U1154" s="63"/>
      <c r="V1154" s="63"/>
      <c r="W1154" s="63"/>
      <c r="X1154" s="63"/>
      <c r="Y1154" s="63"/>
      <c r="Z1154" s="63"/>
      <c r="AA1154" s="63"/>
      <c r="AB1154" s="307"/>
      <c r="AC1154" s="307"/>
      <c r="AD1154" s="307"/>
      <c r="AE1154" s="307"/>
      <c r="AF1154" s="307"/>
    </row>
    <row r="1155" spans="10:32" ht="15" customHeight="1" x14ac:dyDescent="0.25">
      <c r="J1155" s="63"/>
      <c r="K1155" s="63"/>
      <c r="L1155" s="63"/>
      <c r="M1155" s="63"/>
      <c r="N1155" s="63"/>
      <c r="O1155" s="63"/>
      <c r="Q1155" s="63"/>
      <c r="R1155" s="63"/>
      <c r="S1155" s="63"/>
      <c r="U1155" s="63"/>
      <c r="V1155" s="63"/>
      <c r="W1155" s="63"/>
      <c r="X1155" s="63"/>
      <c r="Y1155" s="63"/>
      <c r="Z1155" s="63"/>
      <c r="AA1155" s="63"/>
      <c r="AB1155" s="307"/>
      <c r="AC1155" s="307"/>
      <c r="AD1155" s="307"/>
      <c r="AE1155" s="307"/>
      <c r="AF1155" s="307"/>
    </row>
    <row r="1156" spans="10:32" ht="15" customHeight="1" x14ac:dyDescent="0.25">
      <c r="J1156" s="63"/>
      <c r="K1156" s="63"/>
      <c r="L1156" s="63"/>
      <c r="M1156" s="63"/>
      <c r="N1156" s="63"/>
      <c r="O1156" s="63"/>
      <c r="Q1156" s="63"/>
      <c r="R1156" s="63"/>
      <c r="S1156" s="63"/>
      <c r="U1156" s="63"/>
      <c r="V1156" s="63"/>
      <c r="W1156" s="63"/>
      <c r="X1156" s="63"/>
      <c r="Y1156" s="63"/>
      <c r="Z1156" s="63"/>
      <c r="AA1156" s="63"/>
      <c r="AB1156" s="307"/>
      <c r="AC1156" s="307"/>
      <c r="AD1156" s="307"/>
      <c r="AE1156" s="307"/>
      <c r="AF1156" s="307"/>
    </row>
    <row r="1157" spans="10:32" ht="15" customHeight="1" x14ac:dyDescent="0.25">
      <c r="J1157" s="63"/>
      <c r="K1157" s="63"/>
      <c r="L1157" s="63"/>
      <c r="M1157" s="63"/>
      <c r="N1157" s="63"/>
      <c r="O1157" s="63"/>
      <c r="Q1157" s="63"/>
      <c r="R1157" s="63"/>
      <c r="S1157" s="63"/>
      <c r="U1157" s="63"/>
      <c r="V1157" s="63"/>
      <c r="W1157" s="63"/>
      <c r="X1157" s="63"/>
      <c r="Y1157" s="63"/>
      <c r="Z1157" s="63"/>
      <c r="AA1157" s="63"/>
      <c r="AB1157" s="307"/>
      <c r="AC1157" s="307"/>
      <c r="AD1157" s="307"/>
      <c r="AE1157" s="307"/>
      <c r="AF1157" s="307"/>
    </row>
    <row r="1158" spans="10:32" ht="15" customHeight="1" x14ac:dyDescent="0.25">
      <c r="J1158" s="63"/>
      <c r="K1158" s="63"/>
      <c r="L1158" s="63"/>
      <c r="M1158" s="63"/>
      <c r="N1158" s="63"/>
      <c r="O1158" s="63"/>
      <c r="Q1158" s="63"/>
      <c r="R1158" s="63"/>
      <c r="S1158" s="63"/>
      <c r="U1158" s="63"/>
      <c r="V1158" s="63"/>
      <c r="W1158" s="63"/>
      <c r="X1158" s="63"/>
      <c r="Y1158" s="63"/>
      <c r="Z1158" s="63"/>
      <c r="AA1158" s="63"/>
      <c r="AB1158" s="307"/>
      <c r="AC1158" s="307"/>
      <c r="AD1158" s="307"/>
      <c r="AE1158" s="307"/>
      <c r="AF1158" s="307"/>
    </row>
    <row r="1159" spans="10:32" ht="15" customHeight="1" x14ac:dyDescent="0.25">
      <c r="J1159" s="63"/>
      <c r="K1159" s="63"/>
      <c r="L1159" s="63"/>
      <c r="M1159" s="63"/>
      <c r="N1159" s="63"/>
      <c r="O1159" s="63"/>
      <c r="Q1159" s="63"/>
      <c r="R1159" s="63"/>
      <c r="S1159" s="63"/>
      <c r="U1159" s="63"/>
      <c r="V1159" s="63"/>
      <c r="W1159" s="63"/>
      <c r="X1159" s="63"/>
      <c r="Y1159" s="63"/>
      <c r="Z1159" s="63"/>
      <c r="AA1159" s="63"/>
      <c r="AB1159" s="307"/>
      <c r="AC1159" s="307"/>
      <c r="AD1159" s="307"/>
      <c r="AE1159" s="307"/>
      <c r="AF1159" s="307"/>
    </row>
    <row r="1160" spans="10:32" ht="15" customHeight="1" x14ac:dyDescent="0.25">
      <c r="J1160" s="63"/>
      <c r="K1160" s="63"/>
      <c r="L1160" s="63"/>
      <c r="M1160" s="63"/>
      <c r="N1160" s="63"/>
      <c r="O1160" s="63"/>
      <c r="Q1160" s="63"/>
      <c r="R1160" s="63"/>
      <c r="S1160" s="63"/>
      <c r="U1160" s="63"/>
      <c r="V1160" s="63"/>
      <c r="W1160" s="63"/>
      <c r="X1160" s="63"/>
      <c r="Y1160" s="63"/>
      <c r="Z1160" s="63"/>
      <c r="AA1160" s="63"/>
      <c r="AB1160" s="307"/>
      <c r="AC1160" s="307"/>
      <c r="AD1160" s="307"/>
      <c r="AE1160" s="307"/>
      <c r="AF1160" s="307"/>
    </row>
    <row r="1161" spans="10:32" ht="15" customHeight="1" x14ac:dyDescent="0.25">
      <c r="J1161" s="63"/>
      <c r="K1161" s="63"/>
      <c r="L1161" s="63"/>
      <c r="M1161" s="63"/>
      <c r="N1161" s="63"/>
      <c r="O1161" s="63"/>
      <c r="Q1161" s="63"/>
      <c r="R1161" s="63"/>
      <c r="S1161" s="63"/>
      <c r="U1161" s="63"/>
      <c r="V1161" s="63"/>
      <c r="W1161" s="63"/>
      <c r="X1161" s="63"/>
      <c r="Y1161" s="63"/>
      <c r="Z1161" s="63"/>
      <c r="AA1161" s="63"/>
      <c r="AB1161" s="307"/>
      <c r="AC1161" s="307"/>
      <c r="AD1161" s="307"/>
      <c r="AE1161" s="307"/>
      <c r="AF1161" s="307"/>
    </row>
    <row r="1162" spans="10:32" ht="15" customHeight="1" x14ac:dyDescent="0.25">
      <c r="J1162" s="63"/>
      <c r="K1162" s="63"/>
      <c r="L1162" s="63"/>
      <c r="M1162" s="63"/>
      <c r="N1162" s="63"/>
      <c r="O1162" s="63"/>
      <c r="Q1162" s="63"/>
      <c r="R1162" s="63"/>
      <c r="S1162" s="63"/>
      <c r="U1162" s="63"/>
      <c r="V1162" s="63"/>
      <c r="W1162" s="63"/>
      <c r="X1162" s="63"/>
      <c r="Y1162" s="63"/>
      <c r="Z1162" s="63"/>
      <c r="AA1162" s="63"/>
      <c r="AB1162" s="307"/>
      <c r="AC1162" s="307"/>
      <c r="AD1162" s="307"/>
      <c r="AE1162" s="307"/>
      <c r="AF1162" s="307"/>
    </row>
    <row r="1163" spans="10:32" ht="15" customHeight="1" x14ac:dyDescent="0.25">
      <c r="J1163" s="63"/>
      <c r="K1163" s="63"/>
      <c r="L1163" s="63"/>
      <c r="M1163" s="63"/>
      <c r="N1163" s="63"/>
      <c r="O1163" s="63"/>
      <c r="Q1163" s="63"/>
      <c r="R1163" s="63"/>
      <c r="S1163" s="63"/>
      <c r="U1163" s="63"/>
      <c r="V1163" s="63"/>
      <c r="W1163" s="63"/>
      <c r="X1163" s="63"/>
      <c r="Y1163" s="63"/>
      <c r="Z1163" s="63"/>
      <c r="AA1163" s="63"/>
      <c r="AB1163" s="307"/>
      <c r="AC1163" s="307"/>
      <c r="AD1163" s="307"/>
      <c r="AE1163" s="307"/>
      <c r="AF1163" s="307"/>
    </row>
    <row r="1164" spans="10:32" ht="15" customHeight="1" x14ac:dyDescent="0.25">
      <c r="J1164" s="63"/>
      <c r="K1164" s="63"/>
      <c r="L1164" s="63"/>
      <c r="M1164" s="63"/>
      <c r="N1164" s="63"/>
      <c r="O1164" s="63"/>
      <c r="Q1164" s="63"/>
      <c r="R1164" s="63"/>
      <c r="S1164" s="63"/>
      <c r="U1164" s="63"/>
      <c r="V1164" s="63"/>
      <c r="W1164" s="63"/>
      <c r="X1164" s="63"/>
      <c r="Y1164" s="63"/>
      <c r="Z1164" s="63"/>
      <c r="AA1164" s="63"/>
      <c r="AB1164" s="307"/>
      <c r="AC1164" s="307"/>
      <c r="AD1164" s="307"/>
      <c r="AE1164" s="307"/>
      <c r="AF1164" s="307"/>
    </row>
    <row r="1165" spans="10:32" ht="15" customHeight="1" x14ac:dyDescent="0.25">
      <c r="J1165" s="63"/>
      <c r="K1165" s="63"/>
      <c r="L1165" s="63"/>
      <c r="M1165" s="63"/>
      <c r="N1165" s="63"/>
      <c r="O1165" s="63"/>
      <c r="Q1165" s="63"/>
      <c r="R1165" s="63"/>
      <c r="S1165" s="63"/>
      <c r="U1165" s="63"/>
      <c r="V1165" s="63"/>
      <c r="W1165" s="63"/>
      <c r="X1165" s="63"/>
      <c r="Y1165" s="63"/>
      <c r="Z1165" s="63"/>
      <c r="AA1165" s="63"/>
      <c r="AB1165" s="307"/>
      <c r="AC1165" s="307"/>
      <c r="AD1165" s="307"/>
      <c r="AE1165" s="307"/>
      <c r="AF1165" s="307"/>
    </row>
    <row r="1166" spans="10:32" ht="15" customHeight="1" x14ac:dyDescent="0.25">
      <c r="J1166" s="63"/>
      <c r="K1166" s="63"/>
      <c r="L1166" s="63"/>
      <c r="M1166" s="63"/>
      <c r="N1166" s="63"/>
      <c r="O1166" s="63"/>
      <c r="Q1166" s="63"/>
      <c r="R1166" s="63"/>
      <c r="S1166" s="63"/>
      <c r="U1166" s="63"/>
      <c r="V1166" s="63"/>
      <c r="W1166" s="63"/>
      <c r="X1166" s="63"/>
      <c r="Y1166" s="63"/>
      <c r="Z1166" s="63"/>
      <c r="AA1166" s="63"/>
      <c r="AB1166" s="307"/>
      <c r="AC1166" s="307"/>
      <c r="AD1166" s="307"/>
      <c r="AE1166" s="307"/>
      <c r="AF1166" s="307"/>
    </row>
    <row r="1167" spans="10:32" ht="15" customHeight="1" x14ac:dyDescent="0.25">
      <c r="J1167" s="63"/>
      <c r="K1167" s="63"/>
      <c r="L1167" s="63"/>
      <c r="M1167" s="63"/>
      <c r="N1167" s="63"/>
      <c r="O1167" s="63"/>
      <c r="Q1167" s="63"/>
      <c r="R1167" s="63"/>
      <c r="S1167" s="63"/>
      <c r="U1167" s="63"/>
      <c r="V1167" s="63"/>
      <c r="W1167" s="63"/>
      <c r="X1167" s="63"/>
      <c r="Y1167" s="63"/>
      <c r="Z1167" s="63"/>
      <c r="AA1167" s="63"/>
      <c r="AB1167" s="307"/>
      <c r="AC1167" s="307"/>
      <c r="AD1167" s="307"/>
      <c r="AE1167" s="307"/>
      <c r="AF1167" s="307"/>
    </row>
    <row r="1168" spans="10:32" ht="15" customHeight="1" x14ac:dyDescent="0.25">
      <c r="J1168" s="63"/>
      <c r="K1168" s="63"/>
      <c r="L1168" s="63"/>
      <c r="M1168" s="63"/>
      <c r="N1168" s="63"/>
      <c r="O1168" s="63"/>
      <c r="Q1168" s="63"/>
      <c r="R1168" s="63"/>
      <c r="S1168" s="63"/>
      <c r="U1168" s="63"/>
      <c r="V1168" s="63"/>
      <c r="W1168" s="63"/>
      <c r="X1168" s="63"/>
      <c r="Y1168" s="63"/>
      <c r="Z1168" s="63"/>
      <c r="AA1168" s="63"/>
      <c r="AB1168" s="307"/>
      <c r="AC1168" s="307"/>
      <c r="AD1168" s="307"/>
      <c r="AE1168" s="307"/>
      <c r="AF1168" s="307"/>
    </row>
    <row r="1169" spans="10:32" ht="15" customHeight="1" x14ac:dyDescent="0.25">
      <c r="J1169" s="63"/>
      <c r="K1169" s="63"/>
      <c r="L1169" s="63"/>
      <c r="M1169" s="63"/>
      <c r="N1169" s="63"/>
      <c r="O1169" s="63"/>
      <c r="Q1169" s="63"/>
      <c r="R1169" s="63"/>
      <c r="S1169" s="63"/>
      <c r="U1169" s="63"/>
      <c r="V1169" s="63"/>
      <c r="W1169" s="63"/>
      <c r="X1169" s="63"/>
      <c r="Y1169" s="63"/>
      <c r="Z1169" s="63"/>
      <c r="AA1169" s="63"/>
      <c r="AB1169" s="307"/>
      <c r="AC1169" s="307"/>
      <c r="AD1169" s="307"/>
      <c r="AE1169" s="307"/>
      <c r="AF1169" s="307"/>
    </row>
    <row r="1170" spans="10:32" ht="15" customHeight="1" x14ac:dyDescent="0.25">
      <c r="J1170" s="63"/>
      <c r="K1170" s="63"/>
      <c r="L1170" s="63"/>
      <c r="M1170" s="63"/>
      <c r="N1170" s="63"/>
      <c r="O1170" s="63"/>
      <c r="Q1170" s="63"/>
      <c r="R1170" s="63"/>
      <c r="S1170" s="63"/>
      <c r="U1170" s="63"/>
      <c r="V1170" s="63"/>
      <c r="W1170" s="63"/>
      <c r="X1170" s="63"/>
      <c r="Y1170" s="63"/>
      <c r="Z1170" s="63"/>
      <c r="AA1170" s="63"/>
      <c r="AB1170" s="307"/>
      <c r="AC1170" s="307"/>
      <c r="AD1170" s="307"/>
      <c r="AE1170" s="307"/>
      <c r="AF1170" s="307"/>
    </row>
    <row r="1171" spans="10:32" ht="15" customHeight="1" x14ac:dyDescent="0.25">
      <c r="J1171" s="63"/>
      <c r="K1171" s="63"/>
      <c r="L1171" s="63"/>
      <c r="M1171" s="63"/>
      <c r="N1171" s="63"/>
      <c r="O1171" s="63"/>
      <c r="Q1171" s="63"/>
      <c r="R1171" s="63"/>
      <c r="S1171" s="63"/>
      <c r="U1171" s="63"/>
      <c r="V1171" s="63"/>
      <c r="W1171" s="63"/>
      <c r="X1171" s="63"/>
      <c r="Y1171" s="63"/>
      <c r="Z1171" s="63"/>
      <c r="AA1171" s="63"/>
      <c r="AB1171" s="307"/>
      <c r="AC1171" s="307"/>
      <c r="AD1171" s="307"/>
      <c r="AE1171" s="307"/>
      <c r="AF1171" s="307"/>
    </row>
    <row r="1172" spans="10:32" ht="15" customHeight="1" x14ac:dyDescent="0.25">
      <c r="J1172" s="63"/>
      <c r="K1172" s="63"/>
      <c r="L1172" s="63"/>
      <c r="M1172" s="63"/>
      <c r="N1172" s="63"/>
      <c r="O1172" s="63"/>
      <c r="Q1172" s="63"/>
      <c r="R1172" s="63"/>
      <c r="S1172" s="63"/>
      <c r="U1172" s="63"/>
      <c r="V1172" s="63"/>
      <c r="W1172" s="63"/>
      <c r="X1172" s="63"/>
      <c r="Y1172" s="63"/>
      <c r="Z1172" s="63"/>
      <c r="AA1172" s="63"/>
      <c r="AB1172" s="307"/>
      <c r="AC1172" s="307"/>
      <c r="AD1172" s="307"/>
      <c r="AE1172" s="307"/>
      <c r="AF1172" s="307"/>
    </row>
    <row r="1173" spans="10:32" ht="15" customHeight="1" x14ac:dyDescent="0.25">
      <c r="J1173" s="63"/>
      <c r="K1173" s="63"/>
      <c r="L1173" s="63"/>
      <c r="M1173" s="63"/>
      <c r="N1173" s="63"/>
      <c r="O1173" s="63"/>
      <c r="Q1173" s="63"/>
      <c r="R1173" s="63"/>
      <c r="S1173" s="63"/>
      <c r="U1173" s="63"/>
      <c r="V1173" s="63"/>
      <c r="W1173" s="63"/>
      <c r="X1173" s="63"/>
      <c r="Y1173" s="63"/>
      <c r="Z1173" s="63"/>
      <c r="AA1173" s="63"/>
      <c r="AB1173" s="307"/>
      <c r="AC1173" s="307"/>
      <c r="AD1173" s="307"/>
      <c r="AE1173" s="307"/>
      <c r="AF1173" s="307"/>
    </row>
    <row r="1174" spans="10:32" ht="15" customHeight="1" x14ac:dyDescent="0.25">
      <c r="J1174" s="63"/>
      <c r="K1174" s="63"/>
      <c r="L1174" s="63"/>
      <c r="M1174" s="63"/>
      <c r="N1174" s="63"/>
      <c r="O1174" s="63"/>
      <c r="Q1174" s="63"/>
      <c r="R1174" s="63"/>
      <c r="S1174" s="63"/>
      <c r="U1174" s="63"/>
      <c r="V1174" s="63"/>
      <c r="W1174" s="63"/>
      <c r="X1174" s="63"/>
      <c r="Y1174" s="63"/>
      <c r="Z1174" s="63"/>
      <c r="AA1174" s="63"/>
      <c r="AB1174" s="307"/>
      <c r="AC1174" s="307"/>
      <c r="AD1174" s="307"/>
      <c r="AE1174" s="307"/>
      <c r="AF1174" s="307"/>
    </row>
    <row r="1175" spans="10:32" ht="15" customHeight="1" x14ac:dyDescent="0.25">
      <c r="J1175" s="63"/>
      <c r="K1175" s="63"/>
      <c r="L1175" s="63"/>
      <c r="M1175" s="63"/>
      <c r="N1175" s="63"/>
      <c r="O1175" s="63"/>
      <c r="Q1175" s="63"/>
      <c r="R1175" s="63"/>
      <c r="S1175" s="63"/>
      <c r="U1175" s="63"/>
      <c r="V1175" s="63"/>
      <c r="W1175" s="63"/>
      <c r="X1175" s="63"/>
      <c r="Y1175" s="63"/>
      <c r="Z1175" s="63"/>
      <c r="AA1175" s="63"/>
      <c r="AB1175" s="307"/>
      <c r="AC1175" s="307"/>
      <c r="AD1175" s="307"/>
      <c r="AE1175" s="307"/>
      <c r="AF1175" s="307"/>
    </row>
    <row r="1176" spans="10:32" ht="15" customHeight="1" x14ac:dyDescent="0.25">
      <c r="J1176" s="63"/>
      <c r="K1176" s="63"/>
      <c r="L1176" s="63"/>
      <c r="M1176" s="63"/>
      <c r="N1176" s="63"/>
      <c r="O1176" s="63"/>
      <c r="Q1176" s="63"/>
      <c r="R1176" s="63"/>
      <c r="S1176" s="63"/>
      <c r="U1176" s="63"/>
      <c r="V1176" s="63"/>
      <c r="W1176" s="63"/>
      <c r="X1176" s="63"/>
      <c r="Y1176" s="63"/>
      <c r="Z1176" s="63"/>
      <c r="AA1176" s="63"/>
      <c r="AB1176" s="307"/>
      <c r="AC1176" s="307"/>
      <c r="AD1176" s="307"/>
      <c r="AE1176" s="307"/>
      <c r="AF1176" s="307"/>
    </row>
    <row r="1177" spans="10:32" ht="15" customHeight="1" x14ac:dyDescent="0.25">
      <c r="J1177" s="63"/>
      <c r="K1177" s="63"/>
      <c r="L1177" s="63"/>
      <c r="M1177" s="63"/>
      <c r="N1177" s="63"/>
      <c r="O1177" s="63"/>
      <c r="Q1177" s="63"/>
      <c r="R1177" s="63"/>
      <c r="S1177" s="63"/>
      <c r="U1177" s="63"/>
      <c r="V1177" s="63"/>
      <c r="W1177" s="63"/>
      <c r="X1177" s="63"/>
      <c r="Y1177" s="63"/>
      <c r="Z1177" s="63"/>
      <c r="AA1177" s="63"/>
      <c r="AB1177" s="307"/>
      <c r="AC1177" s="307"/>
      <c r="AD1177" s="307"/>
      <c r="AE1177" s="307"/>
      <c r="AF1177" s="307"/>
    </row>
    <row r="1178" spans="10:32" ht="15" customHeight="1" x14ac:dyDescent="0.25">
      <c r="J1178" s="63"/>
      <c r="K1178" s="63"/>
      <c r="L1178" s="63"/>
      <c r="M1178" s="63"/>
      <c r="N1178" s="63"/>
      <c r="O1178" s="63"/>
      <c r="Q1178" s="63"/>
      <c r="R1178" s="63"/>
      <c r="S1178" s="63"/>
      <c r="U1178" s="63"/>
      <c r="V1178" s="63"/>
      <c r="W1178" s="63"/>
      <c r="X1178" s="63"/>
      <c r="Y1178" s="63"/>
      <c r="Z1178" s="63"/>
      <c r="AA1178" s="63"/>
      <c r="AB1178" s="307"/>
      <c r="AC1178" s="307"/>
      <c r="AD1178" s="307"/>
      <c r="AE1178" s="307"/>
      <c r="AF1178" s="307"/>
    </row>
    <row r="1179" spans="10:32" ht="15" customHeight="1" x14ac:dyDescent="0.25">
      <c r="J1179" s="63"/>
      <c r="K1179" s="63"/>
      <c r="L1179" s="63"/>
      <c r="M1179" s="63"/>
      <c r="N1179" s="63"/>
      <c r="O1179" s="63"/>
      <c r="Q1179" s="63"/>
      <c r="R1179" s="63"/>
      <c r="S1179" s="63"/>
      <c r="U1179" s="63"/>
      <c r="V1179" s="63"/>
      <c r="W1179" s="63"/>
      <c r="X1179" s="63"/>
      <c r="Y1179" s="63"/>
      <c r="Z1179" s="63"/>
      <c r="AA1179" s="63"/>
      <c r="AB1179" s="307"/>
      <c r="AC1179" s="307"/>
      <c r="AD1179" s="307"/>
      <c r="AE1179" s="307"/>
      <c r="AF1179" s="307"/>
    </row>
    <row r="1180" spans="10:32" ht="15" customHeight="1" x14ac:dyDescent="0.25">
      <c r="J1180" s="63"/>
      <c r="K1180" s="63"/>
      <c r="L1180" s="63"/>
      <c r="M1180" s="63"/>
      <c r="N1180" s="63"/>
      <c r="O1180" s="63"/>
      <c r="Q1180" s="63"/>
      <c r="R1180" s="63"/>
      <c r="S1180" s="63"/>
      <c r="U1180" s="63"/>
      <c r="V1180" s="63"/>
      <c r="W1180" s="63"/>
      <c r="X1180" s="63"/>
      <c r="Y1180" s="63"/>
      <c r="Z1180" s="63"/>
      <c r="AA1180" s="63"/>
      <c r="AB1180" s="307"/>
      <c r="AC1180" s="307"/>
      <c r="AD1180" s="307"/>
      <c r="AE1180" s="307"/>
      <c r="AF1180" s="307"/>
    </row>
    <row r="1181" spans="10:32" ht="15" customHeight="1" x14ac:dyDescent="0.25">
      <c r="J1181" s="63"/>
      <c r="K1181" s="63"/>
      <c r="L1181" s="63"/>
      <c r="M1181" s="63"/>
      <c r="N1181" s="63"/>
      <c r="O1181" s="63"/>
      <c r="Q1181" s="63"/>
      <c r="R1181" s="63"/>
      <c r="S1181" s="63"/>
      <c r="U1181" s="63"/>
      <c r="V1181" s="63"/>
      <c r="W1181" s="63"/>
      <c r="X1181" s="63"/>
      <c r="Y1181" s="63"/>
      <c r="Z1181" s="63"/>
      <c r="AA1181" s="63"/>
      <c r="AB1181" s="307"/>
      <c r="AC1181" s="307"/>
      <c r="AD1181" s="307"/>
      <c r="AE1181" s="307"/>
      <c r="AF1181" s="307"/>
    </row>
    <row r="1182" spans="10:32" ht="15" customHeight="1" x14ac:dyDescent="0.25">
      <c r="J1182" s="63"/>
      <c r="K1182" s="63"/>
      <c r="L1182" s="63"/>
      <c r="M1182" s="63"/>
      <c r="N1182" s="63"/>
      <c r="O1182" s="63"/>
      <c r="Q1182" s="63"/>
      <c r="R1182" s="63"/>
      <c r="S1182" s="63"/>
      <c r="U1182" s="63"/>
      <c r="V1182" s="63"/>
      <c r="W1182" s="63"/>
      <c r="X1182" s="63"/>
      <c r="Y1182" s="63"/>
      <c r="Z1182" s="63"/>
      <c r="AA1182" s="63"/>
      <c r="AB1182" s="307"/>
      <c r="AC1182" s="307"/>
      <c r="AD1182" s="307"/>
      <c r="AE1182" s="307"/>
      <c r="AF1182" s="307"/>
    </row>
    <row r="1183" spans="10:32" ht="15" customHeight="1" x14ac:dyDescent="0.25">
      <c r="J1183" s="63"/>
      <c r="K1183" s="63"/>
      <c r="L1183" s="63"/>
      <c r="M1183" s="63"/>
      <c r="N1183" s="63"/>
      <c r="O1183" s="63"/>
      <c r="Q1183" s="63"/>
      <c r="R1183" s="63"/>
      <c r="S1183" s="63"/>
      <c r="U1183" s="63"/>
      <c r="V1183" s="63"/>
      <c r="W1183" s="63"/>
      <c r="X1183" s="63"/>
      <c r="Y1183" s="63"/>
      <c r="Z1183" s="63"/>
      <c r="AA1183" s="63"/>
      <c r="AB1183" s="307"/>
      <c r="AC1183" s="307"/>
      <c r="AD1183" s="307"/>
      <c r="AE1183" s="307"/>
      <c r="AF1183" s="307"/>
    </row>
    <row r="1184" spans="10:32" ht="15" customHeight="1" x14ac:dyDescent="0.25">
      <c r="J1184" s="63"/>
      <c r="K1184" s="63"/>
      <c r="L1184" s="63"/>
      <c r="M1184" s="63"/>
      <c r="N1184" s="63"/>
      <c r="O1184" s="63"/>
      <c r="Q1184" s="63"/>
      <c r="R1184" s="63"/>
      <c r="S1184" s="63"/>
      <c r="U1184" s="63"/>
      <c r="V1184" s="63"/>
      <c r="W1184" s="63"/>
      <c r="X1184" s="63"/>
      <c r="Y1184" s="63"/>
      <c r="Z1184" s="63"/>
      <c r="AA1184" s="63"/>
      <c r="AB1184" s="307"/>
      <c r="AC1184" s="307"/>
      <c r="AD1184" s="307"/>
      <c r="AE1184" s="307"/>
      <c r="AF1184" s="307"/>
    </row>
    <row r="1185" spans="10:32" ht="15" customHeight="1" x14ac:dyDescent="0.25">
      <c r="J1185" s="63"/>
      <c r="K1185" s="63"/>
      <c r="L1185" s="63"/>
      <c r="M1185" s="63"/>
      <c r="N1185" s="63"/>
      <c r="O1185" s="63"/>
      <c r="Q1185" s="63"/>
      <c r="R1185" s="63"/>
      <c r="S1185" s="63"/>
      <c r="U1185" s="63"/>
      <c r="V1185" s="63"/>
      <c r="W1185" s="63"/>
      <c r="X1185" s="63"/>
      <c r="Y1185" s="63"/>
      <c r="Z1185" s="63"/>
      <c r="AA1185" s="63"/>
      <c r="AB1185" s="307"/>
      <c r="AC1185" s="307"/>
      <c r="AD1185" s="307"/>
      <c r="AE1185" s="307"/>
      <c r="AF1185" s="307"/>
    </row>
    <row r="1186" spans="10:32" ht="15" customHeight="1" x14ac:dyDescent="0.25">
      <c r="J1186" s="63"/>
      <c r="K1186" s="63"/>
      <c r="L1186" s="63"/>
      <c r="M1186" s="63"/>
      <c r="N1186" s="63"/>
      <c r="O1186" s="63"/>
      <c r="Q1186" s="63"/>
      <c r="R1186" s="63"/>
      <c r="S1186" s="63"/>
      <c r="U1186" s="63"/>
      <c r="V1186" s="63"/>
      <c r="W1186" s="63"/>
      <c r="X1186" s="63"/>
      <c r="Y1186" s="63"/>
      <c r="Z1186" s="63"/>
      <c r="AA1186" s="63"/>
      <c r="AB1186" s="307"/>
      <c r="AC1186" s="307"/>
      <c r="AD1186" s="307"/>
      <c r="AE1186" s="307"/>
      <c r="AF1186" s="307"/>
    </row>
    <row r="1187" spans="10:32" ht="15" customHeight="1" x14ac:dyDescent="0.25">
      <c r="J1187" s="63"/>
      <c r="K1187" s="63"/>
      <c r="L1187" s="63"/>
      <c r="M1187" s="63"/>
      <c r="N1187" s="63"/>
      <c r="O1187" s="63"/>
      <c r="Q1187" s="63"/>
      <c r="R1187" s="63"/>
      <c r="S1187" s="63"/>
      <c r="U1187" s="63"/>
      <c r="V1187" s="63"/>
      <c r="W1187" s="63"/>
      <c r="X1187" s="63"/>
      <c r="Y1187" s="63"/>
      <c r="Z1187" s="63"/>
      <c r="AA1187" s="63"/>
      <c r="AB1187" s="307"/>
      <c r="AC1187" s="307"/>
      <c r="AD1187" s="307"/>
      <c r="AE1187" s="307"/>
      <c r="AF1187" s="307"/>
    </row>
    <row r="1188" spans="10:32" ht="15" customHeight="1" x14ac:dyDescent="0.25">
      <c r="J1188" s="63"/>
      <c r="K1188" s="63"/>
      <c r="L1188" s="63"/>
      <c r="M1188" s="63"/>
      <c r="N1188" s="63"/>
      <c r="O1188" s="63"/>
      <c r="Q1188" s="63"/>
      <c r="R1188" s="63"/>
      <c r="S1188" s="63"/>
      <c r="U1188" s="63"/>
      <c r="V1188" s="63"/>
      <c r="W1188" s="63"/>
      <c r="X1188" s="63"/>
      <c r="Y1188" s="63"/>
      <c r="Z1188" s="63"/>
      <c r="AA1188" s="63"/>
      <c r="AB1188" s="307"/>
      <c r="AC1188" s="307"/>
      <c r="AD1188" s="307"/>
      <c r="AE1188" s="307"/>
      <c r="AF1188" s="307"/>
    </row>
    <row r="1189" spans="10:32" ht="15" customHeight="1" x14ac:dyDescent="0.25">
      <c r="J1189" s="63"/>
      <c r="K1189" s="63"/>
      <c r="L1189" s="63"/>
      <c r="M1189" s="63"/>
      <c r="N1189" s="63"/>
      <c r="O1189" s="63"/>
      <c r="Q1189" s="63"/>
      <c r="R1189" s="63"/>
      <c r="S1189" s="63"/>
      <c r="U1189" s="63"/>
      <c r="V1189" s="63"/>
      <c r="W1189" s="63"/>
      <c r="X1189" s="63"/>
      <c r="Y1189" s="63"/>
      <c r="Z1189" s="63"/>
      <c r="AA1189" s="63"/>
      <c r="AB1189" s="307"/>
      <c r="AC1189" s="307"/>
      <c r="AD1189" s="307"/>
      <c r="AE1189" s="307"/>
      <c r="AF1189" s="307"/>
    </row>
    <row r="1190" spans="10:32" ht="15" customHeight="1" x14ac:dyDescent="0.25">
      <c r="J1190" s="63"/>
      <c r="K1190" s="63"/>
      <c r="L1190" s="63"/>
      <c r="M1190" s="63"/>
      <c r="N1190" s="63"/>
      <c r="O1190" s="63"/>
      <c r="Q1190" s="63"/>
      <c r="R1190" s="63"/>
      <c r="S1190" s="63"/>
      <c r="U1190" s="63"/>
      <c r="V1190" s="63"/>
      <c r="W1190" s="63"/>
      <c r="X1190" s="63"/>
      <c r="Y1190" s="63"/>
      <c r="Z1190" s="63"/>
      <c r="AA1190" s="63"/>
      <c r="AB1190" s="307"/>
      <c r="AC1190" s="307"/>
      <c r="AD1190" s="307"/>
      <c r="AE1190" s="307"/>
      <c r="AF1190" s="307"/>
    </row>
    <row r="1191" spans="10:32" ht="15" customHeight="1" x14ac:dyDescent="0.25">
      <c r="J1191" s="63"/>
      <c r="K1191" s="63"/>
      <c r="L1191" s="63"/>
      <c r="M1191" s="63"/>
      <c r="N1191" s="63"/>
      <c r="O1191" s="63"/>
      <c r="Q1191" s="63"/>
      <c r="R1191" s="63"/>
      <c r="S1191" s="63"/>
      <c r="U1191" s="63"/>
      <c r="V1191" s="63"/>
      <c r="W1191" s="63"/>
      <c r="X1191" s="63"/>
      <c r="Y1191" s="63"/>
      <c r="Z1191" s="63"/>
      <c r="AA1191" s="63"/>
      <c r="AB1191" s="307"/>
      <c r="AC1191" s="307"/>
      <c r="AD1191" s="307"/>
      <c r="AE1191" s="307"/>
      <c r="AF1191" s="307"/>
    </row>
    <row r="1192" spans="10:32" ht="15" customHeight="1" x14ac:dyDescent="0.25">
      <c r="J1192" s="63"/>
      <c r="K1192" s="63"/>
      <c r="L1192" s="63"/>
      <c r="M1192" s="63"/>
      <c r="N1192" s="63"/>
      <c r="O1192" s="63"/>
      <c r="Q1192" s="63"/>
      <c r="R1192" s="63"/>
      <c r="S1192" s="63"/>
      <c r="U1192" s="63"/>
      <c r="V1192" s="63"/>
      <c r="W1192" s="63"/>
      <c r="X1192" s="63"/>
      <c r="Y1192" s="63"/>
      <c r="Z1192" s="63"/>
      <c r="AA1192" s="63"/>
      <c r="AB1192" s="307"/>
      <c r="AC1192" s="307"/>
      <c r="AD1192" s="307"/>
      <c r="AE1192" s="307"/>
      <c r="AF1192" s="307"/>
    </row>
    <row r="1193" spans="10:32" ht="15" customHeight="1" x14ac:dyDescent="0.25">
      <c r="J1193" s="63"/>
      <c r="K1193" s="63"/>
      <c r="L1193" s="63"/>
      <c r="M1193" s="63"/>
      <c r="N1193" s="63"/>
      <c r="O1193" s="63"/>
      <c r="Q1193" s="63"/>
      <c r="R1193" s="63"/>
      <c r="S1193" s="63"/>
      <c r="U1193" s="63"/>
      <c r="V1193" s="63"/>
      <c r="W1193" s="63"/>
      <c r="X1193" s="63"/>
      <c r="Y1193" s="63"/>
      <c r="Z1193" s="63"/>
      <c r="AA1193" s="63"/>
      <c r="AB1193" s="307"/>
      <c r="AC1193" s="307"/>
      <c r="AD1193" s="307"/>
      <c r="AE1193" s="307"/>
      <c r="AF1193" s="307"/>
    </row>
    <row r="1194" spans="10:32" ht="15" customHeight="1" x14ac:dyDescent="0.25">
      <c r="J1194" s="63"/>
      <c r="K1194" s="63"/>
      <c r="L1194" s="63"/>
      <c r="M1194" s="63"/>
      <c r="N1194" s="63"/>
      <c r="O1194" s="63"/>
      <c r="Q1194" s="63"/>
      <c r="R1194" s="63"/>
      <c r="S1194" s="63"/>
      <c r="U1194" s="63"/>
      <c r="V1194" s="63"/>
      <c r="W1194" s="63"/>
      <c r="X1194" s="63"/>
      <c r="Y1194" s="63"/>
      <c r="Z1194" s="63"/>
      <c r="AA1194" s="63"/>
      <c r="AB1194" s="307"/>
      <c r="AC1194" s="307"/>
      <c r="AD1194" s="307"/>
      <c r="AE1194" s="307"/>
      <c r="AF1194" s="307"/>
    </row>
    <row r="1195" spans="10:32" ht="15" customHeight="1" x14ac:dyDescent="0.25">
      <c r="J1195" s="63"/>
      <c r="K1195" s="63"/>
      <c r="L1195" s="63"/>
      <c r="M1195" s="63"/>
      <c r="N1195" s="63"/>
      <c r="O1195" s="63"/>
      <c r="Q1195" s="63"/>
      <c r="R1195" s="63"/>
      <c r="S1195" s="63"/>
      <c r="U1195" s="63"/>
      <c r="V1195" s="63"/>
      <c r="W1195" s="63"/>
      <c r="X1195" s="63"/>
      <c r="Y1195" s="63"/>
      <c r="Z1195" s="63"/>
      <c r="AA1195" s="63"/>
      <c r="AB1195" s="307"/>
      <c r="AC1195" s="307"/>
      <c r="AD1195" s="307"/>
      <c r="AE1195" s="307"/>
      <c r="AF1195" s="307"/>
    </row>
    <row r="1196" spans="10:32" ht="15" customHeight="1" x14ac:dyDescent="0.25">
      <c r="J1196" s="63"/>
      <c r="K1196" s="63"/>
      <c r="L1196" s="63"/>
      <c r="M1196" s="63"/>
      <c r="N1196" s="63"/>
      <c r="O1196" s="63"/>
      <c r="Q1196" s="63"/>
      <c r="R1196" s="63"/>
      <c r="S1196" s="63"/>
      <c r="U1196" s="63"/>
      <c r="V1196" s="63"/>
      <c r="W1196" s="63"/>
      <c r="X1196" s="63"/>
      <c r="Y1196" s="63"/>
      <c r="Z1196" s="63"/>
      <c r="AA1196" s="63"/>
      <c r="AB1196" s="307"/>
      <c r="AC1196" s="307"/>
      <c r="AD1196" s="307"/>
      <c r="AE1196" s="307"/>
      <c r="AF1196" s="307"/>
    </row>
    <row r="1197" spans="10:32" ht="15" customHeight="1" x14ac:dyDescent="0.25">
      <c r="J1197" s="63"/>
      <c r="K1197" s="63"/>
      <c r="L1197" s="63"/>
      <c r="M1197" s="63"/>
      <c r="N1197" s="63"/>
      <c r="O1197" s="63"/>
      <c r="Q1197" s="63"/>
      <c r="R1197" s="63"/>
      <c r="S1197" s="63"/>
      <c r="U1197" s="63"/>
      <c r="V1197" s="63"/>
      <c r="W1197" s="63"/>
      <c r="X1197" s="63"/>
      <c r="Y1197" s="63"/>
      <c r="Z1197" s="63"/>
      <c r="AA1197" s="63"/>
      <c r="AB1197" s="307"/>
      <c r="AC1197" s="307"/>
      <c r="AD1197" s="307"/>
      <c r="AE1197" s="307"/>
      <c r="AF1197" s="307"/>
    </row>
    <row r="1198" spans="10:32" ht="15" customHeight="1" x14ac:dyDescent="0.25">
      <c r="J1198" s="63"/>
      <c r="K1198" s="63"/>
      <c r="L1198" s="63"/>
      <c r="M1198" s="63"/>
      <c r="N1198" s="63"/>
      <c r="O1198" s="63"/>
      <c r="Q1198" s="63"/>
      <c r="R1198" s="63"/>
      <c r="S1198" s="63"/>
      <c r="U1198" s="63"/>
      <c r="V1198" s="63"/>
      <c r="W1198" s="63"/>
      <c r="X1198" s="63"/>
      <c r="Y1198" s="63"/>
      <c r="Z1198" s="63"/>
      <c r="AA1198" s="63"/>
      <c r="AB1198" s="307"/>
      <c r="AC1198" s="307"/>
      <c r="AD1198" s="307"/>
      <c r="AE1198" s="307"/>
      <c r="AF1198" s="307"/>
    </row>
    <row r="1199" spans="10:32" ht="15" customHeight="1" x14ac:dyDescent="0.25">
      <c r="J1199" s="63"/>
      <c r="K1199" s="63"/>
      <c r="L1199" s="63"/>
      <c r="M1199" s="63"/>
      <c r="N1199" s="63"/>
      <c r="O1199" s="63"/>
      <c r="Q1199" s="63"/>
      <c r="R1199" s="63"/>
      <c r="S1199" s="63"/>
      <c r="U1199" s="63"/>
      <c r="V1199" s="63"/>
      <c r="W1199" s="63"/>
      <c r="X1199" s="63"/>
      <c r="Y1199" s="63"/>
      <c r="Z1199" s="63"/>
      <c r="AA1199" s="63"/>
      <c r="AB1199" s="307"/>
      <c r="AC1199" s="307"/>
      <c r="AD1199" s="307"/>
      <c r="AE1199" s="307"/>
      <c r="AF1199" s="307"/>
    </row>
    <row r="1200" spans="10:32" ht="15" customHeight="1" x14ac:dyDescent="0.25">
      <c r="J1200" s="63"/>
      <c r="K1200" s="63"/>
      <c r="L1200" s="63"/>
      <c r="M1200" s="63"/>
      <c r="N1200" s="63"/>
      <c r="O1200" s="63"/>
      <c r="Q1200" s="63"/>
      <c r="R1200" s="63"/>
      <c r="S1200" s="63"/>
      <c r="U1200" s="63"/>
      <c r="V1200" s="63"/>
      <c r="W1200" s="63"/>
      <c r="X1200" s="63"/>
      <c r="Y1200" s="63"/>
      <c r="Z1200" s="63"/>
      <c r="AA1200" s="63"/>
      <c r="AB1200" s="307"/>
      <c r="AC1200" s="307"/>
      <c r="AD1200" s="307"/>
      <c r="AE1200" s="307"/>
      <c r="AF1200" s="307"/>
    </row>
    <row r="1201" spans="10:32" ht="15" customHeight="1" x14ac:dyDescent="0.25">
      <c r="J1201" s="63"/>
      <c r="K1201" s="63"/>
      <c r="L1201" s="63"/>
      <c r="M1201" s="63"/>
      <c r="N1201" s="63"/>
      <c r="O1201" s="63"/>
      <c r="Q1201" s="63"/>
      <c r="R1201" s="63"/>
      <c r="S1201" s="63"/>
      <c r="U1201" s="63"/>
      <c r="V1201" s="63"/>
      <c r="W1201" s="63"/>
      <c r="X1201" s="63"/>
      <c r="Y1201" s="63"/>
      <c r="Z1201" s="63"/>
      <c r="AA1201" s="63"/>
      <c r="AB1201" s="307"/>
      <c r="AC1201" s="307"/>
      <c r="AD1201" s="307"/>
      <c r="AE1201" s="307"/>
      <c r="AF1201" s="307"/>
    </row>
    <row r="1202" spans="10:32" ht="15" customHeight="1" x14ac:dyDescent="0.25">
      <c r="J1202" s="63"/>
      <c r="K1202" s="63"/>
      <c r="L1202" s="63"/>
      <c r="M1202" s="63"/>
      <c r="N1202" s="63"/>
      <c r="O1202" s="63"/>
      <c r="Q1202" s="63"/>
      <c r="R1202" s="63"/>
      <c r="S1202" s="63"/>
      <c r="U1202" s="63"/>
      <c r="V1202" s="63"/>
      <c r="W1202" s="63"/>
      <c r="X1202" s="63"/>
      <c r="Y1202" s="63"/>
      <c r="Z1202" s="63"/>
      <c r="AA1202" s="63"/>
      <c r="AB1202" s="307"/>
      <c r="AC1202" s="307"/>
      <c r="AD1202" s="307"/>
      <c r="AE1202" s="307"/>
      <c r="AF1202" s="307"/>
    </row>
    <row r="1203" spans="10:32" ht="15" customHeight="1" x14ac:dyDescent="0.25">
      <c r="J1203" s="63"/>
      <c r="K1203" s="63"/>
      <c r="L1203" s="63"/>
      <c r="M1203" s="63"/>
      <c r="N1203" s="63"/>
      <c r="O1203" s="63"/>
      <c r="Q1203" s="63"/>
      <c r="R1203" s="63"/>
      <c r="S1203" s="63"/>
      <c r="U1203" s="63"/>
      <c r="V1203" s="63"/>
      <c r="W1203" s="63"/>
      <c r="X1203" s="63"/>
      <c r="Y1203" s="63"/>
      <c r="Z1203" s="63"/>
      <c r="AA1203" s="63"/>
      <c r="AB1203" s="307"/>
      <c r="AC1203" s="307"/>
      <c r="AD1203" s="307"/>
      <c r="AE1203" s="307"/>
      <c r="AF1203" s="307"/>
    </row>
    <row r="1204" spans="10:32" ht="15" customHeight="1" x14ac:dyDescent="0.25">
      <c r="J1204" s="63"/>
      <c r="K1204" s="63"/>
      <c r="L1204" s="63"/>
      <c r="M1204" s="63"/>
      <c r="N1204" s="63"/>
      <c r="O1204" s="63"/>
      <c r="Q1204" s="63"/>
      <c r="R1204" s="63"/>
      <c r="S1204" s="63"/>
      <c r="U1204" s="63"/>
      <c r="V1204" s="63"/>
      <c r="W1204" s="63"/>
      <c r="X1204" s="63"/>
      <c r="Y1204" s="63"/>
      <c r="Z1204" s="63"/>
      <c r="AA1204" s="63"/>
      <c r="AB1204" s="307"/>
      <c r="AC1204" s="307"/>
      <c r="AD1204" s="307"/>
      <c r="AE1204" s="307"/>
      <c r="AF1204" s="307"/>
    </row>
    <row r="1205" spans="10:32" ht="15" customHeight="1" x14ac:dyDescent="0.25">
      <c r="J1205" s="63"/>
      <c r="K1205" s="63"/>
      <c r="L1205" s="63"/>
      <c r="M1205" s="63"/>
      <c r="N1205" s="63"/>
      <c r="O1205" s="63"/>
      <c r="Q1205" s="63"/>
      <c r="R1205" s="63"/>
      <c r="S1205" s="63"/>
      <c r="U1205" s="63"/>
      <c r="V1205" s="63"/>
      <c r="W1205" s="63"/>
      <c r="X1205" s="63"/>
      <c r="Y1205" s="63"/>
      <c r="Z1205" s="63"/>
      <c r="AA1205" s="63"/>
      <c r="AB1205" s="307"/>
      <c r="AC1205" s="307"/>
      <c r="AD1205" s="307"/>
      <c r="AE1205" s="307"/>
      <c r="AF1205" s="307"/>
    </row>
    <row r="1206" spans="10:32" ht="15" customHeight="1" x14ac:dyDescent="0.25">
      <c r="J1206" s="63"/>
      <c r="K1206" s="63"/>
      <c r="L1206" s="63"/>
      <c r="M1206" s="63"/>
      <c r="N1206" s="63"/>
      <c r="O1206" s="63"/>
      <c r="Q1206" s="63"/>
      <c r="R1206" s="63"/>
      <c r="S1206" s="63"/>
      <c r="U1206" s="63"/>
      <c r="V1206" s="63"/>
      <c r="W1206" s="63"/>
      <c r="X1206" s="63"/>
      <c r="Y1206" s="63"/>
      <c r="Z1206" s="63"/>
      <c r="AA1206" s="63"/>
      <c r="AB1206" s="307"/>
      <c r="AC1206" s="307"/>
      <c r="AD1206" s="307"/>
      <c r="AE1206" s="307"/>
      <c r="AF1206" s="307"/>
    </row>
    <row r="1207" spans="10:32" ht="15" customHeight="1" x14ac:dyDescent="0.25">
      <c r="J1207" s="63"/>
      <c r="K1207" s="63"/>
      <c r="L1207" s="63"/>
      <c r="M1207" s="63"/>
      <c r="N1207" s="63"/>
      <c r="O1207" s="63"/>
      <c r="Q1207" s="63"/>
      <c r="R1207" s="63"/>
      <c r="S1207" s="63"/>
      <c r="U1207" s="63"/>
      <c r="V1207" s="63"/>
      <c r="W1207" s="63"/>
      <c r="X1207" s="63"/>
      <c r="Y1207" s="63"/>
      <c r="Z1207" s="63"/>
      <c r="AA1207" s="63"/>
      <c r="AB1207" s="307"/>
      <c r="AC1207" s="307"/>
      <c r="AD1207" s="307"/>
      <c r="AE1207" s="307"/>
      <c r="AF1207" s="307"/>
    </row>
    <row r="1208" spans="10:32" ht="15" customHeight="1" x14ac:dyDescent="0.25">
      <c r="J1208" s="63"/>
      <c r="K1208" s="63"/>
      <c r="L1208" s="63"/>
      <c r="M1208" s="63"/>
      <c r="N1208" s="63"/>
      <c r="O1208" s="63"/>
      <c r="Q1208" s="63"/>
      <c r="R1208" s="63"/>
      <c r="S1208" s="63"/>
      <c r="U1208" s="63"/>
      <c r="V1208" s="63"/>
      <c r="W1208" s="63"/>
      <c r="X1208" s="63"/>
      <c r="Y1208" s="63"/>
      <c r="Z1208" s="63"/>
      <c r="AA1208" s="63"/>
      <c r="AB1208" s="307"/>
      <c r="AC1208" s="307"/>
      <c r="AD1208" s="307"/>
      <c r="AE1208" s="307"/>
      <c r="AF1208" s="307"/>
    </row>
    <row r="1209" spans="10:32" ht="15" customHeight="1" x14ac:dyDescent="0.25">
      <c r="J1209" s="63"/>
      <c r="K1209" s="63"/>
      <c r="L1209" s="63"/>
      <c r="M1209" s="63"/>
      <c r="N1209" s="63"/>
      <c r="O1209" s="63"/>
      <c r="Q1209" s="63"/>
      <c r="R1209" s="63"/>
      <c r="S1209" s="63"/>
      <c r="U1209" s="63"/>
      <c r="V1209" s="63"/>
      <c r="W1209" s="63"/>
      <c r="X1209" s="63"/>
      <c r="Y1209" s="63"/>
      <c r="Z1209" s="63"/>
      <c r="AA1209" s="63"/>
      <c r="AB1209" s="307"/>
      <c r="AC1209" s="307"/>
      <c r="AD1209" s="307"/>
      <c r="AE1209" s="307"/>
      <c r="AF1209" s="307"/>
    </row>
    <row r="1210" spans="10:32" ht="15" customHeight="1" x14ac:dyDescent="0.25">
      <c r="J1210" s="63"/>
      <c r="K1210" s="63"/>
      <c r="L1210" s="63"/>
      <c r="M1210" s="63"/>
      <c r="N1210" s="63"/>
      <c r="O1210" s="63"/>
      <c r="Q1210" s="63"/>
      <c r="R1210" s="63"/>
      <c r="S1210" s="63"/>
      <c r="U1210" s="63"/>
      <c r="V1210" s="63"/>
      <c r="W1210" s="63"/>
      <c r="X1210" s="63"/>
      <c r="Y1210" s="63"/>
      <c r="Z1210" s="63"/>
      <c r="AA1210" s="63"/>
      <c r="AB1210" s="307"/>
      <c r="AC1210" s="307"/>
      <c r="AD1210" s="307"/>
      <c r="AE1210" s="307"/>
      <c r="AF1210" s="307"/>
    </row>
    <row r="1211" spans="10:32" ht="15" customHeight="1" x14ac:dyDescent="0.25">
      <c r="J1211" s="63"/>
      <c r="K1211" s="63"/>
      <c r="L1211" s="63"/>
      <c r="M1211" s="63"/>
      <c r="N1211" s="63"/>
      <c r="O1211" s="63"/>
      <c r="Q1211" s="63"/>
      <c r="R1211" s="63"/>
      <c r="S1211" s="63"/>
      <c r="U1211" s="63"/>
      <c r="V1211" s="63"/>
      <c r="W1211" s="63"/>
      <c r="X1211" s="63"/>
      <c r="Y1211" s="63"/>
      <c r="Z1211" s="63"/>
      <c r="AA1211" s="63"/>
      <c r="AB1211" s="307"/>
      <c r="AC1211" s="307"/>
      <c r="AD1211" s="307"/>
      <c r="AE1211" s="307"/>
      <c r="AF1211" s="307"/>
    </row>
    <row r="1212" spans="10:32" ht="15" customHeight="1" x14ac:dyDescent="0.25">
      <c r="J1212" s="63"/>
      <c r="K1212" s="63"/>
      <c r="L1212" s="63"/>
      <c r="M1212" s="63"/>
      <c r="N1212" s="63"/>
      <c r="O1212" s="63"/>
      <c r="Q1212" s="63"/>
      <c r="R1212" s="63"/>
      <c r="S1212" s="63"/>
      <c r="U1212" s="63"/>
      <c r="V1212" s="63"/>
      <c r="W1212" s="63"/>
      <c r="X1212" s="63"/>
      <c r="Y1212" s="63"/>
      <c r="Z1212" s="63"/>
      <c r="AA1212" s="63"/>
      <c r="AB1212" s="307"/>
      <c r="AC1212" s="307"/>
      <c r="AD1212" s="307"/>
      <c r="AE1212" s="307"/>
      <c r="AF1212" s="307"/>
    </row>
    <row r="1213" spans="10:32" ht="15" customHeight="1" x14ac:dyDescent="0.25">
      <c r="J1213" s="63"/>
      <c r="K1213" s="63"/>
      <c r="L1213" s="63"/>
      <c r="M1213" s="63"/>
      <c r="N1213" s="63"/>
      <c r="O1213" s="63"/>
      <c r="Q1213" s="63"/>
      <c r="R1213" s="63"/>
      <c r="S1213" s="63"/>
      <c r="U1213" s="63"/>
      <c r="V1213" s="63"/>
      <c r="W1213" s="63"/>
      <c r="X1213" s="63"/>
      <c r="Y1213" s="63"/>
      <c r="Z1213" s="63"/>
      <c r="AA1213" s="63"/>
      <c r="AB1213" s="307"/>
      <c r="AC1213" s="307"/>
      <c r="AD1213" s="307"/>
      <c r="AE1213" s="307"/>
      <c r="AF1213" s="307"/>
    </row>
    <row r="1214" spans="10:32" ht="15" customHeight="1" x14ac:dyDescent="0.25">
      <c r="J1214" s="63"/>
      <c r="K1214" s="63"/>
      <c r="L1214" s="63"/>
      <c r="M1214" s="63"/>
      <c r="N1214" s="63"/>
      <c r="O1214" s="63"/>
      <c r="Q1214" s="63"/>
      <c r="R1214" s="63"/>
      <c r="S1214" s="63"/>
      <c r="U1214" s="63"/>
      <c r="V1214" s="63"/>
      <c r="W1214" s="63"/>
      <c r="X1214" s="63"/>
      <c r="Y1214" s="63"/>
      <c r="Z1214" s="63"/>
      <c r="AA1214" s="63"/>
      <c r="AB1214" s="307"/>
      <c r="AC1214" s="307"/>
      <c r="AD1214" s="307"/>
      <c r="AE1214" s="307"/>
      <c r="AF1214" s="307"/>
    </row>
    <row r="1215" spans="10:32" ht="15" customHeight="1" x14ac:dyDescent="0.25">
      <c r="J1215" s="63"/>
      <c r="K1215" s="63"/>
      <c r="L1215" s="63"/>
      <c r="M1215" s="63"/>
      <c r="N1215" s="63"/>
      <c r="O1215" s="63"/>
      <c r="Q1215" s="63"/>
      <c r="R1215" s="63"/>
      <c r="S1215" s="63"/>
      <c r="U1215" s="63"/>
      <c r="V1215" s="63"/>
      <c r="W1215" s="63"/>
      <c r="X1215" s="63"/>
      <c r="Y1215" s="63"/>
      <c r="Z1215" s="63"/>
      <c r="AA1215" s="63"/>
      <c r="AB1215" s="307"/>
      <c r="AC1215" s="307"/>
      <c r="AD1215" s="307"/>
      <c r="AE1215" s="307"/>
      <c r="AF1215" s="307"/>
    </row>
    <row r="1216" spans="10:32" ht="15" customHeight="1" x14ac:dyDescent="0.25">
      <c r="J1216" s="63"/>
      <c r="K1216" s="63"/>
      <c r="L1216" s="63"/>
      <c r="M1216" s="63"/>
      <c r="N1216" s="63"/>
      <c r="O1216" s="63"/>
      <c r="Q1216" s="63"/>
      <c r="R1216" s="63"/>
      <c r="S1216" s="63"/>
      <c r="U1216" s="63"/>
      <c r="V1216" s="63"/>
      <c r="W1216" s="63"/>
      <c r="X1216" s="63"/>
      <c r="Y1216" s="63"/>
      <c r="Z1216" s="63"/>
      <c r="AA1216" s="63"/>
      <c r="AB1216" s="307"/>
      <c r="AC1216" s="307"/>
      <c r="AD1216" s="307"/>
      <c r="AE1216" s="307"/>
      <c r="AF1216" s="307"/>
    </row>
    <row r="1217" spans="10:32" ht="15" customHeight="1" x14ac:dyDescent="0.25">
      <c r="J1217" s="63"/>
      <c r="K1217" s="63"/>
      <c r="L1217" s="63"/>
      <c r="M1217" s="63"/>
      <c r="N1217" s="63"/>
      <c r="O1217" s="63"/>
      <c r="Q1217" s="63"/>
      <c r="R1217" s="63"/>
      <c r="S1217" s="63"/>
      <c r="U1217" s="63"/>
      <c r="V1217" s="63"/>
      <c r="W1217" s="63"/>
      <c r="X1217" s="63"/>
      <c r="Y1217" s="63"/>
      <c r="Z1217" s="63"/>
      <c r="AA1217" s="63"/>
      <c r="AB1217" s="307"/>
      <c r="AC1217" s="307"/>
      <c r="AD1217" s="307"/>
      <c r="AE1217" s="307"/>
      <c r="AF1217" s="307"/>
    </row>
    <row r="1218" spans="10:32" ht="15" customHeight="1" x14ac:dyDescent="0.25">
      <c r="J1218" s="63"/>
      <c r="K1218" s="63"/>
      <c r="L1218" s="63"/>
      <c r="M1218" s="63"/>
      <c r="N1218" s="63"/>
      <c r="O1218" s="63"/>
      <c r="Q1218" s="63"/>
      <c r="R1218" s="63"/>
      <c r="S1218" s="63"/>
      <c r="U1218" s="63"/>
      <c r="V1218" s="63"/>
      <c r="W1218" s="63"/>
      <c r="X1218" s="63"/>
      <c r="Y1218" s="63"/>
      <c r="Z1218" s="63"/>
      <c r="AA1218" s="63"/>
      <c r="AB1218" s="307"/>
      <c r="AC1218" s="307"/>
      <c r="AD1218" s="307"/>
      <c r="AE1218" s="307"/>
      <c r="AF1218" s="307"/>
    </row>
    <row r="1219" spans="10:32" ht="15" customHeight="1" x14ac:dyDescent="0.25">
      <c r="J1219" s="63"/>
      <c r="K1219" s="63"/>
      <c r="L1219" s="63"/>
      <c r="M1219" s="63"/>
      <c r="N1219" s="63"/>
      <c r="O1219" s="63"/>
      <c r="Q1219" s="63"/>
      <c r="R1219" s="63"/>
      <c r="S1219" s="63"/>
      <c r="U1219" s="63"/>
      <c r="V1219" s="63"/>
      <c r="W1219" s="63"/>
      <c r="X1219" s="63"/>
      <c r="Y1219" s="63"/>
      <c r="Z1219" s="63"/>
      <c r="AA1219" s="63"/>
      <c r="AB1219" s="307"/>
      <c r="AC1219" s="307"/>
      <c r="AD1219" s="307"/>
      <c r="AE1219" s="307"/>
      <c r="AF1219" s="307"/>
    </row>
    <row r="1220" spans="10:32" ht="15" customHeight="1" x14ac:dyDescent="0.25">
      <c r="J1220" s="63"/>
      <c r="K1220" s="63"/>
      <c r="L1220" s="63"/>
      <c r="M1220" s="63"/>
      <c r="N1220" s="63"/>
      <c r="O1220" s="63"/>
      <c r="Q1220" s="63"/>
      <c r="R1220" s="63"/>
      <c r="S1220" s="63"/>
      <c r="U1220" s="63"/>
      <c r="V1220" s="63"/>
      <c r="W1220" s="63"/>
      <c r="X1220" s="63"/>
      <c r="Y1220" s="63"/>
      <c r="Z1220" s="63"/>
      <c r="AA1220" s="63"/>
      <c r="AB1220" s="307"/>
      <c r="AC1220" s="307"/>
      <c r="AD1220" s="307"/>
      <c r="AE1220" s="307"/>
      <c r="AF1220" s="307"/>
    </row>
    <row r="1221" spans="10:32" ht="15" customHeight="1" x14ac:dyDescent="0.25">
      <c r="J1221" s="63"/>
      <c r="K1221" s="63"/>
      <c r="L1221" s="63"/>
      <c r="M1221" s="63"/>
      <c r="N1221" s="63"/>
      <c r="O1221" s="63"/>
      <c r="Q1221" s="63"/>
      <c r="R1221" s="63"/>
      <c r="S1221" s="63"/>
      <c r="U1221" s="63"/>
      <c r="V1221" s="63"/>
      <c r="W1221" s="63"/>
      <c r="X1221" s="63"/>
      <c r="Y1221" s="63"/>
      <c r="Z1221" s="63"/>
      <c r="AA1221" s="63"/>
      <c r="AB1221" s="307"/>
      <c r="AC1221" s="307"/>
      <c r="AD1221" s="307"/>
      <c r="AE1221" s="307"/>
      <c r="AF1221" s="307"/>
    </row>
    <row r="1222" spans="10:32" ht="15" customHeight="1" x14ac:dyDescent="0.25">
      <c r="J1222" s="63"/>
      <c r="K1222" s="63"/>
      <c r="L1222" s="63"/>
      <c r="M1222" s="63"/>
      <c r="N1222" s="63"/>
      <c r="O1222" s="63"/>
      <c r="Q1222" s="63"/>
      <c r="R1222" s="63"/>
      <c r="S1222" s="63"/>
      <c r="U1222" s="63"/>
      <c r="V1222" s="63"/>
      <c r="W1222" s="63"/>
      <c r="X1222" s="63"/>
      <c r="Y1222" s="63"/>
      <c r="Z1222" s="63"/>
      <c r="AA1222" s="63"/>
      <c r="AB1222" s="307"/>
      <c r="AC1222" s="307"/>
      <c r="AD1222" s="307"/>
      <c r="AE1222" s="307"/>
      <c r="AF1222" s="307"/>
    </row>
    <row r="1223" spans="10:32" ht="15" customHeight="1" x14ac:dyDescent="0.25">
      <c r="J1223" s="63"/>
      <c r="K1223" s="63"/>
      <c r="L1223" s="63"/>
      <c r="M1223" s="63"/>
      <c r="N1223" s="63"/>
      <c r="O1223" s="63"/>
      <c r="Q1223" s="63"/>
      <c r="R1223" s="63"/>
      <c r="S1223" s="63"/>
      <c r="U1223" s="63"/>
      <c r="V1223" s="63"/>
      <c r="W1223" s="63"/>
      <c r="X1223" s="63"/>
      <c r="Y1223" s="63"/>
      <c r="Z1223" s="63"/>
      <c r="AA1223" s="63"/>
      <c r="AB1223" s="307"/>
      <c r="AC1223" s="307"/>
      <c r="AD1223" s="307"/>
      <c r="AE1223" s="307"/>
      <c r="AF1223" s="307"/>
    </row>
    <row r="1224" spans="10:32" ht="15" customHeight="1" x14ac:dyDescent="0.25">
      <c r="J1224" s="63"/>
      <c r="K1224" s="63"/>
      <c r="L1224" s="63"/>
      <c r="M1224" s="63"/>
      <c r="N1224" s="63"/>
      <c r="O1224" s="63"/>
      <c r="Q1224" s="63"/>
      <c r="R1224" s="63"/>
      <c r="S1224" s="63"/>
      <c r="U1224" s="63"/>
      <c r="V1224" s="63"/>
      <c r="W1224" s="63"/>
      <c r="X1224" s="63"/>
      <c r="Y1224" s="63"/>
      <c r="Z1224" s="63"/>
      <c r="AA1224" s="63"/>
      <c r="AB1224" s="307"/>
      <c r="AC1224" s="307"/>
      <c r="AD1224" s="307"/>
      <c r="AE1224" s="307"/>
      <c r="AF1224" s="307"/>
    </row>
    <row r="1225" spans="10:32" ht="15" customHeight="1" x14ac:dyDescent="0.25">
      <c r="J1225" s="63"/>
      <c r="K1225" s="63"/>
      <c r="L1225" s="63"/>
      <c r="M1225" s="63"/>
      <c r="N1225" s="63"/>
      <c r="O1225" s="63"/>
      <c r="Q1225" s="63"/>
      <c r="R1225" s="63"/>
      <c r="S1225" s="63"/>
      <c r="U1225" s="63"/>
      <c r="V1225" s="63"/>
      <c r="W1225" s="63"/>
      <c r="X1225" s="63"/>
      <c r="Y1225" s="63"/>
      <c r="Z1225" s="63"/>
      <c r="AA1225" s="63"/>
      <c r="AB1225" s="307"/>
      <c r="AC1225" s="307"/>
      <c r="AD1225" s="307"/>
      <c r="AE1225" s="307"/>
      <c r="AF1225" s="307"/>
    </row>
    <row r="1226" spans="10:32" ht="15" customHeight="1" x14ac:dyDescent="0.25">
      <c r="J1226" s="63"/>
      <c r="K1226" s="63"/>
      <c r="L1226" s="63"/>
      <c r="M1226" s="63"/>
      <c r="N1226" s="63"/>
      <c r="O1226" s="63"/>
      <c r="Q1226" s="63"/>
      <c r="R1226" s="63"/>
      <c r="S1226" s="63"/>
      <c r="U1226" s="63"/>
      <c r="V1226" s="63"/>
      <c r="W1226" s="63"/>
      <c r="X1226" s="63"/>
      <c r="Y1226" s="63"/>
      <c r="Z1226" s="63"/>
      <c r="AA1226" s="63"/>
      <c r="AB1226" s="307"/>
      <c r="AC1226" s="307"/>
      <c r="AD1226" s="307"/>
      <c r="AE1226" s="307"/>
      <c r="AF1226" s="307"/>
    </row>
    <row r="1227" spans="10:32" ht="15" customHeight="1" x14ac:dyDescent="0.25">
      <c r="J1227" s="63"/>
      <c r="K1227" s="63"/>
      <c r="L1227" s="63"/>
      <c r="M1227" s="63"/>
      <c r="N1227" s="63"/>
      <c r="O1227" s="63"/>
      <c r="Q1227" s="63"/>
      <c r="R1227" s="63"/>
      <c r="S1227" s="63"/>
      <c r="U1227" s="63"/>
      <c r="V1227" s="63"/>
      <c r="W1227" s="63"/>
      <c r="X1227" s="63"/>
      <c r="Y1227" s="63"/>
      <c r="Z1227" s="63"/>
      <c r="AA1227" s="63"/>
      <c r="AB1227" s="307"/>
      <c r="AC1227" s="307"/>
      <c r="AD1227" s="307"/>
      <c r="AE1227" s="307"/>
      <c r="AF1227" s="307"/>
    </row>
    <row r="1228" spans="10:32" ht="15" customHeight="1" x14ac:dyDescent="0.25">
      <c r="J1228" s="63"/>
      <c r="K1228" s="63"/>
      <c r="L1228" s="63"/>
      <c r="M1228" s="63"/>
      <c r="N1228" s="63"/>
      <c r="O1228" s="63"/>
      <c r="Q1228" s="63"/>
      <c r="R1228" s="63"/>
      <c r="S1228" s="63"/>
      <c r="U1228" s="63"/>
      <c r="V1228" s="63"/>
      <c r="W1228" s="63"/>
      <c r="X1228" s="63"/>
      <c r="Y1228" s="63"/>
      <c r="Z1228" s="63"/>
      <c r="AA1228" s="63"/>
      <c r="AB1228" s="307"/>
      <c r="AC1228" s="307"/>
      <c r="AD1228" s="307"/>
      <c r="AE1228" s="307"/>
      <c r="AF1228" s="307"/>
    </row>
    <row r="1229" spans="10:32" ht="15" customHeight="1" x14ac:dyDescent="0.25">
      <c r="J1229" s="63"/>
      <c r="K1229" s="63"/>
      <c r="L1229" s="63"/>
      <c r="M1229" s="63"/>
      <c r="N1229" s="63"/>
      <c r="O1229" s="63"/>
      <c r="Q1229" s="63"/>
      <c r="R1229" s="63"/>
      <c r="S1229" s="63"/>
      <c r="U1229" s="63"/>
      <c r="V1229" s="63"/>
      <c r="W1229" s="63"/>
      <c r="X1229" s="63"/>
      <c r="Y1229" s="63"/>
      <c r="Z1229" s="63"/>
      <c r="AA1229" s="63"/>
      <c r="AB1229" s="307"/>
      <c r="AC1229" s="307"/>
      <c r="AD1229" s="307"/>
      <c r="AE1229" s="307"/>
      <c r="AF1229" s="307"/>
    </row>
    <row r="1230" spans="10:32" ht="15" customHeight="1" x14ac:dyDescent="0.25">
      <c r="J1230" s="63"/>
      <c r="K1230" s="63"/>
      <c r="L1230" s="63"/>
      <c r="M1230" s="63"/>
      <c r="N1230" s="63"/>
      <c r="O1230" s="63"/>
      <c r="Q1230" s="63"/>
      <c r="R1230" s="63"/>
      <c r="S1230" s="63"/>
      <c r="U1230" s="63"/>
      <c r="V1230" s="63"/>
      <c r="W1230" s="63"/>
      <c r="X1230" s="63"/>
      <c r="Y1230" s="63"/>
      <c r="Z1230" s="63"/>
      <c r="AA1230" s="63"/>
      <c r="AB1230" s="307"/>
      <c r="AC1230" s="307"/>
      <c r="AD1230" s="307"/>
      <c r="AE1230" s="307"/>
      <c r="AF1230" s="307"/>
    </row>
    <row r="1231" spans="10:32" ht="15" customHeight="1" x14ac:dyDescent="0.25">
      <c r="J1231" s="63"/>
      <c r="K1231" s="63"/>
      <c r="L1231" s="63"/>
      <c r="M1231" s="63"/>
      <c r="N1231" s="63"/>
      <c r="O1231" s="63"/>
      <c r="Q1231" s="63"/>
      <c r="R1231" s="63"/>
      <c r="S1231" s="63"/>
      <c r="U1231" s="63"/>
      <c r="V1231" s="63"/>
      <c r="W1231" s="63"/>
      <c r="X1231" s="63"/>
      <c r="Y1231" s="63"/>
      <c r="Z1231" s="63"/>
      <c r="AA1231" s="63"/>
      <c r="AB1231" s="307"/>
      <c r="AC1231" s="307"/>
      <c r="AD1231" s="307"/>
      <c r="AE1231" s="307"/>
      <c r="AF1231" s="307"/>
    </row>
    <row r="1232" spans="10:32" ht="15" customHeight="1" x14ac:dyDescent="0.25">
      <c r="J1232" s="63"/>
      <c r="K1232" s="63"/>
      <c r="L1232" s="63"/>
      <c r="M1232" s="63"/>
      <c r="N1232" s="63"/>
      <c r="O1232" s="63"/>
      <c r="Q1232" s="63"/>
      <c r="R1232" s="63"/>
      <c r="S1232" s="63"/>
      <c r="U1232" s="63"/>
      <c r="V1232" s="63"/>
      <c r="W1232" s="63"/>
      <c r="X1232" s="63"/>
      <c r="Y1232" s="63"/>
      <c r="Z1232" s="63"/>
      <c r="AA1232" s="63"/>
      <c r="AB1232" s="307"/>
      <c r="AC1232" s="307"/>
      <c r="AD1232" s="307"/>
      <c r="AE1232" s="307"/>
      <c r="AF1232" s="307"/>
    </row>
    <row r="1233" spans="10:32" ht="15" customHeight="1" x14ac:dyDescent="0.25">
      <c r="J1233" s="63"/>
      <c r="K1233" s="63"/>
      <c r="L1233" s="63"/>
      <c r="M1233" s="63"/>
      <c r="N1233" s="63"/>
      <c r="O1233" s="63"/>
      <c r="Q1233" s="63"/>
      <c r="R1233" s="63"/>
      <c r="S1233" s="63"/>
      <c r="U1233" s="63"/>
      <c r="V1233" s="63"/>
      <c r="W1233" s="63"/>
      <c r="X1233" s="63"/>
      <c r="Y1233" s="63"/>
      <c r="Z1233" s="63"/>
      <c r="AA1233" s="63"/>
      <c r="AB1233" s="307"/>
      <c r="AC1233" s="307"/>
      <c r="AD1233" s="307"/>
      <c r="AE1233" s="307"/>
      <c r="AF1233" s="307"/>
    </row>
    <row r="1234" spans="10:32" ht="15" customHeight="1" x14ac:dyDescent="0.25">
      <c r="J1234" s="63"/>
      <c r="K1234" s="63"/>
      <c r="L1234" s="63"/>
      <c r="M1234" s="63"/>
      <c r="N1234" s="63"/>
      <c r="O1234" s="63"/>
      <c r="Q1234" s="63"/>
      <c r="R1234" s="63"/>
      <c r="S1234" s="63"/>
      <c r="U1234" s="63"/>
      <c r="V1234" s="63"/>
      <c r="W1234" s="63"/>
      <c r="X1234" s="63"/>
      <c r="Y1234" s="63"/>
      <c r="Z1234" s="63"/>
      <c r="AA1234" s="63"/>
      <c r="AB1234" s="307"/>
      <c r="AC1234" s="307"/>
      <c r="AD1234" s="307"/>
      <c r="AE1234" s="307"/>
      <c r="AF1234" s="307"/>
    </row>
    <row r="1235" spans="10:32" ht="15" customHeight="1" x14ac:dyDescent="0.25">
      <c r="J1235" s="63"/>
      <c r="K1235" s="63"/>
      <c r="L1235" s="63"/>
      <c r="M1235" s="63"/>
      <c r="N1235" s="63"/>
      <c r="O1235" s="63"/>
      <c r="Q1235" s="63"/>
      <c r="R1235" s="63"/>
      <c r="S1235" s="63"/>
      <c r="U1235" s="63"/>
      <c r="V1235" s="63"/>
      <c r="W1235" s="63"/>
      <c r="X1235" s="63"/>
      <c r="Y1235" s="63"/>
      <c r="Z1235" s="63"/>
      <c r="AA1235" s="63"/>
      <c r="AB1235" s="307"/>
      <c r="AC1235" s="307"/>
      <c r="AD1235" s="307"/>
      <c r="AE1235" s="307"/>
      <c r="AF1235" s="307"/>
    </row>
    <row r="1236" spans="10:32" ht="15" customHeight="1" x14ac:dyDescent="0.25">
      <c r="J1236" s="63"/>
      <c r="K1236" s="63"/>
      <c r="L1236" s="63"/>
      <c r="M1236" s="63"/>
      <c r="N1236" s="63"/>
      <c r="O1236" s="63"/>
      <c r="Q1236" s="63"/>
      <c r="R1236" s="63"/>
      <c r="S1236" s="63"/>
      <c r="U1236" s="63"/>
      <c r="V1236" s="63"/>
      <c r="W1236" s="63"/>
      <c r="X1236" s="63"/>
      <c r="Y1236" s="63"/>
      <c r="Z1236" s="63"/>
      <c r="AA1236" s="63"/>
      <c r="AB1236" s="307"/>
      <c r="AC1236" s="307"/>
      <c r="AD1236" s="307"/>
      <c r="AE1236" s="307"/>
      <c r="AF1236" s="307"/>
    </row>
    <row r="1237" spans="10:32" ht="15" customHeight="1" x14ac:dyDescent="0.25">
      <c r="J1237" s="63"/>
      <c r="K1237" s="63"/>
      <c r="L1237" s="63"/>
      <c r="M1237" s="63"/>
      <c r="N1237" s="63"/>
      <c r="O1237" s="63"/>
      <c r="Q1237" s="63"/>
      <c r="R1237" s="63"/>
      <c r="S1237" s="63"/>
      <c r="U1237" s="63"/>
      <c r="V1237" s="63"/>
      <c r="W1237" s="63"/>
      <c r="X1237" s="63"/>
      <c r="Y1237" s="63"/>
      <c r="Z1237" s="63"/>
      <c r="AA1237" s="63"/>
      <c r="AB1237" s="307"/>
      <c r="AC1237" s="307"/>
      <c r="AD1237" s="307"/>
      <c r="AE1237" s="307"/>
      <c r="AF1237" s="307"/>
    </row>
    <row r="1238" spans="10:32" ht="15" customHeight="1" x14ac:dyDescent="0.25">
      <c r="J1238" s="63"/>
      <c r="K1238" s="63"/>
      <c r="L1238" s="63"/>
      <c r="M1238" s="63"/>
      <c r="N1238" s="63"/>
      <c r="O1238" s="63"/>
      <c r="Q1238" s="63"/>
      <c r="R1238" s="63"/>
      <c r="S1238" s="63"/>
      <c r="U1238" s="63"/>
      <c r="V1238" s="63"/>
      <c r="W1238" s="63"/>
      <c r="X1238" s="63"/>
      <c r="Y1238" s="63"/>
      <c r="Z1238" s="63"/>
      <c r="AA1238" s="63"/>
      <c r="AB1238" s="307"/>
      <c r="AC1238" s="307"/>
      <c r="AD1238" s="307"/>
      <c r="AE1238" s="307"/>
      <c r="AF1238" s="307"/>
    </row>
    <row r="1239" spans="10:32" ht="15" customHeight="1" x14ac:dyDescent="0.25">
      <c r="J1239" s="63"/>
      <c r="K1239" s="63"/>
      <c r="L1239" s="63"/>
      <c r="M1239" s="63"/>
      <c r="N1239" s="63"/>
      <c r="O1239" s="63"/>
      <c r="Q1239" s="63"/>
      <c r="R1239" s="63"/>
      <c r="S1239" s="63"/>
      <c r="U1239" s="63"/>
      <c r="V1239" s="63"/>
      <c r="W1239" s="63"/>
      <c r="X1239" s="63"/>
      <c r="Y1239" s="63"/>
      <c r="Z1239" s="63"/>
      <c r="AA1239" s="63"/>
      <c r="AB1239" s="307"/>
      <c r="AC1239" s="307"/>
      <c r="AD1239" s="307"/>
      <c r="AE1239" s="307"/>
      <c r="AF1239" s="307"/>
    </row>
    <row r="1240" spans="10:32" ht="15" customHeight="1" x14ac:dyDescent="0.25">
      <c r="J1240" s="63"/>
      <c r="K1240" s="63"/>
      <c r="L1240" s="63"/>
      <c r="M1240" s="63"/>
      <c r="N1240" s="63"/>
      <c r="O1240" s="63"/>
      <c r="Q1240" s="63"/>
      <c r="R1240" s="63"/>
      <c r="S1240" s="63"/>
      <c r="U1240" s="63"/>
      <c r="V1240" s="63"/>
      <c r="W1240" s="63"/>
      <c r="X1240" s="63"/>
      <c r="Y1240" s="63"/>
      <c r="Z1240" s="63"/>
      <c r="AA1240" s="63"/>
      <c r="AB1240" s="307"/>
      <c r="AC1240" s="307"/>
      <c r="AD1240" s="307"/>
      <c r="AE1240" s="307"/>
      <c r="AF1240" s="307"/>
    </row>
    <row r="1241" spans="10:32" ht="15" customHeight="1" x14ac:dyDescent="0.25">
      <c r="J1241" s="63"/>
      <c r="K1241" s="63"/>
      <c r="L1241" s="63"/>
      <c r="M1241" s="63"/>
      <c r="N1241" s="63"/>
      <c r="O1241" s="63"/>
      <c r="Q1241" s="63"/>
      <c r="R1241" s="63"/>
      <c r="S1241" s="63"/>
      <c r="U1241" s="63"/>
      <c r="V1241" s="63"/>
      <c r="W1241" s="63"/>
      <c r="X1241" s="63"/>
      <c r="Y1241" s="63"/>
      <c r="Z1241" s="63"/>
      <c r="AA1241" s="63"/>
      <c r="AB1241" s="307"/>
      <c r="AC1241" s="307"/>
      <c r="AD1241" s="307"/>
      <c r="AE1241" s="307"/>
      <c r="AF1241" s="307"/>
    </row>
    <row r="1242" spans="10:32" ht="15" customHeight="1" x14ac:dyDescent="0.25">
      <c r="J1242" s="63"/>
      <c r="K1242" s="63"/>
      <c r="L1242" s="63"/>
      <c r="M1242" s="63"/>
      <c r="N1242" s="63"/>
      <c r="O1242" s="63"/>
      <c r="Q1242" s="63"/>
      <c r="R1242" s="63"/>
      <c r="S1242" s="63"/>
      <c r="U1242" s="63"/>
      <c r="V1242" s="63"/>
      <c r="W1242" s="63"/>
      <c r="X1242" s="63"/>
      <c r="Y1242" s="63"/>
      <c r="Z1242" s="63"/>
      <c r="AA1242" s="63"/>
      <c r="AB1242" s="307"/>
      <c r="AC1242" s="307"/>
      <c r="AD1242" s="307"/>
      <c r="AE1242" s="307"/>
      <c r="AF1242" s="307"/>
    </row>
    <row r="1243" spans="10:32" ht="15" customHeight="1" x14ac:dyDescent="0.25">
      <c r="J1243" s="63"/>
      <c r="K1243" s="63"/>
      <c r="L1243" s="63"/>
      <c r="M1243" s="63"/>
      <c r="N1243" s="63"/>
      <c r="O1243" s="63"/>
      <c r="Q1243" s="63"/>
      <c r="R1243" s="63"/>
      <c r="S1243" s="63"/>
      <c r="U1243" s="63"/>
      <c r="V1243" s="63"/>
      <c r="W1243" s="63"/>
      <c r="X1243" s="63"/>
      <c r="Y1243" s="63"/>
      <c r="Z1243" s="63"/>
      <c r="AA1243" s="63"/>
      <c r="AB1243" s="307"/>
      <c r="AC1243" s="307"/>
      <c r="AD1243" s="307"/>
      <c r="AE1243" s="307"/>
      <c r="AF1243" s="307"/>
    </row>
    <row r="1244" spans="10:32" ht="15" customHeight="1" x14ac:dyDescent="0.25">
      <c r="J1244" s="63"/>
      <c r="K1244" s="63"/>
      <c r="L1244" s="63"/>
      <c r="M1244" s="63"/>
      <c r="N1244" s="63"/>
      <c r="O1244" s="63"/>
      <c r="Q1244" s="63"/>
      <c r="R1244" s="63"/>
      <c r="S1244" s="63"/>
      <c r="U1244" s="63"/>
      <c r="V1244" s="63"/>
      <c r="W1244" s="63"/>
      <c r="X1244" s="63"/>
      <c r="Y1244" s="63"/>
      <c r="Z1244" s="63"/>
      <c r="AA1244" s="63"/>
      <c r="AB1244" s="307"/>
      <c r="AC1244" s="307"/>
      <c r="AD1244" s="307"/>
      <c r="AE1244" s="307"/>
      <c r="AF1244" s="307"/>
    </row>
    <row r="1245" spans="10:32" ht="15" customHeight="1" x14ac:dyDescent="0.25">
      <c r="J1245" s="63"/>
      <c r="K1245" s="63"/>
      <c r="L1245" s="63"/>
      <c r="M1245" s="63"/>
      <c r="N1245" s="63"/>
      <c r="O1245" s="63"/>
      <c r="Q1245" s="63"/>
      <c r="R1245" s="63"/>
      <c r="S1245" s="63"/>
      <c r="U1245" s="63"/>
      <c r="V1245" s="63"/>
      <c r="W1245" s="63"/>
      <c r="X1245" s="63"/>
      <c r="Y1245" s="63"/>
      <c r="Z1245" s="63"/>
      <c r="AA1245" s="63"/>
      <c r="AB1245" s="307"/>
      <c r="AC1245" s="307"/>
      <c r="AD1245" s="307"/>
      <c r="AE1245" s="307"/>
      <c r="AF1245" s="307"/>
    </row>
    <row r="1246" spans="10:32" ht="15" customHeight="1" x14ac:dyDescent="0.25">
      <c r="J1246" s="63"/>
      <c r="K1246" s="63"/>
      <c r="L1246" s="63"/>
      <c r="M1246" s="63"/>
      <c r="N1246" s="63"/>
      <c r="O1246" s="63"/>
      <c r="Q1246" s="63"/>
      <c r="R1246" s="63"/>
      <c r="S1246" s="63"/>
      <c r="U1246" s="63"/>
      <c r="V1246" s="63"/>
      <c r="W1246" s="63"/>
      <c r="X1246" s="63"/>
      <c r="Y1246" s="63"/>
      <c r="Z1246" s="63"/>
      <c r="AA1246" s="63"/>
      <c r="AB1246" s="307"/>
      <c r="AC1246" s="307"/>
      <c r="AD1246" s="307"/>
      <c r="AE1246" s="307"/>
      <c r="AF1246" s="307"/>
    </row>
    <row r="1247" spans="10:32" ht="15" customHeight="1" x14ac:dyDescent="0.25">
      <c r="J1247" s="63"/>
      <c r="K1247" s="63"/>
      <c r="L1247" s="63"/>
      <c r="M1247" s="63"/>
      <c r="N1247" s="63"/>
      <c r="O1247" s="63"/>
      <c r="Q1247" s="63"/>
      <c r="R1247" s="63"/>
      <c r="S1247" s="63"/>
      <c r="U1247" s="63"/>
      <c r="V1247" s="63"/>
      <c r="W1247" s="63"/>
      <c r="X1247" s="63"/>
      <c r="Y1247" s="63"/>
      <c r="Z1247" s="63"/>
      <c r="AA1247" s="63"/>
      <c r="AB1247" s="307"/>
      <c r="AC1247" s="307"/>
      <c r="AD1247" s="307"/>
      <c r="AE1247" s="307"/>
      <c r="AF1247" s="307"/>
    </row>
    <row r="1248" spans="10:32" ht="15" customHeight="1" x14ac:dyDescent="0.25">
      <c r="J1248" s="63"/>
      <c r="K1248" s="63"/>
      <c r="L1248" s="63"/>
      <c r="M1248" s="63"/>
      <c r="N1248" s="63"/>
      <c r="O1248" s="63"/>
      <c r="Q1248" s="63"/>
      <c r="R1248" s="63"/>
      <c r="S1248" s="63"/>
      <c r="U1248" s="63"/>
      <c r="V1248" s="63"/>
      <c r="W1248" s="63"/>
      <c r="X1248" s="63"/>
      <c r="Y1248" s="63"/>
      <c r="Z1248" s="63"/>
      <c r="AA1248" s="63"/>
      <c r="AB1248" s="307"/>
      <c r="AC1248" s="307"/>
      <c r="AD1248" s="307"/>
      <c r="AE1248" s="307"/>
      <c r="AF1248" s="307"/>
    </row>
    <row r="1249" spans="10:32" ht="15" customHeight="1" x14ac:dyDescent="0.25">
      <c r="J1249" s="63"/>
      <c r="K1249" s="63"/>
      <c r="L1249" s="63"/>
      <c r="M1249" s="63"/>
      <c r="N1249" s="63"/>
      <c r="O1249" s="63"/>
      <c r="Q1249" s="63"/>
      <c r="R1249" s="63"/>
      <c r="S1249" s="63"/>
      <c r="U1249" s="63"/>
      <c r="V1249" s="63"/>
      <c r="W1249" s="63"/>
      <c r="X1249" s="63"/>
      <c r="Y1249" s="63"/>
      <c r="Z1249" s="63"/>
      <c r="AA1249" s="63"/>
      <c r="AB1249" s="307"/>
      <c r="AC1249" s="307"/>
      <c r="AD1249" s="307"/>
      <c r="AE1249" s="307"/>
      <c r="AF1249" s="307"/>
    </row>
    <row r="1250" spans="10:32" ht="15" customHeight="1" x14ac:dyDescent="0.25">
      <c r="J1250" s="63"/>
      <c r="K1250" s="63"/>
      <c r="L1250" s="63"/>
      <c r="M1250" s="63"/>
      <c r="N1250" s="63"/>
      <c r="O1250" s="63"/>
      <c r="Q1250" s="63"/>
      <c r="R1250" s="63"/>
      <c r="S1250" s="63"/>
      <c r="U1250" s="63"/>
      <c r="V1250" s="63"/>
      <c r="W1250" s="63"/>
      <c r="X1250" s="63"/>
      <c r="Y1250" s="63"/>
      <c r="Z1250" s="63"/>
      <c r="AA1250" s="63"/>
      <c r="AB1250" s="307"/>
      <c r="AC1250" s="307"/>
      <c r="AD1250" s="307"/>
      <c r="AE1250" s="307"/>
      <c r="AF1250" s="307"/>
    </row>
    <row r="1251" spans="10:32" ht="15" customHeight="1" x14ac:dyDescent="0.25">
      <c r="J1251" s="63"/>
      <c r="K1251" s="63"/>
      <c r="L1251" s="63"/>
      <c r="M1251" s="63"/>
      <c r="N1251" s="63"/>
      <c r="O1251" s="63"/>
      <c r="Q1251" s="63"/>
      <c r="R1251" s="63"/>
      <c r="S1251" s="63"/>
      <c r="U1251" s="63"/>
      <c r="V1251" s="63"/>
      <c r="W1251" s="63"/>
      <c r="X1251" s="63"/>
      <c r="Y1251" s="63"/>
      <c r="Z1251" s="63"/>
      <c r="AA1251" s="63"/>
      <c r="AB1251" s="307"/>
      <c r="AC1251" s="307"/>
      <c r="AD1251" s="307"/>
      <c r="AE1251" s="307"/>
      <c r="AF1251" s="307"/>
    </row>
    <row r="1252" spans="10:32" ht="15" customHeight="1" x14ac:dyDescent="0.25">
      <c r="J1252" s="63"/>
      <c r="K1252" s="63"/>
      <c r="L1252" s="63"/>
      <c r="M1252" s="63"/>
      <c r="N1252" s="63"/>
      <c r="O1252" s="63"/>
      <c r="Q1252" s="63"/>
      <c r="R1252" s="63"/>
      <c r="S1252" s="63"/>
      <c r="U1252" s="63"/>
      <c r="V1252" s="63"/>
      <c r="W1252" s="63"/>
      <c r="X1252" s="63"/>
      <c r="Y1252" s="63"/>
      <c r="Z1252" s="63"/>
      <c r="AA1252" s="63"/>
      <c r="AB1252" s="307"/>
      <c r="AC1252" s="307"/>
      <c r="AD1252" s="307"/>
      <c r="AE1252" s="307"/>
      <c r="AF1252" s="307"/>
    </row>
    <row r="1253" spans="10:32" ht="15" customHeight="1" x14ac:dyDescent="0.25">
      <c r="J1253" s="63"/>
      <c r="K1253" s="63"/>
      <c r="L1253" s="63"/>
      <c r="M1253" s="63"/>
      <c r="N1253" s="63"/>
      <c r="O1253" s="63"/>
      <c r="Q1253" s="63"/>
      <c r="R1253" s="63"/>
      <c r="S1253" s="63"/>
      <c r="U1253" s="63"/>
      <c r="V1253" s="63"/>
      <c r="W1253" s="63"/>
      <c r="X1253" s="63"/>
      <c r="Y1253" s="63"/>
      <c r="Z1253" s="63"/>
      <c r="AA1253" s="63"/>
      <c r="AB1253" s="307"/>
      <c r="AC1253" s="307"/>
      <c r="AD1253" s="307"/>
      <c r="AE1253" s="307"/>
      <c r="AF1253" s="307"/>
    </row>
    <row r="1254" spans="10:32" ht="15" customHeight="1" x14ac:dyDescent="0.25">
      <c r="J1254" s="63"/>
      <c r="K1254" s="63"/>
      <c r="L1254" s="63"/>
      <c r="M1254" s="63"/>
      <c r="N1254" s="63"/>
      <c r="O1254" s="63"/>
      <c r="Q1254" s="63"/>
      <c r="R1254" s="63"/>
      <c r="S1254" s="63"/>
      <c r="U1254" s="63"/>
      <c r="V1254" s="63"/>
      <c r="W1254" s="63"/>
      <c r="X1254" s="63"/>
      <c r="Y1254" s="63"/>
      <c r="Z1254" s="63"/>
      <c r="AA1254" s="63"/>
      <c r="AB1254" s="307"/>
      <c r="AC1254" s="307"/>
      <c r="AD1254" s="307"/>
      <c r="AE1254" s="307"/>
      <c r="AF1254" s="307"/>
    </row>
    <row r="1255" spans="10:32" ht="15" customHeight="1" x14ac:dyDescent="0.25">
      <c r="J1255" s="63"/>
      <c r="K1255" s="63"/>
      <c r="L1255" s="63"/>
      <c r="M1255" s="63"/>
      <c r="N1255" s="63"/>
      <c r="O1255" s="63"/>
      <c r="Q1255" s="63"/>
      <c r="R1255" s="63"/>
      <c r="S1255" s="63"/>
      <c r="U1255" s="63"/>
      <c r="V1255" s="63"/>
      <c r="W1255" s="63"/>
      <c r="X1255" s="63"/>
      <c r="Y1255" s="63"/>
      <c r="Z1255" s="63"/>
      <c r="AA1255" s="63"/>
      <c r="AB1255" s="307"/>
      <c r="AC1255" s="307"/>
      <c r="AD1255" s="307"/>
      <c r="AE1255" s="307"/>
      <c r="AF1255" s="307"/>
    </row>
    <row r="1256" spans="10:32" ht="15" customHeight="1" x14ac:dyDescent="0.25">
      <c r="J1256" s="63"/>
      <c r="K1256" s="63"/>
      <c r="L1256" s="63"/>
      <c r="M1256" s="63"/>
      <c r="N1256" s="63"/>
      <c r="O1256" s="63"/>
      <c r="Q1256" s="63"/>
      <c r="R1256" s="63"/>
      <c r="S1256" s="63"/>
      <c r="U1256" s="63"/>
      <c r="V1256" s="63"/>
      <c r="W1256" s="63"/>
      <c r="X1256" s="63"/>
      <c r="Y1256" s="63"/>
      <c r="Z1256" s="63"/>
      <c r="AA1256" s="63"/>
      <c r="AB1256" s="307"/>
      <c r="AC1256" s="307"/>
      <c r="AD1256" s="307"/>
      <c r="AE1256" s="307"/>
      <c r="AF1256" s="307"/>
    </row>
    <row r="1257" spans="10:32" ht="15" customHeight="1" x14ac:dyDescent="0.25">
      <c r="J1257" s="63"/>
      <c r="K1257" s="63"/>
      <c r="L1257" s="63"/>
      <c r="M1257" s="63"/>
      <c r="N1257" s="63"/>
      <c r="O1257" s="63"/>
      <c r="Q1257" s="63"/>
      <c r="R1257" s="63"/>
      <c r="S1257" s="63"/>
      <c r="U1257" s="63"/>
      <c r="V1257" s="63"/>
      <c r="W1257" s="63"/>
      <c r="X1257" s="63"/>
      <c r="Y1257" s="63"/>
      <c r="Z1257" s="63"/>
      <c r="AA1257" s="63"/>
      <c r="AB1257" s="307"/>
      <c r="AC1257" s="307"/>
      <c r="AD1257" s="307"/>
      <c r="AE1257" s="307"/>
      <c r="AF1257" s="307"/>
    </row>
    <row r="1258" spans="10:32" ht="15" customHeight="1" x14ac:dyDescent="0.25">
      <c r="J1258" s="63"/>
      <c r="K1258" s="63"/>
      <c r="L1258" s="63"/>
      <c r="M1258" s="63"/>
      <c r="N1258" s="63"/>
      <c r="O1258" s="63"/>
      <c r="Q1258" s="63"/>
      <c r="R1258" s="63"/>
      <c r="S1258" s="63"/>
      <c r="U1258" s="63"/>
      <c r="V1258" s="63"/>
      <c r="W1258" s="63"/>
      <c r="X1258" s="63"/>
      <c r="Y1258" s="63"/>
      <c r="Z1258" s="63"/>
      <c r="AA1258" s="63"/>
      <c r="AB1258" s="307"/>
      <c r="AC1258" s="307"/>
      <c r="AD1258" s="307"/>
      <c r="AE1258" s="307"/>
      <c r="AF1258" s="307"/>
    </row>
    <row r="1259" spans="10:32" ht="15" customHeight="1" x14ac:dyDescent="0.25">
      <c r="J1259" s="63"/>
      <c r="K1259" s="63"/>
      <c r="L1259" s="63"/>
      <c r="M1259" s="63"/>
      <c r="N1259" s="63"/>
      <c r="O1259" s="63"/>
      <c r="Q1259" s="63"/>
      <c r="R1259" s="63"/>
      <c r="S1259" s="63"/>
      <c r="U1259" s="63"/>
      <c r="V1259" s="63"/>
      <c r="W1259" s="63"/>
      <c r="X1259" s="63"/>
      <c r="Y1259" s="63"/>
      <c r="Z1259" s="63"/>
      <c r="AA1259" s="63"/>
      <c r="AB1259" s="307"/>
      <c r="AC1259" s="307"/>
      <c r="AD1259" s="307"/>
      <c r="AE1259" s="307"/>
      <c r="AF1259" s="307"/>
    </row>
    <row r="1260" spans="10:32" ht="15" customHeight="1" x14ac:dyDescent="0.25">
      <c r="J1260" s="63"/>
      <c r="K1260" s="63"/>
      <c r="L1260" s="63"/>
      <c r="M1260" s="63"/>
      <c r="N1260" s="63"/>
      <c r="O1260" s="63"/>
      <c r="Q1260" s="63"/>
      <c r="R1260" s="63"/>
      <c r="S1260" s="63"/>
      <c r="U1260" s="63"/>
      <c r="V1260" s="63"/>
      <c r="W1260" s="63"/>
      <c r="X1260" s="63"/>
      <c r="Y1260" s="63"/>
      <c r="Z1260" s="63"/>
      <c r="AA1260" s="63"/>
      <c r="AB1260" s="307"/>
      <c r="AC1260" s="307"/>
      <c r="AD1260" s="307"/>
      <c r="AE1260" s="307"/>
      <c r="AF1260" s="307"/>
    </row>
    <row r="1261" spans="10:32" ht="15" customHeight="1" x14ac:dyDescent="0.25">
      <c r="J1261" s="63"/>
      <c r="K1261" s="63"/>
      <c r="L1261" s="63"/>
      <c r="M1261" s="63"/>
      <c r="N1261" s="63"/>
      <c r="O1261" s="63"/>
      <c r="Q1261" s="63"/>
      <c r="R1261" s="63"/>
      <c r="S1261" s="63"/>
      <c r="U1261" s="63"/>
      <c r="V1261" s="63"/>
      <c r="W1261" s="63"/>
      <c r="X1261" s="63"/>
      <c r="Y1261" s="63"/>
      <c r="Z1261" s="63"/>
      <c r="AA1261" s="63"/>
      <c r="AB1261" s="307"/>
      <c r="AC1261" s="307"/>
      <c r="AD1261" s="307"/>
      <c r="AE1261" s="307"/>
      <c r="AF1261" s="307"/>
    </row>
    <row r="1262" spans="10:32" ht="15" customHeight="1" x14ac:dyDescent="0.25">
      <c r="J1262" s="63"/>
      <c r="K1262" s="63"/>
      <c r="L1262" s="63"/>
      <c r="M1262" s="63"/>
      <c r="N1262" s="63"/>
      <c r="O1262" s="63"/>
      <c r="Q1262" s="63"/>
      <c r="R1262" s="63"/>
      <c r="S1262" s="63"/>
      <c r="U1262" s="63"/>
      <c r="V1262" s="63"/>
      <c r="W1262" s="63"/>
      <c r="X1262" s="63"/>
      <c r="Y1262" s="63"/>
      <c r="Z1262" s="63"/>
      <c r="AA1262" s="63"/>
      <c r="AB1262" s="307"/>
      <c r="AC1262" s="307"/>
      <c r="AD1262" s="307"/>
      <c r="AE1262" s="307"/>
      <c r="AF1262" s="307"/>
    </row>
    <row r="1263" spans="10:32" ht="15" customHeight="1" x14ac:dyDescent="0.25">
      <c r="J1263" s="63"/>
      <c r="K1263" s="63"/>
      <c r="L1263" s="63"/>
      <c r="M1263" s="63"/>
      <c r="N1263" s="63"/>
      <c r="O1263" s="63"/>
      <c r="Q1263" s="63"/>
      <c r="R1263" s="63"/>
      <c r="S1263" s="63"/>
      <c r="U1263" s="63"/>
      <c r="V1263" s="63"/>
      <c r="W1263" s="63"/>
      <c r="X1263" s="63"/>
      <c r="Y1263" s="63"/>
      <c r="Z1263" s="63"/>
      <c r="AA1263" s="63"/>
      <c r="AB1263" s="307"/>
      <c r="AC1263" s="307"/>
      <c r="AD1263" s="307"/>
      <c r="AE1263" s="307"/>
      <c r="AF1263" s="307"/>
    </row>
    <row r="1264" spans="10:32" ht="15" customHeight="1" x14ac:dyDescent="0.25">
      <c r="J1264" s="63"/>
      <c r="K1264" s="63"/>
      <c r="L1264" s="63"/>
      <c r="M1264" s="63"/>
      <c r="N1264" s="63"/>
      <c r="O1264" s="63"/>
      <c r="Q1264" s="63"/>
      <c r="R1264" s="63"/>
      <c r="S1264" s="63"/>
      <c r="U1264" s="63"/>
      <c r="V1264" s="63"/>
      <c r="W1264" s="63"/>
      <c r="X1264" s="63"/>
      <c r="Y1264" s="63"/>
      <c r="Z1264" s="63"/>
      <c r="AA1264" s="63"/>
      <c r="AB1264" s="307"/>
      <c r="AC1264" s="307"/>
      <c r="AD1264" s="307"/>
      <c r="AE1264" s="307"/>
      <c r="AF1264" s="307"/>
    </row>
    <row r="1265" spans="10:32" ht="15" customHeight="1" x14ac:dyDescent="0.25">
      <c r="J1265" s="63"/>
      <c r="K1265" s="63"/>
      <c r="L1265" s="63"/>
      <c r="M1265" s="63"/>
      <c r="N1265" s="63"/>
      <c r="O1265" s="63"/>
      <c r="Q1265" s="63"/>
      <c r="R1265" s="63"/>
      <c r="S1265" s="63"/>
      <c r="U1265" s="63"/>
      <c r="V1265" s="63"/>
      <c r="W1265" s="63"/>
      <c r="X1265" s="63"/>
      <c r="Y1265" s="63"/>
      <c r="Z1265" s="63"/>
      <c r="AA1265" s="63"/>
      <c r="AB1265" s="307"/>
      <c r="AC1265" s="307"/>
      <c r="AD1265" s="307"/>
      <c r="AE1265" s="307"/>
      <c r="AF1265" s="307"/>
    </row>
    <row r="1266" spans="10:32" ht="15" customHeight="1" x14ac:dyDescent="0.25">
      <c r="J1266" s="63"/>
      <c r="K1266" s="63"/>
      <c r="L1266" s="63"/>
      <c r="M1266" s="63"/>
      <c r="N1266" s="63"/>
      <c r="O1266" s="63"/>
      <c r="Q1266" s="63"/>
      <c r="R1266" s="63"/>
      <c r="S1266" s="63"/>
      <c r="U1266" s="63"/>
      <c r="V1266" s="63"/>
      <c r="W1266" s="63"/>
      <c r="X1266" s="63"/>
      <c r="Y1266" s="63"/>
      <c r="Z1266" s="63"/>
      <c r="AA1266" s="63"/>
      <c r="AB1266" s="307"/>
      <c r="AC1266" s="307"/>
      <c r="AD1266" s="307"/>
      <c r="AE1266" s="307"/>
      <c r="AF1266" s="307"/>
    </row>
    <row r="1267" spans="10:32" ht="15" customHeight="1" x14ac:dyDescent="0.25">
      <c r="J1267" s="63"/>
      <c r="K1267" s="63"/>
      <c r="L1267" s="63"/>
      <c r="M1267" s="63"/>
      <c r="N1267" s="63"/>
      <c r="O1267" s="63"/>
      <c r="Q1267" s="63"/>
      <c r="R1267" s="63"/>
      <c r="S1267" s="63"/>
      <c r="U1267" s="63"/>
      <c r="V1267" s="63"/>
      <c r="W1267" s="63"/>
      <c r="X1267" s="63"/>
      <c r="Y1267" s="63"/>
      <c r="Z1267" s="63"/>
      <c r="AA1267" s="63"/>
      <c r="AB1267" s="307"/>
      <c r="AC1267" s="307"/>
      <c r="AD1267" s="307"/>
      <c r="AE1267" s="307"/>
      <c r="AF1267" s="307"/>
    </row>
    <row r="1268" spans="10:32" ht="15" customHeight="1" x14ac:dyDescent="0.25">
      <c r="J1268" s="63"/>
      <c r="K1268" s="63"/>
      <c r="L1268" s="63"/>
      <c r="M1268" s="63"/>
      <c r="N1268" s="63"/>
      <c r="O1268" s="63"/>
      <c r="Q1268" s="63"/>
      <c r="R1268" s="63"/>
      <c r="S1268" s="63"/>
      <c r="U1268" s="63"/>
      <c r="V1268" s="63"/>
      <c r="W1268" s="63"/>
      <c r="X1268" s="63"/>
      <c r="Y1268" s="63"/>
      <c r="Z1268" s="63"/>
      <c r="AA1268" s="63"/>
      <c r="AB1268" s="307"/>
      <c r="AC1268" s="307"/>
      <c r="AD1268" s="307"/>
      <c r="AE1268" s="307"/>
      <c r="AF1268" s="307"/>
    </row>
    <row r="1269" spans="10:32" ht="15" customHeight="1" x14ac:dyDescent="0.25">
      <c r="J1269" s="63"/>
      <c r="K1269" s="63"/>
      <c r="L1269" s="63"/>
      <c r="M1269" s="63"/>
      <c r="N1269" s="63"/>
      <c r="O1269" s="63"/>
      <c r="Q1269" s="63"/>
      <c r="R1269" s="63"/>
      <c r="S1269" s="63"/>
      <c r="U1269" s="63"/>
      <c r="V1269" s="63"/>
      <c r="W1269" s="63"/>
      <c r="X1269" s="63"/>
      <c r="Y1269" s="63"/>
      <c r="Z1269" s="63"/>
      <c r="AA1269" s="63"/>
      <c r="AB1269" s="307"/>
      <c r="AC1269" s="307"/>
      <c r="AD1269" s="307"/>
      <c r="AE1269" s="307"/>
      <c r="AF1269" s="307"/>
    </row>
    <row r="1270" spans="10:32" ht="15" customHeight="1" x14ac:dyDescent="0.25">
      <c r="J1270" s="63"/>
      <c r="K1270" s="63"/>
      <c r="L1270" s="63"/>
      <c r="M1270" s="63"/>
      <c r="N1270" s="63"/>
      <c r="O1270" s="63"/>
      <c r="Q1270" s="63"/>
      <c r="R1270" s="63"/>
      <c r="S1270" s="63"/>
      <c r="U1270" s="63"/>
      <c r="V1270" s="63"/>
      <c r="W1270" s="63"/>
      <c r="X1270" s="63"/>
      <c r="Y1270" s="63"/>
      <c r="Z1270" s="63"/>
      <c r="AA1270" s="63"/>
      <c r="AB1270" s="307"/>
      <c r="AC1270" s="307"/>
      <c r="AD1270" s="307"/>
      <c r="AE1270" s="307"/>
      <c r="AF1270" s="307"/>
    </row>
    <row r="1271" spans="10:32" ht="15" customHeight="1" x14ac:dyDescent="0.25">
      <c r="J1271" s="63"/>
      <c r="K1271" s="63"/>
      <c r="L1271" s="63"/>
      <c r="M1271" s="63"/>
      <c r="N1271" s="63"/>
      <c r="O1271" s="63"/>
      <c r="Q1271" s="63"/>
      <c r="R1271" s="63"/>
      <c r="S1271" s="63"/>
      <c r="U1271" s="63"/>
      <c r="V1271" s="63"/>
      <c r="W1271" s="63"/>
      <c r="X1271" s="63"/>
      <c r="Y1271" s="63"/>
      <c r="Z1271" s="63"/>
      <c r="AA1271" s="63"/>
      <c r="AB1271" s="307"/>
      <c r="AC1271" s="307"/>
      <c r="AD1271" s="307"/>
      <c r="AE1271" s="307"/>
      <c r="AF1271" s="307"/>
    </row>
    <row r="1272" spans="10:32" ht="15" customHeight="1" x14ac:dyDescent="0.25">
      <c r="J1272" s="63"/>
      <c r="K1272" s="63"/>
      <c r="L1272" s="63"/>
      <c r="M1272" s="63"/>
      <c r="N1272" s="63"/>
      <c r="O1272" s="63"/>
      <c r="Q1272" s="63"/>
      <c r="R1272" s="63"/>
      <c r="S1272" s="63"/>
      <c r="U1272" s="63"/>
      <c r="V1272" s="63"/>
      <c r="W1272" s="63"/>
      <c r="X1272" s="63"/>
      <c r="Y1272" s="63"/>
      <c r="Z1272" s="63"/>
      <c r="AA1272" s="63"/>
      <c r="AB1272" s="307"/>
      <c r="AC1272" s="307"/>
      <c r="AD1272" s="307"/>
      <c r="AE1272" s="307"/>
      <c r="AF1272" s="307"/>
    </row>
    <row r="1273" spans="10:32" ht="15" customHeight="1" x14ac:dyDescent="0.25">
      <c r="J1273" s="63"/>
      <c r="K1273" s="63"/>
      <c r="L1273" s="63"/>
      <c r="M1273" s="63"/>
      <c r="N1273" s="63"/>
      <c r="O1273" s="63"/>
      <c r="Q1273" s="63"/>
      <c r="R1273" s="63"/>
      <c r="S1273" s="63"/>
      <c r="U1273" s="63"/>
      <c r="V1273" s="63"/>
      <c r="W1273" s="63"/>
      <c r="X1273" s="63"/>
      <c r="Y1273" s="63"/>
      <c r="Z1273" s="63"/>
      <c r="AA1273" s="63"/>
      <c r="AB1273" s="307"/>
      <c r="AC1273" s="307"/>
      <c r="AD1273" s="307"/>
      <c r="AE1273" s="307"/>
      <c r="AF1273" s="307"/>
    </row>
    <row r="1274" spans="10:32" ht="15" customHeight="1" x14ac:dyDescent="0.25">
      <c r="J1274" s="63"/>
      <c r="K1274" s="63"/>
      <c r="L1274" s="63"/>
      <c r="M1274" s="63"/>
      <c r="N1274" s="63"/>
      <c r="O1274" s="63"/>
      <c r="Q1274" s="63"/>
      <c r="R1274" s="63"/>
      <c r="S1274" s="63"/>
      <c r="U1274" s="63"/>
      <c r="V1274" s="63"/>
      <c r="W1274" s="63"/>
      <c r="X1274" s="63"/>
      <c r="Y1274" s="63"/>
      <c r="Z1274" s="63"/>
      <c r="AA1274" s="63"/>
      <c r="AB1274" s="307"/>
      <c r="AC1274" s="307"/>
      <c r="AD1274" s="307"/>
      <c r="AE1274" s="307"/>
      <c r="AF1274" s="307"/>
    </row>
    <row r="1275" spans="10:32" ht="15" customHeight="1" x14ac:dyDescent="0.25">
      <c r="J1275" s="63"/>
      <c r="K1275" s="63"/>
      <c r="L1275" s="63"/>
      <c r="M1275" s="63"/>
      <c r="N1275" s="63"/>
      <c r="O1275" s="63"/>
      <c r="Q1275" s="63"/>
      <c r="R1275" s="63"/>
      <c r="S1275" s="63"/>
      <c r="U1275" s="63"/>
      <c r="V1275" s="63"/>
      <c r="W1275" s="63"/>
      <c r="X1275" s="63"/>
      <c r="Y1275" s="63"/>
      <c r="Z1275" s="63"/>
      <c r="AA1275" s="63"/>
      <c r="AB1275" s="307"/>
      <c r="AC1275" s="307"/>
      <c r="AD1275" s="307"/>
      <c r="AE1275" s="307"/>
      <c r="AF1275" s="307"/>
    </row>
    <row r="1276" spans="10:32" ht="15" customHeight="1" x14ac:dyDescent="0.25">
      <c r="J1276" s="63"/>
      <c r="K1276" s="63"/>
      <c r="L1276" s="63"/>
      <c r="M1276" s="63"/>
      <c r="N1276" s="63"/>
      <c r="O1276" s="63"/>
      <c r="Q1276" s="63"/>
      <c r="R1276" s="63"/>
      <c r="S1276" s="63"/>
      <c r="U1276" s="63"/>
      <c r="V1276" s="63"/>
      <c r="W1276" s="63"/>
      <c r="X1276" s="63"/>
      <c r="Y1276" s="63"/>
      <c r="Z1276" s="63"/>
      <c r="AA1276" s="63"/>
      <c r="AB1276" s="307"/>
      <c r="AC1276" s="307"/>
      <c r="AD1276" s="307"/>
      <c r="AE1276" s="307"/>
      <c r="AF1276" s="307"/>
    </row>
    <row r="1277" spans="10:32" ht="15" customHeight="1" x14ac:dyDescent="0.25">
      <c r="J1277" s="63"/>
      <c r="K1277" s="63"/>
      <c r="L1277" s="63"/>
      <c r="M1277" s="63"/>
      <c r="N1277" s="63"/>
      <c r="O1277" s="63"/>
      <c r="Q1277" s="63"/>
      <c r="R1277" s="63"/>
      <c r="S1277" s="63"/>
      <c r="U1277" s="63"/>
      <c r="V1277" s="63"/>
      <c r="W1277" s="63"/>
      <c r="X1277" s="63"/>
      <c r="Y1277" s="63"/>
      <c r="Z1277" s="63"/>
      <c r="AA1277" s="63"/>
      <c r="AB1277" s="307"/>
      <c r="AC1277" s="307"/>
      <c r="AD1277" s="307"/>
      <c r="AE1277" s="307"/>
      <c r="AF1277" s="307"/>
    </row>
    <row r="1278" spans="10:32" ht="15" customHeight="1" x14ac:dyDescent="0.25">
      <c r="J1278" s="63"/>
      <c r="K1278" s="63"/>
      <c r="L1278" s="63"/>
      <c r="M1278" s="63"/>
      <c r="N1278" s="63"/>
      <c r="O1278" s="63"/>
      <c r="Q1278" s="63"/>
      <c r="R1278" s="63"/>
      <c r="S1278" s="63"/>
      <c r="U1278" s="63"/>
      <c r="V1278" s="63"/>
      <c r="W1278" s="63"/>
      <c r="X1278" s="63"/>
      <c r="Y1278" s="63"/>
      <c r="Z1278" s="63"/>
      <c r="AA1278" s="63"/>
      <c r="AB1278" s="307"/>
      <c r="AC1278" s="307"/>
      <c r="AD1278" s="307"/>
      <c r="AE1278" s="307"/>
      <c r="AF1278" s="307"/>
    </row>
    <row r="1279" spans="10:32" ht="15" customHeight="1" x14ac:dyDescent="0.25">
      <c r="J1279" s="63"/>
      <c r="K1279" s="63"/>
      <c r="L1279" s="63"/>
      <c r="M1279" s="63"/>
      <c r="N1279" s="63"/>
      <c r="O1279" s="63"/>
      <c r="Q1279" s="63"/>
      <c r="R1279" s="63"/>
      <c r="S1279" s="63"/>
      <c r="U1279" s="63"/>
      <c r="V1279" s="63"/>
      <c r="W1279" s="63"/>
      <c r="X1279" s="63"/>
      <c r="Y1279" s="63"/>
      <c r="Z1279" s="63"/>
      <c r="AA1279" s="63"/>
      <c r="AB1279" s="307"/>
      <c r="AC1279" s="307"/>
      <c r="AD1279" s="307"/>
      <c r="AE1279" s="307"/>
      <c r="AF1279" s="307"/>
    </row>
    <row r="1280" spans="10:32" ht="15" customHeight="1" x14ac:dyDescent="0.25">
      <c r="J1280" s="63"/>
      <c r="K1280" s="63"/>
      <c r="L1280" s="63"/>
      <c r="M1280" s="63"/>
      <c r="N1280" s="63"/>
      <c r="O1280" s="63"/>
      <c r="Q1280" s="63"/>
      <c r="R1280" s="63"/>
      <c r="S1280" s="63"/>
      <c r="U1280" s="63"/>
      <c r="V1280" s="63"/>
      <c r="W1280" s="63"/>
      <c r="X1280" s="63"/>
      <c r="Y1280" s="63"/>
      <c r="Z1280" s="63"/>
      <c r="AA1280" s="63"/>
      <c r="AB1280" s="307"/>
      <c r="AC1280" s="307"/>
      <c r="AD1280" s="307"/>
      <c r="AE1280" s="307"/>
      <c r="AF1280" s="307"/>
    </row>
    <row r="1281" spans="10:32" ht="15" customHeight="1" x14ac:dyDescent="0.25">
      <c r="J1281" s="63"/>
      <c r="K1281" s="63"/>
      <c r="L1281" s="63"/>
      <c r="M1281" s="63"/>
      <c r="N1281" s="63"/>
      <c r="O1281" s="63"/>
      <c r="Q1281" s="63"/>
      <c r="R1281" s="63"/>
      <c r="S1281" s="63"/>
      <c r="U1281" s="63"/>
      <c r="V1281" s="63"/>
      <c r="W1281" s="63"/>
      <c r="X1281" s="63"/>
      <c r="Y1281" s="63"/>
      <c r="Z1281" s="63"/>
      <c r="AA1281" s="63"/>
      <c r="AB1281" s="307"/>
      <c r="AC1281" s="307"/>
      <c r="AD1281" s="307"/>
      <c r="AE1281" s="307"/>
      <c r="AF1281" s="307"/>
    </row>
    <row r="1282" spans="10:32" ht="15" customHeight="1" x14ac:dyDescent="0.25">
      <c r="J1282" s="63"/>
      <c r="K1282" s="63"/>
      <c r="L1282" s="63"/>
      <c r="M1282" s="63"/>
      <c r="N1282" s="63"/>
      <c r="O1282" s="63"/>
      <c r="Q1282" s="63"/>
      <c r="R1282" s="63"/>
      <c r="S1282" s="63"/>
      <c r="U1282" s="63"/>
      <c r="V1282" s="63"/>
      <c r="W1282" s="63"/>
      <c r="X1282" s="63"/>
      <c r="Y1282" s="63"/>
      <c r="Z1282" s="63"/>
      <c r="AA1282" s="63"/>
      <c r="AB1282" s="307"/>
      <c r="AC1282" s="307"/>
      <c r="AD1282" s="307"/>
      <c r="AE1282" s="307"/>
      <c r="AF1282" s="307"/>
    </row>
    <row r="1283" spans="10:32" ht="15" customHeight="1" x14ac:dyDescent="0.25">
      <c r="J1283" s="63"/>
      <c r="K1283" s="63"/>
      <c r="L1283" s="63"/>
      <c r="M1283" s="63"/>
      <c r="N1283" s="63"/>
      <c r="O1283" s="63"/>
      <c r="Q1283" s="63"/>
      <c r="R1283" s="63"/>
      <c r="S1283" s="63"/>
      <c r="U1283" s="63"/>
      <c r="V1283" s="63"/>
      <c r="W1283" s="63"/>
      <c r="X1283" s="63"/>
      <c r="Y1283" s="63"/>
      <c r="Z1283" s="63"/>
      <c r="AA1283" s="63"/>
      <c r="AB1283" s="307"/>
      <c r="AC1283" s="307"/>
      <c r="AD1283" s="307"/>
      <c r="AE1283" s="307"/>
      <c r="AF1283" s="307"/>
    </row>
    <row r="1284" spans="10:32" ht="15" customHeight="1" x14ac:dyDescent="0.25">
      <c r="J1284" s="63"/>
      <c r="K1284" s="63"/>
      <c r="L1284" s="63"/>
      <c r="M1284" s="63"/>
      <c r="N1284" s="63"/>
      <c r="O1284" s="63"/>
      <c r="Q1284" s="63"/>
      <c r="R1284" s="63"/>
      <c r="S1284" s="63"/>
      <c r="U1284" s="63"/>
      <c r="V1284" s="63"/>
      <c r="W1284" s="63"/>
      <c r="X1284" s="63"/>
      <c r="Y1284" s="63"/>
      <c r="Z1284" s="63"/>
      <c r="AA1284" s="63"/>
      <c r="AB1284" s="307"/>
      <c r="AC1284" s="307"/>
      <c r="AD1284" s="307"/>
      <c r="AE1284" s="307"/>
      <c r="AF1284" s="307"/>
    </row>
    <row r="1285" spans="10:32" ht="15" customHeight="1" x14ac:dyDescent="0.25">
      <c r="J1285" s="63"/>
      <c r="K1285" s="63"/>
      <c r="L1285" s="63"/>
      <c r="M1285" s="63"/>
      <c r="N1285" s="63"/>
      <c r="O1285" s="63"/>
      <c r="Q1285" s="63"/>
      <c r="R1285" s="63"/>
      <c r="S1285" s="63"/>
      <c r="U1285" s="63"/>
      <c r="V1285" s="63"/>
      <c r="W1285" s="63"/>
      <c r="X1285" s="63"/>
      <c r="Y1285" s="63"/>
      <c r="Z1285" s="63"/>
      <c r="AA1285" s="63"/>
      <c r="AB1285" s="307"/>
      <c r="AC1285" s="307"/>
      <c r="AD1285" s="307"/>
      <c r="AE1285" s="307"/>
      <c r="AF1285" s="307"/>
    </row>
    <row r="1286" spans="10:32" ht="15" customHeight="1" x14ac:dyDescent="0.25">
      <c r="J1286" s="63"/>
      <c r="K1286" s="63"/>
      <c r="L1286" s="63"/>
      <c r="M1286" s="63"/>
      <c r="N1286" s="63"/>
      <c r="O1286" s="63"/>
      <c r="Q1286" s="63"/>
      <c r="R1286" s="63"/>
      <c r="S1286" s="63"/>
      <c r="U1286" s="63"/>
      <c r="V1286" s="63"/>
      <c r="W1286" s="63"/>
      <c r="X1286" s="63"/>
      <c r="Y1286" s="63"/>
      <c r="Z1286" s="63"/>
      <c r="AA1286" s="63"/>
      <c r="AB1286" s="307"/>
      <c r="AC1286" s="307"/>
      <c r="AD1286" s="307"/>
      <c r="AE1286" s="307"/>
      <c r="AF1286" s="307"/>
    </row>
    <row r="1287" spans="10:32" ht="15" customHeight="1" x14ac:dyDescent="0.25">
      <c r="J1287" s="63"/>
      <c r="K1287" s="63"/>
      <c r="L1287" s="63"/>
      <c r="M1287" s="63"/>
      <c r="N1287" s="63"/>
      <c r="O1287" s="63"/>
      <c r="Q1287" s="63"/>
      <c r="R1287" s="63"/>
      <c r="S1287" s="63"/>
      <c r="U1287" s="63"/>
      <c r="V1287" s="63"/>
      <c r="W1287" s="63"/>
      <c r="X1287" s="63"/>
      <c r="Y1287" s="63"/>
      <c r="Z1287" s="63"/>
      <c r="AA1287" s="63"/>
      <c r="AB1287" s="307"/>
      <c r="AC1287" s="307"/>
      <c r="AD1287" s="307"/>
      <c r="AE1287" s="307"/>
      <c r="AF1287" s="307"/>
    </row>
    <row r="1288" spans="10:32" ht="15" customHeight="1" x14ac:dyDescent="0.25">
      <c r="J1288" s="63"/>
      <c r="K1288" s="63"/>
      <c r="L1288" s="63"/>
      <c r="M1288" s="63"/>
      <c r="N1288" s="63"/>
      <c r="O1288" s="63"/>
      <c r="Q1288" s="63"/>
      <c r="R1288" s="63"/>
      <c r="S1288" s="63"/>
      <c r="U1288" s="63"/>
      <c r="V1288" s="63"/>
      <c r="W1288" s="63"/>
      <c r="X1288" s="63"/>
      <c r="Y1288" s="63"/>
      <c r="Z1288" s="63"/>
      <c r="AA1288" s="63"/>
      <c r="AB1288" s="307"/>
      <c r="AC1288" s="307"/>
      <c r="AD1288" s="307"/>
      <c r="AE1288" s="307"/>
      <c r="AF1288" s="307"/>
    </row>
    <row r="1289" spans="10:32" ht="15" customHeight="1" x14ac:dyDescent="0.25">
      <c r="J1289" s="63"/>
      <c r="K1289" s="63"/>
      <c r="L1289" s="63"/>
      <c r="M1289" s="63"/>
      <c r="N1289" s="63"/>
      <c r="O1289" s="63"/>
      <c r="Q1289" s="63"/>
      <c r="R1289" s="63"/>
      <c r="S1289" s="63"/>
      <c r="U1289" s="63"/>
      <c r="V1289" s="63"/>
      <c r="W1289" s="63"/>
      <c r="X1289" s="63"/>
      <c r="Y1289" s="63"/>
      <c r="Z1289" s="63"/>
      <c r="AA1289" s="63"/>
      <c r="AB1289" s="307"/>
      <c r="AC1289" s="307"/>
      <c r="AD1289" s="307"/>
      <c r="AE1289" s="307"/>
      <c r="AF1289" s="307"/>
    </row>
    <row r="1290" spans="10:32" ht="15" customHeight="1" x14ac:dyDescent="0.25">
      <c r="J1290" s="63"/>
      <c r="K1290" s="63"/>
      <c r="L1290" s="63"/>
      <c r="M1290" s="63"/>
      <c r="N1290" s="63"/>
      <c r="O1290" s="63"/>
      <c r="Q1290" s="63"/>
      <c r="R1290" s="63"/>
      <c r="S1290" s="63"/>
      <c r="U1290" s="63"/>
      <c r="V1290" s="63"/>
      <c r="W1290" s="63"/>
      <c r="X1290" s="63"/>
      <c r="Y1290" s="63"/>
      <c r="Z1290" s="63"/>
      <c r="AA1290" s="63"/>
      <c r="AB1290" s="307"/>
      <c r="AC1290" s="307"/>
      <c r="AD1290" s="307"/>
      <c r="AE1290" s="307"/>
      <c r="AF1290" s="307"/>
    </row>
    <row r="1291" spans="10:32" ht="15" customHeight="1" x14ac:dyDescent="0.25">
      <c r="J1291" s="63"/>
      <c r="K1291" s="63"/>
      <c r="L1291" s="63"/>
      <c r="M1291" s="63"/>
      <c r="N1291" s="63"/>
      <c r="O1291" s="63"/>
      <c r="Q1291" s="63"/>
      <c r="R1291" s="63"/>
      <c r="S1291" s="63"/>
      <c r="U1291" s="63"/>
      <c r="V1291" s="63"/>
      <c r="W1291" s="63"/>
      <c r="X1291" s="63"/>
      <c r="Y1291" s="63"/>
      <c r="Z1291" s="63"/>
      <c r="AA1291" s="63"/>
      <c r="AB1291" s="307"/>
      <c r="AC1291" s="307"/>
      <c r="AD1291" s="307"/>
      <c r="AE1291" s="307"/>
      <c r="AF1291" s="307"/>
    </row>
    <row r="1292" spans="10:32" ht="15" customHeight="1" x14ac:dyDescent="0.25">
      <c r="J1292" s="63"/>
      <c r="K1292" s="63"/>
      <c r="L1292" s="63"/>
      <c r="M1292" s="63"/>
      <c r="N1292" s="63"/>
      <c r="O1292" s="63"/>
      <c r="Q1292" s="63"/>
      <c r="R1292" s="63"/>
      <c r="S1292" s="63"/>
      <c r="U1292" s="63"/>
      <c r="V1292" s="63"/>
      <c r="W1292" s="63"/>
      <c r="X1292" s="63"/>
      <c r="Y1292" s="63"/>
      <c r="Z1292" s="63"/>
      <c r="AA1292" s="63"/>
      <c r="AB1292" s="307"/>
      <c r="AC1292" s="307"/>
      <c r="AD1292" s="307"/>
      <c r="AE1292" s="307"/>
      <c r="AF1292" s="307"/>
    </row>
    <row r="1293" spans="10:32" ht="15" customHeight="1" x14ac:dyDescent="0.25">
      <c r="J1293" s="63"/>
      <c r="K1293" s="63"/>
      <c r="L1293" s="63"/>
      <c r="M1293" s="63"/>
      <c r="N1293" s="63"/>
      <c r="O1293" s="63"/>
      <c r="Q1293" s="63"/>
      <c r="R1293" s="63"/>
      <c r="S1293" s="63"/>
      <c r="U1293" s="63"/>
      <c r="V1293" s="63"/>
      <c r="W1293" s="63"/>
      <c r="X1293" s="63"/>
      <c r="Y1293" s="63"/>
      <c r="Z1293" s="63"/>
      <c r="AA1293" s="63"/>
      <c r="AB1293" s="307"/>
      <c r="AC1293" s="307"/>
      <c r="AD1293" s="307"/>
      <c r="AE1293" s="307"/>
      <c r="AF1293" s="307"/>
    </row>
    <row r="1294" spans="10:32" ht="15" customHeight="1" x14ac:dyDescent="0.25">
      <c r="J1294" s="63"/>
      <c r="K1294" s="63"/>
      <c r="L1294" s="63"/>
      <c r="M1294" s="63"/>
      <c r="N1294" s="63"/>
      <c r="O1294" s="63"/>
      <c r="Q1294" s="63"/>
      <c r="R1294" s="63"/>
      <c r="S1294" s="63"/>
      <c r="U1294" s="63"/>
      <c r="V1294" s="63"/>
      <c r="W1294" s="63"/>
      <c r="X1294" s="63"/>
      <c r="Y1294" s="63"/>
      <c r="Z1294" s="63"/>
      <c r="AA1294" s="63"/>
      <c r="AB1294" s="307"/>
      <c r="AC1294" s="307"/>
      <c r="AD1294" s="307"/>
      <c r="AE1294" s="307"/>
      <c r="AF1294" s="307"/>
    </row>
    <row r="1295" spans="10:32" ht="15" customHeight="1" x14ac:dyDescent="0.25">
      <c r="J1295" s="63"/>
      <c r="K1295" s="63"/>
      <c r="L1295" s="63"/>
      <c r="M1295" s="63"/>
      <c r="N1295" s="63"/>
      <c r="O1295" s="63"/>
      <c r="Q1295" s="63"/>
      <c r="R1295" s="63"/>
      <c r="S1295" s="63"/>
      <c r="U1295" s="63"/>
      <c r="V1295" s="63"/>
      <c r="W1295" s="63"/>
      <c r="X1295" s="63"/>
      <c r="Y1295" s="63"/>
      <c r="Z1295" s="63"/>
      <c r="AA1295" s="63"/>
      <c r="AB1295" s="307"/>
      <c r="AC1295" s="307"/>
      <c r="AD1295" s="307"/>
      <c r="AE1295" s="307"/>
      <c r="AF1295" s="307"/>
    </row>
    <row r="1296" spans="10:32" ht="15" customHeight="1" x14ac:dyDescent="0.25">
      <c r="J1296" s="63"/>
      <c r="K1296" s="63"/>
      <c r="L1296" s="63"/>
      <c r="M1296" s="63"/>
      <c r="N1296" s="63"/>
      <c r="O1296" s="63"/>
      <c r="Q1296" s="63"/>
      <c r="R1296" s="63"/>
      <c r="S1296" s="63"/>
      <c r="U1296" s="63"/>
      <c r="V1296" s="63"/>
      <c r="W1296" s="63"/>
      <c r="X1296" s="63"/>
      <c r="Y1296" s="63"/>
      <c r="Z1296" s="63"/>
      <c r="AA1296" s="63"/>
      <c r="AB1296" s="307"/>
      <c r="AC1296" s="307"/>
      <c r="AD1296" s="307"/>
      <c r="AE1296" s="307"/>
      <c r="AF1296" s="307"/>
    </row>
    <row r="1297" spans="10:32" ht="15" customHeight="1" x14ac:dyDescent="0.25">
      <c r="J1297" s="63"/>
      <c r="K1297" s="63"/>
      <c r="L1297" s="63"/>
      <c r="M1297" s="63"/>
      <c r="N1297" s="63"/>
      <c r="O1297" s="63"/>
      <c r="Q1297" s="63"/>
      <c r="S1297" s="63"/>
      <c r="U1297" s="63"/>
      <c r="V1297" s="63"/>
      <c r="W1297" s="63"/>
      <c r="X1297" s="63"/>
      <c r="Y1297" s="63"/>
      <c r="Z1297" s="63"/>
      <c r="AA1297" s="63"/>
      <c r="AB1297" s="307"/>
      <c r="AC1297" s="307"/>
      <c r="AD1297" s="307"/>
      <c r="AE1297" s="307"/>
      <c r="AF1297" s="307"/>
    </row>
    <row r="1298" spans="10:32" ht="15" customHeight="1" x14ac:dyDescent="0.25">
      <c r="J1298" s="63"/>
      <c r="K1298" s="63"/>
      <c r="L1298" s="63"/>
      <c r="M1298" s="63"/>
      <c r="N1298" s="63"/>
      <c r="O1298" s="63"/>
      <c r="Q1298" s="63"/>
      <c r="S1298" s="63"/>
      <c r="U1298" s="63"/>
      <c r="V1298" s="63"/>
      <c r="W1298" s="63"/>
      <c r="X1298" s="63"/>
      <c r="Y1298" s="63"/>
      <c r="Z1298" s="63"/>
      <c r="AA1298" s="63"/>
      <c r="AB1298" s="307"/>
      <c r="AC1298" s="307"/>
      <c r="AD1298" s="307"/>
      <c r="AE1298" s="307"/>
      <c r="AF1298" s="307"/>
    </row>
    <row r="1299" spans="10:32" ht="15" customHeight="1" x14ac:dyDescent="0.25">
      <c r="J1299" s="63"/>
      <c r="K1299" s="63"/>
      <c r="L1299" s="63"/>
      <c r="M1299" s="63"/>
      <c r="N1299" s="63"/>
      <c r="O1299" s="63"/>
      <c r="Q1299" s="63"/>
      <c r="S1299" s="63"/>
      <c r="U1299" s="63"/>
      <c r="V1299" s="63"/>
      <c r="W1299" s="63"/>
      <c r="X1299" s="63"/>
      <c r="Y1299" s="63"/>
      <c r="Z1299" s="63"/>
      <c r="AA1299" s="63"/>
      <c r="AB1299" s="307"/>
      <c r="AC1299" s="307"/>
      <c r="AD1299" s="307"/>
      <c r="AE1299" s="307"/>
      <c r="AF1299" s="307"/>
    </row>
    <row r="1300" spans="10:32" ht="15" customHeight="1" x14ac:dyDescent="0.25">
      <c r="J1300" s="63"/>
      <c r="K1300" s="63"/>
      <c r="L1300" s="63"/>
      <c r="M1300" s="63"/>
      <c r="N1300" s="63"/>
      <c r="O1300" s="63"/>
      <c r="Q1300" s="63"/>
      <c r="S1300" s="63"/>
      <c r="U1300" s="63"/>
      <c r="V1300" s="63"/>
      <c r="W1300" s="63"/>
      <c r="X1300" s="63"/>
      <c r="Y1300" s="63"/>
      <c r="Z1300" s="63"/>
      <c r="AA1300" s="63"/>
      <c r="AB1300" s="307"/>
      <c r="AC1300" s="307"/>
      <c r="AD1300" s="307"/>
      <c r="AE1300" s="307"/>
      <c r="AF1300" s="307"/>
    </row>
    <row r="1301" spans="10:32" ht="15" customHeight="1" x14ac:dyDescent="0.25">
      <c r="J1301" s="63"/>
      <c r="K1301" s="63"/>
      <c r="L1301" s="63"/>
      <c r="M1301" s="63"/>
      <c r="N1301" s="63"/>
      <c r="O1301" s="63"/>
      <c r="Q1301" s="63"/>
      <c r="S1301" s="63"/>
      <c r="U1301" s="63"/>
      <c r="V1301" s="63"/>
      <c r="W1301" s="63"/>
      <c r="X1301" s="63"/>
      <c r="Y1301" s="63"/>
      <c r="Z1301" s="63"/>
      <c r="AA1301" s="63"/>
      <c r="AB1301" s="307"/>
      <c r="AC1301" s="307"/>
      <c r="AD1301" s="307"/>
      <c r="AE1301" s="307"/>
      <c r="AF1301" s="307"/>
    </row>
    <row r="1302" spans="10:32" ht="15" customHeight="1" x14ac:dyDescent="0.25">
      <c r="J1302" s="63"/>
      <c r="K1302" s="63"/>
      <c r="L1302" s="63"/>
      <c r="M1302" s="63"/>
      <c r="N1302" s="63"/>
      <c r="O1302" s="63"/>
      <c r="Q1302" s="63"/>
      <c r="S1302" s="63"/>
      <c r="U1302" s="63"/>
      <c r="V1302" s="63"/>
      <c r="W1302" s="63"/>
      <c r="X1302" s="63"/>
      <c r="Y1302" s="63"/>
      <c r="Z1302" s="63"/>
      <c r="AA1302" s="63"/>
      <c r="AB1302" s="307"/>
      <c r="AC1302" s="307"/>
      <c r="AD1302" s="307"/>
      <c r="AE1302" s="307"/>
      <c r="AF1302" s="307"/>
    </row>
    <row r="1303" spans="10:32" ht="15" customHeight="1" x14ac:dyDescent="0.25">
      <c r="J1303" s="63"/>
      <c r="K1303" s="63"/>
      <c r="L1303" s="63"/>
      <c r="M1303" s="63"/>
      <c r="N1303" s="63"/>
      <c r="O1303" s="63"/>
      <c r="Q1303" s="63"/>
      <c r="S1303" s="63"/>
      <c r="U1303" s="63"/>
      <c r="V1303" s="63"/>
      <c r="W1303" s="63"/>
      <c r="X1303" s="63"/>
      <c r="Y1303" s="63"/>
      <c r="Z1303" s="63"/>
      <c r="AA1303" s="63"/>
      <c r="AB1303" s="307"/>
      <c r="AC1303" s="307"/>
      <c r="AD1303" s="307"/>
      <c r="AE1303" s="307"/>
      <c r="AF1303" s="307"/>
    </row>
    <row r="1304" spans="10:32" ht="15" customHeight="1" x14ac:dyDescent="0.25">
      <c r="J1304" s="63"/>
      <c r="K1304" s="63"/>
      <c r="L1304" s="63"/>
      <c r="M1304" s="63"/>
      <c r="N1304" s="63"/>
      <c r="O1304" s="63"/>
      <c r="Q1304" s="63"/>
      <c r="S1304" s="63"/>
      <c r="U1304" s="63"/>
      <c r="V1304" s="63"/>
      <c r="W1304" s="63"/>
      <c r="X1304" s="63"/>
      <c r="Y1304" s="63"/>
      <c r="Z1304" s="63"/>
      <c r="AA1304" s="63"/>
      <c r="AB1304" s="307"/>
      <c r="AC1304" s="307"/>
      <c r="AD1304" s="307"/>
      <c r="AE1304" s="307"/>
      <c r="AF1304" s="307"/>
    </row>
    <row r="1305" spans="10:32" ht="15" customHeight="1" x14ac:dyDescent="0.25">
      <c r="J1305" s="63"/>
      <c r="K1305" s="63"/>
      <c r="L1305" s="63"/>
      <c r="M1305" s="63"/>
      <c r="N1305" s="63"/>
      <c r="O1305" s="63"/>
      <c r="Q1305" s="63"/>
      <c r="S1305" s="63"/>
      <c r="U1305" s="63"/>
      <c r="V1305" s="63"/>
      <c r="W1305" s="63"/>
      <c r="X1305" s="63"/>
      <c r="Y1305" s="63"/>
      <c r="Z1305" s="63"/>
      <c r="AA1305" s="63"/>
      <c r="AB1305" s="307"/>
      <c r="AC1305" s="307"/>
      <c r="AD1305" s="307"/>
      <c r="AE1305" s="307"/>
      <c r="AF1305" s="307"/>
    </row>
    <row r="1306" spans="10:32" ht="15" customHeight="1" x14ac:dyDescent="0.25">
      <c r="J1306" s="63"/>
      <c r="K1306" s="63"/>
      <c r="L1306" s="63"/>
      <c r="M1306" s="63"/>
      <c r="N1306" s="63"/>
      <c r="O1306" s="63"/>
      <c r="Q1306" s="63"/>
      <c r="S1306" s="63"/>
      <c r="U1306" s="63"/>
      <c r="V1306" s="63"/>
      <c r="W1306" s="63"/>
      <c r="X1306" s="63"/>
      <c r="Y1306" s="63"/>
      <c r="Z1306" s="63"/>
      <c r="AA1306" s="63"/>
      <c r="AB1306" s="307"/>
      <c r="AC1306" s="307"/>
      <c r="AD1306" s="307"/>
      <c r="AE1306" s="307"/>
      <c r="AF1306" s="307"/>
    </row>
    <row r="1307" spans="10:32" ht="15" customHeight="1" x14ac:dyDescent="0.25">
      <c r="J1307" s="63"/>
      <c r="K1307" s="63"/>
      <c r="L1307" s="63"/>
      <c r="M1307" s="63"/>
      <c r="N1307" s="63"/>
      <c r="O1307" s="63"/>
      <c r="Q1307" s="63"/>
      <c r="S1307" s="63"/>
      <c r="U1307" s="63"/>
      <c r="V1307" s="63"/>
      <c r="W1307" s="63"/>
      <c r="X1307" s="63"/>
      <c r="Y1307" s="63"/>
      <c r="Z1307" s="63"/>
      <c r="AA1307" s="63"/>
      <c r="AB1307" s="307"/>
      <c r="AC1307" s="307"/>
      <c r="AD1307" s="307"/>
      <c r="AE1307" s="307"/>
      <c r="AF1307" s="307"/>
    </row>
  </sheetData>
  <customSheetViews>
    <customSheetView guid="{AA74D617-46A2-4FDC-94DA-407647126A6B}" scale="80" showPageBreaks="1" fitToPage="1" printArea="1" topLeftCell="A13">
      <selection activeCell="E31" sqref="E31"/>
      <rowBreaks count="1" manualBreakCount="1">
        <brk id="401" max="16383" man="1"/>
      </rowBreaks>
      <colBreaks count="1" manualBreakCount="1">
        <brk id="17" max="1048575" man="1"/>
      </colBreaks>
      <pageMargins left="0.70866141732283472" right="0.70866141732283472" top="0.74803149606299213" bottom="0.74803149606299213" header="0" footer="0"/>
      <pageSetup paperSize="8" scale="46" fitToHeight="0" orientation="landscape" cellComments="asDisplayed" errors="dash" r:id="rId1"/>
    </customSheetView>
    <customSheetView guid="{445B5084-4AA9-4766-BDF3-F081BD99834E}" scale="85" showPageBreaks="1" fitToPage="1" printArea="1" topLeftCell="A127">
      <selection activeCell="A154" sqref="A154:Q154"/>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2"/>
    </customSheetView>
    <customSheetView guid="{A3FC2C64-8F18-4E91-812D-1C0A223CFD0E}" scale="85" fitToPage="1" topLeftCell="A129">
      <selection activeCell="S145" sqref="S145"/>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3"/>
    </customSheetView>
  </customSheetViews>
  <mergeCells count="370">
    <mergeCell ref="B143:B147"/>
    <mergeCell ref="C143:C147"/>
    <mergeCell ref="D143:D147"/>
    <mergeCell ref="E143:E147"/>
    <mergeCell ref="F143:F147"/>
    <mergeCell ref="G143:G147"/>
    <mergeCell ref="A285:A303"/>
    <mergeCell ref="C291:C296"/>
    <mergeCell ref="B291:B296"/>
    <mergeCell ref="F291:F296"/>
    <mergeCell ref="G291:G296"/>
    <mergeCell ref="D291:D296"/>
    <mergeCell ref="E291:E296"/>
    <mergeCell ref="A277:A278"/>
    <mergeCell ref="B297:B302"/>
    <mergeCell ref="C297:C302"/>
    <mergeCell ref="D297:D302"/>
    <mergeCell ref="E297:E302"/>
    <mergeCell ref="F297:F302"/>
    <mergeCell ref="G297:G302"/>
    <mergeCell ref="A223:A230"/>
    <mergeCell ref="A246:A262"/>
    <mergeCell ref="E174:E179"/>
    <mergeCell ref="F174:F179"/>
    <mergeCell ref="E54:E59"/>
    <mergeCell ref="F54:F59"/>
    <mergeCell ref="G54:G59"/>
    <mergeCell ref="B285:B290"/>
    <mergeCell ref="C285:C290"/>
    <mergeCell ref="D285:D290"/>
    <mergeCell ref="E285:E290"/>
    <mergeCell ref="F285:F290"/>
    <mergeCell ref="G285:G290"/>
    <mergeCell ref="B246:B251"/>
    <mergeCell ref="C246:C251"/>
    <mergeCell ref="D246:D251"/>
    <mergeCell ref="E246:E251"/>
    <mergeCell ref="F246:F251"/>
    <mergeCell ref="F252:F257"/>
    <mergeCell ref="E252:E257"/>
    <mergeCell ref="D252:D257"/>
    <mergeCell ref="C252:C257"/>
    <mergeCell ref="B252:B257"/>
    <mergeCell ref="C270:C273"/>
    <mergeCell ref="D270:D273"/>
    <mergeCell ref="B174:B179"/>
    <mergeCell ref="C174:C179"/>
    <mergeCell ref="D174:D179"/>
    <mergeCell ref="B196:B199"/>
    <mergeCell ref="C196:C199"/>
    <mergeCell ref="D196:D199"/>
    <mergeCell ref="E196:E199"/>
    <mergeCell ref="F196:F199"/>
    <mergeCell ref="B220:C220"/>
    <mergeCell ref="B227:B230"/>
    <mergeCell ref="C227:C230"/>
    <mergeCell ref="D227:D230"/>
    <mergeCell ref="E227:E230"/>
    <mergeCell ref="F227:F230"/>
    <mergeCell ref="C93:C96"/>
    <mergeCell ref="B93:B96"/>
    <mergeCell ref="G48:G53"/>
    <mergeCell ref="A109:A114"/>
    <mergeCell ref="B109:B114"/>
    <mergeCell ref="C109:C114"/>
    <mergeCell ref="D109:D114"/>
    <mergeCell ref="E109:E114"/>
    <mergeCell ref="F109:F114"/>
    <mergeCell ref="G109:G114"/>
    <mergeCell ref="A75:A80"/>
    <mergeCell ref="B75:B80"/>
    <mergeCell ref="C75:C80"/>
    <mergeCell ref="D75:D80"/>
    <mergeCell ref="E75:E80"/>
    <mergeCell ref="F75:F80"/>
    <mergeCell ref="G75:G80"/>
    <mergeCell ref="B87:B92"/>
    <mergeCell ref="C87:C92"/>
    <mergeCell ref="D87:D92"/>
    <mergeCell ref="E87:E92"/>
    <mergeCell ref="F87:F92"/>
    <mergeCell ref="B85:C85"/>
    <mergeCell ref="A87:A100"/>
    <mergeCell ref="A18:A65"/>
    <mergeCell ref="B24:B29"/>
    <mergeCell ref="C24:C29"/>
    <mergeCell ref="D24:D29"/>
    <mergeCell ref="E24:E29"/>
    <mergeCell ref="F24:F29"/>
    <mergeCell ref="G24:G29"/>
    <mergeCell ref="B30:B35"/>
    <mergeCell ref="C30:C35"/>
    <mergeCell ref="D30:D35"/>
    <mergeCell ref="E30:E35"/>
    <mergeCell ref="F30:F35"/>
    <mergeCell ref="G30:G35"/>
    <mergeCell ref="E36:E41"/>
    <mergeCell ref="F36:F41"/>
    <mergeCell ref="G36:G41"/>
    <mergeCell ref="B42:B47"/>
    <mergeCell ref="C42:C47"/>
    <mergeCell ref="D42:D47"/>
    <mergeCell ref="E42:E47"/>
    <mergeCell ref="F42:F47"/>
    <mergeCell ref="B54:B59"/>
    <mergeCell ref="C54:C59"/>
    <mergeCell ref="D54:D59"/>
    <mergeCell ref="W221:AA221"/>
    <mergeCell ref="W235:AA235"/>
    <mergeCell ref="W244:AA244"/>
    <mergeCell ref="W268:AA268"/>
    <mergeCell ref="W275:AA275"/>
    <mergeCell ref="W283:AA283"/>
    <mergeCell ref="W3:AA3"/>
    <mergeCell ref="W16:AA16"/>
    <mergeCell ref="W73:AA73"/>
    <mergeCell ref="W85:AA85"/>
    <mergeCell ref="W107:AA107"/>
    <mergeCell ref="W120:AA120"/>
    <mergeCell ref="W164:AA164"/>
    <mergeCell ref="W172:AA172"/>
    <mergeCell ref="W190:AA190"/>
    <mergeCell ref="W214:AA214"/>
    <mergeCell ref="W155:AA155"/>
    <mergeCell ref="J283:K283"/>
    <mergeCell ref="L283:M283"/>
    <mergeCell ref="N283:R283"/>
    <mergeCell ref="S283:V283"/>
    <mergeCell ref="E258:E262"/>
    <mergeCell ref="F258:F262"/>
    <mergeCell ref="G258:G262"/>
    <mergeCell ref="L244:M244"/>
    <mergeCell ref="N244:R244"/>
    <mergeCell ref="J244:K244"/>
    <mergeCell ref="S244:V244"/>
    <mergeCell ref="J268:K268"/>
    <mergeCell ref="L268:M268"/>
    <mergeCell ref="N268:R268"/>
    <mergeCell ref="S268:V268"/>
    <mergeCell ref="E270:E273"/>
    <mergeCell ref="F270:F273"/>
    <mergeCell ref="G270:G273"/>
    <mergeCell ref="G246:G251"/>
    <mergeCell ref="G252:G257"/>
    <mergeCell ref="C204:C207"/>
    <mergeCell ref="D204:D207"/>
    <mergeCell ref="E204:E207"/>
    <mergeCell ref="F204:F207"/>
    <mergeCell ref="G204:G207"/>
    <mergeCell ref="G200:G203"/>
    <mergeCell ref="B200:B203"/>
    <mergeCell ref="C200:C203"/>
    <mergeCell ref="D200:D203"/>
    <mergeCell ref="E200:E203"/>
    <mergeCell ref="F200:F203"/>
    <mergeCell ref="A122:A148"/>
    <mergeCell ref="B190:C190"/>
    <mergeCell ref="C223:C226"/>
    <mergeCell ref="D223:D226"/>
    <mergeCell ref="E223:E226"/>
    <mergeCell ref="F223:F226"/>
    <mergeCell ref="G223:G226"/>
    <mergeCell ref="G174:G179"/>
    <mergeCell ref="A174:A185"/>
    <mergeCell ref="B180:B185"/>
    <mergeCell ref="C180:C185"/>
    <mergeCell ref="D180:D185"/>
    <mergeCell ref="E180:E185"/>
    <mergeCell ref="F180:F185"/>
    <mergeCell ref="G180:G185"/>
    <mergeCell ref="A166:A170"/>
    <mergeCell ref="C166:C170"/>
    <mergeCell ref="B166:B170"/>
    <mergeCell ref="D166:D170"/>
    <mergeCell ref="E166:E170"/>
    <mergeCell ref="F166:F170"/>
    <mergeCell ref="G166:G170"/>
    <mergeCell ref="F192:F195"/>
    <mergeCell ref="B223:B226"/>
    <mergeCell ref="J275:K275"/>
    <mergeCell ref="L275:M275"/>
    <mergeCell ref="N275:R275"/>
    <mergeCell ref="S275:V275"/>
    <mergeCell ref="A237:A240"/>
    <mergeCell ref="B235:C235"/>
    <mergeCell ref="B244:C244"/>
    <mergeCell ref="B237:B240"/>
    <mergeCell ref="C237:C240"/>
    <mergeCell ref="D237:D240"/>
    <mergeCell ref="E237:E240"/>
    <mergeCell ref="F237:F240"/>
    <mergeCell ref="G237:G240"/>
    <mergeCell ref="B258:B262"/>
    <mergeCell ref="C258:C262"/>
    <mergeCell ref="D258:D262"/>
    <mergeCell ref="J235:K235"/>
    <mergeCell ref="L235:M235"/>
    <mergeCell ref="N235:R235"/>
    <mergeCell ref="S235:V235"/>
    <mergeCell ref="A270:A273"/>
    <mergeCell ref="B270:B273"/>
    <mergeCell ref="A216:A219"/>
    <mergeCell ref="B216:B219"/>
    <mergeCell ref="C216:C219"/>
    <mergeCell ref="D216:D219"/>
    <mergeCell ref="E216:E219"/>
    <mergeCell ref="F216:F219"/>
    <mergeCell ref="G216:G219"/>
    <mergeCell ref="J214:K214"/>
    <mergeCell ref="B274:C274"/>
    <mergeCell ref="I274:V274"/>
    <mergeCell ref="N221:R221"/>
    <mergeCell ref="S221:V221"/>
    <mergeCell ref="G227:G230"/>
    <mergeCell ref="I220:V220"/>
    <mergeCell ref="J221:K221"/>
    <mergeCell ref="L221:M221"/>
    <mergeCell ref="J172:K172"/>
    <mergeCell ref="L172:M172"/>
    <mergeCell ref="N172:R172"/>
    <mergeCell ref="S172:V172"/>
    <mergeCell ref="B122:B125"/>
    <mergeCell ref="C122:C125"/>
    <mergeCell ref="D122:D125"/>
    <mergeCell ref="E122:E125"/>
    <mergeCell ref="F122:F125"/>
    <mergeCell ref="G122:G125"/>
    <mergeCell ref="B138:B142"/>
    <mergeCell ref="C138:C142"/>
    <mergeCell ref="D138:D142"/>
    <mergeCell ref="B130:B133"/>
    <mergeCell ref="C130:C133"/>
    <mergeCell ref="D130:D133"/>
    <mergeCell ref="E130:E133"/>
    <mergeCell ref="F130:F133"/>
    <mergeCell ref="G130:G133"/>
    <mergeCell ref="C126:C129"/>
    <mergeCell ref="D97:D100"/>
    <mergeCell ref="E138:E142"/>
    <mergeCell ref="F138:F142"/>
    <mergeCell ref="G138:G142"/>
    <mergeCell ref="D93:D96"/>
    <mergeCell ref="E93:E96"/>
    <mergeCell ref="F93:F96"/>
    <mergeCell ref="G93:G96"/>
    <mergeCell ref="G87:G92"/>
    <mergeCell ref="E97:E100"/>
    <mergeCell ref="D126:D129"/>
    <mergeCell ref="E126:E129"/>
    <mergeCell ref="F126:F129"/>
    <mergeCell ref="G126:G129"/>
    <mergeCell ref="S164:V164"/>
    <mergeCell ref="N164:R164"/>
    <mergeCell ref="L164:M164"/>
    <mergeCell ref="J164:K164"/>
    <mergeCell ref="J73:K73"/>
    <mergeCell ref="L73:M73"/>
    <mergeCell ref="N73:R73"/>
    <mergeCell ref="S73:V73"/>
    <mergeCell ref="J85:K85"/>
    <mergeCell ref="L85:M85"/>
    <mergeCell ref="J155:K155"/>
    <mergeCell ref="L155:M155"/>
    <mergeCell ref="N155:R155"/>
    <mergeCell ref="S155:V155"/>
    <mergeCell ref="J16:K16"/>
    <mergeCell ref="B134:B137"/>
    <mergeCell ref="C134:C137"/>
    <mergeCell ref="D134:D137"/>
    <mergeCell ref="E134:E137"/>
    <mergeCell ref="F134:F137"/>
    <mergeCell ref="G134:G137"/>
    <mergeCell ref="B60:B65"/>
    <mergeCell ref="C60:C65"/>
    <mergeCell ref="D60:D65"/>
    <mergeCell ref="E60:E65"/>
    <mergeCell ref="F60:F65"/>
    <mergeCell ref="G60:G65"/>
    <mergeCell ref="B126:B129"/>
    <mergeCell ref="B97:B100"/>
    <mergeCell ref="C97:C100"/>
    <mergeCell ref="B18:B23"/>
    <mergeCell ref="C18:C23"/>
    <mergeCell ref="D18:D23"/>
    <mergeCell ref="B36:B41"/>
    <mergeCell ref="C36:C41"/>
    <mergeCell ref="D36:D41"/>
    <mergeCell ref="F97:F100"/>
    <mergeCell ref="G97:G100"/>
    <mergeCell ref="I15:V15"/>
    <mergeCell ref="B73:C73"/>
    <mergeCell ref="N85:R85"/>
    <mergeCell ref="S85:V85"/>
    <mergeCell ref="J107:K107"/>
    <mergeCell ref="L107:M107"/>
    <mergeCell ref="N107:R107"/>
    <mergeCell ref="S107:V107"/>
    <mergeCell ref="J120:K120"/>
    <mergeCell ref="L120:M120"/>
    <mergeCell ref="N120:R120"/>
    <mergeCell ref="S120:V120"/>
    <mergeCell ref="S16:V16"/>
    <mergeCell ref="L16:M16"/>
    <mergeCell ref="N16:R16"/>
    <mergeCell ref="E18:E23"/>
    <mergeCell ref="F18:F23"/>
    <mergeCell ref="G18:G23"/>
    <mergeCell ref="G42:G47"/>
    <mergeCell ref="B48:B53"/>
    <mergeCell ref="C48:C53"/>
    <mergeCell ref="D48:D53"/>
    <mergeCell ref="E48:E53"/>
    <mergeCell ref="F48:F53"/>
    <mergeCell ref="A1:V2"/>
    <mergeCell ref="S3:V3"/>
    <mergeCell ref="N3:R3"/>
    <mergeCell ref="L3:M3"/>
    <mergeCell ref="J3:K3"/>
    <mergeCell ref="B5:B9"/>
    <mergeCell ref="C5:C9"/>
    <mergeCell ref="D5:D9"/>
    <mergeCell ref="E5:E9"/>
    <mergeCell ref="F5:F9"/>
    <mergeCell ref="G5:G9"/>
    <mergeCell ref="A5:A14"/>
    <mergeCell ref="B10:B14"/>
    <mergeCell ref="C10:C14"/>
    <mergeCell ref="D10:D14"/>
    <mergeCell ref="E10:E14"/>
    <mergeCell ref="G10:G14"/>
    <mergeCell ref="F10:F14"/>
    <mergeCell ref="AB221:AF221"/>
    <mergeCell ref="AB235:AF235"/>
    <mergeCell ref="AB244:AF244"/>
    <mergeCell ref="AB268:AF268"/>
    <mergeCell ref="AB275:AF275"/>
    <mergeCell ref="AB283:AF283"/>
    <mergeCell ref="AB3:AF3"/>
    <mergeCell ref="AB16:AF16"/>
    <mergeCell ref="AB73:AF73"/>
    <mergeCell ref="AB85:AF85"/>
    <mergeCell ref="AB107:AF107"/>
    <mergeCell ref="AB120:AF120"/>
    <mergeCell ref="AB164:AF164"/>
    <mergeCell ref="AB172:AF172"/>
    <mergeCell ref="AB155:AF155"/>
    <mergeCell ref="A157:A162"/>
    <mergeCell ref="B157:B162"/>
    <mergeCell ref="C157:C162"/>
    <mergeCell ref="D157:D162"/>
    <mergeCell ref="E157:E162"/>
    <mergeCell ref="F157:F162"/>
    <mergeCell ref="G157:G162"/>
    <mergeCell ref="AB190:AF190"/>
    <mergeCell ref="AB214:AF214"/>
    <mergeCell ref="G192:G195"/>
    <mergeCell ref="L214:M214"/>
    <mergeCell ref="N214:R214"/>
    <mergeCell ref="S214:V214"/>
    <mergeCell ref="A192:A207"/>
    <mergeCell ref="J190:K190"/>
    <mergeCell ref="L190:M190"/>
    <mergeCell ref="N190:R190"/>
    <mergeCell ref="S190:V190"/>
    <mergeCell ref="B192:B195"/>
    <mergeCell ref="C192:C195"/>
    <mergeCell ref="D192:D195"/>
    <mergeCell ref="E192:E195"/>
    <mergeCell ref="G196:G199"/>
    <mergeCell ref="B204:B207"/>
  </mergeCells>
  <phoneticPr fontId="33" type="noConversion"/>
  <pageMargins left="0.70866141732283472" right="0.70866141732283472" top="0.74803149606299213" bottom="0.74803149606299213" header="0" footer="0"/>
  <pageSetup paperSize="8" scale="59" fitToHeight="0" orientation="landscape" cellComments="asDisplayed" errors="dash" r:id="rId4"/>
  <rowBreaks count="1" manualBreakCount="1">
    <brk id="51" max="24" man="1"/>
  </rowBreaks>
  <colBreaks count="1" manualBreakCount="1">
    <brk id="32" max="1048575" man="1"/>
  </colBreaks>
  <ignoredErrors>
    <ignoredError sqref="W87" formula="1"/>
  </ignoredErrors>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2"/>
  <sheetViews>
    <sheetView workbookViewId="0">
      <selection activeCell="G11" sqref="G11"/>
    </sheetView>
  </sheetViews>
  <sheetFormatPr defaultColWidth="8.7109375" defaultRowHeight="15" x14ac:dyDescent="0.25"/>
  <cols>
    <col min="1" max="1" width="17.5703125" style="31" bestFit="1" customWidth="1"/>
    <col min="2" max="16" width="15.7109375" style="31" customWidth="1"/>
    <col min="17" max="16384" width="8.7109375" style="31"/>
  </cols>
  <sheetData>
    <row r="1" spans="1:16" s="23" customFormat="1" x14ac:dyDescent="0.25">
      <c r="A1" s="494" t="s">
        <v>177</v>
      </c>
      <c r="B1" s="494" t="s">
        <v>178</v>
      </c>
      <c r="C1" s="494" t="s">
        <v>179</v>
      </c>
      <c r="D1" s="494" t="s">
        <v>180</v>
      </c>
      <c r="E1" s="494" t="s">
        <v>181</v>
      </c>
      <c r="F1" s="494" t="s">
        <v>182</v>
      </c>
      <c r="G1" s="490" t="s">
        <v>180</v>
      </c>
      <c r="H1" s="491"/>
      <c r="I1" s="491"/>
      <c r="J1" s="491"/>
      <c r="K1" s="491"/>
      <c r="L1" s="491"/>
      <c r="M1" s="491"/>
      <c r="N1" s="491"/>
      <c r="O1" s="491"/>
      <c r="P1" s="491"/>
    </row>
    <row r="2" spans="1:16" s="23" customFormat="1" x14ac:dyDescent="0.25">
      <c r="A2" s="495"/>
      <c r="B2" s="495"/>
      <c r="C2" s="495"/>
      <c r="D2" s="495"/>
      <c r="E2" s="495"/>
      <c r="F2" s="495"/>
      <c r="G2" s="492"/>
      <c r="H2" s="493"/>
      <c r="I2" s="493"/>
      <c r="J2" s="493"/>
      <c r="K2" s="493"/>
      <c r="L2" s="493"/>
      <c r="M2" s="493"/>
      <c r="N2" s="493"/>
      <c r="O2" s="493"/>
      <c r="P2" s="493"/>
    </row>
    <row r="3" spans="1:16" s="23" customFormat="1" ht="60" x14ac:dyDescent="0.25">
      <c r="A3" s="496"/>
      <c r="B3" s="496"/>
      <c r="C3" s="496"/>
      <c r="D3" s="496"/>
      <c r="E3" s="496"/>
      <c r="F3" s="496"/>
      <c r="G3" s="24" t="s">
        <v>183</v>
      </c>
      <c r="H3" s="24" t="s">
        <v>184</v>
      </c>
      <c r="I3" s="152" t="s">
        <v>185</v>
      </c>
      <c r="J3" s="152" t="s">
        <v>186</v>
      </c>
      <c r="K3" s="153" t="s">
        <v>187</v>
      </c>
      <c r="L3" s="25" t="s">
        <v>188</v>
      </c>
      <c r="M3" s="153" t="s">
        <v>189</v>
      </c>
      <c r="N3" s="153" t="s">
        <v>190</v>
      </c>
      <c r="O3" s="153" t="s">
        <v>191</v>
      </c>
      <c r="P3" s="153" t="s">
        <v>192</v>
      </c>
    </row>
    <row r="4" spans="1:16" x14ac:dyDescent="0.25">
      <c r="A4" s="154" t="s">
        <v>193</v>
      </c>
      <c r="B4" s="155">
        <v>3864296</v>
      </c>
      <c r="C4" s="156">
        <v>1500000</v>
      </c>
      <c r="D4" s="156">
        <f>B4*55%*50%</f>
        <v>1062681.4000000001</v>
      </c>
      <c r="E4" s="157">
        <f>D4/2</f>
        <v>531340.70000000007</v>
      </c>
      <c r="F4" s="157">
        <f>D4/2</f>
        <v>531340.70000000007</v>
      </c>
      <c r="G4" s="26">
        <f>D4*H4</f>
        <v>552594.3280000001</v>
      </c>
      <c r="H4" s="158">
        <v>0.52</v>
      </c>
      <c r="I4" s="26">
        <f>D4*J4</f>
        <v>510087.07200000004</v>
      </c>
      <c r="J4" s="27">
        <v>0.48</v>
      </c>
      <c r="K4" s="28">
        <f>D4*L4</f>
        <v>331025.25610000006</v>
      </c>
      <c r="L4" s="158">
        <v>0.3115</v>
      </c>
      <c r="M4" s="26">
        <f>N4*D4</f>
        <v>173642.14076000001</v>
      </c>
      <c r="N4" s="29">
        <v>0.16339999999999999</v>
      </c>
      <c r="O4" s="26">
        <f>P4*D4</f>
        <v>21253.628000000004</v>
      </c>
      <c r="P4" s="30">
        <v>0.02</v>
      </c>
    </row>
    <row r="5" spans="1:16" x14ac:dyDescent="0.25">
      <c r="A5" s="154" t="s">
        <v>194</v>
      </c>
      <c r="B5" s="155">
        <v>1500000</v>
      </c>
      <c r="C5" s="156">
        <f>B5*91%</f>
        <v>1365000</v>
      </c>
      <c r="D5" s="156">
        <f>C5</f>
        <v>1365000</v>
      </c>
      <c r="E5" s="157">
        <f t="shared" ref="E5:E7" si="0">D5/2</f>
        <v>682500</v>
      </c>
      <c r="F5" s="157">
        <f t="shared" ref="F5:F7" si="1">D5/2</f>
        <v>682500</v>
      </c>
      <c r="G5" s="26">
        <f t="shared" ref="G5:G7" si="2">D5*H5</f>
        <v>701610</v>
      </c>
      <c r="H5" s="158">
        <v>0.51400000000000001</v>
      </c>
      <c r="I5" s="26">
        <f t="shared" ref="I5:I7" si="3">D5*J5</f>
        <v>663390</v>
      </c>
      <c r="J5" s="27">
        <f>100%-H5</f>
        <v>0.48599999999999999</v>
      </c>
      <c r="K5" s="28">
        <f t="shared" ref="K5:K7" si="4">D5*L5</f>
        <v>723450</v>
      </c>
      <c r="L5" s="158">
        <v>0.53</v>
      </c>
      <c r="M5" s="26">
        <f t="shared" ref="M5:M7" si="5">N5*D5</f>
        <v>263445</v>
      </c>
      <c r="N5" s="29">
        <v>0.193</v>
      </c>
      <c r="O5" s="26">
        <f t="shared" ref="O5:O7" si="6">P5*D5</f>
        <v>27300</v>
      </c>
      <c r="P5" s="30">
        <v>0.02</v>
      </c>
    </row>
    <row r="6" spans="1:16" ht="45" x14ac:dyDescent="0.25">
      <c r="A6" s="154" t="s">
        <v>195</v>
      </c>
      <c r="B6" s="155">
        <v>29000</v>
      </c>
      <c r="C6" s="156">
        <v>29000</v>
      </c>
      <c r="D6" s="156">
        <v>29000</v>
      </c>
      <c r="E6" s="157">
        <f t="shared" si="0"/>
        <v>14500</v>
      </c>
      <c r="F6" s="157">
        <f t="shared" si="1"/>
        <v>14500</v>
      </c>
      <c r="G6" s="26">
        <f t="shared" si="2"/>
        <v>15022</v>
      </c>
      <c r="H6" s="158">
        <v>0.51800000000000002</v>
      </c>
      <c r="I6" s="26">
        <f t="shared" si="3"/>
        <v>13978</v>
      </c>
      <c r="J6" s="27">
        <f>100%-H6</f>
        <v>0.48199999999999998</v>
      </c>
      <c r="K6" s="28">
        <f t="shared" si="4"/>
        <v>11695.699999999999</v>
      </c>
      <c r="L6" s="158">
        <v>0.40329999999999999</v>
      </c>
      <c r="M6" s="26">
        <f t="shared" si="5"/>
        <v>4993.8628158844767</v>
      </c>
      <c r="N6" s="29">
        <v>0.17220216606498195</v>
      </c>
      <c r="O6" s="26">
        <f t="shared" si="6"/>
        <v>580</v>
      </c>
      <c r="P6" s="30">
        <v>0.02</v>
      </c>
    </row>
    <row r="7" spans="1:16" ht="45" x14ac:dyDescent="0.25">
      <c r="A7" s="154" t="s">
        <v>196</v>
      </c>
      <c r="B7" s="155">
        <v>180000.00100185533</v>
      </c>
      <c r="C7" s="156">
        <f>B7*79%</f>
        <v>142200.00079146572</v>
      </c>
      <c r="D7" s="156">
        <v>20000</v>
      </c>
      <c r="E7" s="157">
        <f t="shared" si="0"/>
        <v>10000</v>
      </c>
      <c r="F7" s="157">
        <f t="shared" si="1"/>
        <v>10000</v>
      </c>
      <c r="G7" s="26">
        <f t="shared" si="2"/>
        <v>9920</v>
      </c>
      <c r="H7" s="158">
        <v>0.496</v>
      </c>
      <c r="I7" s="26">
        <f t="shared" si="3"/>
        <v>10080</v>
      </c>
      <c r="J7" s="27">
        <f>100%-H7</f>
        <v>0.504</v>
      </c>
      <c r="K7" s="28">
        <f t="shared" si="4"/>
        <v>6956</v>
      </c>
      <c r="L7" s="158">
        <v>0.3478</v>
      </c>
      <c r="M7" s="26">
        <f t="shared" si="5"/>
        <v>3056.362906557059</v>
      </c>
      <c r="N7" s="29">
        <v>0.15281814532785296</v>
      </c>
      <c r="O7" s="26">
        <f t="shared" si="6"/>
        <v>400</v>
      </c>
      <c r="P7" s="30">
        <v>0.02</v>
      </c>
    </row>
    <row r="8" spans="1:16" x14ac:dyDescent="0.25">
      <c r="A8" s="159" t="s">
        <v>197</v>
      </c>
      <c r="B8" s="160">
        <f>SUM(B4:B7)</f>
        <v>5573296.0010018554</v>
      </c>
      <c r="C8" s="32">
        <f>SUM(C4:C7)</f>
        <v>3036200.0007914659</v>
      </c>
      <c r="D8" s="32">
        <f>(SUM(D4:D7))</f>
        <v>2476681.4000000004</v>
      </c>
      <c r="E8" s="32">
        <f>SUM(E4:E7)</f>
        <v>1238340.7000000002</v>
      </c>
      <c r="F8" s="32">
        <f>SUM(F4:F7)</f>
        <v>1238340.7000000002</v>
      </c>
      <c r="G8" s="32">
        <f>ROUND(SUM(G4:G7),-3)</f>
        <v>1279000</v>
      </c>
      <c r="H8" s="161"/>
      <c r="I8" s="32">
        <f>ROUND(SUM(I4:I7),-3)</f>
        <v>1198000</v>
      </c>
      <c r="J8" s="162"/>
      <c r="K8" s="32">
        <f>ROUND(SUM(K4:K7),-3)</f>
        <v>1073000</v>
      </c>
      <c r="L8" s="161"/>
      <c r="M8" s="32">
        <f>ROUND(SUM(M4:M7),-3)</f>
        <v>445000</v>
      </c>
      <c r="N8" s="161"/>
      <c r="O8" s="32"/>
      <c r="P8" s="161"/>
    </row>
    <row r="9" spans="1:16" x14ac:dyDescent="0.25">
      <c r="A9" s="33"/>
      <c r="B9" s="33"/>
      <c r="C9" s="33"/>
      <c r="D9" s="33"/>
      <c r="E9" s="33"/>
      <c r="F9" s="33"/>
      <c r="G9" s="33"/>
      <c r="H9" s="33"/>
      <c r="I9" s="33"/>
      <c r="J9" s="33"/>
      <c r="K9" s="33"/>
      <c r="L9" s="33"/>
      <c r="M9" s="33"/>
      <c r="N9" s="33"/>
    </row>
    <row r="10" spans="1:16" ht="14.65" customHeight="1" x14ac:dyDescent="0.25">
      <c r="A10" s="497" t="s">
        <v>198</v>
      </c>
      <c r="B10" s="498"/>
      <c r="C10" s="163" t="s">
        <v>199</v>
      </c>
      <c r="D10" s="163" t="s">
        <v>200</v>
      </c>
      <c r="E10" s="164"/>
      <c r="F10" s="164"/>
      <c r="G10" s="164"/>
      <c r="H10" s="499" t="s">
        <v>302</v>
      </c>
      <c r="I10" s="499"/>
      <c r="J10" s="499"/>
      <c r="K10" s="499"/>
      <c r="L10" s="499"/>
      <c r="M10" s="499"/>
    </row>
    <row r="11" spans="1:16" x14ac:dyDescent="0.25">
      <c r="A11" s="489" t="s">
        <v>201</v>
      </c>
      <c r="B11" s="489"/>
      <c r="C11" s="34">
        <v>1</v>
      </c>
      <c r="D11" s="34">
        <v>0</v>
      </c>
      <c r="E11" s="164"/>
      <c r="F11" s="164"/>
      <c r="G11" s="164"/>
      <c r="H11" s="500"/>
      <c r="I11" s="500"/>
      <c r="J11" s="500"/>
      <c r="K11" s="500"/>
      <c r="L11" s="500"/>
      <c r="M11" s="500"/>
    </row>
    <row r="12" spans="1:16" x14ac:dyDescent="0.25">
      <c r="A12" s="489" t="s">
        <v>202</v>
      </c>
      <c r="B12" s="489"/>
      <c r="C12" s="34">
        <v>8</v>
      </c>
      <c r="D12" s="34">
        <v>0</v>
      </c>
      <c r="E12" s="164"/>
      <c r="F12" s="164"/>
      <c r="G12" s="164"/>
      <c r="H12" s="500"/>
      <c r="I12" s="500"/>
      <c r="J12" s="500"/>
      <c r="K12" s="500"/>
      <c r="L12" s="500"/>
      <c r="M12" s="500"/>
    </row>
    <row r="13" spans="1:16" x14ac:dyDescent="0.25">
      <c r="A13" s="489" t="s">
        <v>203</v>
      </c>
      <c r="B13" s="489"/>
      <c r="C13" s="34">
        <v>1</v>
      </c>
      <c r="D13" s="34">
        <v>0</v>
      </c>
      <c r="E13" s="164"/>
      <c r="F13" s="164"/>
      <c r="G13" s="164"/>
      <c r="H13" s="33"/>
      <c r="I13" s="33"/>
      <c r="J13" s="33"/>
      <c r="K13" s="33"/>
      <c r="L13" s="33"/>
      <c r="M13" s="33"/>
    </row>
    <row r="14" spans="1:16" ht="14.65" customHeight="1" x14ac:dyDescent="0.25">
      <c r="A14" s="489" t="s">
        <v>204</v>
      </c>
      <c r="B14" s="489"/>
      <c r="C14" s="34">
        <v>1</v>
      </c>
      <c r="D14" s="34">
        <v>0</v>
      </c>
      <c r="E14" s="164"/>
      <c r="F14" s="164"/>
      <c r="G14" s="164"/>
      <c r="H14" s="33"/>
      <c r="I14" s="33"/>
      <c r="J14" s="33"/>
      <c r="K14" s="33"/>
      <c r="L14" s="33"/>
      <c r="M14" s="33"/>
    </row>
    <row r="15" spans="1:16" ht="14.65" customHeight="1" x14ac:dyDescent="0.25">
      <c r="A15" s="489" t="s">
        <v>205</v>
      </c>
      <c r="B15" s="489"/>
      <c r="C15" s="35">
        <v>1232</v>
      </c>
      <c r="D15" s="35">
        <v>50</v>
      </c>
      <c r="E15" s="164"/>
      <c r="F15" s="164"/>
      <c r="G15" s="164"/>
      <c r="H15" s="33"/>
      <c r="I15" s="33"/>
      <c r="J15" s="33"/>
      <c r="K15" s="33"/>
      <c r="L15" s="33"/>
      <c r="M15" s="33"/>
    </row>
    <row r="16" spans="1:16" x14ac:dyDescent="0.25">
      <c r="A16" s="489" t="s">
        <v>206</v>
      </c>
      <c r="B16" s="489"/>
      <c r="C16" s="34"/>
      <c r="D16" s="34">
        <v>0</v>
      </c>
      <c r="E16" s="164"/>
      <c r="F16" s="164"/>
      <c r="G16" s="164"/>
      <c r="H16" s="33"/>
      <c r="I16" s="33"/>
      <c r="J16" s="33"/>
      <c r="K16" s="33"/>
      <c r="L16" s="33"/>
      <c r="M16" s="33"/>
    </row>
    <row r="17" spans="1:13" x14ac:dyDescent="0.25">
      <c r="A17" s="489" t="s">
        <v>207</v>
      </c>
      <c r="B17" s="489"/>
      <c r="C17" s="34">
        <v>1</v>
      </c>
      <c r="D17" s="34">
        <v>0</v>
      </c>
      <c r="E17" s="164"/>
      <c r="F17" s="164"/>
      <c r="G17" s="164"/>
      <c r="H17" s="33"/>
      <c r="I17" s="33"/>
      <c r="J17" s="33"/>
      <c r="K17" s="33"/>
      <c r="L17" s="33"/>
      <c r="M17" s="33"/>
    </row>
    <row r="18" spans="1:13" x14ac:dyDescent="0.25">
      <c r="A18" s="489" t="s">
        <v>208</v>
      </c>
      <c r="B18" s="489"/>
      <c r="C18" s="36">
        <v>1</v>
      </c>
      <c r="D18" s="36">
        <v>0</v>
      </c>
    </row>
    <row r="19" spans="1:13" x14ac:dyDescent="0.25">
      <c r="A19" s="489" t="s">
        <v>209</v>
      </c>
      <c r="B19" s="489"/>
      <c r="C19" s="36">
        <v>1</v>
      </c>
      <c r="D19" s="36">
        <v>0</v>
      </c>
    </row>
    <row r="20" spans="1:13" x14ac:dyDescent="0.25">
      <c r="A20" s="489" t="s">
        <v>210</v>
      </c>
      <c r="B20" s="489"/>
      <c r="C20" s="36">
        <v>1</v>
      </c>
      <c r="D20" s="36">
        <v>0</v>
      </c>
    </row>
    <row r="21" spans="1:13" x14ac:dyDescent="0.25">
      <c r="A21" s="489" t="s">
        <v>211</v>
      </c>
      <c r="B21" s="489"/>
      <c r="C21" s="36">
        <v>1</v>
      </c>
      <c r="D21" s="36">
        <v>0</v>
      </c>
    </row>
    <row r="22" spans="1:13" x14ac:dyDescent="0.25">
      <c r="A22" s="489" t="s">
        <v>212</v>
      </c>
      <c r="B22" s="489"/>
      <c r="C22" s="36">
        <v>1</v>
      </c>
      <c r="D22" s="36">
        <v>0</v>
      </c>
    </row>
    <row r="23" spans="1:13" x14ac:dyDescent="0.25">
      <c r="A23" s="489" t="s">
        <v>213</v>
      </c>
      <c r="B23" s="489"/>
      <c r="C23" s="36">
        <v>1</v>
      </c>
      <c r="D23" s="36">
        <v>0</v>
      </c>
    </row>
    <row r="24" spans="1:13" x14ac:dyDescent="0.25">
      <c r="A24" s="489" t="s">
        <v>214</v>
      </c>
      <c r="B24" s="489"/>
      <c r="C24" s="36">
        <v>1</v>
      </c>
      <c r="D24" s="36">
        <v>0</v>
      </c>
    </row>
    <row r="25" spans="1:13" x14ac:dyDescent="0.25">
      <c r="A25" s="489" t="s">
        <v>215</v>
      </c>
      <c r="B25" s="489"/>
      <c r="C25" s="36">
        <v>1</v>
      </c>
      <c r="D25" s="36">
        <v>0</v>
      </c>
    </row>
    <row r="26" spans="1:13" x14ac:dyDescent="0.25">
      <c r="A26" s="489" t="s">
        <v>216</v>
      </c>
      <c r="B26" s="489"/>
      <c r="C26" s="36">
        <v>1</v>
      </c>
      <c r="D26" s="36">
        <v>1</v>
      </c>
    </row>
    <row r="27" spans="1:13" x14ac:dyDescent="0.25">
      <c r="A27" s="489" t="s">
        <v>217</v>
      </c>
      <c r="B27" s="489"/>
      <c r="C27" s="36">
        <v>246</v>
      </c>
      <c r="D27" s="36">
        <v>246</v>
      </c>
    </row>
    <row r="28" spans="1:13" x14ac:dyDescent="0.25">
      <c r="A28" s="489" t="s">
        <v>218</v>
      </c>
      <c r="B28" s="489"/>
      <c r="C28" s="36">
        <v>128</v>
      </c>
      <c r="D28" s="36">
        <v>40</v>
      </c>
    </row>
    <row r="29" spans="1:13" x14ac:dyDescent="0.25">
      <c r="A29" s="489" t="s">
        <v>219</v>
      </c>
      <c r="B29" s="489"/>
      <c r="C29" s="36">
        <v>1</v>
      </c>
      <c r="D29" s="36">
        <v>0</v>
      </c>
    </row>
    <row r="30" spans="1:13" x14ac:dyDescent="0.25">
      <c r="A30" s="489" t="s">
        <v>220</v>
      </c>
      <c r="B30" s="489"/>
      <c r="C30" s="36">
        <v>1</v>
      </c>
      <c r="D30" s="36">
        <v>0</v>
      </c>
    </row>
    <row r="31" spans="1:13" x14ac:dyDescent="0.25">
      <c r="A31" s="489" t="s">
        <v>221</v>
      </c>
      <c r="B31" s="489"/>
      <c r="C31" s="36">
        <v>233</v>
      </c>
      <c r="D31" s="36">
        <v>12</v>
      </c>
    </row>
    <row r="32" spans="1:13" x14ac:dyDescent="0.25">
      <c r="A32" s="489" t="s">
        <v>222</v>
      </c>
      <c r="B32" s="489"/>
      <c r="C32" s="36">
        <v>1</v>
      </c>
      <c r="D32" s="36">
        <v>0</v>
      </c>
    </row>
    <row r="33" spans="1:4" x14ac:dyDescent="0.25">
      <c r="A33" s="489" t="s">
        <v>223</v>
      </c>
      <c r="B33" s="489"/>
      <c r="C33" s="36">
        <v>1</v>
      </c>
      <c r="D33" s="36">
        <v>0</v>
      </c>
    </row>
    <row r="34" spans="1:4" x14ac:dyDescent="0.25">
      <c r="A34" s="489" t="s">
        <v>224</v>
      </c>
      <c r="B34" s="489"/>
      <c r="C34" s="36">
        <v>1</v>
      </c>
      <c r="D34" s="36">
        <v>0</v>
      </c>
    </row>
    <row r="35" spans="1:4" x14ac:dyDescent="0.25">
      <c r="A35" s="489" t="s">
        <v>225</v>
      </c>
      <c r="B35" s="489"/>
      <c r="C35" s="36">
        <v>1</v>
      </c>
      <c r="D35" s="36">
        <v>0</v>
      </c>
    </row>
    <row r="36" spans="1:4" x14ac:dyDescent="0.25">
      <c r="A36" s="489" t="s">
        <v>226</v>
      </c>
      <c r="B36" s="489"/>
      <c r="C36" s="36">
        <v>1</v>
      </c>
      <c r="D36" s="36">
        <v>0</v>
      </c>
    </row>
    <row r="37" spans="1:4" x14ac:dyDescent="0.25">
      <c r="A37" s="489" t="s">
        <v>227</v>
      </c>
      <c r="B37" s="489"/>
      <c r="C37" s="36">
        <v>1</v>
      </c>
      <c r="D37" s="36">
        <v>0</v>
      </c>
    </row>
    <row r="38" spans="1:4" x14ac:dyDescent="0.25">
      <c r="A38" s="489" t="s">
        <v>228</v>
      </c>
      <c r="B38" s="489"/>
      <c r="C38" s="36">
        <v>1</v>
      </c>
      <c r="D38" s="36">
        <v>0</v>
      </c>
    </row>
    <row r="39" spans="1:4" x14ac:dyDescent="0.25">
      <c r="A39" s="489" t="s">
        <v>229</v>
      </c>
      <c r="B39" s="489"/>
      <c r="C39" s="36">
        <v>53</v>
      </c>
      <c r="D39" s="36">
        <v>0</v>
      </c>
    </row>
    <row r="40" spans="1:4" x14ac:dyDescent="0.25">
      <c r="A40" s="489" t="s">
        <v>230</v>
      </c>
      <c r="B40" s="489"/>
      <c r="C40" s="36">
        <v>1108</v>
      </c>
      <c r="D40" s="36">
        <v>0</v>
      </c>
    </row>
    <row r="41" spans="1:4" x14ac:dyDescent="0.25">
      <c r="A41" s="489" t="s">
        <v>231</v>
      </c>
      <c r="B41" s="489"/>
      <c r="C41" s="36"/>
      <c r="D41" s="36">
        <v>0</v>
      </c>
    </row>
    <row r="42" spans="1:4" x14ac:dyDescent="0.25">
      <c r="A42" s="489" t="s">
        <v>232</v>
      </c>
      <c r="B42" s="489"/>
      <c r="C42" s="36"/>
      <c r="D42" s="36">
        <v>0</v>
      </c>
    </row>
  </sheetData>
  <mergeCells count="41">
    <mergeCell ref="A14:B14"/>
    <mergeCell ref="A1:A3"/>
    <mergeCell ref="B1:B3"/>
    <mergeCell ref="C1:C3"/>
    <mergeCell ref="D1:D3"/>
    <mergeCell ref="G1:P2"/>
    <mergeCell ref="A11:B11"/>
    <mergeCell ref="A12:B12"/>
    <mergeCell ref="A13:B13"/>
    <mergeCell ref="E1:E3"/>
    <mergeCell ref="F1:F3"/>
    <mergeCell ref="A10:B10"/>
    <mergeCell ref="H10:M12"/>
    <mergeCell ref="A37:B37"/>
    <mergeCell ref="A26:B26"/>
    <mergeCell ref="A15:B15"/>
    <mergeCell ref="A16:B16"/>
    <mergeCell ref="A17:B17"/>
    <mergeCell ref="A18:B18"/>
    <mergeCell ref="A19:B19"/>
    <mergeCell ref="A20:B20"/>
    <mergeCell ref="A21:B21"/>
    <mergeCell ref="A22:B22"/>
    <mergeCell ref="A23:B23"/>
    <mergeCell ref="A24:B24"/>
    <mergeCell ref="A25:B25"/>
    <mergeCell ref="A32:B32"/>
    <mergeCell ref="A33:B33"/>
    <mergeCell ref="A34:B34"/>
    <mergeCell ref="A35:B35"/>
    <mergeCell ref="A36:B36"/>
    <mergeCell ref="A27:B27"/>
    <mergeCell ref="A28:B28"/>
    <mergeCell ref="A29:B29"/>
    <mergeCell ref="A30:B30"/>
    <mergeCell ref="A31:B31"/>
    <mergeCell ref="A39:B39"/>
    <mergeCell ref="A40:B40"/>
    <mergeCell ref="A41:B41"/>
    <mergeCell ref="A42:B42"/>
    <mergeCell ref="A38:B38"/>
  </mergeCells>
  <pageMargins left="0.7" right="0.7" top="0.75" bottom="0.75" header="0.3" footer="0.3"/>
  <pageSetup orientation="portrait" horizontalDpi="300" verticalDpi="300" r:id="rId1"/>
  <ignoredErrors>
    <ignoredError sqref="G4:G8 I4:I9 K4:K9 M4:M9 O4:O13 C8 E8:F8" unlocked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2" ma:contentTypeDescription="Create a new document." ma:contentTypeScope="" ma:versionID="7ac8e3c80439c5ab2466309b4adef894">
  <xsd:schema xmlns:xsd="http://www.w3.org/2001/XMLSchema" xmlns:xs="http://www.w3.org/2001/XMLSchema" xmlns:p="http://schemas.microsoft.com/office/2006/metadata/properties" xmlns:ns3="6df68d03-0d94-44b1-a9a2-765e7690f201" xmlns:ns4="1d8ebf77-cd33-4f18-bb2b-d077fe339d9a" targetNamespace="http://schemas.microsoft.com/office/2006/metadata/properties" ma:root="true" ma:fieldsID="c5ad7c9295c684f1ffb1cce87c1bc03c" ns3:_="" ns4:_="">
    <xsd:import namespace="6df68d03-0d94-44b1-a9a2-765e7690f201"/>
    <xsd:import namespace="1d8ebf77-cd33-4f18-bb2b-d077fe339d9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894A17-B2EB-4CCA-BEC1-F4E1FFCC8D39}">
  <ds:schemaRefs>
    <ds:schemaRef ds:uri="http://schemas.microsoft.com/sharepoint/v3/contenttype/forms"/>
  </ds:schemaRefs>
</ds:datastoreItem>
</file>

<file path=customXml/itemProps2.xml><?xml version="1.0" encoding="utf-8"?>
<ds:datastoreItem xmlns:ds="http://schemas.openxmlformats.org/officeDocument/2006/customXml" ds:itemID="{828FE499-C757-4A60-9390-BF1E3B5CC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68d03-0d94-44b1-a9a2-765e7690f201"/>
    <ds:schemaRef ds:uri="1d8ebf77-cd33-4f18-bb2b-d077fe339d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16B2C0-F4CA-48BD-A3AF-A93F5FFC7774}">
  <ds:schemaRefs>
    <ds:schemaRef ds:uri="6df68d03-0d94-44b1-a9a2-765e7690f201"/>
    <ds:schemaRef ds:uri="http://purl.org/dc/terms/"/>
    <ds:schemaRef ds:uri="http://schemas.microsoft.com/office/2006/documentManagement/types"/>
    <ds:schemaRef ds:uri="1d8ebf77-cd33-4f18-bb2b-d077fe339d9a"/>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vt:lpstr>
      <vt:lpstr>Logframe</vt:lpstr>
      <vt:lpstr>PIN</vt:lpstr>
      <vt:lpstr>Logframe!Print_Area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Jean-Charles Rouge</dc:creator>
  <cp:lastModifiedBy>Maroun Sader</cp:lastModifiedBy>
  <cp:lastPrinted>2018-11-12T14:29:03Z</cp:lastPrinted>
  <dcterms:created xsi:type="dcterms:W3CDTF">2018-10-13T08:56:22Z</dcterms:created>
  <dcterms:modified xsi:type="dcterms:W3CDTF">2022-09-20T10:33:48Z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