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8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<sst xmlns="http://schemas.openxmlformats.org/spreadsheetml/2006/main" count="508" uniqueCount="115">
  <si>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</si>
  <si>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</si>
  <si>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</si>
  <si>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</si>
  <si>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</si>
  <si>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</si>
  <si>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</si>
  <si>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</si>
  <si>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</si>
  <si>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</si>
  <si>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</si>
  <si>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</si>
  <si>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</si>
  <si>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</si>
  <si>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</si>
  <si>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</si>
  <si>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</si>
  <si>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</si>
  <si>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</si>
  <si>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</si>
  <si>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</si>
  <si>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</si>
  <si>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</si>
  <si>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</si>
  <si>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</si>
  <si>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</si>
  <si>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</si>
  <si>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</si>
  <si>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</si>
  <si>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</si>
  <si>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</si>
  <si>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</si>
  <si>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</si>
  <si>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</si>
  <si>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</si>
  <si>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</si>
  <si>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</si>
  <si>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</si>
  <si>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</si>
  <si>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</si>
  <si>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</si>
  <si>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</si>
  <si>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</si>
  <si>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</si>
  <si>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</si>
  <si>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</si>
  <si>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</si>
  <si>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</si>
  <si>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</si>
  <si>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</si>
  <si>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</si>
  <si>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</si>
  <si>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</si>
  <si>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</si>
  <si>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</si>
  <si>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</si>
  <si>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</si>
  <si>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</si>
  <si>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</si>
  <si>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</si>
  <si>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</si>
  <si>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</si>
  <si>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</si>
  <si>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</si>
  <si>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</si>
  <si>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</si>
  <si>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</si>
  <si>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</si>
  <si>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</si>
  <si>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</si>
  <si>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</si>
  <si>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</si>
  <si>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</si>
  <si>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</si>
  <si>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</si>
  <si>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</si>
  <si>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</si>
  <si>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</si>
  <si>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</si>
  <si>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</si>
  <si>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</si>
  <si>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</si>
  <si>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</si>
  <si>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</si>
  <si>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</si>
  <si>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</si>
  <si>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</si>
  <si>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</si>
  <si>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</si>
  <si>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</si>
  <si>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</si>
  <si>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</si>
  <si>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</si>
  <si>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</si>
  <si>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</si>
  <si>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</si>
  <si>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</si>
  <si>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</si>
  <si>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</si>
  <si>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</si>
  <si>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</si>
  <si>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</si>
  <si>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</si>
  <si>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</si>
  <si>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</si>
  <si>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</si>
  <si>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</si>
  <si>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</si>
  <si>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</si>
  <si>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</si>
  <si>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</si>
  <si>
    <t xml:space="preserve">    As of 31 Jan 2012</t>
  </si>
  <si>
    <t>Population Change in the Month of  31 Jan 2012</t>
  </si>
  <si>
    <t xml:space="preserve"> As of 31 Jan 2012</t>
  </si>
  <si>
    <t>Yemen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</si>
</sst>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3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6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5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7" fillId="7" borderId="61" xfId="0" applyFont="1" applyFill="1" applyBorder="1" applyAlignment="1">
      <alignment/>
    </xf>
    <xf numFmtId="0" fontId="97" fillId="7" borderId="61" xfId="0" applyFont="1" applyFill="1" applyBorder="1" applyAlignment="1">
      <alignment horizontal="left"/>
    </xf>
    <xf numFmtId="0" fontId="97" fillId="7" borderId="61" xfId="0" applyFont="1" applyFill="1" applyBorder="1" applyAlignment="1">
      <alignment horizontal="right"/>
    </xf>
    <xf numFmtId="0" fontId="97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4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6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101" fillId="2" borderId="69" xfId="0" applyFont="1" applyFill="1" applyBorder="1" applyAlignment="1">
      <alignment horizontal="left"/>
    </xf>
    <xf numFmtId="0" fontId="102" fillId="2" borderId="29" xfId="0" applyFont="1" applyFill="1" applyBorder="1" applyAlignment="1">
      <alignment horizontal="left" wrapText="1"/>
    </xf>
    <xf numFmtId="0" fontId="101" fillId="2" borderId="29" xfId="0" applyFont="1" applyFill="1" applyBorder="1" applyAlignment="1">
      <alignment horizontal="left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77" xfId="0" applyFont="1" applyFill="1" applyBorder="1" applyAlignment="1">
      <alignment horizontal="center" vertical="center" wrapText="1"/>
    </xf>
    <xf numFmtId="0" fontId="67" fillId="5" borderId="78" xfId="0" applyFont="1" applyFill="1" applyBorder="1" applyAlignment="1">
      <alignment horizontal="center" vertical="center" wrapText="1"/>
    </xf>
    <xf numFmtId="0" fontId="67" fillId="5" borderId="79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82" xfId="0" applyFont="1" applyFill="1" applyBorder="1" applyAlignment="1">
      <alignment horizontal="center" vertical="center" wrapText="1"/>
    </xf>
    <xf numFmtId="0" fontId="66" fillId="5" borderId="83" xfId="0" applyFont="1" applyFill="1" applyBorder="1" applyAlignment="1">
      <alignment horizontal="center" vertical="center"/>
    </xf>
    <xf numFmtId="0" fontId="66" fillId="5" borderId="84" xfId="0" applyFont="1" applyFill="1" applyBorder="1" applyAlignment="1">
      <alignment horizontal="center" vertical="center"/>
    </xf>
    <xf numFmtId="0" fontId="66" fillId="5" borderId="85" xfId="0" applyFont="1" applyFill="1" applyBorder="1" applyAlignment="1">
      <alignment horizontal="center" vertical="center"/>
    </xf>
    <xf numFmtId="172" fontId="9" fillId="0" borderId="86" xfId="42" applyNumberFormat="1" applyFont="1" applyFill="1" applyBorder="1" applyAlignment="1" quotePrefix="1">
      <alignment horizontal="center"/>
    </xf>
    <xf numFmtId="0" fontId="0" fillId="16" borderId="50" xfId="0" applyFill="1" applyBorder="1" applyAlignment="1">
      <alignment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right"/>
    </xf>
    <xf numFmtId="172" fontId="9" fillId="0" borderId="89" xfId="42" applyNumberFormat="1" applyFont="1" applyFill="1" applyBorder="1" applyAlignment="1">
      <alignment horizontal="center"/>
    </xf>
    <xf numFmtId="172" fontId="9" fillId="0" borderId="90" xfId="42" applyNumberFormat="1" applyFont="1" applyFill="1" applyBorder="1" applyAlignment="1">
      <alignment horizontal="center"/>
    </xf>
    <xf numFmtId="172" fontId="9" fillId="0" borderId="91" xfId="42" applyNumberFormat="1" applyFont="1" applyFill="1" applyBorder="1" applyAlignment="1">
      <alignment horizontal="right"/>
    </xf>
    <xf numFmtId="172" fontId="3" fillId="0" borderId="92" xfId="42" applyNumberFormat="1" applyFont="1" applyFill="1" applyBorder="1" applyAlignment="1">
      <alignment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9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2"/>
          <c:w val="0.83775"/>
          <c:h val="0.24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7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67935"/>
        <c:axId val="66740504"/>
      </c:line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40504"/>
        <c:crosses val="autoZero"/>
        <c:auto val="0"/>
        <c:lblOffset val="100"/>
        <c:tickLblSkip val="1"/>
        <c:noMultiLvlLbl val="0"/>
      </c:catAx>
      <c:valAx>
        <c:axId val="66740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706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3793625"/>
        <c:axId val="37271714"/>
      </c:bar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93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828"/>
        <c:crosses val="autoZero"/>
        <c:auto val="0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7009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59098541"/>
        <c:axId val="62124822"/>
      </c:bar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22252487"/>
        <c:axId val="66054656"/>
      </c:bar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</xdr:row>
      <xdr:rowOff>209550</xdr:rowOff>
    </xdr:from>
    <xdr:to>
      <xdr:col>15</xdr:col>
      <xdr:colOff>1381125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400550" y="723900"/>
        <a:ext cx="67151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0</xdr:rowOff>
    </xdr:from>
    <xdr:to>
      <xdr:col>10</xdr:col>
      <xdr:colOff>104775</xdr:colOff>
      <xdr:row>28</xdr:row>
      <xdr:rowOff>0</xdr:rowOff>
    </xdr:to>
    <xdr:sp>
      <xdr:nvSpPr>
        <xdr:cNvPr id="4" name="AutoShape 89"/>
        <xdr:cNvSpPr>
          <a:spLocks/>
        </xdr:cNvSpPr>
      </xdr:nvSpPr>
      <xdr:spPr>
        <a:xfrm rot="2586817">
          <a:off x="5657850" y="3524250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14</xdr:col>
      <xdr:colOff>47625</xdr:colOff>
      <xdr:row>25</xdr:row>
      <xdr:rowOff>76200</xdr:rowOff>
    </xdr:from>
    <xdr:to>
      <xdr:col>15</xdr:col>
      <xdr:colOff>133350</xdr:colOff>
      <xdr:row>26</xdr:row>
      <xdr:rowOff>114300</xdr:rowOff>
    </xdr:to>
    <xdr:sp>
      <xdr:nvSpPr>
        <xdr:cNvPr id="5" name="AutoShape 90"/>
        <xdr:cNvSpPr>
          <a:spLocks/>
        </xdr:cNvSpPr>
      </xdr:nvSpPr>
      <xdr:spPr>
        <a:xfrm rot="1341363">
          <a:off x="9172575" y="3438525"/>
          <a:ext cx="695325" cy="200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13</xdr:col>
      <xdr:colOff>447675</xdr:colOff>
      <xdr:row>28</xdr:row>
      <xdr:rowOff>171450</xdr:rowOff>
    </xdr:to>
    <xdr:sp>
      <xdr:nvSpPr>
        <xdr:cNvPr id="6" name="AutoShape 91"/>
        <xdr:cNvSpPr>
          <a:spLocks/>
        </xdr:cNvSpPr>
      </xdr:nvSpPr>
      <xdr:spPr>
        <a:xfrm rot="1192612">
          <a:off x="7981950" y="376237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12</xdr:col>
      <xdr:colOff>352425</xdr:colOff>
      <xdr:row>21</xdr:row>
      <xdr:rowOff>114300</xdr:rowOff>
    </xdr:from>
    <xdr:to>
      <xdr:col>13</xdr:col>
      <xdr:colOff>352425</xdr:colOff>
      <xdr:row>22</xdr:row>
      <xdr:rowOff>114300</xdr:rowOff>
    </xdr:to>
    <xdr:sp>
      <xdr:nvSpPr>
        <xdr:cNvPr id="7" name="AutoShape 92"/>
        <xdr:cNvSpPr>
          <a:spLocks/>
        </xdr:cNvSpPr>
      </xdr:nvSpPr>
      <xdr:spPr>
        <a:xfrm rot="20309913">
          <a:off x="8001000" y="2828925"/>
          <a:ext cx="800100" cy="161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3">
      <selection activeCell="L53" sqref="L53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6" t="s">
        <v>111</v>
      </c>
      <c r="E6" s="296"/>
      <c r="F6" s="296"/>
      <c r="G6" s="296"/>
      <c r="H6" s="29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1327</v>
      </c>
      <c r="D11" s="172">
        <v>2676</v>
      </c>
      <c r="E11" s="173">
        <f aca="true" t="shared" si="0" ref="E11:E30">D11/$D$31</f>
        <v>0.008972519145397729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14083</v>
      </c>
      <c r="D12" s="270">
        <v>16660</v>
      </c>
      <c r="E12" s="193">
        <f t="shared" si="0"/>
        <v>0.05586030230281246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11652</v>
      </c>
      <c r="D13" s="272">
        <v>14504</v>
      </c>
      <c r="E13" s="194">
        <f t="shared" si="0"/>
        <v>0.048631322004801435</v>
      </c>
      <c r="F13" s="25"/>
      <c r="G13" s="9"/>
      <c r="P13" s="17"/>
    </row>
    <row r="14" spans="2:7" ht="12.75">
      <c r="B14" s="213" t="s">
        <v>18</v>
      </c>
      <c r="C14" s="214">
        <v>4555</v>
      </c>
      <c r="D14" s="215">
        <v>8331</v>
      </c>
      <c r="E14" s="195">
        <f t="shared" si="0"/>
        <v>0.02793350411072813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0.05129021874706616</v>
      </c>
      <c r="F15" s="111"/>
      <c r="Q15" s="113"/>
    </row>
    <row r="16" spans="2:17" ht="12.75">
      <c r="B16" s="268" t="s">
        <v>11</v>
      </c>
      <c r="C16" s="271">
        <v>4725</v>
      </c>
      <c r="D16" s="272">
        <v>22761</v>
      </c>
      <c r="E16" s="193">
        <f t="shared" si="0"/>
        <v>0.07631670712570915</v>
      </c>
      <c r="F16" s="25"/>
      <c r="G16" s="9"/>
      <c r="Q16" s="82"/>
    </row>
    <row r="17" spans="2:7" ht="12.75">
      <c r="B17" s="213" t="s">
        <v>13</v>
      </c>
      <c r="C17" s="214">
        <v>3959</v>
      </c>
      <c r="D17" s="215">
        <v>9311</v>
      </c>
      <c r="E17" s="194">
        <f t="shared" si="0"/>
        <v>0.031219404246187684</v>
      </c>
      <c r="F17" s="25"/>
      <c r="G17" s="9"/>
    </row>
    <row r="18" spans="2:7" ht="12.75">
      <c r="B18" s="238" t="s">
        <v>94</v>
      </c>
      <c r="C18" s="239">
        <v>4407</v>
      </c>
      <c r="D18" s="240">
        <v>12333</v>
      </c>
      <c r="E18" s="194">
        <f t="shared" si="0"/>
        <v>0.04135204731696195</v>
      </c>
      <c r="F18" s="25"/>
      <c r="G18" s="9"/>
    </row>
    <row r="19" spans="2:7" ht="12.75">
      <c r="B19" s="238" t="s">
        <v>95</v>
      </c>
      <c r="C19" s="239">
        <v>2078</v>
      </c>
      <c r="D19" s="240">
        <v>7046</v>
      </c>
      <c r="E19" s="194">
        <f t="shared" si="0"/>
        <v>0.023624951382089834</v>
      </c>
      <c r="F19" s="25"/>
      <c r="G19" s="9"/>
    </row>
    <row r="20" spans="2:18" ht="12.75">
      <c r="B20" s="160" t="s">
        <v>20</v>
      </c>
      <c r="C20" s="216">
        <v>651</v>
      </c>
      <c r="D20" s="217">
        <v>2778</v>
      </c>
      <c r="E20" s="193">
        <f t="shared" si="0"/>
        <v>0.009314520996231274</v>
      </c>
      <c r="F20" s="109"/>
      <c r="G20" s="9"/>
      <c r="P20" s="17"/>
      <c r="R20" s="17"/>
    </row>
    <row r="21" spans="2:7" ht="12.75">
      <c r="B21" s="268" t="s">
        <v>31</v>
      </c>
      <c r="C21" s="214">
        <v>2372</v>
      </c>
      <c r="D21" s="215">
        <v>13318</v>
      </c>
      <c r="E21" s="194">
        <f t="shared" si="0"/>
        <v>0.044654712249030996</v>
      </c>
      <c r="F21" s="24"/>
      <c r="G21" s="9"/>
    </row>
    <row r="22" spans="2:17" ht="12.75">
      <c r="B22" s="268" t="s">
        <v>16</v>
      </c>
      <c r="C22" s="271">
        <v>2210</v>
      </c>
      <c r="D22" s="272">
        <v>16428</v>
      </c>
      <c r="E22" s="195">
        <f t="shared" si="0"/>
        <v>0.05508241574013224</v>
      </c>
      <c r="F22" s="25"/>
      <c r="G22" s="9"/>
      <c r="P22" s="17"/>
      <c r="Q22" s="17"/>
    </row>
    <row r="23" spans="2:20" ht="12.75">
      <c r="B23" s="213" t="s">
        <v>24</v>
      </c>
      <c r="C23" s="271">
        <v>2601</v>
      </c>
      <c r="D23" s="272">
        <v>11343</v>
      </c>
      <c r="E23" s="193">
        <f t="shared" si="0"/>
        <v>0.03803261758828342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9653</v>
      </c>
      <c r="D24" s="172">
        <v>38559</v>
      </c>
      <c r="E24" s="194">
        <f t="shared" si="0"/>
        <v>0.12928675849304597</v>
      </c>
      <c r="F24" s="111"/>
      <c r="P24" s="9"/>
      <c r="Q24" s="82"/>
      <c r="R24" s="17"/>
    </row>
    <row r="25" spans="2:7" ht="12.75">
      <c r="B25" s="268" t="s">
        <v>66</v>
      </c>
      <c r="C25" s="216">
        <v>10012</v>
      </c>
      <c r="D25" s="217">
        <v>40727</v>
      </c>
      <c r="E25" s="195">
        <f t="shared" si="0"/>
        <v>0.13655597430291977</v>
      </c>
      <c r="F25" s="25"/>
      <c r="G25" s="9"/>
    </row>
    <row r="26" spans="2:7" ht="12.75">
      <c r="B26" s="268" t="s">
        <v>89</v>
      </c>
      <c r="C26" s="216">
        <v>5958</v>
      </c>
      <c r="D26" s="217">
        <v>26092</v>
      </c>
      <c r="E26" s="193">
        <f t="shared" si="0"/>
        <v>0.08748541462694974</v>
      </c>
      <c r="F26" s="25"/>
      <c r="G26" s="9"/>
    </row>
    <row r="27" spans="2:7" ht="12.75">
      <c r="B27" s="268" t="s">
        <v>91</v>
      </c>
      <c r="C27" s="216">
        <v>6167</v>
      </c>
      <c r="D27" s="217">
        <v>25823</v>
      </c>
      <c r="E27" s="273">
        <f t="shared" si="0"/>
        <v>0.08658346856935932</v>
      </c>
      <c r="F27" s="25"/>
      <c r="G27" s="9"/>
    </row>
    <row r="28" spans="2:7" ht="12.75">
      <c r="B28" s="268" t="s">
        <v>100</v>
      </c>
      <c r="C28" s="216">
        <v>2635</v>
      </c>
      <c r="D28" s="217">
        <v>11272</v>
      </c>
      <c r="E28" s="273">
        <f t="shared" si="0"/>
        <v>0.037794557476428695</v>
      </c>
      <c r="F28" s="25"/>
      <c r="G28" s="9"/>
    </row>
    <row r="29" spans="2:16" ht="22.5" customHeight="1">
      <c r="B29" s="274" t="s">
        <v>90</v>
      </c>
      <c r="C29" s="216">
        <v>471</v>
      </c>
      <c r="D29" s="217">
        <v>1631</v>
      </c>
      <c r="E29" s="275">
        <f t="shared" si="0"/>
        <v>0.005468676654014833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0.004539906921849224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95148</v>
      </c>
      <c r="D31" s="182">
        <f>SUM(D11:D30)</f>
        <v>298244</v>
      </c>
      <c r="E31" s="183">
        <f>SUM(E11:E30)</f>
        <v>0.9999999999999999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0.6281568112015665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797</v>
      </c>
      <c r="D34" s="76">
        <f>C34/$C$45</f>
        <v>0.0042542061661969425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13318</v>
      </c>
      <c r="D35" s="76">
        <f>C35/C45</f>
        <v>0.07108847894781792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11343</v>
      </c>
      <c r="D36" s="76">
        <f>C36/C45</f>
        <v>0.0605463745836536</v>
      </c>
      <c r="E36" s="22"/>
      <c r="F36" s="25"/>
      <c r="G36" s="9"/>
    </row>
    <row r="37" spans="2:17" ht="12" customHeight="1">
      <c r="B37" s="42" t="s">
        <v>15</v>
      </c>
      <c r="C37" s="33">
        <f>D22</f>
        <v>16428</v>
      </c>
      <c r="D37" s="76">
        <f aca="true" t="shared" si="1" ref="D37:D44">C37/$C$45</f>
        <v>0.08768895721240072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38559</v>
      </c>
      <c r="D38" s="76">
        <f t="shared" si="1"/>
        <v>0.2058192416090187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40727</v>
      </c>
      <c r="D39" s="76">
        <f t="shared" si="1"/>
        <v>0.21739153642497225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26092</v>
      </c>
      <c r="D40" s="76">
        <f t="shared" si="1"/>
        <v>0.13927320864292425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25823</v>
      </c>
      <c r="D41" s="76">
        <f t="shared" si="1"/>
        <v>0.13783734733965325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11272</v>
      </c>
      <c r="D42" s="76">
        <f t="shared" si="1"/>
        <v>0.060167392603979845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1631</v>
      </c>
      <c r="D43" s="76">
        <f t="shared" si="1"/>
        <v>0.008705909983773167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0.00722734648560936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187344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0.18736336690763267</v>
      </c>
      <c r="D47" s="297" t="s">
        <v>22</v>
      </c>
      <c r="E47" s="297"/>
      <c r="F47" s="293"/>
      <c r="G47" s="293"/>
      <c r="H47" s="293"/>
      <c r="I47" s="293"/>
      <c r="J47" s="293"/>
      <c r="K47" s="293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1088</v>
      </c>
      <c r="D49" s="76">
        <f>C49/$C$54</f>
        <v>0.01947029348604152</v>
      </c>
      <c r="F49" s="25"/>
      <c r="G49" s="9"/>
      <c r="Q49" s="82"/>
    </row>
    <row r="50" spans="2:7" ht="12.75">
      <c r="B50" s="22" t="s">
        <v>71</v>
      </c>
      <c r="C50" s="33">
        <f>D12</f>
        <v>16660</v>
      </c>
      <c r="D50" s="76">
        <f>C50/$C$54</f>
        <v>0.29813886900501074</v>
      </c>
      <c r="F50" s="25"/>
      <c r="G50" s="9"/>
    </row>
    <row r="51" spans="2:17" ht="10.5" customHeight="1">
      <c r="B51" s="22" t="s">
        <v>109</v>
      </c>
      <c r="C51" s="33">
        <f>D13</f>
        <v>14504</v>
      </c>
      <c r="D51" s="76">
        <f>C51/$C$54</f>
        <v>0.2595561918396564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0.27374731567644955</v>
      </c>
      <c r="F52" s="41"/>
      <c r="G52" s="9"/>
    </row>
    <row r="53" spans="2:7" ht="13.5" thickBot="1">
      <c r="B53" s="22" t="s">
        <v>17</v>
      </c>
      <c r="C53" s="33">
        <f>D14</f>
        <v>8331</v>
      </c>
      <c r="D53" s="76">
        <f>C53/$C$54</f>
        <v>0.1490873299928418</v>
      </c>
      <c r="F53" s="41"/>
      <c r="G53" s="9"/>
    </row>
    <row r="54" spans="2:18" ht="12.75">
      <c r="B54" s="29" t="s">
        <v>3</v>
      </c>
      <c r="C54" s="34">
        <f>SUM(C49:C53)</f>
        <v>55880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0.1720001072946983</v>
      </c>
      <c r="D56" s="297" t="s">
        <v>22</v>
      </c>
      <c r="E56" s="297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176</v>
      </c>
      <c r="D58" s="77">
        <f>C58/$C$63</f>
        <v>0.003430932979843269</v>
      </c>
      <c r="E58" s="22"/>
      <c r="F58" s="25"/>
      <c r="G58" s="9"/>
    </row>
    <row r="59" spans="2:13" ht="12" customHeight="1">
      <c r="B59" s="22" t="s">
        <v>61</v>
      </c>
      <c r="C59" s="40">
        <v>22756</v>
      </c>
      <c r="D59" s="77">
        <f>C59/$C$63</f>
        <v>0.4436040391438263</v>
      </c>
      <c r="E59" s="22"/>
      <c r="F59" s="41"/>
      <c r="G59" s="9"/>
      <c r="M59" s="17"/>
    </row>
    <row r="60" spans="2:7" ht="12.75">
      <c r="B60" s="22" t="s">
        <v>60</v>
      </c>
      <c r="C60" s="99">
        <v>8987</v>
      </c>
      <c r="D60" s="76">
        <f>C60/$C$63</f>
        <v>0.1751920152832469</v>
      </c>
      <c r="E60" s="22"/>
      <c r="F60" s="41"/>
      <c r="G60" s="9"/>
    </row>
    <row r="61" spans="2:10" ht="12.75">
      <c r="B61" s="22" t="s">
        <v>96</v>
      </c>
      <c r="C61" s="99">
        <f>D18</f>
        <v>12333</v>
      </c>
      <c r="D61" s="76">
        <f>C61/$C$63</f>
        <v>0.24041872977503997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7046</v>
      </c>
      <c r="D62" s="76">
        <f>C62/$C$63</f>
        <v>0.1373542828180436</v>
      </c>
      <c r="E62" s="22"/>
      <c r="F62" s="41"/>
      <c r="G62" s="9"/>
      <c r="M62" s="17"/>
    </row>
    <row r="63" spans="2:7" ht="15.75" customHeight="1">
      <c r="B63" s="13" t="s">
        <v>3</v>
      </c>
      <c r="C63" s="15">
        <f>SUM(C58:C62)</f>
        <v>51298</v>
      </c>
      <c r="D63" s="78">
        <f>D58+D59+D60+D61+D62</f>
        <v>1</v>
      </c>
      <c r="F63" s="27"/>
      <c r="G63" s="9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3722</v>
      </c>
      <c r="D65" s="289" t="s">
        <v>110</v>
      </c>
      <c r="E65" s="295" t="s">
        <v>29</v>
      </c>
      <c r="F65" s="295"/>
      <c r="G65" s="295"/>
      <c r="H65" s="295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298244</v>
      </c>
      <c r="D67" s="294">
        <f>D31/C67</f>
        <v>1</v>
      </c>
      <c r="E67" s="294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112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2660</v>
      </c>
      <c r="D3" s="177">
        <v>2</v>
      </c>
      <c r="E3" s="177">
        <v>19</v>
      </c>
      <c r="F3" s="177">
        <v>6</v>
      </c>
      <c r="G3" s="178">
        <v>0</v>
      </c>
      <c r="H3" s="178">
        <v>11</v>
      </c>
      <c r="I3" s="178">
        <v>0</v>
      </c>
      <c r="J3" s="178">
        <v>0</v>
      </c>
      <c r="K3" s="178">
        <f>D3+E3+F3-G3-H3-I3-J3</f>
        <v>16</v>
      </c>
      <c r="L3" s="234">
        <f aca="true" t="shared" si="0" ref="L3:L13">C3+K3</f>
        <v>2676</v>
      </c>
      <c r="M3" s="179">
        <f aca="true" t="shared" si="1" ref="M3:M15">K3/C3</f>
        <v>0.006015037593984963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14428</v>
      </c>
      <c r="D4" s="232">
        <v>28</v>
      </c>
      <c r="E4" s="232">
        <v>21</v>
      </c>
      <c r="F4" s="232">
        <v>27</v>
      </c>
      <c r="G4" s="233">
        <v>0</v>
      </c>
      <c r="H4" s="233">
        <v>0</v>
      </c>
      <c r="I4" s="233">
        <v>0</v>
      </c>
      <c r="J4" s="233">
        <v>0</v>
      </c>
      <c r="K4" s="233">
        <f>D4+E4+F4-G4-H4-I4-J4</f>
        <v>76</v>
      </c>
      <c r="L4" s="234">
        <f t="shared" si="0"/>
        <v>14504</v>
      </c>
      <c r="M4" s="186">
        <f t="shared" si="1"/>
        <v>0.005267535347934572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8294</v>
      </c>
      <c r="D5" s="232">
        <v>10</v>
      </c>
      <c r="E5" s="232">
        <v>14</v>
      </c>
      <c r="F5" s="232">
        <v>13</v>
      </c>
      <c r="G5" s="233">
        <v>0</v>
      </c>
      <c r="H5" s="233">
        <v>0</v>
      </c>
      <c r="I5" s="233">
        <v>0</v>
      </c>
      <c r="J5" s="233">
        <v>0</v>
      </c>
      <c r="K5" s="233">
        <f aca="true" t="shared" si="2" ref="K5:K21">D5+E5+F5-G5-H5-I5-J5</f>
        <v>37</v>
      </c>
      <c r="L5" s="105">
        <f t="shared" si="0"/>
        <v>8331</v>
      </c>
      <c r="M5" s="186">
        <f t="shared" si="1"/>
        <v>0.004461056185194116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15982</v>
      </c>
      <c r="D7" s="232">
        <v>10</v>
      </c>
      <c r="E7" s="232">
        <v>670</v>
      </c>
      <c r="F7" s="232">
        <v>3</v>
      </c>
      <c r="G7" s="233">
        <v>0</v>
      </c>
      <c r="H7" s="233">
        <v>0</v>
      </c>
      <c r="I7" s="233">
        <v>0</v>
      </c>
      <c r="J7" s="233">
        <v>5</v>
      </c>
      <c r="K7" s="233">
        <f t="shared" si="2"/>
        <v>678</v>
      </c>
      <c r="L7" s="234">
        <f t="shared" si="0"/>
        <v>16660</v>
      </c>
      <c r="M7" s="186">
        <f t="shared" si="1"/>
        <v>0.042422725566262046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22692</v>
      </c>
      <c r="D8" s="232">
        <v>70</v>
      </c>
      <c r="E8" s="232">
        <v>0</v>
      </c>
      <c r="F8" s="232">
        <v>0</v>
      </c>
      <c r="G8" s="233">
        <v>0</v>
      </c>
      <c r="H8" s="233">
        <v>0</v>
      </c>
      <c r="I8" s="233">
        <v>1</v>
      </c>
      <c r="J8" s="233">
        <v>0</v>
      </c>
      <c r="K8" s="233">
        <f t="shared" si="2"/>
        <v>69</v>
      </c>
      <c r="L8" s="105">
        <f t="shared" si="0"/>
        <v>22761</v>
      </c>
      <c r="M8" s="186">
        <f t="shared" si="1"/>
        <v>0.003040719196192491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9034</v>
      </c>
      <c r="D9" s="232">
        <v>0</v>
      </c>
      <c r="E9" s="232">
        <v>277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277</v>
      </c>
      <c r="L9" s="105">
        <f t="shared" si="0"/>
        <v>9311</v>
      </c>
      <c r="M9" s="186">
        <f t="shared" si="1"/>
        <v>0.0306619437679876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9605</v>
      </c>
      <c r="D10" s="232">
        <v>0</v>
      </c>
      <c r="E10" s="232">
        <v>2728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2728</v>
      </c>
      <c r="L10" s="105">
        <f t="shared" si="0"/>
        <v>12333</v>
      </c>
      <c r="M10" s="186">
        <f t="shared" si="1"/>
        <v>0.2840187402394586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4857</v>
      </c>
      <c r="D11" s="232">
        <v>0</v>
      </c>
      <c r="E11" s="232">
        <v>2189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2189</v>
      </c>
      <c r="L11" s="105">
        <f t="shared" si="0"/>
        <v>7046</v>
      </c>
      <c r="M11" s="186">
        <f t="shared" si="1"/>
        <v>0.45068972616841674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2768</v>
      </c>
      <c r="D12" s="232">
        <v>0</v>
      </c>
      <c r="E12" s="232">
        <v>0</v>
      </c>
      <c r="F12" s="232">
        <v>10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10</v>
      </c>
      <c r="L12" s="234">
        <f t="shared" si="0"/>
        <v>2778</v>
      </c>
      <c r="M12" s="186">
        <f t="shared" si="1"/>
        <v>0.0036127167630057803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13319</v>
      </c>
      <c r="D13" s="232">
        <v>2</v>
      </c>
      <c r="E13" s="232">
        <v>0</v>
      </c>
      <c r="F13" s="232">
        <v>0</v>
      </c>
      <c r="G13" s="233">
        <v>0</v>
      </c>
      <c r="H13" s="233">
        <v>0</v>
      </c>
      <c r="I13" s="233">
        <v>0</v>
      </c>
      <c r="J13" s="233">
        <v>3</v>
      </c>
      <c r="K13" s="233">
        <f>D13+E13+F13-G13-H13-I13-J13</f>
        <v>-1</v>
      </c>
      <c r="L13" s="234">
        <f t="shared" si="0"/>
        <v>13318</v>
      </c>
      <c r="M13" s="186">
        <f t="shared" si="1"/>
        <v>-7.508071176514753E-05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16408</v>
      </c>
      <c r="D14" s="232">
        <v>33</v>
      </c>
      <c r="E14" s="232">
        <v>0</v>
      </c>
      <c r="F14" s="232">
        <v>44</v>
      </c>
      <c r="G14" s="233">
        <v>0</v>
      </c>
      <c r="H14" s="233">
        <v>51</v>
      </c>
      <c r="I14" s="233">
        <v>3</v>
      </c>
      <c r="J14" s="233">
        <v>3</v>
      </c>
      <c r="K14" s="233">
        <f>D14+E14+F14-G14-H14-I14-J14</f>
        <v>20</v>
      </c>
      <c r="L14" s="105">
        <f>C14+K14</f>
        <v>16428</v>
      </c>
      <c r="M14" s="186">
        <f t="shared" si="1"/>
        <v>0.0012189176011701609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11302</v>
      </c>
      <c r="D15" s="232">
        <v>16</v>
      </c>
      <c r="E15" s="232">
        <v>29</v>
      </c>
      <c r="F15" s="232">
        <v>0</v>
      </c>
      <c r="G15" s="233">
        <v>0</v>
      </c>
      <c r="H15" s="233">
        <v>0</v>
      </c>
      <c r="I15" s="233">
        <v>0</v>
      </c>
      <c r="J15" s="233">
        <v>4</v>
      </c>
      <c r="K15" s="233">
        <f>D15+E15+F15-G15-H15-I15-J15</f>
        <v>41</v>
      </c>
      <c r="L15" s="105">
        <f>C15+K15</f>
        <v>11343</v>
      </c>
      <c r="M15" s="186">
        <f t="shared" si="1"/>
        <v>0.003627676517430543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38501</v>
      </c>
      <c r="D16" s="232">
        <v>13</v>
      </c>
      <c r="E16" s="232">
        <v>0</v>
      </c>
      <c r="F16" s="232">
        <v>60</v>
      </c>
      <c r="G16" s="233">
        <v>0</v>
      </c>
      <c r="H16" s="233">
        <v>0</v>
      </c>
      <c r="I16" s="233">
        <v>0</v>
      </c>
      <c r="J16" s="233">
        <v>15</v>
      </c>
      <c r="K16" s="233">
        <f t="shared" si="2"/>
        <v>58</v>
      </c>
      <c r="L16" s="105">
        <f>SUM(K16,C16)</f>
        <v>38559</v>
      </c>
      <c r="M16" s="186">
        <f aca="true" t="shared" si="3" ref="M16:M22">K16/C16</f>
        <v>0.0015064543778083685</v>
      </c>
      <c r="N16" s="71"/>
      <c r="O16" s="72"/>
      <c r="P16" s="188"/>
    </row>
    <row r="17" spans="1:16" s="73" customFormat="1" ht="19.5" customHeight="1">
      <c r="A17" s="70"/>
      <c r="B17" s="231" t="s">
        <v>66</v>
      </c>
      <c r="C17" s="105">
        <v>40684</v>
      </c>
      <c r="D17" s="232">
        <v>0</v>
      </c>
      <c r="E17" s="232">
        <v>0</v>
      </c>
      <c r="F17" s="232">
        <v>66</v>
      </c>
      <c r="G17" s="233">
        <v>0</v>
      </c>
      <c r="H17" s="233">
        <v>0</v>
      </c>
      <c r="I17" s="233">
        <v>0</v>
      </c>
      <c r="J17" s="233">
        <v>23</v>
      </c>
      <c r="K17" s="233">
        <f t="shared" si="2"/>
        <v>43</v>
      </c>
      <c r="L17" s="105">
        <f>SUM(K17,C17)</f>
        <v>40727</v>
      </c>
      <c r="M17" s="186">
        <f t="shared" si="3"/>
        <v>0.001056926555894209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26033</v>
      </c>
      <c r="D18" s="278">
        <v>45</v>
      </c>
      <c r="E18" s="278">
        <v>0</v>
      </c>
      <c r="F18" s="232">
        <v>42</v>
      </c>
      <c r="G18" s="233">
        <v>0</v>
      </c>
      <c r="H18" s="233">
        <v>0</v>
      </c>
      <c r="I18" s="233">
        <v>4</v>
      </c>
      <c r="J18" s="233">
        <v>24</v>
      </c>
      <c r="K18" s="233">
        <f t="shared" si="2"/>
        <v>59</v>
      </c>
      <c r="L18" s="105">
        <f>SUM(K18,C18)</f>
        <v>26092</v>
      </c>
      <c r="M18" s="186">
        <f t="shared" si="3"/>
        <v>0.002266354242691968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25747</v>
      </c>
      <c r="D19" s="278">
        <v>0</v>
      </c>
      <c r="E19" s="278">
        <v>0</v>
      </c>
      <c r="F19" s="279">
        <v>115</v>
      </c>
      <c r="G19" s="233">
        <v>0</v>
      </c>
      <c r="H19" s="233">
        <v>0</v>
      </c>
      <c r="I19" s="233">
        <v>1</v>
      </c>
      <c r="J19" s="233">
        <v>38</v>
      </c>
      <c r="K19" s="233">
        <f t="shared" si="2"/>
        <v>76</v>
      </c>
      <c r="L19" s="105">
        <f>SUM(K19,C19)</f>
        <v>25823</v>
      </c>
      <c r="M19" s="186">
        <f t="shared" si="3"/>
        <v>0.0029518002097331728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4045</v>
      </c>
      <c r="D20" s="278">
        <v>0</v>
      </c>
      <c r="E20" s="278">
        <v>0</v>
      </c>
      <c r="F20" s="279">
        <v>7228</v>
      </c>
      <c r="G20" s="233">
        <v>0</v>
      </c>
      <c r="H20" s="233">
        <v>0</v>
      </c>
      <c r="I20" s="233">
        <v>0</v>
      </c>
      <c r="J20" s="233">
        <v>1</v>
      </c>
      <c r="K20" s="233">
        <f t="shared" si="2"/>
        <v>7227</v>
      </c>
      <c r="L20" s="105">
        <f>SUM(K20,C20)</f>
        <v>11272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7284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1631</v>
      </c>
      <c r="M21" s="186">
        <f t="shared" si="3"/>
        <v>-0.03267435475013729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290294</v>
      </c>
      <c r="D23" s="117">
        <f>SUM(D3:D22)</f>
        <v>229</v>
      </c>
      <c r="E23" s="117">
        <f aca="true" t="shared" si="4" ref="E23:K23">SUM(E3:E22)</f>
        <v>5947</v>
      </c>
      <c r="F23" s="117">
        <f t="shared" si="4"/>
        <v>7376</v>
      </c>
      <c r="G23" s="117">
        <f t="shared" si="4"/>
        <v>0</v>
      </c>
      <c r="H23" s="117">
        <f t="shared" si="4"/>
        <v>62</v>
      </c>
      <c r="I23" s="117">
        <f t="shared" si="4"/>
        <v>9</v>
      </c>
      <c r="J23" s="117">
        <f t="shared" si="4"/>
        <v>116</v>
      </c>
      <c r="K23" s="117">
        <f t="shared" si="4"/>
        <v>13365</v>
      </c>
      <c r="L23" s="107">
        <f>SUM(L3:L22)</f>
        <v>298244</v>
      </c>
      <c r="M23" s="108">
        <f>K23/C23</f>
        <v>0.04603953233618332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6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113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187344</v>
      </c>
      <c r="E21" s="156">
        <f>(D21/D32)</f>
        <v>0.6281568112015665</v>
      </c>
    </row>
    <row r="22" spans="1:23" ht="24.75" customHeight="1">
      <c r="A22" s="73"/>
      <c r="B22" s="73"/>
      <c r="C22" s="85" t="s">
        <v>37</v>
      </c>
      <c r="D22" s="158">
        <f>'Population Summary'!C54</f>
        <v>55880</v>
      </c>
      <c r="E22" s="156">
        <f>(D22/D32)</f>
        <v>0.18736336690763267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51298</v>
      </c>
      <c r="E23" s="156">
        <f>(D23/D32)</f>
        <v>0.1720001072946983</v>
      </c>
    </row>
    <row r="24" spans="1:5" ht="24.75" customHeight="1">
      <c r="A24" s="73"/>
      <c r="B24" s="73"/>
      <c r="C24" s="85" t="s">
        <v>57</v>
      </c>
      <c r="D24" s="158">
        <f>'Population Summary'!D20</f>
        <v>2778</v>
      </c>
      <c r="E24" s="156">
        <f>(D24/D32)</f>
        <v>0.009314520996231274</v>
      </c>
    </row>
    <row r="25" spans="1:21" ht="24.75" customHeight="1">
      <c r="A25" s="73"/>
      <c r="B25" s="73"/>
      <c r="C25" s="85" t="s">
        <v>45</v>
      </c>
      <c r="D25" s="158">
        <v>585</v>
      </c>
      <c r="E25" s="156">
        <f>(D25/D32)</f>
        <v>0.0019614812033100413</v>
      </c>
      <c r="U25" s="84"/>
    </row>
    <row r="26" spans="1:21" ht="24.75" customHeight="1">
      <c r="A26" s="73"/>
      <c r="B26" s="73"/>
      <c r="C26" s="85" t="s">
        <v>114</v>
      </c>
      <c r="D26" s="158">
        <v>108</v>
      </c>
      <c r="E26" s="156">
        <f>D26/D32</f>
        <v>0.0003621196067649307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0.00022129531524523545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0.00023135419321092796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5.7000308472257615E-05</v>
      </c>
      <c r="U29" s="84"/>
    </row>
    <row r="30" spans="1:24" ht="24.75" customHeight="1">
      <c r="A30" s="73"/>
      <c r="B30" s="73"/>
      <c r="C30" s="85" t="s">
        <v>40</v>
      </c>
      <c r="D30" s="158">
        <v>31</v>
      </c>
      <c r="E30" s="156">
        <f>(D30/D32)</f>
        <v>0.00010394173897882271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0.00022800123388903046</v>
      </c>
    </row>
    <row r="32" spans="1:24" ht="24.75" customHeight="1">
      <c r="A32" s="73"/>
      <c r="B32" s="73"/>
      <c r="C32" s="86" t="s">
        <v>3</v>
      </c>
      <c r="D32" s="159">
        <f>SUM(D21:D31)</f>
        <v>298244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07" t="s">
        <v>113</v>
      </c>
      <c r="J4" s="307"/>
      <c r="K4" s="307"/>
      <c r="L4" s="307"/>
      <c r="M4" s="307"/>
      <c r="N4" s="1"/>
      <c r="O4" s="1"/>
      <c r="P4" s="1"/>
      <c r="Q4" s="329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28"/>
      <c r="N5" s="44"/>
      <c r="O5" s="44"/>
      <c r="P5" s="23"/>
      <c r="Q5" s="329"/>
    </row>
    <row r="6" spans="2:17" ht="13.5" thickBot="1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30"/>
      <c r="N6" s="332" t="s">
        <v>19</v>
      </c>
      <c r="O6" s="333"/>
      <c r="P6" s="336" t="s">
        <v>3</v>
      </c>
      <c r="Q6" s="329"/>
    </row>
    <row r="7" spans="2:17" ht="13.5" thickBot="1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331" t="s">
        <v>5</v>
      </c>
      <c r="O7" s="334" t="s">
        <v>6</v>
      </c>
      <c r="P7" s="337"/>
      <c r="Q7" s="329"/>
    </row>
    <row r="8" spans="2:45" s="69" customFormat="1" ht="12.75">
      <c r="B8" s="169" t="s">
        <v>2</v>
      </c>
      <c r="C8" s="174"/>
      <c r="D8" s="161">
        <v>134</v>
      </c>
      <c r="E8" s="162">
        <v>122</v>
      </c>
      <c r="F8" s="163">
        <v>198</v>
      </c>
      <c r="G8" s="163">
        <v>234</v>
      </c>
      <c r="H8" s="162">
        <v>156</v>
      </c>
      <c r="I8" s="162">
        <v>146</v>
      </c>
      <c r="J8" s="162">
        <v>607</v>
      </c>
      <c r="K8" s="162">
        <v>993</v>
      </c>
      <c r="L8" s="162">
        <v>25</v>
      </c>
      <c r="M8" s="162">
        <v>61</v>
      </c>
      <c r="N8" s="164">
        <f>D8+F8+H8+J8+L8</f>
        <v>1120</v>
      </c>
      <c r="O8" s="164">
        <f>E8+G8+I8+K8+M8</f>
        <v>1556</v>
      </c>
      <c r="P8" s="335">
        <f aca="true" t="shared" si="0" ref="P8:P25">SUM(D8:M8)</f>
        <v>2676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450</v>
      </c>
      <c r="E9" s="223">
        <v>527</v>
      </c>
      <c r="F9" s="224">
        <v>395</v>
      </c>
      <c r="G9" s="224">
        <v>394</v>
      </c>
      <c r="H9" s="223">
        <v>432</v>
      </c>
      <c r="I9" s="223">
        <v>1332</v>
      </c>
      <c r="J9" s="223">
        <v>3608</v>
      </c>
      <c r="K9" s="223">
        <v>7261</v>
      </c>
      <c r="L9" s="223">
        <v>47</v>
      </c>
      <c r="M9" s="223">
        <v>58</v>
      </c>
      <c r="N9" s="164">
        <f aca="true" t="shared" si="1" ref="N9:O18">D9+F9+H9+J9+L9</f>
        <v>4932</v>
      </c>
      <c r="O9" s="164">
        <f t="shared" si="1"/>
        <v>9572</v>
      </c>
      <c r="P9" s="165">
        <f t="shared" si="0"/>
        <v>14504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309</v>
      </c>
      <c r="E10" s="223">
        <v>333</v>
      </c>
      <c r="F10" s="224">
        <v>549</v>
      </c>
      <c r="G10" s="224">
        <v>570</v>
      </c>
      <c r="H10" s="223">
        <v>215</v>
      </c>
      <c r="I10" s="223">
        <v>256</v>
      </c>
      <c r="J10" s="223">
        <v>2461</v>
      </c>
      <c r="K10" s="223">
        <v>11858</v>
      </c>
      <c r="L10" s="223">
        <v>18</v>
      </c>
      <c r="M10" s="223">
        <v>91</v>
      </c>
      <c r="N10" s="164">
        <f>D10+F10+H10+J10+L10</f>
        <v>3552</v>
      </c>
      <c r="O10" s="164">
        <f>E10+G10+I10+K10+M10</f>
        <v>13108</v>
      </c>
      <c r="P10" s="165">
        <f>SUM(D10:M10)</f>
        <v>16660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526</v>
      </c>
      <c r="E11" s="162">
        <v>559</v>
      </c>
      <c r="F11" s="163">
        <v>501</v>
      </c>
      <c r="G11" s="163">
        <v>494</v>
      </c>
      <c r="H11" s="162">
        <v>381</v>
      </c>
      <c r="I11" s="162">
        <v>429</v>
      </c>
      <c r="J11" s="162">
        <v>1504</v>
      </c>
      <c r="K11" s="162">
        <v>3527</v>
      </c>
      <c r="L11" s="162">
        <v>202</v>
      </c>
      <c r="M11" s="162">
        <v>208</v>
      </c>
      <c r="N11" s="164">
        <f t="shared" si="1"/>
        <v>3114</v>
      </c>
      <c r="O11" s="164">
        <f t="shared" si="1"/>
        <v>5217</v>
      </c>
      <c r="P11" s="165">
        <f t="shared" si="0"/>
        <v>8331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2679</v>
      </c>
      <c r="E13" s="162">
        <v>2633</v>
      </c>
      <c r="F13" s="163">
        <v>2765</v>
      </c>
      <c r="G13" s="163">
        <v>2827</v>
      </c>
      <c r="H13" s="162">
        <v>1817</v>
      </c>
      <c r="I13" s="162">
        <v>1834</v>
      </c>
      <c r="J13" s="162">
        <v>5268</v>
      </c>
      <c r="K13" s="162">
        <v>2689</v>
      </c>
      <c r="L13" s="162">
        <v>193</v>
      </c>
      <c r="M13" s="162">
        <v>56</v>
      </c>
      <c r="N13" s="164">
        <f t="shared" si="1"/>
        <v>12722</v>
      </c>
      <c r="O13" s="164">
        <f t="shared" si="1"/>
        <v>10039</v>
      </c>
      <c r="P13" s="165">
        <f t="shared" si="0"/>
        <v>22761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785</v>
      </c>
      <c r="E14" s="223">
        <v>879</v>
      </c>
      <c r="F14" s="224">
        <v>944</v>
      </c>
      <c r="G14" s="224">
        <v>994</v>
      </c>
      <c r="H14" s="223">
        <v>474</v>
      </c>
      <c r="I14" s="223">
        <v>670</v>
      </c>
      <c r="J14" s="223">
        <v>1599</v>
      </c>
      <c r="K14" s="223">
        <v>2845</v>
      </c>
      <c r="L14" s="223">
        <v>50</v>
      </c>
      <c r="M14" s="223">
        <v>71</v>
      </c>
      <c r="N14" s="164">
        <f t="shared" si="1"/>
        <v>3852</v>
      </c>
      <c r="O14" s="164">
        <f t="shared" si="1"/>
        <v>5459</v>
      </c>
      <c r="P14" s="165">
        <f t="shared" si="0"/>
        <v>9311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1078</v>
      </c>
      <c r="E15" s="223">
        <v>1190</v>
      </c>
      <c r="F15" s="224">
        <v>1358</v>
      </c>
      <c r="G15" s="224">
        <v>1394</v>
      </c>
      <c r="H15" s="223">
        <v>608</v>
      </c>
      <c r="I15" s="223">
        <v>751</v>
      </c>
      <c r="J15" s="223">
        <v>2282</v>
      </c>
      <c r="K15" s="223">
        <v>3306</v>
      </c>
      <c r="L15" s="223">
        <v>185</v>
      </c>
      <c r="M15" s="223">
        <v>181</v>
      </c>
      <c r="N15" s="164">
        <f t="shared" si="1"/>
        <v>5511</v>
      </c>
      <c r="O15" s="164">
        <f t="shared" si="1"/>
        <v>6822</v>
      </c>
      <c r="P15" s="165">
        <f t="shared" si="0"/>
        <v>12333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722</v>
      </c>
      <c r="E16" s="223">
        <v>712</v>
      </c>
      <c r="F16" s="224">
        <v>803</v>
      </c>
      <c r="G16" s="224">
        <v>814</v>
      </c>
      <c r="H16" s="223">
        <v>390</v>
      </c>
      <c r="I16" s="223">
        <v>421</v>
      </c>
      <c r="J16" s="223">
        <v>1469</v>
      </c>
      <c r="K16" s="223">
        <v>1434</v>
      </c>
      <c r="L16" s="223">
        <v>138</v>
      </c>
      <c r="M16" s="223">
        <v>143</v>
      </c>
      <c r="N16" s="164">
        <f t="shared" si="1"/>
        <v>3522</v>
      </c>
      <c r="O16" s="164">
        <f t="shared" si="1"/>
        <v>3524</v>
      </c>
      <c r="P16" s="165">
        <f t="shared" si="0"/>
        <v>7046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269</v>
      </c>
      <c r="E17" s="162">
        <v>279</v>
      </c>
      <c r="F17" s="163">
        <v>338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1486</v>
      </c>
      <c r="O17" s="164">
        <f t="shared" si="1"/>
        <v>1292</v>
      </c>
      <c r="P17" s="165">
        <f t="shared" si="0"/>
        <v>2778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1236</v>
      </c>
      <c r="E18" s="162">
        <v>1311</v>
      </c>
      <c r="F18" s="163">
        <v>2001</v>
      </c>
      <c r="G18" s="163">
        <v>1923</v>
      </c>
      <c r="H18" s="163">
        <v>898</v>
      </c>
      <c r="I18" s="162">
        <v>951</v>
      </c>
      <c r="J18" s="162">
        <v>2736</v>
      </c>
      <c r="K18" s="162">
        <v>2000</v>
      </c>
      <c r="L18" s="162">
        <v>174</v>
      </c>
      <c r="M18" s="162">
        <v>88</v>
      </c>
      <c r="N18" s="164">
        <f t="shared" si="1"/>
        <v>7045</v>
      </c>
      <c r="O18" s="164">
        <f t="shared" si="1"/>
        <v>6273</v>
      </c>
      <c r="P18" s="165">
        <f t="shared" si="0"/>
        <v>13318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1309</v>
      </c>
      <c r="E19" s="162">
        <v>1325</v>
      </c>
      <c r="F19" s="163">
        <v>2384</v>
      </c>
      <c r="G19" s="163">
        <v>2360</v>
      </c>
      <c r="H19" s="162">
        <v>1037</v>
      </c>
      <c r="I19" s="162">
        <v>1111</v>
      </c>
      <c r="J19" s="162">
        <v>3442</v>
      </c>
      <c r="K19" s="162">
        <v>3005</v>
      </c>
      <c r="L19" s="162">
        <v>197</v>
      </c>
      <c r="M19" s="162">
        <v>258</v>
      </c>
      <c r="N19" s="164">
        <f aca="true" t="shared" si="2" ref="N19:O21">D19+F19+H19+J19+L19</f>
        <v>8369</v>
      </c>
      <c r="O19" s="164">
        <f t="shared" si="2"/>
        <v>8059</v>
      </c>
      <c r="P19" s="165">
        <f>SUM(D19:M19)</f>
        <v>16428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901</v>
      </c>
      <c r="E20" s="223">
        <v>947</v>
      </c>
      <c r="F20" s="224">
        <v>1479</v>
      </c>
      <c r="G20" s="224">
        <v>1615</v>
      </c>
      <c r="H20" s="223">
        <v>880</v>
      </c>
      <c r="I20" s="223">
        <v>993</v>
      </c>
      <c r="J20" s="223">
        <v>2593</v>
      </c>
      <c r="K20" s="223">
        <v>1724</v>
      </c>
      <c r="L20" s="223">
        <v>139</v>
      </c>
      <c r="M20" s="223">
        <v>72</v>
      </c>
      <c r="N20" s="164">
        <f t="shared" si="2"/>
        <v>5992</v>
      </c>
      <c r="O20" s="164">
        <f t="shared" si="2"/>
        <v>5351</v>
      </c>
      <c r="P20" s="165">
        <f t="shared" si="0"/>
        <v>11343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3617</v>
      </c>
      <c r="E21" s="223">
        <v>3548</v>
      </c>
      <c r="F21" s="224">
        <v>6530</v>
      </c>
      <c r="G21" s="224">
        <v>6778</v>
      </c>
      <c r="H21" s="223">
        <v>2399</v>
      </c>
      <c r="I21" s="223">
        <v>2844</v>
      </c>
      <c r="J21" s="223">
        <v>7629</v>
      </c>
      <c r="K21" s="223">
        <v>4387</v>
      </c>
      <c r="L21" s="223">
        <v>400</v>
      </c>
      <c r="M21" s="223">
        <v>427</v>
      </c>
      <c r="N21" s="164">
        <f t="shared" si="2"/>
        <v>20575</v>
      </c>
      <c r="O21" s="164">
        <f t="shared" si="2"/>
        <v>17984</v>
      </c>
      <c r="P21" s="165">
        <f t="shared" si="0"/>
        <v>38559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3628</v>
      </c>
      <c r="E22" s="223">
        <v>3845</v>
      </c>
      <c r="F22" s="224">
        <v>7187</v>
      </c>
      <c r="G22" s="224">
        <v>7365</v>
      </c>
      <c r="H22" s="223">
        <v>2735</v>
      </c>
      <c r="I22" s="223">
        <v>2905</v>
      </c>
      <c r="J22" s="223">
        <v>7999</v>
      </c>
      <c r="K22" s="223">
        <v>4151</v>
      </c>
      <c r="L22" s="223">
        <v>451</v>
      </c>
      <c r="M22" s="223">
        <v>461</v>
      </c>
      <c r="N22" s="164">
        <f>D22+F22+H22+J22+L22</f>
        <v>22000</v>
      </c>
      <c r="O22" s="164">
        <f aca="true" t="shared" si="3" ref="N22:O27">E22+G22+I22+K22+M22</f>
        <v>18727</v>
      </c>
      <c r="P22" s="165">
        <f t="shared" si="0"/>
        <v>40727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2634</v>
      </c>
      <c r="E23" s="223">
        <v>2747</v>
      </c>
      <c r="F23" s="224">
        <v>4147</v>
      </c>
      <c r="G23" s="224">
        <v>4506</v>
      </c>
      <c r="H23" s="223">
        <v>1365</v>
      </c>
      <c r="I23" s="223">
        <v>1614</v>
      </c>
      <c r="J23" s="223">
        <v>4957</v>
      </c>
      <c r="K23" s="223">
        <v>3326</v>
      </c>
      <c r="L23" s="223">
        <v>383</v>
      </c>
      <c r="M23" s="223">
        <v>413</v>
      </c>
      <c r="N23" s="164">
        <f t="shared" si="3"/>
        <v>13486</v>
      </c>
      <c r="O23" s="164">
        <f t="shared" si="3"/>
        <v>12606</v>
      </c>
      <c r="P23" s="165">
        <f t="shared" si="0"/>
        <v>26092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3455</v>
      </c>
      <c r="E24" s="223">
        <v>3549</v>
      </c>
      <c r="F24" s="224">
        <v>3847</v>
      </c>
      <c r="G24" s="224">
        <v>3893</v>
      </c>
      <c r="H24" s="223">
        <v>1323</v>
      </c>
      <c r="I24" s="223">
        <v>1435</v>
      </c>
      <c r="J24" s="223">
        <v>4864</v>
      </c>
      <c r="K24" s="223">
        <v>2877</v>
      </c>
      <c r="L24" s="223">
        <v>281</v>
      </c>
      <c r="M24" s="223">
        <v>299</v>
      </c>
      <c r="N24" s="164">
        <f>D24+F24+H24+J24+L24</f>
        <v>13770</v>
      </c>
      <c r="O24" s="164">
        <f t="shared" si="3"/>
        <v>12053</v>
      </c>
      <c r="P24" s="165">
        <f t="shared" si="0"/>
        <v>25823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1521</v>
      </c>
      <c r="E25" s="223">
        <v>1621</v>
      </c>
      <c r="F25" s="224">
        <v>1683</v>
      </c>
      <c r="G25" s="224">
        <v>1714</v>
      </c>
      <c r="H25" s="223">
        <v>614</v>
      </c>
      <c r="I25" s="223">
        <v>557</v>
      </c>
      <c r="J25" s="223">
        <v>2120</v>
      </c>
      <c r="K25" s="223">
        <v>1182</v>
      </c>
      <c r="L25" s="223">
        <v>109</v>
      </c>
      <c r="M25" s="223">
        <v>151</v>
      </c>
      <c r="N25" s="164">
        <f>D25+F25+H25+J25+L25</f>
        <v>6047</v>
      </c>
      <c r="O25" s="164">
        <f t="shared" si="3"/>
        <v>5225</v>
      </c>
      <c r="P25" s="165">
        <f t="shared" si="0"/>
        <v>11272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211</v>
      </c>
      <c r="E26" s="162">
        <v>228</v>
      </c>
      <c r="F26" s="163">
        <v>232</v>
      </c>
      <c r="G26" s="163">
        <v>244</v>
      </c>
      <c r="H26" s="162">
        <v>82</v>
      </c>
      <c r="I26" s="162">
        <v>90</v>
      </c>
      <c r="J26" s="162">
        <v>299</v>
      </c>
      <c r="K26" s="162">
        <v>199</v>
      </c>
      <c r="L26" s="162">
        <v>23</v>
      </c>
      <c r="M26" s="162">
        <v>23</v>
      </c>
      <c r="N26" s="164">
        <f>D26+F26+H26+J26+L26</f>
        <v>847</v>
      </c>
      <c r="O26" s="164">
        <f>E26+G26+I26+K26+M26</f>
        <v>784</v>
      </c>
      <c r="P26" s="165">
        <f>SUM(D26:M26)</f>
        <v>1631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26764</v>
      </c>
      <c r="E28" s="51">
        <f t="shared" si="4"/>
        <v>27805</v>
      </c>
      <c r="F28" s="51">
        <f t="shared" si="4"/>
        <v>39314</v>
      </c>
      <c r="G28" s="81">
        <f t="shared" si="4"/>
        <v>40658</v>
      </c>
      <c r="H28" s="51">
        <f t="shared" si="4"/>
        <v>16895</v>
      </c>
      <c r="I28" s="51">
        <f t="shared" si="4"/>
        <v>19561</v>
      </c>
      <c r="J28" s="51">
        <f t="shared" si="4"/>
        <v>59601</v>
      </c>
      <c r="K28" s="51">
        <f t="shared" si="4"/>
        <v>60838</v>
      </c>
      <c r="L28" s="51">
        <f t="shared" si="4"/>
        <v>3347</v>
      </c>
      <c r="M28" s="51">
        <f t="shared" si="4"/>
        <v>3461</v>
      </c>
      <c r="N28" s="52">
        <f>D28+F28+H28+J28+L28</f>
        <v>145921</v>
      </c>
      <c r="O28" s="52">
        <f>E28+G28+I28+K28+M28</f>
        <v>152323</v>
      </c>
      <c r="P28" s="53">
        <f>SUM(P8:P27)</f>
        <v>298244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0.08973860329126487</v>
      </c>
      <c r="E29" s="56">
        <f aca="true" t="shared" si="5" ref="E29:M29">E28/$P$28</f>
        <v>0.09322903394536017</v>
      </c>
      <c r="F29" s="56">
        <f t="shared" si="5"/>
        <v>0.1318182427810786</v>
      </c>
      <c r="G29" s="56">
        <f t="shared" si="5"/>
        <v>0.13632462010970883</v>
      </c>
      <c r="H29" s="56">
        <f t="shared" si="5"/>
        <v>0.05664824774345838</v>
      </c>
      <c r="I29" s="56">
        <f t="shared" si="5"/>
        <v>0.06558723729563713</v>
      </c>
      <c r="J29" s="56">
        <f t="shared" si="5"/>
        <v>0.1998397285444133</v>
      </c>
      <c r="K29" s="56">
        <f t="shared" si="5"/>
        <v>0.20398733922560053</v>
      </c>
      <c r="L29" s="56">
        <f t="shared" si="5"/>
        <v>0.011222354850390954</v>
      </c>
      <c r="M29" s="56">
        <f t="shared" si="5"/>
        <v>0.01160459221308727</v>
      </c>
      <c r="N29" s="79">
        <f>N28/$P$28</f>
        <v>0.4892671772106061</v>
      </c>
      <c r="O29" s="79">
        <f>O28/$P$28</f>
        <v>0.5107328227893939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6" t="s">
        <v>107</v>
      </c>
      <c r="L1" s="316"/>
      <c r="M1" s="316"/>
      <c r="N1" s="316"/>
      <c r="O1" s="316"/>
      <c r="P1" s="316"/>
      <c r="Q1" s="316"/>
      <c r="R1" s="31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17" t="s">
        <v>73</v>
      </c>
      <c r="N3" s="317"/>
      <c r="O3" s="317"/>
      <c r="P3" s="317"/>
      <c r="Q3" s="318" t="s">
        <v>3</v>
      </c>
      <c r="R3" s="31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712</v>
      </c>
      <c r="N5" s="130">
        <f aca="true" t="shared" si="1" ref="N5:N10">M5/$Q$10</f>
        <v>0.10105024127164348</v>
      </c>
      <c r="O5" s="129">
        <f>O26+O36+O46+O66+O76+O86+O96+O106+O116+O126+O136+O56+O146+O156+O166+O176+O186+O196+O206+O216</f>
        <v>722</v>
      </c>
      <c r="P5" s="130">
        <f aca="true" t="shared" si="2" ref="P5:P10">O5/$Q$10</f>
        <v>0.10246948623332387</v>
      </c>
      <c r="Q5" s="131">
        <f>M5+O5</f>
        <v>1434</v>
      </c>
      <c r="R5" s="132">
        <f aca="true" t="shared" si="3" ref="R5:R10">Q5/$Q$10</f>
        <v>0.20351972750496736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814</v>
      </c>
      <c r="N6" s="130">
        <f t="shared" si="1"/>
        <v>0.11552653988078343</v>
      </c>
      <c r="O6" s="129">
        <f>O27+O37+O47+O67+O77+O87+O97+O107+O117+O127+O137+O57+O147+O157+O167+O177+O187+O197+O207+O217</f>
        <v>803</v>
      </c>
      <c r="P6" s="130">
        <f t="shared" si="2"/>
        <v>0.113965370422935</v>
      </c>
      <c r="Q6" s="131">
        <f>M6+O6</f>
        <v>1617</v>
      </c>
      <c r="R6" s="132">
        <f t="shared" si="3"/>
        <v>0.22949191030371843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421</v>
      </c>
      <c r="N7" s="130">
        <f t="shared" si="1"/>
        <v>0.05975021288674425</v>
      </c>
      <c r="O7" s="129">
        <f>O28+O38+O48+O68+O78+O88+O98+O108+O118+O128+O138+O58+O148+O158+O168+O178+O188+O198+O208+O218</f>
        <v>390</v>
      </c>
      <c r="P7" s="130">
        <f t="shared" si="2"/>
        <v>0.055350553505535055</v>
      </c>
      <c r="Q7" s="131">
        <f>M7+O7</f>
        <v>811</v>
      </c>
      <c r="R7" s="132">
        <f t="shared" si="3"/>
        <v>0.11510076639227931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1434</v>
      </c>
      <c r="N8" s="130">
        <f t="shared" si="1"/>
        <v>0.20351972750496736</v>
      </c>
      <c r="O8" s="129">
        <f>O29+O39+O49+O69+O79+O89+O99+O109+O119+O129+O59+O139+O149+O159+O169+O179+O189+O199+O209+O219</f>
        <v>1469</v>
      </c>
      <c r="P8" s="130">
        <f t="shared" si="2"/>
        <v>0.20848708487084872</v>
      </c>
      <c r="Q8" s="131">
        <f>M8+O8</f>
        <v>2903</v>
      </c>
      <c r="R8" s="132">
        <f t="shared" si="3"/>
        <v>0.41200681237581604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143</v>
      </c>
      <c r="N9" s="130">
        <f t="shared" si="1"/>
        <v>0.02029520295202952</v>
      </c>
      <c r="O9" s="129">
        <f>O30+O40+O50+O70+O80+O90+O100+O110+O120+O130+O140+O60+O150+O160+O170+O180+O190+O200+O210+O220</f>
        <v>138</v>
      </c>
      <c r="P9" s="130">
        <f t="shared" si="2"/>
        <v>0.01958558047118933</v>
      </c>
      <c r="Q9" s="131">
        <f>M9+O9</f>
        <v>281</v>
      </c>
      <c r="R9" s="132">
        <f t="shared" si="3"/>
        <v>0.039880783423218845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0</v>
      </c>
      <c r="I10" s="256" t="str">
        <f>AgeSexBreakdown!B15</f>
        <v>Tongo</v>
      </c>
      <c r="J10" s="120"/>
      <c r="L10" s="137" t="s">
        <v>3</v>
      </c>
      <c r="M10" s="138">
        <f>SUM(M5:M9)</f>
        <v>3524</v>
      </c>
      <c r="N10" s="139">
        <f t="shared" si="1"/>
        <v>0.500141924496168</v>
      </c>
      <c r="O10" s="138">
        <f>SUM(O5:O9)</f>
        <v>3522</v>
      </c>
      <c r="P10" s="139">
        <f t="shared" si="2"/>
        <v>0.499858075503832</v>
      </c>
      <c r="Q10" s="138">
        <f>SUM(Q5:Q9)</f>
        <v>7046</v>
      </c>
      <c r="R10" s="139">
        <f t="shared" si="3"/>
        <v>1</v>
      </c>
      <c r="S10" s="135"/>
      <c r="V10" t="str">
        <f t="shared" si="0"/>
        <v> 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1</v>
      </c>
      <c r="I11" s="256" t="str">
        <f>AgeSexBreakdown!B16</f>
        <v>Ad-Damazin TC</v>
      </c>
      <c r="J11" s="120"/>
      <c r="L11" s="325" t="s">
        <v>83</v>
      </c>
      <c r="M11" s="319" t="str">
        <f>CONCATENATE(V5," ",V6," ",V7," ",V8," ",V9," ",V10," ",V11," ",V12," ",V13," ",V14,V15,V16,V17,V18,V19,V20,V21,V22,V23,V24,V25)</f>
        <v>            Ad-Damazin TC                 </v>
      </c>
      <c r="N11" s="319"/>
      <c r="O11" s="319"/>
      <c r="P11" s="319"/>
      <c r="Q11" s="319"/>
      <c r="R11" s="320"/>
      <c r="S11" s="140"/>
      <c r="V11" t="str">
        <f t="shared" si="0"/>
        <v>Ad-Damazin TC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26"/>
      <c r="M12" s="321"/>
      <c r="N12" s="321"/>
      <c r="O12" s="321"/>
      <c r="P12" s="321"/>
      <c r="Q12" s="321"/>
      <c r="R12" s="32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27"/>
      <c r="M13" s="323"/>
      <c r="N13" s="323"/>
      <c r="O13" s="323"/>
      <c r="P13" s="323"/>
      <c r="Q13" s="323"/>
      <c r="R13" s="324"/>
      <c r="S13" s="121"/>
      <c r="V13" t="str">
        <f t="shared" si="0"/>
        <v> </v>
      </c>
      <c r="W13" t="str">
        <f>IF(H11=TRUE,"Sudanese"," ")</f>
        <v>Sudanese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 t="b">
        <f>IF(H10=TRUE,AgeSexBreakdown!E15)</f>
        <v>0</v>
      </c>
      <c r="N96" s="147" t="e">
        <f aca="true" t="shared" si="24" ref="N96:N101">M96/$Q$101</f>
        <v>#DIV/0!</v>
      </c>
      <c r="O96" s="146" t="b">
        <f>IF($H$10=TRUE,AgeSexBreakdown!D15)</f>
        <v>0</v>
      </c>
      <c r="P96" s="147" t="e">
        <f aca="true" t="shared" si="25" ref="P96:P101">O96/$Q$101</f>
        <v>#DIV/0!</v>
      </c>
      <c r="Q96" s="146">
        <f>M96+O96</f>
        <v>0</v>
      </c>
      <c r="R96" s="147" t="e">
        <f aca="true" t="shared" si="26" ref="R96:R101">Q96/$Q$101</f>
        <v>#DIV/0!</v>
      </c>
      <c r="S96" s="152"/>
      <c r="T96" s="152"/>
    </row>
    <row r="97" spans="12:20" ht="15.75" hidden="1">
      <c r="L97" s="134" t="s">
        <v>86</v>
      </c>
      <c r="M97" s="146" t="b">
        <f>IF($H$10=TRUE,AgeSexBreakdown!G15)</f>
        <v>0</v>
      </c>
      <c r="N97" s="147" t="e">
        <f t="shared" si="24"/>
        <v>#DIV/0!</v>
      </c>
      <c r="O97" s="146" t="b">
        <f>IF($H$10=TRUE,AgeSexBreakdown!F15)</f>
        <v>0</v>
      </c>
      <c r="P97" s="147" t="e">
        <f t="shared" si="25"/>
        <v>#DIV/0!</v>
      </c>
      <c r="Q97" s="146">
        <f>M97+O97</f>
        <v>0</v>
      </c>
      <c r="R97" s="147" t="e">
        <f t="shared" si="26"/>
        <v>#DIV/0!</v>
      </c>
      <c r="S97" s="133"/>
      <c r="T97" s="133"/>
    </row>
    <row r="98" spans="12:20" ht="15.75" hidden="1">
      <c r="L98" s="136" t="s">
        <v>80</v>
      </c>
      <c r="M98" s="146" t="b">
        <f>IF($H$10=TRUE,AgeSexBreakdown!I15)</f>
        <v>0</v>
      </c>
      <c r="N98" s="147" t="e">
        <f t="shared" si="24"/>
        <v>#DIV/0!</v>
      </c>
      <c r="O98" s="146" t="b">
        <f>IF($H$10=TRUE,AgeSexBreakdown!H15)</f>
        <v>0</v>
      </c>
      <c r="P98" s="147" t="e">
        <f t="shared" si="25"/>
        <v>#DIV/0!</v>
      </c>
      <c r="Q98" s="146">
        <f>M98+O98</f>
        <v>0</v>
      </c>
      <c r="R98" s="147" t="e">
        <f t="shared" si="26"/>
        <v>#DIV/0!</v>
      </c>
      <c r="S98" s="135"/>
      <c r="T98" s="135"/>
    </row>
    <row r="99" spans="12:20" ht="15.75" hidden="1">
      <c r="L99" s="128" t="s">
        <v>81</v>
      </c>
      <c r="M99" s="146" t="b">
        <f>IF($H$10=TRUE,AgeSexBreakdown!K15)</f>
        <v>0</v>
      </c>
      <c r="N99" s="147" t="e">
        <f t="shared" si="24"/>
        <v>#DIV/0!</v>
      </c>
      <c r="O99" s="146" t="b">
        <f>IF($H$10=TRUE,AgeSexBreakdown!J15)</f>
        <v>0</v>
      </c>
      <c r="P99" s="147" t="e">
        <f t="shared" si="25"/>
        <v>#DIV/0!</v>
      </c>
      <c r="Q99" s="146">
        <f>M99+O99</f>
        <v>0</v>
      </c>
      <c r="R99" s="147" t="e">
        <f t="shared" si="26"/>
        <v>#DIV/0!</v>
      </c>
      <c r="S99" s="135"/>
      <c r="T99" s="135"/>
    </row>
    <row r="100" spans="12:20" ht="15.75" hidden="1">
      <c r="L100" s="128" t="s">
        <v>82</v>
      </c>
      <c r="M100" s="146" t="b">
        <f>IF($H$10=TRUE,AgeSexBreakdown!M15)</f>
        <v>0</v>
      </c>
      <c r="N100" s="147" t="e">
        <f t="shared" si="24"/>
        <v>#DIV/0!</v>
      </c>
      <c r="O100" s="146" t="b">
        <f>IF($H$10=TRUE,AgeSexBreakdown!L15)</f>
        <v>0</v>
      </c>
      <c r="P100" s="147" t="e">
        <f t="shared" si="25"/>
        <v>#DIV/0!</v>
      </c>
      <c r="Q100" s="146">
        <f>M100+O100</f>
        <v>0</v>
      </c>
      <c r="R100" s="147" t="e">
        <f t="shared" si="26"/>
        <v>#DIV/0!</v>
      </c>
      <c r="S100" s="135"/>
      <c r="T100" s="135"/>
    </row>
    <row r="101" spans="12:20" ht="15.75" hidden="1">
      <c r="L101" s="128" t="s">
        <v>3</v>
      </c>
      <c r="M101" s="146">
        <f>SUM(M96:M100)</f>
        <v>0</v>
      </c>
      <c r="N101" s="147" t="e">
        <f t="shared" si="24"/>
        <v>#DIV/0!</v>
      </c>
      <c r="O101" s="146">
        <f>SUM(O96:O100)</f>
        <v>0</v>
      </c>
      <c r="P101" s="147" t="e">
        <f t="shared" si="25"/>
        <v>#DIV/0!</v>
      </c>
      <c r="Q101" s="146">
        <f>SUM(Q96:Q100)</f>
        <v>0</v>
      </c>
      <c r="R101" s="147" t="e">
        <f t="shared" si="26"/>
        <v>#DIV/0!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>
        <f>IF(H11=TRUE,AgeSexBreakdown!E16)</f>
        <v>712</v>
      </c>
      <c r="N106" s="147">
        <f aca="true" t="shared" si="27" ref="N106:N111">M106/$Q$111</f>
        <v>0.10105024127164348</v>
      </c>
      <c r="O106" s="146">
        <f>IF($H$11=TRUE,AgeSexBreakdown!D16)</f>
        <v>722</v>
      </c>
      <c r="P106" s="147">
        <f aca="true" t="shared" si="28" ref="P106:P111">O106/$Q$111</f>
        <v>0.10246948623332387</v>
      </c>
      <c r="Q106" s="146">
        <f>M106+O106</f>
        <v>1434</v>
      </c>
      <c r="R106" s="147">
        <f aca="true" t="shared" si="29" ref="R106:R111">Q106/$Q$111</f>
        <v>0.20351972750496736</v>
      </c>
      <c r="S106" s="152"/>
      <c r="T106" s="152"/>
    </row>
    <row r="107" spans="12:20" ht="15.75" hidden="1">
      <c r="L107" s="134" t="s">
        <v>86</v>
      </c>
      <c r="M107" s="146">
        <f>IF($H$11=TRUE,AgeSexBreakdown!G16)</f>
        <v>814</v>
      </c>
      <c r="N107" s="147">
        <f t="shared" si="27"/>
        <v>0.11552653988078343</v>
      </c>
      <c r="O107" s="146">
        <f>IF($H$11=TRUE,AgeSexBreakdown!F16)</f>
        <v>803</v>
      </c>
      <c r="P107" s="147">
        <f t="shared" si="28"/>
        <v>0.113965370422935</v>
      </c>
      <c r="Q107" s="146">
        <f>M107+O107</f>
        <v>1617</v>
      </c>
      <c r="R107" s="147">
        <f t="shared" si="29"/>
        <v>0.22949191030371843</v>
      </c>
      <c r="S107" s="133"/>
      <c r="T107" s="133"/>
    </row>
    <row r="108" spans="12:20" ht="19.5" customHeight="1" hidden="1">
      <c r="L108" s="136" t="s">
        <v>80</v>
      </c>
      <c r="M108" s="146">
        <f>IF($H$11=TRUE,AgeSexBreakdown!I16)</f>
        <v>421</v>
      </c>
      <c r="N108" s="147">
        <f t="shared" si="27"/>
        <v>0.05975021288674425</v>
      </c>
      <c r="O108" s="146">
        <f>IF($H$11=TRUE,AgeSexBreakdown!H16)</f>
        <v>390</v>
      </c>
      <c r="P108" s="147">
        <f t="shared" si="28"/>
        <v>0.055350553505535055</v>
      </c>
      <c r="Q108" s="146">
        <f>M108+O108</f>
        <v>811</v>
      </c>
      <c r="R108" s="147">
        <f t="shared" si="29"/>
        <v>0.11510076639227931</v>
      </c>
      <c r="S108" s="135"/>
      <c r="T108" s="135"/>
    </row>
    <row r="109" spans="12:20" ht="15.75" hidden="1">
      <c r="L109" s="128" t="s">
        <v>81</v>
      </c>
      <c r="M109" s="146">
        <f>IF($H$11=TRUE,AgeSexBreakdown!K16)</f>
        <v>1434</v>
      </c>
      <c r="N109" s="147">
        <f t="shared" si="27"/>
        <v>0.20351972750496736</v>
      </c>
      <c r="O109" s="146">
        <f>IF($H$11=TRUE,AgeSexBreakdown!J16)</f>
        <v>1469</v>
      </c>
      <c r="P109" s="147">
        <f t="shared" si="28"/>
        <v>0.20848708487084872</v>
      </c>
      <c r="Q109" s="146">
        <f>M109+O109</f>
        <v>2903</v>
      </c>
      <c r="R109" s="147">
        <f t="shared" si="29"/>
        <v>0.41200681237581604</v>
      </c>
      <c r="S109" s="135"/>
      <c r="T109" s="135"/>
    </row>
    <row r="110" spans="12:20" ht="15.75" hidden="1">
      <c r="L110" s="128" t="s">
        <v>82</v>
      </c>
      <c r="M110" s="146">
        <f>IF($H$11=TRUE,AgeSexBreakdown!M16)</f>
        <v>143</v>
      </c>
      <c r="N110" s="147">
        <f t="shared" si="27"/>
        <v>0.02029520295202952</v>
      </c>
      <c r="O110" s="146">
        <f>IF($H$11=TRUE,AgeSexBreakdown!L16)</f>
        <v>138</v>
      </c>
      <c r="P110" s="147">
        <f t="shared" si="28"/>
        <v>0.01958558047118933</v>
      </c>
      <c r="Q110" s="146">
        <f>M110+O110</f>
        <v>281</v>
      </c>
      <c r="R110" s="147">
        <f t="shared" si="29"/>
        <v>0.039880783423218845</v>
      </c>
      <c r="S110" s="135"/>
      <c r="T110" s="135"/>
    </row>
    <row r="111" spans="12:20" ht="15.75" hidden="1">
      <c r="L111" s="128" t="s">
        <v>3</v>
      </c>
      <c r="M111" s="146">
        <f>SUM(M106:M110)</f>
        <v>3524</v>
      </c>
      <c r="N111" s="147">
        <f t="shared" si="27"/>
        <v>0.500141924496168</v>
      </c>
      <c r="O111" s="146">
        <f>SUM(O106:O110)</f>
        <v>3522</v>
      </c>
      <c r="P111" s="147">
        <f t="shared" si="28"/>
        <v>0.499858075503832</v>
      </c>
      <c r="Q111" s="146">
        <f>SUM(Q106:Q110)</f>
        <v>7046</v>
      </c>
      <c r="R111" s="147">
        <f t="shared" si="29"/>
        <v>1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2012-01-05T11:59:56Z</cp:lastPrinted>
  <dcterms:created xsi:type="dcterms:W3CDTF">2006-11-03T14:22:08Z</dcterms:created>
  <dcterms:modified xsi:type="dcterms:W3CDTF">2012-02-01T13:21:33Z</dcterms:modified>
  <cp:category/>
  <cp:version/>
  <cp:contentType/>
  <cp:contentStatus/>
</cp:coreProperties>
</file>