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2705" tabRatio="860" activeTab="0"/>
  </bookViews>
  <sheets>
    <sheet name="Population Summary" sheetId="1" r:id="rId1"/>
    <sheet name="Monthy p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'AgeSexBreakdown'!$B$8:$B$26</definedName>
    <definedName name="PopSubStart" localSheetId="4">'[4]PopulationSummary'!#REF!</definedName>
    <definedName name="PopSubStart">'Population Summary'!#REF!</definedName>
    <definedName name="_xlnm.Print_Area" localSheetId="3">'AgeSexBreakdown'!$A$1:$S$49</definedName>
    <definedName name="_xlnm.Print_Area" localSheetId="2">'By COO'!$A$1:$AB$14</definedName>
    <definedName name="_xlnm.Print_Area" localSheetId="1">'Monthy population Change'!$A$1:$M$29</definedName>
    <definedName name="_xlnm.Print_Area" localSheetId="0">'Population Summary'!$B$1:$P$67</definedName>
  </definedNames>
  <calcPr fullCalcOnLoad="1"/>
</workbook>
</file>

<file path=xl/sharedStrings.xml><?xml version="1.0" encoding="utf-8"?>
<sst xmlns="http://schemas.openxmlformats.org/spreadsheetml/2006/main" count="508" uniqueCount="115">
  <si>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</si>
  <si>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</si>
  <si>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</si>
  <si>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</si>
  <si>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</si>
  <si>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</si>
  <si>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</si>
  <si>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</si>
  <si>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</si>
  <si>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</si>
  <si>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</si>
  <si>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</si>
  <si>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</si>
  <si>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</si>
  <si>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</si>
  <si>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</si>
  <si>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</si>
  <si>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</si>
  <si>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</si>
  <si>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</si>
  <si>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</si>
  <si>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</si>
  <si>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</si>
  <si>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</si>
  <si>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</si>
  <si>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</si>
  <si>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</si>
  <si>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</si>
  <si>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</si>
  <si>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</si>
  <si>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</si>
  <si>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</si>
  <si>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</si>
  <si>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</si>
  <si>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</si>
  <si>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</si>
  <si>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</si>
  <si>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</si>
  <si>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</si>
  <si>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</si>
  <si>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</si>
  <si>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</si>
  <si>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</si>
  <si>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</si>
  <si>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</si>
  <si>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</si>
  <si>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</si>
  <si>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</si>
  <si>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</si>
  <si>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</si>
  <si>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</si>
  <si>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</si>
  <si>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</si>
  <si>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</si>
  <si>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</si>
  <si>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</si>
  <si>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</si>
  <si>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</si>
  <si>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</si>
  <si>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</si>
  <si>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Sherkole Camp</t>
  </si>
  <si>
    <t>Fugnido Camp</t>
  </si>
  <si>
    <t>* Other increase includes re-activation through verification, transfer in from other camps…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</si>
  <si>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</si>
  <si>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</si>
  <si>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</si>
  <si>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</si>
  <si>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</si>
  <si>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</si>
  <si>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</si>
  <si>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</si>
  <si>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</si>
  <si>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</si>
  <si>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</si>
  <si>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</si>
  <si>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</si>
  <si>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</si>
  <si>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</si>
  <si>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</si>
  <si>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</si>
  <si>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</si>
  <si>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</si>
  <si>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</si>
  <si>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</si>
  <si>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</si>
  <si>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</si>
  <si>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</si>
  <si>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</si>
  <si>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</si>
  <si>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</si>
  <si>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</si>
  <si>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</si>
  <si>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</si>
  <si>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</si>
  <si>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t>Tongo</t>
  </si>
  <si>
    <t>Ad-Damazin TC</t>
  </si>
  <si>
    <t>Tongo Camp</t>
  </si>
  <si>
    <t>Gode</t>
  </si>
  <si>
    <t>Sudanese</t>
  </si>
  <si>
    <t>Somali</t>
  </si>
  <si>
    <t>Buramino</t>
  </si>
  <si>
    <t>Melkadida Camp</t>
  </si>
  <si>
    <t>Kobe Camp</t>
  </si>
  <si>
    <t>Hilaweyn Camp</t>
  </si>
  <si>
    <t>Buramino Camp</t>
  </si>
  <si>
    <t>`</t>
  </si>
  <si>
    <t>Dolo Ado TC</t>
  </si>
  <si>
    <t>Camp Population By Age Sex Break Down (Modified Approach)</t>
  </si>
  <si>
    <t>Yemen, Zimbabwe,Tanzanian, etc…</t>
  </si>
  <si>
    <t>Mai-aini Camp</t>
  </si>
  <si>
    <t>Yemen</t>
  </si>
  <si>
    <t xml:space="preserve">    As of 31 Mar 2012</t>
  </si>
  <si>
    <t xml:space="preserve"> As of 31 Mar 2012</t>
  </si>
  <si>
    <t>Population Change in the Month of  31 Mar 2012</t>
  </si>
  <si>
    <t>or   1.32%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</si>
</sst>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0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b/>
      <sz val="10"/>
      <color indexed="48"/>
      <name val="Tahoma"/>
      <family val="2"/>
    </font>
    <font>
      <b/>
      <sz val="9"/>
      <color indexed="44"/>
      <name val="Arial"/>
      <family val="2"/>
    </font>
    <font>
      <b/>
      <sz val="10"/>
      <color indexed="44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 style="thin"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>
        <color indexed="55"/>
      </top>
      <bottom>
        <color indexed="63"/>
      </bottom>
    </border>
    <border>
      <left/>
      <right style="thin"/>
      <top style="thin">
        <color indexed="55"/>
      </top>
      <bottom style="thin"/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/>
    </border>
    <border>
      <left style="thin">
        <color indexed="23"/>
      </left>
      <right>
        <color indexed="63"/>
      </right>
      <top>
        <color indexed="63"/>
      </top>
      <bottom/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thin">
        <color indexed="23"/>
      </left>
      <right>
        <color indexed="63"/>
      </right>
      <top style="medium">
        <color indexed="23"/>
      </top>
      <bottom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6" fillId="6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8" borderId="0" applyNumberFormat="0" applyBorder="0" applyAlignment="0" applyProtection="0"/>
    <xf numFmtId="0" fontId="76" fillId="6" borderId="0" applyNumberFormat="0" applyBorder="0" applyAlignment="0" applyProtection="0"/>
    <xf numFmtId="0" fontId="76" fillId="3" borderId="0" applyNumberFormat="0" applyBorder="0" applyAlignment="0" applyProtection="0"/>
    <xf numFmtId="0" fontId="76" fillId="11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7" fillId="15" borderId="0" applyNumberFormat="0" applyBorder="0" applyAlignment="0" applyProtection="0"/>
    <xf numFmtId="0" fontId="78" fillId="16" borderId="1" applyNumberFormat="0" applyAlignment="0" applyProtection="0"/>
    <xf numFmtId="0" fontId="79" fillId="17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6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7" borderId="1" applyNumberFormat="0" applyAlignment="0" applyProtection="0"/>
    <xf numFmtId="0" fontId="86" fillId="0" borderId="6" applyNumberFormat="0" applyFill="0" applyAlignment="0" applyProtection="0"/>
    <xf numFmtId="0" fontId="87" fillId="7" borderId="0" applyNumberFormat="0" applyBorder="0" applyAlignment="0" applyProtection="0"/>
    <xf numFmtId="0" fontId="18" fillId="0" borderId="0">
      <alignment/>
      <protection/>
    </xf>
    <xf numFmtId="0" fontId="0" fillId="4" borderId="7" applyNumberFormat="0" applyFont="0" applyAlignment="0" applyProtection="0"/>
    <xf numFmtId="0" fontId="88" fillId="16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18" fillId="16" borderId="0" xfId="56" applyFont="1" applyFill="1" applyBorder="1" applyAlignment="1">
      <alignment horizontal="center"/>
      <protection/>
    </xf>
    <xf numFmtId="172" fontId="2" fillId="16" borderId="0" xfId="42" applyNumberFormat="1" applyFont="1" applyFill="1" applyBorder="1" applyAlignment="1">
      <alignment/>
    </xf>
    <xf numFmtId="0" fontId="18" fillId="16" borderId="0" xfId="56" applyFont="1" applyFill="1" applyBorder="1" applyAlignment="1">
      <alignment horizontal="right" wrapText="1"/>
      <protection/>
    </xf>
    <xf numFmtId="0" fontId="18" fillId="16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16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22" fillId="16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16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18" borderId="13" xfId="0" applyFont="1" applyFill="1" applyBorder="1" applyAlignment="1">
      <alignment horizontal="left" vertical="top" wrapText="1" readingOrder="1"/>
    </xf>
    <xf numFmtId="0" fontId="35" fillId="7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2" borderId="13" xfId="0" applyFont="1" applyFill="1" applyBorder="1" applyAlignment="1">
      <alignment horizontal="left" vertical="top" wrapText="1" readingOrder="1"/>
    </xf>
    <xf numFmtId="0" fontId="47" fillId="5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6" borderId="0" xfId="0" applyFont="1" applyFill="1" applyAlignment="1">
      <alignment horizontal="right"/>
    </xf>
    <xf numFmtId="10" fontId="30" fillId="6" borderId="0" xfId="0" applyNumberFormat="1" applyFont="1" applyFill="1" applyAlignment="1">
      <alignment horizontal="center"/>
    </xf>
    <xf numFmtId="172" fontId="2" fillId="0" borderId="24" xfId="42" applyNumberFormat="1" applyFont="1" applyFill="1" applyBorder="1" applyAlignment="1">
      <alignment/>
    </xf>
    <xf numFmtId="172" fontId="50" fillId="0" borderId="25" xfId="44" applyNumberFormat="1" applyFont="1" applyFill="1" applyBorder="1" applyAlignment="1">
      <alignment/>
    </xf>
    <xf numFmtId="172" fontId="50" fillId="0" borderId="24" xfId="42" applyNumberFormat="1" applyFont="1" applyFill="1" applyBorder="1" applyAlignment="1">
      <alignment/>
    </xf>
    <xf numFmtId="10" fontId="51" fillId="7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5" borderId="26" xfId="0" applyFont="1" applyFill="1" applyBorder="1" applyAlignment="1">
      <alignment horizontal="left" vertical="top" wrapText="1"/>
    </xf>
    <xf numFmtId="0" fontId="39" fillId="19" borderId="27" xfId="0" applyFont="1" applyFill="1" applyBorder="1" applyAlignment="1">
      <alignment horizontal="left" vertical="top" wrapText="1"/>
    </xf>
    <xf numFmtId="0" fontId="22" fillId="5" borderId="26" xfId="0" applyFont="1" applyFill="1" applyBorder="1" applyAlignment="1">
      <alignment horizontal="left" vertical="top" wrapText="1"/>
    </xf>
    <xf numFmtId="0" fontId="32" fillId="2" borderId="26" xfId="0" applyFont="1" applyFill="1" applyBorder="1" applyAlignment="1">
      <alignment horizontal="left" vertical="top" wrapText="1"/>
    </xf>
    <xf numFmtId="0" fontId="32" fillId="5" borderId="28" xfId="0" applyFont="1" applyFill="1" applyBorder="1" applyAlignment="1">
      <alignment horizontal="left" vertical="top" wrapText="1"/>
    </xf>
    <xf numFmtId="3" fontId="42" fillId="0" borderId="29" xfId="0" applyNumberFormat="1" applyFont="1" applyFill="1" applyBorder="1" applyAlignment="1">
      <alignment horizontal="center" vertical="center"/>
    </xf>
    <xf numFmtId="0" fontId="34" fillId="7" borderId="30" xfId="0" applyFont="1" applyFill="1" applyBorder="1" applyAlignment="1">
      <alignment horizontal="center"/>
    </xf>
    <xf numFmtId="3" fontId="22" fillId="5" borderId="31" xfId="0" applyNumberFormat="1" applyFont="1" applyFill="1" applyBorder="1" applyAlignment="1">
      <alignment horizontal="center"/>
    </xf>
    <xf numFmtId="10" fontId="38" fillId="0" borderId="32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2" fillId="0" borderId="3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/>
    </xf>
    <xf numFmtId="0" fontId="54" fillId="0" borderId="0" xfId="0" applyFont="1" applyBorder="1" applyAlignment="1">
      <alignment horizontal="justify" vertical="top" wrapText="1"/>
    </xf>
    <xf numFmtId="0" fontId="56" fillId="21" borderId="34" xfId="0" applyFont="1" applyFill="1" applyBorder="1" applyAlignment="1">
      <alignment vertical="top" wrapText="1"/>
    </xf>
    <xf numFmtId="0" fontId="58" fillId="21" borderId="34" xfId="0" applyFont="1" applyFill="1" applyBorder="1" applyAlignment="1">
      <alignment vertical="top" wrapText="1"/>
    </xf>
    <xf numFmtId="0" fontId="57" fillId="21" borderId="34" xfId="0" applyFont="1" applyFill="1" applyBorder="1" applyAlignment="1">
      <alignment horizontal="center" wrapText="1"/>
    </xf>
    <xf numFmtId="0" fontId="59" fillId="21" borderId="34" xfId="0" applyFont="1" applyFill="1" applyBorder="1" applyAlignment="1">
      <alignment horizontal="center" wrapText="1"/>
    </xf>
    <xf numFmtId="0" fontId="60" fillId="21" borderId="34" xfId="0" applyFont="1" applyFill="1" applyBorder="1" applyAlignment="1">
      <alignment horizontal="center" wrapText="1"/>
    </xf>
    <xf numFmtId="0" fontId="61" fillId="21" borderId="34" xfId="0" applyFont="1" applyFill="1" applyBorder="1" applyAlignment="1">
      <alignment horizontal="center" wrapText="1"/>
    </xf>
    <xf numFmtId="0" fontId="54" fillId="0" borderId="34" xfId="0" applyFont="1" applyBorder="1" applyAlignment="1">
      <alignment vertical="top" wrapText="1"/>
    </xf>
    <xf numFmtId="3" fontId="57" fillId="0" borderId="34" xfId="0" applyNumberFormat="1" applyFont="1" applyBorder="1" applyAlignment="1">
      <alignment horizontal="center" wrapText="1"/>
    </xf>
    <xf numFmtId="173" fontId="62" fillId="0" borderId="34" xfId="0" applyNumberFormat="1" applyFont="1" applyBorder="1" applyAlignment="1">
      <alignment horizontal="center" wrapText="1"/>
    </xf>
    <xf numFmtId="3" fontId="60" fillId="2" borderId="34" xfId="0" applyNumberFormat="1" applyFont="1" applyFill="1" applyBorder="1" applyAlignment="1">
      <alignment horizontal="center" wrapText="1"/>
    </xf>
    <xf numFmtId="173" fontId="63" fillId="2" borderId="34" xfId="0" applyNumberFormat="1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17" fontId="54" fillId="0" borderId="34" xfId="0" applyNumberFormat="1" applyFont="1" applyBorder="1" applyAlignment="1" quotePrefix="1">
      <alignment vertical="top" wrapText="1"/>
    </xf>
    <xf numFmtId="173" fontId="54" fillId="0" borderId="0" xfId="0" applyNumberFormat="1" applyFont="1" applyBorder="1" applyAlignment="1">
      <alignment horizontal="center" wrapText="1"/>
    </xf>
    <xf numFmtId="0" fontId="54" fillId="0" borderId="34" xfId="0" applyFont="1" applyBorder="1" applyAlignment="1" quotePrefix="1">
      <alignment vertical="top" wrapText="1"/>
    </xf>
    <xf numFmtId="0" fontId="64" fillId="7" borderId="35" xfId="0" applyFont="1" applyFill="1" applyBorder="1" applyAlignment="1">
      <alignment vertical="top" wrapText="1"/>
    </xf>
    <xf numFmtId="3" fontId="64" fillId="7" borderId="35" xfId="0" applyNumberFormat="1" applyFont="1" applyFill="1" applyBorder="1" applyAlignment="1">
      <alignment horizontal="center" wrapText="1"/>
    </xf>
    <xf numFmtId="173" fontId="65" fillId="7" borderId="35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8" fillId="0" borderId="36" xfId="0" applyFont="1" applyBorder="1" applyAlignment="1">
      <alignment/>
    </xf>
    <xf numFmtId="0" fontId="68" fillId="0" borderId="37" xfId="0" applyFont="1" applyBorder="1" applyAlignment="1">
      <alignment/>
    </xf>
    <xf numFmtId="0" fontId="68" fillId="0" borderId="38" xfId="0" applyFont="1" applyBorder="1" applyAlignment="1">
      <alignment/>
    </xf>
    <xf numFmtId="0" fontId="54" fillId="0" borderId="34" xfId="0" applyFont="1" applyBorder="1" applyAlignment="1">
      <alignment wrapText="1"/>
    </xf>
    <xf numFmtId="0" fontId="54" fillId="0" borderId="34" xfId="0" applyFont="1" applyBorder="1" applyAlignment="1">
      <alignment horizontal="center" wrapText="1"/>
    </xf>
    <xf numFmtId="3" fontId="54" fillId="0" borderId="34" xfId="0" applyNumberFormat="1" applyFont="1" applyBorder="1" applyAlignment="1">
      <alignment horizontal="center" wrapText="1"/>
    </xf>
    <xf numFmtId="173" fontId="54" fillId="0" borderId="34" xfId="0" applyNumberFormat="1" applyFont="1" applyBorder="1" applyAlignment="1">
      <alignment horizontal="center" wrapText="1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68" fillId="0" borderId="0" xfId="0" applyFont="1" applyBorder="1" applyAlignment="1">
      <alignment/>
    </xf>
    <xf numFmtId="10" fontId="54" fillId="0" borderId="34" xfId="0" applyNumberFormat="1" applyFont="1" applyBorder="1" applyAlignment="1">
      <alignment horizontal="center" wrapText="1"/>
    </xf>
    <xf numFmtId="10" fontId="54" fillId="0" borderId="0" xfId="0" applyNumberFormat="1" applyFont="1" applyBorder="1" applyAlignment="1">
      <alignment horizontal="center" wrapText="1"/>
    </xf>
    <xf numFmtId="0" fontId="0" fillId="0" borderId="34" xfId="0" applyFont="1" applyBorder="1" applyAlignment="1">
      <alignment/>
    </xf>
    <xf numFmtId="10" fontId="51" fillId="18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18" borderId="13" xfId="0" applyNumberFormat="1" applyFont="1" applyFill="1" applyBorder="1" applyAlignment="1">
      <alignment horizontal="right" vertical="top" wrapText="1" readingOrder="1"/>
    </xf>
    <xf numFmtId="3" fontId="92" fillId="7" borderId="13" xfId="0" applyNumberFormat="1" applyFont="1" applyFill="1" applyBorder="1" applyAlignment="1">
      <alignment horizontal="right" vertical="top" wrapText="1" readingOrder="1"/>
    </xf>
    <xf numFmtId="0" fontId="9" fillId="0" borderId="39" xfId="0" applyFont="1" applyFill="1" applyBorder="1" applyAlignment="1">
      <alignment/>
    </xf>
    <xf numFmtId="172" fontId="3" fillId="0" borderId="1" xfId="42" applyNumberFormat="1" applyFont="1" applyFill="1" applyBorder="1" applyAlignment="1">
      <alignment horizontal="center"/>
    </xf>
    <xf numFmtId="172" fontId="3" fillId="0" borderId="1" xfId="42" applyNumberFormat="1" applyFont="1" applyFill="1" applyBorder="1" applyAlignment="1">
      <alignment/>
    </xf>
    <xf numFmtId="3" fontId="3" fillId="0" borderId="1" xfId="42" applyNumberFormat="1" applyFont="1" applyFill="1" applyBorder="1" applyAlignment="1">
      <alignment horizontal="right"/>
    </xf>
    <xf numFmtId="172" fontId="15" fillId="0" borderId="1" xfId="42" applyNumberFormat="1" applyFont="1" applyFill="1" applyBorder="1" applyAlignment="1">
      <alignment/>
    </xf>
    <xf numFmtId="172" fontId="3" fillId="0" borderId="40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3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41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0" fontId="49" fillId="0" borderId="42" xfId="0" applyNumberFormat="1" applyFont="1" applyFill="1" applyBorder="1" applyAlignment="1">
      <alignment/>
    </xf>
    <xf numFmtId="172" fontId="3" fillId="0" borderId="43" xfId="42" applyNumberFormat="1" applyFont="1" applyFill="1" applyBorder="1" applyAlignment="1">
      <alignment/>
    </xf>
    <xf numFmtId="0" fontId="44" fillId="0" borderId="44" xfId="0" applyFont="1" applyFill="1" applyBorder="1" applyAlignment="1">
      <alignment/>
    </xf>
    <xf numFmtId="3" fontId="42" fillId="0" borderId="29" xfId="0" applyNumberFormat="1" applyFont="1" applyFill="1" applyBorder="1" applyAlignment="1">
      <alignment horizontal="center"/>
    </xf>
    <xf numFmtId="0" fontId="32" fillId="0" borderId="45" xfId="0" applyFont="1" applyFill="1" applyBorder="1" applyAlignment="1">
      <alignment horizontal="left" wrapText="1"/>
    </xf>
    <xf numFmtId="0" fontId="38" fillId="0" borderId="45" xfId="0" applyFont="1" applyFill="1" applyBorder="1" applyAlignment="1">
      <alignment horizontal="left"/>
    </xf>
    <xf numFmtId="10" fontId="38" fillId="0" borderId="46" xfId="0" applyNumberFormat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/>
    </xf>
    <xf numFmtId="172" fontId="29" fillId="0" borderId="47" xfId="42" applyNumberFormat="1" applyFont="1" applyFill="1" applyBorder="1" applyAlignment="1">
      <alignment horizontal="left"/>
    </xf>
    <xf numFmtId="172" fontId="29" fillId="0" borderId="47" xfId="42" applyNumberFormat="1" applyFont="1" applyFill="1" applyBorder="1" applyAlignment="1">
      <alignment/>
    </xf>
    <xf numFmtId="9" fontId="12" fillId="0" borderId="48" xfId="59" applyFont="1" applyFill="1" applyBorder="1" applyAlignment="1">
      <alignment/>
    </xf>
    <xf numFmtId="10" fontId="0" fillId="0" borderId="38" xfId="0" applyNumberFormat="1" applyBorder="1" applyAlignment="1">
      <alignment/>
    </xf>
    <xf numFmtId="173" fontId="0" fillId="16" borderId="13" xfId="0" applyNumberFormat="1" applyFill="1" applyBorder="1" applyAlignment="1">
      <alignment/>
    </xf>
    <xf numFmtId="10" fontId="38" fillId="0" borderId="49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50" xfId="0" applyFill="1" applyBorder="1" applyAlignment="1">
      <alignment horizontal="center" vertical="center"/>
    </xf>
    <xf numFmtId="0" fontId="95" fillId="0" borderId="51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52" xfId="0" applyNumberFormat="1" applyFont="1" applyFill="1" applyBorder="1" applyAlignment="1">
      <alignment horizontal="center" vertical="center"/>
    </xf>
    <xf numFmtId="10" fontId="49" fillId="0" borderId="42" xfId="59" applyNumberFormat="1" applyFont="1" applyFill="1" applyBorder="1" applyAlignment="1">
      <alignment/>
    </xf>
    <xf numFmtId="10" fontId="49" fillId="0" borderId="53" xfId="59" applyNumberFormat="1" applyFont="1" applyFill="1" applyBorder="1" applyAlignment="1">
      <alignment/>
    </xf>
    <xf numFmtId="10" fontId="49" fillId="0" borderId="42" xfId="59" applyNumberFormat="1" applyFont="1" applyFill="1" applyBorder="1" applyAlignment="1">
      <alignment/>
    </xf>
    <xf numFmtId="172" fontId="5" fillId="0" borderId="43" xfId="42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172" fontId="94" fillId="0" borderId="41" xfId="42" applyNumberFormat="1" applyFont="1" applyFill="1" applyBorder="1" applyAlignment="1">
      <alignment horizontal="left" wrapText="1"/>
    </xf>
    <xf numFmtId="16" fontId="0" fillId="0" borderId="13" xfId="0" applyNumberFormat="1" applyFont="1" applyFill="1" applyBorder="1" applyAlignment="1">
      <alignment horizontal="center"/>
    </xf>
    <xf numFmtId="17" fontId="25" fillId="0" borderId="13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9" fillId="0" borderId="54" xfId="0" applyFont="1" applyFill="1" applyBorder="1" applyAlignment="1">
      <alignment/>
    </xf>
    <xf numFmtId="172" fontId="28" fillId="0" borderId="54" xfId="42" applyNumberFormat="1" applyFont="1" applyFill="1" applyBorder="1" applyAlignment="1">
      <alignment horizontal="right"/>
    </xf>
    <xf numFmtId="172" fontId="28" fillId="0" borderId="54" xfId="42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0" fontId="93" fillId="0" borderId="0" xfId="0" applyFont="1" applyFill="1" applyBorder="1" applyAlignment="1">
      <alignment wrapText="1"/>
    </xf>
    <xf numFmtId="172" fontId="28" fillId="0" borderId="0" xfId="42" applyNumberFormat="1" applyFont="1" applyFill="1" applyBorder="1" applyAlignment="1">
      <alignment horizontal="right"/>
    </xf>
    <xf numFmtId="172" fontId="28" fillId="0" borderId="0" xfId="42" applyNumberFormat="1" applyFont="1" applyFill="1" applyBorder="1" applyAlignment="1">
      <alignment/>
    </xf>
    <xf numFmtId="10" fontId="49" fillId="0" borderId="55" xfId="59" applyNumberFormat="1" applyFont="1" applyFill="1" applyBorder="1" applyAlignment="1">
      <alignment/>
    </xf>
    <xf numFmtId="172" fontId="0" fillId="0" borderId="1" xfId="42" applyNumberFormat="1" applyFont="1" applyFill="1" applyBorder="1" applyAlignment="1">
      <alignment horizontal="center"/>
    </xf>
    <xf numFmtId="172" fontId="0" fillId="0" borderId="1" xfId="42" applyNumberFormat="1" applyFont="1" applyFill="1" applyBorder="1" applyAlignment="1">
      <alignment/>
    </xf>
    <xf numFmtId="3" fontId="0" fillId="0" borderId="1" xfId="42" applyNumberFormat="1" applyFont="1" applyFill="1" applyBorder="1" applyAlignment="1">
      <alignment horizontal="right"/>
    </xf>
    <xf numFmtId="172" fontId="5" fillId="0" borderId="0" xfId="42" applyNumberFormat="1" applyFont="1" applyFill="1" applyBorder="1" applyAlignment="1">
      <alignment/>
    </xf>
    <xf numFmtId="172" fontId="3" fillId="0" borderId="56" xfId="42" applyNumberFormat="1" applyFont="1" applyFill="1" applyBorder="1" applyAlignment="1">
      <alignment horizontal="center"/>
    </xf>
    <xf numFmtId="172" fontId="3" fillId="0" borderId="56" xfId="42" applyNumberFormat="1" applyFont="1" applyFill="1" applyBorder="1" applyAlignment="1">
      <alignment/>
    </xf>
    <xf numFmtId="3" fontId="3" fillId="0" borderId="56" xfId="42" applyNumberFormat="1" applyFont="1" applyFill="1" applyBorder="1" applyAlignment="1">
      <alignment horizontal="right"/>
    </xf>
    <xf numFmtId="172" fontId="15" fillId="0" borderId="56" xfId="42" applyNumberFormat="1" applyFont="1" applyFill="1" applyBorder="1" applyAlignment="1">
      <alignment/>
    </xf>
    <xf numFmtId="172" fontId="3" fillId="0" borderId="57" xfId="42" applyNumberFormat="1" applyFont="1" applyFill="1" applyBorder="1" applyAlignment="1">
      <alignment/>
    </xf>
    <xf numFmtId="0" fontId="44" fillId="0" borderId="58" xfId="0" applyFont="1" applyFill="1" applyBorder="1" applyAlignment="1">
      <alignment/>
    </xf>
    <xf numFmtId="0" fontId="32" fillId="0" borderId="29" xfId="0" applyFont="1" applyFill="1" applyBorder="1" applyAlignment="1">
      <alignment horizontal="left" wrapText="1"/>
    </xf>
    <xf numFmtId="0" fontId="38" fillId="0" borderId="29" xfId="0" applyFont="1" applyFill="1" applyBorder="1" applyAlignment="1">
      <alignment horizontal="left"/>
    </xf>
    <xf numFmtId="3" fontId="42" fillId="0" borderId="29" xfId="0" applyNumberFormat="1" applyFont="1" applyFill="1" applyBorder="1" applyAlignment="1">
      <alignment horizontal="center" vertical="center"/>
    </xf>
    <xf numFmtId="0" fontId="45" fillId="0" borderId="58" xfId="0" applyFont="1" applyFill="1" applyBorder="1" applyAlignment="1">
      <alignment/>
    </xf>
    <xf numFmtId="0" fontId="38" fillId="0" borderId="59" xfId="0" applyFont="1" applyFill="1" applyBorder="1" applyAlignment="1">
      <alignment horizontal="left"/>
    </xf>
    <xf numFmtId="0" fontId="32" fillId="0" borderId="59" xfId="0" applyFont="1" applyFill="1" applyBorder="1" applyAlignment="1">
      <alignment horizontal="left" wrapText="1"/>
    </xf>
    <xf numFmtId="0" fontId="9" fillId="0" borderId="60" xfId="0" applyFont="1" applyFill="1" applyBorder="1" applyAlignment="1">
      <alignment/>
    </xf>
    <xf numFmtId="172" fontId="28" fillId="0" borderId="60" xfId="42" applyNumberFormat="1" applyFont="1" applyFill="1" applyBorder="1" applyAlignment="1">
      <alignment horizontal="right"/>
    </xf>
    <xf numFmtId="172" fontId="28" fillId="0" borderId="60" xfId="42" applyNumberFormat="1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/>
    </xf>
    <xf numFmtId="0" fontId="55" fillId="20" borderId="0" xfId="0" applyFont="1" applyFill="1" applyBorder="1" applyAlignment="1">
      <alignment vertical="center"/>
    </xf>
    <xf numFmtId="172" fontId="28" fillId="0" borderId="0" xfId="42" applyNumberFormat="1" applyFont="1" applyFill="1" applyBorder="1" applyAlignment="1">
      <alignment horizontal="right"/>
    </xf>
    <xf numFmtId="9" fontId="5" fillId="0" borderId="0" xfId="42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center"/>
    </xf>
    <xf numFmtId="172" fontId="5" fillId="0" borderId="0" xfId="42" applyNumberFormat="1" applyFont="1" applyFill="1" applyBorder="1" applyAlignment="1">
      <alignment horizontal="right"/>
    </xf>
    <xf numFmtId="10" fontId="30" fillId="16" borderId="0" xfId="0" applyNumberFormat="1" applyFont="1" applyFill="1" applyAlignment="1">
      <alignment horizontal="center"/>
    </xf>
    <xf numFmtId="0" fontId="96" fillId="7" borderId="61" xfId="0" applyFont="1" applyFill="1" applyBorder="1" applyAlignment="1">
      <alignment/>
    </xf>
    <xf numFmtId="0" fontId="96" fillId="7" borderId="61" xfId="0" applyFont="1" applyFill="1" applyBorder="1" applyAlignment="1">
      <alignment horizontal="left"/>
    </xf>
    <xf numFmtId="0" fontId="96" fillId="7" borderId="61" xfId="0" applyFont="1" applyFill="1" applyBorder="1" applyAlignment="1">
      <alignment horizontal="right"/>
    </xf>
    <xf numFmtId="0" fontId="96" fillId="7" borderId="62" xfId="0" applyFont="1" applyFill="1" applyBorder="1" applyAlignment="1">
      <alignment horizontal="right"/>
    </xf>
    <xf numFmtId="0" fontId="0" fillId="16" borderId="36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38" xfId="0" applyFill="1" applyBorder="1" applyAlignment="1">
      <alignment vertical="center"/>
    </xf>
    <xf numFmtId="0" fontId="55" fillId="16" borderId="37" xfId="0" applyFont="1" applyFill="1" applyBorder="1" applyAlignment="1">
      <alignment vertical="center"/>
    </xf>
    <xf numFmtId="0" fontId="0" fillId="16" borderId="63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64" xfId="0" applyFill="1" applyBorder="1" applyAlignment="1">
      <alignment/>
    </xf>
    <xf numFmtId="0" fontId="0" fillId="16" borderId="63" xfId="0" applyFill="1" applyBorder="1" applyAlignment="1">
      <alignment/>
    </xf>
    <xf numFmtId="0" fontId="0" fillId="16" borderId="63" xfId="0" applyFill="1" applyBorder="1" applyAlignment="1">
      <alignment/>
    </xf>
    <xf numFmtId="0" fontId="55" fillId="16" borderId="65" xfId="0" applyFont="1" applyFill="1" applyBorder="1" applyAlignment="1">
      <alignment vertical="center"/>
    </xf>
    <xf numFmtId="0" fontId="0" fillId="16" borderId="64" xfId="0" applyFill="1" applyBorder="1" applyAlignment="1">
      <alignment/>
    </xf>
    <xf numFmtId="0" fontId="0" fillId="16" borderId="63" xfId="0" applyFill="1" applyBorder="1" applyAlignment="1">
      <alignment/>
    </xf>
    <xf numFmtId="0" fontId="55" fillId="16" borderId="65" xfId="0" applyFont="1" applyFill="1" applyBorder="1" applyAlignment="1">
      <alignment vertical="center"/>
    </xf>
    <xf numFmtId="0" fontId="0" fillId="0" borderId="5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9" fillId="0" borderId="39" xfId="0" applyFont="1" applyFill="1" applyBorder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10" fontId="49" fillId="0" borderId="66" xfId="59" applyNumberFormat="1" applyFont="1" applyFill="1" applyBorder="1" applyAlignment="1">
      <alignment/>
    </xf>
    <xf numFmtId="0" fontId="93" fillId="0" borderId="39" xfId="0" applyFont="1" applyFill="1" applyBorder="1" applyAlignment="1">
      <alignment wrapText="1"/>
    </xf>
    <xf numFmtId="10" fontId="49" fillId="0" borderId="67" xfId="59" applyNumberFormat="1" applyFont="1" applyFill="1" applyBorder="1" applyAlignment="1">
      <alignment/>
    </xf>
    <xf numFmtId="0" fontId="44" fillId="0" borderId="68" xfId="0" applyFont="1" applyFill="1" applyBorder="1" applyAlignment="1">
      <alignment/>
    </xf>
    <xf numFmtId="3" fontId="42" fillId="0" borderId="69" xfId="0" applyNumberFormat="1" applyFont="1" applyFill="1" applyBorder="1" applyAlignment="1">
      <alignment horizontal="center" vertical="center"/>
    </xf>
    <xf numFmtId="0" fontId="32" fillId="0" borderId="69" xfId="0" applyFont="1" applyFill="1" applyBorder="1" applyAlignment="1">
      <alignment horizontal="left" wrapText="1"/>
    </xf>
    <xf numFmtId="3" fontId="32" fillId="0" borderId="29" xfId="0" applyNumberFormat="1" applyFont="1" applyFill="1" applyBorder="1" applyAlignment="1">
      <alignment horizontal="left" wrapText="1"/>
    </xf>
    <xf numFmtId="0" fontId="95" fillId="0" borderId="68" xfId="0" applyFont="1" applyFill="1" applyBorder="1" applyAlignment="1">
      <alignment wrapText="1"/>
    </xf>
    <xf numFmtId="3" fontId="42" fillId="0" borderId="69" xfId="0" applyNumberFormat="1" applyFont="1" applyFill="1" applyBorder="1" applyAlignment="1">
      <alignment horizontal="center"/>
    </xf>
    <xf numFmtId="172" fontId="48" fillId="0" borderId="41" xfId="42" applyNumberFormat="1" applyFont="1" applyFill="1" applyBorder="1" applyAlignment="1">
      <alignment horizontal="left" wrapText="1"/>
    </xf>
    <xf numFmtId="0" fontId="5" fillId="2" borderId="0" xfId="0" applyFont="1" applyFill="1" applyAlignment="1">
      <alignment horizontal="right" vertical="center"/>
    </xf>
    <xf numFmtId="172" fontId="5" fillId="2" borderId="10" xfId="42" applyNumberFormat="1" applyFont="1" applyFill="1" applyBorder="1" applyAlignment="1">
      <alignment horizontal="right"/>
    </xf>
    <xf numFmtId="10" fontId="30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172" fontId="13" fillId="2" borderId="0" xfId="0" applyNumberFormat="1" applyFont="1" applyFill="1" applyAlignment="1">
      <alignment/>
    </xf>
    <xf numFmtId="10" fontId="23" fillId="2" borderId="0" xfId="0" applyNumberFormat="1" applyFont="1" applyFill="1" applyAlignment="1">
      <alignment/>
    </xf>
    <xf numFmtId="0" fontId="97" fillId="2" borderId="69" xfId="0" applyFont="1" applyFill="1" applyBorder="1" applyAlignment="1">
      <alignment horizontal="left"/>
    </xf>
    <xf numFmtId="0" fontId="98" fillId="2" borderId="29" xfId="0" applyFont="1" applyFill="1" applyBorder="1" applyAlignment="1">
      <alignment horizontal="left" wrapText="1"/>
    </xf>
    <xf numFmtId="0" fontId="97" fillId="2" borderId="29" xfId="0" applyFont="1" applyFill="1" applyBorder="1" applyAlignment="1">
      <alignment horizontal="left"/>
    </xf>
    <xf numFmtId="0" fontId="0" fillId="16" borderId="50" xfId="0" applyFill="1" applyBorder="1" applyAlignment="1">
      <alignment/>
    </xf>
    <xf numFmtId="172" fontId="9" fillId="0" borderId="70" xfId="42" applyNumberFormat="1" applyFont="1" applyFill="1" applyBorder="1" applyAlignment="1">
      <alignment horizontal="right"/>
    </xf>
    <xf numFmtId="172" fontId="9" fillId="0" borderId="71" xfId="42" applyNumberFormat="1" applyFont="1" applyFill="1" applyBorder="1" applyAlignment="1">
      <alignment horizontal="right"/>
    </xf>
    <xf numFmtId="172" fontId="3" fillId="0" borderId="72" xfId="42" applyNumberFormat="1" applyFont="1" applyFill="1" applyBorder="1" applyAlignment="1">
      <alignment/>
    </xf>
    <xf numFmtId="0" fontId="30" fillId="16" borderId="0" xfId="0" applyFont="1" applyFill="1" applyAlignment="1">
      <alignment horizontal="left"/>
    </xf>
    <xf numFmtId="9" fontId="23" fillId="0" borderId="0" xfId="0" applyNumberFormat="1" applyFont="1" applyFill="1" applyAlignment="1">
      <alignment horizontal="center"/>
    </xf>
    <xf numFmtId="0" fontId="30" fillId="2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2" borderId="14" xfId="0" applyFont="1" applyFill="1" applyBorder="1" applyAlignment="1">
      <alignment horizontal="left"/>
    </xf>
    <xf numFmtId="0" fontId="30" fillId="6" borderId="14" xfId="0" applyFont="1" applyFill="1" applyBorder="1" applyAlignment="1">
      <alignment horizontal="left"/>
    </xf>
    <xf numFmtId="0" fontId="33" fillId="0" borderId="73" xfId="0" applyFont="1" applyBorder="1" applyAlignment="1">
      <alignment horizontal="center"/>
    </xf>
    <xf numFmtId="0" fontId="33" fillId="0" borderId="74" xfId="0" applyFont="1" applyBorder="1" applyAlignment="1">
      <alignment horizontal="center"/>
    </xf>
    <xf numFmtId="0" fontId="33" fillId="0" borderId="75" xfId="0" applyFont="1" applyBorder="1" applyAlignment="1">
      <alignment horizontal="center"/>
    </xf>
    <xf numFmtId="0" fontId="46" fillId="0" borderId="76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172" fontId="9" fillId="0" borderId="77" xfId="42" applyNumberFormat="1" applyFont="1" applyFill="1" applyBorder="1" applyAlignment="1">
      <alignment horizontal="center" vertical="center"/>
    </xf>
    <xf numFmtId="172" fontId="9" fillId="0" borderId="78" xfId="42" applyNumberFormat="1" applyFont="1" applyFill="1" applyBorder="1" applyAlignment="1">
      <alignment horizontal="center" vertic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172" fontId="9" fillId="0" borderId="79" xfId="42" applyNumberFormat="1" applyFont="1" applyFill="1" applyBorder="1" applyAlignment="1" quotePrefix="1">
      <alignment horizontal="center"/>
    </xf>
    <xf numFmtId="172" fontId="9" fillId="0" borderId="80" xfId="42" applyNumberFormat="1" applyFont="1" applyFill="1" applyBorder="1" applyAlignment="1">
      <alignment horizontal="center"/>
    </xf>
    <xf numFmtId="172" fontId="9" fillId="0" borderId="81" xfId="42" applyNumberFormat="1" applyFont="1" applyFill="1" applyBorder="1" applyAlignment="1">
      <alignment horizontal="center"/>
    </xf>
    <xf numFmtId="49" fontId="9" fillId="0" borderId="80" xfId="42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82" xfId="42" applyNumberFormat="1" applyFont="1" applyFill="1" applyBorder="1" applyAlignment="1">
      <alignment horizontal="center"/>
    </xf>
    <xf numFmtId="172" fontId="9" fillId="0" borderId="83" xfId="42" applyNumberFormat="1" applyFont="1" applyFill="1" applyBorder="1" applyAlignment="1">
      <alignment horizontal="center"/>
    </xf>
    <xf numFmtId="172" fontId="9" fillId="0" borderId="84" xfId="42" applyNumberFormat="1" applyFont="1" applyFill="1" applyBorder="1" applyAlignment="1">
      <alignment horizontal="center" vertical="center"/>
    </xf>
    <xf numFmtId="172" fontId="9" fillId="0" borderId="85" xfId="42" applyNumberFormat="1" applyFont="1" applyFill="1" applyBorder="1" applyAlignment="1">
      <alignment horizontal="center" vertical="center"/>
    </xf>
    <xf numFmtId="49" fontId="9" fillId="0" borderId="80" xfId="42" applyNumberFormat="1" applyFont="1" applyFill="1" applyBorder="1" applyAlignment="1" quotePrefix="1">
      <alignment horizontal="center"/>
    </xf>
    <xf numFmtId="0" fontId="53" fillId="0" borderId="0" xfId="0" applyFont="1" applyAlignment="1">
      <alignment horizontal="center" vertical="center" wrapText="1"/>
    </xf>
    <xf numFmtId="0" fontId="57" fillId="21" borderId="34" xfId="0" applyFont="1" applyFill="1" applyBorder="1" applyAlignment="1">
      <alignment horizontal="center" vertical="top" wrapText="1"/>
    </xf>
    <xf numFmtId="0" fontId="58" fillId="21" borderId="34" xfId="0" applyFont="1" applyFill="1" applyBorder="1" applyAlignment="1">
      <alignment horizontal="center" vertical="top" wrapText="1"/>
    </xf>
    <xf numFmtId="0" fontId="67" fillId="5" borderId="86" xfId="0" applyFont="1" applyFill="1" applyBorder="1" applyAlignment="1">
      <alignment horizontal="center" vertical="center" wrapText="1"/>
    </xf>
    <xf numFmtId="0" fontId="67" fillId="5" borderId="87" xfId="0" applyFont="1" applyFill="1" applyBorder="1" applyAlignment="1">
      <alignment horizontal="center" vertical="center" wrapText="1"/>
    </xf>
    <xf numFmtId="0" fontId="67" fillId="5" borderId="88" xfId="0" applyFont="1" applyFill="1" applyBorder="1" applyAlignment="1">
      <alignment horizontal="center" vertical="center" wrapText="1"/>
    </xf>
    <xf numFmtId="0" fontId="67" fillId="5" borderId="89" xfId="0" applyFont="1" applyFill="1" applyBorder="1" applyAlignment="1">
      <alignment horizontal="center" vertical="center" wrapText="1"/>
    </xf>
    <xf numFmtId="0" fontId="67" fillId="5" borderId="90" xfId="0" applyFont="1" applyFill="1" applyBorder="1" applyAlignment="1">
      <alignment horizontal="center" vertical="center" wrapText="1"/>
    </xf>
    <xf numFmtId="0" fontId="67" fillId="5" borderId="91" xfId="0" applyFont="1" applyFill="1" applyBorder="1" applyAlignment="1">
      <alignment horizontal="center" vertical="center" wrapText="1"/>
    </xf>
    <xf numFmtId="0" fontId="66" fillId="5" borderId="92" xfId="0" applyFont="1" applyFill="1" applyBorder="1" applyAlignment="1">
      <alignment horizontal="center" vertical="center"/>
    </xf>
    <xf numFmtId="0" fontId="66" fillId="5" borderId="93" xfId="0" applyFont="1" applyFill="1" applyBorder="1" applyAlignment="1">
      <alignment horizontal="center" vertical="center"/>
    </xf>
    <xf numFmtId="0" fontId="66" fillId="5" borderId="9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Population Summarry</a:t>
            </a:r>
          </a:p>
        </c:rich>
      </c:tx>
      <c:layout>
        <c:manualLayout>
          <c:xMode val="factor"/>
          <c:yMode val="factor"/>
          <c:x val="0.00475"/>
          <c:y val="-0.02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"/>
          <c:y val="0.30075"/>
          <c:w val="0.83725"/>
          <c:h val="0.289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0C0FF"/>
                </a:gs>
                <a:gs pos="100000">
                  <a:srgbClr val="585875"/>
                </a:gs>
              </a:gsLst>
              <a:path path="rect">
                <a:fillToRect l="50000" t="50000" r="50000" b="50000"/>
              </a:path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339933"/>
                  </a:gs>
                  <a:gs pos="100000">
                    <a:srgbClr val="174617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5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6"/>
            <c:spPr>
              <a:solidFill>
                <a:srgbClr val="FFFF00"/>
              </a:solidFill>
            </c:spPr>
          </c:dPt>
          <c:dPt>
            <c:idx val="7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FF00"/>
              </a:solidFill>
            </c:spPr>
          </c:dPt>
          <c:dPt>
            <c:idx val="9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0"/>
            <c:spPr>
              <a:solidFill>
                <a:srgbClr val="FF0000"/>
              </a:solidFill>
            </c:spPr>
          </c:dPt>
          <c:dPt>
            <c:idx val="11"/>
            <c:spPr>
              <a:solidFill>
                <a:srgbClr val="FF0000"/>
              </a:solidFill>
            </c:spPr>
          </c:dPt>
          <c:dPt>
            <c:idx val="12"/>
            <c:spPr>
              <a:solidFill>
                <a:srgbClr val="FF0000"/>
              </a:solidFill>
            </c:spPr>
          </c:dPt>
          <c:dPt>
            <c:idx val="13"/>
            <c:spPr>
              <a:solidFill>
                <a:srgbClr val="CC99FF"/>
              </a:solidFill>
            </c:spPr>
          </c:dPt>
          <c:dPt>
            <c:idx val="14"/>
            <c:spPr>
              <a:solidFill>
                <a:srgbClr val="CC99FF"/>
              </a:solidFill>
            </c:spPr>
          </c:dPt>
          <c:dPt>
            <c:idx val="15"/>
            <c:spPr>
              <a:solidFill>
                <a:srgbClr val="CC99FF"/>
              </a:solidFill>
            </c:spPr>
          </c:dPt>
          <c:dPt>
            <c:idx val="16"/>
            <c:spPr>
              <a:solidFill>
                <a:srgbClr val="CC99FF"/>
              </a:solidFill>
            </c:spPr>
          </c:dPt>
          <c:dPt>
            <c:idx val="17"/>
            <c:spPr>
              <a:solidFill>
                <a:srgbClr val="CC99FF"/>
              </a:solidFill>
            </c:spPr>
          </c:dPt>
          <c:dPt>
            <c:idx val="18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9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12700">
                  <a:solidFill>
                    <a:srgbClr val="FFFF00"/>
                  </a:solidFill>
                </a:ln>
              </c:spPr>
            </c:leaderLines>
          </c:dLbls>
          <c:cat>
            <c:strRef>
              <c:f>'Population Summary'!$B$11:$B$30</c:f>
              <c:strCache/>
            </c:strRef>
          </c:cat>
          <c:val>
            <c:numRef>
              <c:f>'Population Summary'!$D$11:$D$30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25400">
      <a:solid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984624"/>
        <c:axId val="7099569"/>
      </c:lineChart>
      <c:catAx>
        <c:axId val="529846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7099569"/>
        <c:crosses val="autoZero"/>
        <c:auto val="0"/>
        <c:lblOffset val="100"/>
        <c:tickLblSkip val="1"/>
        <c:noMultiLvlLbl val="0"/>
      </c:catAx>
      <c:valAx>
        <c:axId val="70995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529846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100"/>
        <c:axId val="63896122"/>
        <c:axId val="38194187"/>
      </c:barChart>
      <c:catAx>
        <c:axId val="6389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194187"/>
        <c:crosses val="autoZero"/>
        <c:auto val="1"/>
        <c:lblOffset val="100"/>
        <c:tickLblSkip val="1"/>
        <c:noMultiLvlLbl val="0"/>
      </c:catAx>
      <c:valAx>
        <c:axId val="38194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96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8203364"/>
        <c:axId val="6721413"/>
      </c:lineChart>
      <c:catAx>
        <c:axId val="82033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721413"/>
        <c:crosses val="autoZero"/>
        <c:auto val="0"/>
        <c:lblOffset val="100"/>
        <c:tickLblSkip val="1"/>
        <c:noMultiLvlLbl val="0"/>
      </c:catAx>
      <c:valAx>
        <c:axId val="67214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82033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100"/>
        <c:axId val="60492718"/>
        <c:axId val="7563551"/>
      </c:bar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7563551"/>
        <c:crosses val="autoZero"/>
        <c:auto val="1"/>
        <c:lblOffset val="100"/>
        <c:tickLblSkip val="1"/>
        <c:noMultiLvlLbl val="0"/>
      </c:catAx>
      <c:valAx>
        <c:axId val="75635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92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"/>
          <c:w val="0.858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AgeSexBreakdown!$B$8:$B$26</c:f>
              <c:strCache/>
            </c:strRef>
          </c:cat>
          <c:val>
            <c:numRef>
              <c:f>AgeSexBreakdown!$N$8:$N$26</c:f>
              <c:numCache/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AgeSexBreakdown!$O$8:$O$26</c:f>
              <c:numCache/>
            </c:numRef>
          </c:val>
        </c:ser>
        <c:axId val="963096"/>
        <c:axId val="8667865"/>
      </c:barChart>
      <c:catAx>
        <c:axId val="963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67865"/>
        <c:crosses val="autoZero"/>
        <c:auto val="1"/>
        <c:lblOffset val="100"/>
        <c:tickLblSkip val="1"/>
        <c:noMultiLvlLbl val="0"/>
      </c:catAx>
      <c:valAx>
        <c:axId val="8667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3096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75"/>
          <c:y val="0.577"/>
          <c:w val="0.035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8</xdr:row>
      <xdr:rowOff>19050</xdr:rowOff>
    </xdr:from>
    <xdr:to>
      <xdr:col>15</xdr:col>
      <xdr:colOff>1724025</xdr:colOff>
      <xdr:row>46</xdr:row>
      <xdr:rowOff>66675</xdr:rowOff>
    </xdr:to>
    <xdr:graphicFrame>
      <xdr:nvGraphicFramePr>
        <xdr:cNvPr id="2" name="Chart 3"/>
        <xdr:cNvGraphicFramePr/>
      </xdr:nvGraphicFramePr>
      <xdr:xfrm>
        <a:off x="4400550" y="771525"/>
        <a:ext cx="7058025" cy="606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38100</xdr:colOff>
      <xdr:row>4</xdr:row>
      <xdr:rowOff>0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95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771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29</xdr:row>
      <xdr:rowOff>66675</xdr:rowOff>
    </xdr:from>
    <xdr:to>
      <xdr:col>15</xdr:col>
      <xdr:colOff>666750</xdr:colOff>
      <xdr:row>48</xdr:row>
      <xdr:rowOff>114300</xdr:rowOff>
    </xdr:to>
    <xdr:graphicFrame>
      <xdr:nvGraphicFramePr>
        <xdr:cNvPr id="2" name="Chart 6"/>
        <xdr:cNvGraphicFramePr/>
      </xdr:nvGraphicFramePr>
      <xdr:xfrm>
        <a:off x="190500" y="5000625"/>
        <a:ext cx="97345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8</xdr:col>
      <xdr:colOff>0</xdr:colOff>
      <xdr:row>0</xdr:row>
      <xdr:rowOff>781050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3219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2:T89"/>
  <sheetViews>
    <sheetView showGridLines="0" tabSelected="1" zoomScalePageLayoutView="0" workbookViewId="0" topLeftCell="A20">
      <selection activeCell="K69" sqref="K69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5" width="9.140625" style="9" customWidth="1"/>
    <col min="16" max="16" width="27.421875" style="9" customWidth="1"/>
    <col min="17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2"/>
    </row>
    <row r="5" ht="1.5" customHeight="1"/>
    <row r="6" spans="2:11" ht="18.75">
      <c r="B6" s="10" t="s">
        <v>14</v>
      </c>
      <c r="D6" s="300" t="s">
        <v>111</v>
      </c>
      <c r="E6" s="300"/>
      <c r="F6" s="300"/>
      <c r="G6" s="300"/>
      <c r="H6" s="300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249" t="s">
        <v>12</v>
      </c>
      <c r="C10" s="250" t="s">
        <v>0</v>
      </c>
      <c r="D10" s="251" t="s">
        <v>1</v>
      </c>
      <c r="E10" s="252" t="s">
        <v>4</v>
      </c>
      <c r="F10" s="24"/>
      <c r="G10" s="9"/>
    </row>
    <row r="11" spans="2:18" ht="12.75">
      <c r="B11" s="160" t="s">
        <v>2</v>
      </c>
      <c r="C11" s="171">
        <v>1334</v>
      </c>
      <c r="D11" s="172">
        <v>2688</v>
      </c>
      <c r="E11" s="173">
        <f aca="true" t="shared" si="0" ref="E11:E30">D11/$D$31</f>
        <v>0.008718412781815881</v>
      </c>
      <c r="F11" s="24"/>
      <c r="G11" s="9"/>
      <c r="P11" s="17"/>
      <c r="Q11" s="17"/>
      <c r="R11" s="17"/>
    </row>
    <row r="12" spans="2:18" ht="12.75">
      <c r="B12" s="268" t="s">
        <v>71</v>
      </c>
      <c r="C12" s="269">
        <v>15935</v>
      </c>
      <c r="D12" s="270">
        <v>18797</v>
      </c>
      <c r="E12" s="193">
        <f t="shared" si="0"/>
        <v>0.06096726378712542</v>
      </c>
      <c r="F12" s="24"/>
      <c r="G12" s="9"/>
      <c r="P12" s="17"/>
      <c r="Q12" s="17"/>
      <c r="R12" s="17"/>
    </row>
    <row r="13" spans="2:16" ht="11.25" customHeight="1">
      <c r="B13" s="268" t="s">
        <v>70</v>
      </c>
      <c r="C13" s="271">
        <v>11620</v>
      </c>
      <c r="D13" s="272">
        <v>14521</v>
      </c>
      <c r="E13" s="194">
        <f t="shared" si="0"/>
        <v>0.047098241073195095</v>
      </c>
      <c r="F13" s="25"/>
      <c r="G13" s="9"/>
      <c r="P13" s="17"/>
    </row>
    <row r="14" spans="2:7" ht="12.75">
      <c r="B14" s="213" t="s">
        <v>18</v>
      </c>
      <c r="C14" s="214">
        <v>4405</v>
      </c>
      <c r="D14" s="215">
        <v>8103</v>
      </c>
      <c r="E14" s="195">
        <f t="shared" si="0"/>
        <v>0.02628173317375524</v>
      </c>
      <c r="F14" s="25"/>
      <c r="G14" s="9"/>
    </row>
    <row r="15" spans="1:17" s="112" customFormat="1" ht="12.75">
      <c r="A15" s="110"/>
      <c r="B15" s="160" t="s">
        <v>21</v>
      </c>
      <c r="C15" s="216">
        <v>4984</v>
      </c>
      <c r="D15" s="217">
        <v>15297</v>
      </c>
      <c r="E15" s="195">
        <f t="shared" si="0"/>
        <v>0.04961516381080266</v>
      </c>
      <c r="F15" s="111"/>
      <c r="Q15" s="113"/>
    </row>
    <row r="16" spans="2:17" ht="12.75">
      <c r="B16" s="268" t="s">
        <v>11</v>
      </c>
      <c r="C16" s="271">
        <v>5076</v>
      </c>
      <c r="D16" s="272">
        <v>24256</v>
      </c>
      <c r="E16" s="193">
        <f t="shared" si="0"/>
        <v>0.07867329629305284</v>
      </c>
      <c r="F16" s="25"/>
      <c r="G16" s="9"/>
      <c r="Q16" s="82"/>
    </row>
    <row r="17" spans="2:7" ht="12.75">
      <c r="B17" s="213" t="s">
        <v>13</v>
      </c>
      <c r="C17" s="214">
        <v>4003</v>
      </c>
      <c r="D17" s="215">
        <v>9469</v>
      </c>
      <c r="E17" s="194">
        <f t="shared" si="0"/>
        <v>0.030712295621657212</v>
      </c>
      <c r="F17" s="25"/>
      <c r="G17" s="9"/>
    </row>
    <row r="18" spans="2:7" ht="12.75">
      <c r="B18" s="238" t="s">
        <v>94</v>
      </c>
      <c r="C18" s="239">
        <v>4359</v>
      </c>
      <c r="D18" s="240">
        <v>12416</v>
      </c>
      <c r="E18" s="194">
        <f t="shared" si="0"/>
        <v>0.040270763801720975</v>
      </c>
      <c r="F18" s="25"/>
      <c r="G18" s="9"/>
    </row>
    <row r="19" spans="2:7" ht="12.75">
      <c r="B19" s="238" t="s">
        <v>95</v>
      </c>
      <c r="C19" s="239">
        <v>2681</v>
      </c>
      <c r="D19" s="240">
        <v>9034</v>
      </c>
      <c r="E19" s="194">
        <f t="shared" si="0"/>
        <v>0.029301391767457097</v>
      </c>
      <c r="F19" s="25"/>
      <c r="G19" s="9"/>
    </row>
    <row r="20" spans="2:18" ht="12.75">
      <c r="B20" s="160" t="s">
        <v>20</v>
      </c>
      <c r="C20" s="216">
        <v>632</v>
      </c>
      <c r="D20" s="217">
        <v>2780</v>
      </c>
      <c r="E20" s="193">
        <f t="shared" si="0"/>
        <v>0.009016810838336366</v>
      </c>
      <c r="F20" s="109"/>
      <c r="G20" s="9"/>
      <c r="P20" s="17"/>
      <c r="R20" s="17"/>
    </row>
    <row r="21" spans="2:7" ht="12.75">
      <c r="B21" s="268" t="s">
        <v>31</v>
      </c>
      <c r="C21" s="214">
        <v>2304</v>
      </c>
      <c r="D21" s="215">
        <v>13285</v>
      </c>
      <c r="E21" s="194">
        <f t="shared" si="0"/>
        <v>0.04308932805298511</v>
      </c>
      <c r="F21" s="24"/>
      <c r="G21" s="9"/>
    </row>
    <row r="22" spans="2:17" ht="12.75">
      <c r="B22" s="268" t="s">
        <v>16</v>
      </c>
      <c r="C22" s="271">
        <v>2201</v>
      </c>
      <c r="D22" s="272">
        <v>16340</v>
      </c>
      <c r="E22" s="195">
        <f t="shared" si="0"/>
        <v>0.05299808960374684</v>
      </c>
      <c r="F22" s="25"/>
      <c r="G22" s="9"/>
      <c r="P22" s="17"/>
      <c r="Q22" s="17"/>
    </row>
    <row r="23" spans="2:20" ht="12.75">
      <c r="B23" s="213" t="s">
        <v>24</v>
      </c>
      <c r="C23" s="271">
        <v>2603</v>
      </c>
      <c r="D23" s="272">
        <v>11407</v>
      </c>
      <c r="E23" s="193">
        <f t="shared" si="0"/>
        <v>0.03699811555140393</v>
      </c>
      <c r="F23" s="25"/>
      <c r="G23" s="9"/>
      <c r="Q23" s="82"/>
      <c r="R23" s="17"/>
      <c r="T23" s="17"/>
    </row>
    <row r="24" spans="1:18" s="112" customFormat="1" ht="12.75">
      <c r="A24" s="110"/>
      <c r="B24" s="160" t="s">
        <v>58</v>
      </c>
      <c r="C24" s="171">
        <v>9779</v>
      </c>
      <c r="D24" s="172">
        <v>39034</v>
      </c>
      <c r="E24" s="194">
        <f t="shared" si="0"/>
        <v>0.12660510585022364</v>
      </c>
      <c r="F24" s="111"/>
      <c r="P24" s="9"/>
      <c r="Q24" s="82"/>
      <c r="R24" s="17"/>
    </row>
    <row r="25" spans="2:7" ht="12.75">
      <c r="B25" s="268" t="s">
        <v>66</v>
      </c>
      <c r="C25" s="216">
        <v>9242</v>
      </c>
      <c r="D25" s="217">
        <v>40351</v>
      </c>
      <c r="E25" s="195">
        <f t="shared" si="0"/>
        <v>0.13087673889845708</v>
      </c>
      <c r="F25" s="25"/>
      <c r="G25" s="9"/>
    </row>
    <row r="26" spans="2:7" ht="12.75">
      <c r="B26" s="268" t="s">
        <v>89</v>
      </c>
      <c r="C26" s="216">
        <v>6218</v>
      </c>
      <c r="D26" s="217">
        <v>26459</v>
      </c>
      <c r="E26" s="193">
        <f t="shared" si="0"/>
        <v>0.085818632363864</v>
      </c>
      <c r="F26" s="25"/>
      <c r="G26" s="9"/>
    </row>
    <row r="27" spans="2:7" ht="12.75">
      <c r="B27" s="268" t="s">
        <v>91</v>
      </c>
      <c r="C27" s="216">
        <v>6218</v>
      </c>
      <c r="D27" s="217">
        <v>26098</v>
      </c>
      <c r="E27" s="273">
        <f t="shared" si="0"/>
        <v>0.0846477443377347</v>
      </c>
      <c r="F27" s="25"/>
      <c r="G27" s="9"/>
    </row>
    <row r="28" spans="2:7" ht="12.75">
      <c r="B28" s="268" t="s">
        <v>100</v>
      </c>
      <c r="C28" s="216">
        <v>3864</v>
      </c>
      <c r="D28" s="217">
        <v>15723</v>
      </c>
      <c r="E28" s="273">
        <f t="shared" si="0"/>
        <v>0.05099687655077794</v>
      </c>
      <c r="F28" s="25"/>
      <c r="G28" s="9"/>
    </row>
    <row r="29" spans="2:16" ht="22.5" customHeight="1">
      <c r="B29" s="274" t="s">
        <v>90</v>
      </c>
      <c r="C29" s="216">
        <v>303</v>
      </c>
      <c r="D29" s="217">
        <v>901</v>
      </c>
      <c r="E29" s="275">
        <f t="shared" si="0"/>
        <v>0.0029223548796190883</v>
      </c>
      <c r="F29" s="25"/>
      <c r="G29" s="9"/>
      <c r="P29" s="17"/>
    </row>
    <row r="30" spans="2:16" ht="15" customHeight="1">
      <c r="B30" s="218" t="s">
        <v>92</v>
      </c>
      <c r="C30" s="219">
        <v>648</v>
      </c>
      <c r="D30" s="220">
        <v>1354</v>
      </c>
      <c r="E30" s="221">
        <f t="shared" si="0"/>
        <v>0.004391640962268863</v>
      </c>
      <c r="F30" s="25"/>
      <c r="G30" s="9"/>
      <c r="P30" s="17"/>
    </row>
    <row r="31" spans="2:17" ht="13.5" thickBot="1">
      <c r="B31" s="180" t="s">
        <v>3</v>
      </c>
      <c r="C31" s="181">
        <f>SUM(C11:C30)</f>
        <v>98409</v>
      </c>
      <c r="D31" s="182">
        <f>SUM(D11:D30)</f>
        <v>308313</v>
      </c>
      <c r="E31" s="183">
        <f>SUM(E11:E30)</f>
        <v>1</v>
      </c>
      <c r="F31" s="25"/>
      <c r="G31" s="9"/>
      <c r="P31" s="17"/>
      <c r="Q31" s="82"/>
    </row>
    <row r="32" spans="2:17" ht="15.75" customHeight="1">
      <c r="B32" s="93" t="s">
        <v>28</v>
      </c>
      <c r="C32" s="94">
        <f>C45/D31</f>
        <v>0.6219361493028189</v>
      </c>
      <c r="D32" s="302" t="s">
        <v>22</v>
      </c>
      <c r="E32" s="302"/>
      <c r="Q32" s="17"/>
    </row>
    <row r="33" spans="2:18" ht="11.25" customHeight="1" thickBot="1">
      <c r="B33" s="22"/>
      <c r="C33" s="31" t="s">
        <v>1</v>
      </c>
      <c r="D33" s="32" t="s">
        <v>4</v>
      </c>
      <c r="E33" s="35"/>
      <c r="F33" s="26"/>
      <c r="G33" s="9"/>
      <c r="R33" s="82"/>
    </row>
    <row r="34" spans="2:7" ht="12" customHeight="1">
      <c r="B34" s="36" t="s">
        <v>2</v>
      </c>
      <c r="C34" s="33">
        <v>799</v>
      </c>
      <c r="D34" s="76">
        <f>C34/$C$45</f>
        <v>0.004166862232791485</v>
      </c>
      <c r="E34" s="22"/>
      <c r="F34" s="25"/>
      <c r="G34" s="9"/>
    </row>
    <row r="35" spans="2:17" ht="11.25" customHeight="1">
      <c r="B35" s="36" t="s">
        <v>32</v>
      </c>
      <c r="C35" s="33">
        <f>D21</f>
        <v>13285</v>
      </c>
      <c r="D35" s="76">
        <f>C35/C45</f>
        <v>0.06928255915223389</v>
      </c>
      <c r="E35" s="22"/>
      <c r="F35" s="25"/>
      <c r="G35" s="9"/>
      <c r="Q35" s="17"/>
    </row>
    <row r="36" spans="2:7" ht="10.5" customHeight="1">
      <c r="B36" s="42" t="s">
        <v>30</v>
      </c>
      <c r="C36" s="33">
        <f>D23</f>
        <v>11407</v>
      </c>
      <c r="D36" s="76">
        <f>C36/C45</f>
        <v>0.05948860762134226</v>
      </c>
      <c r="E36" s="22"/>
      <c r="F36" s="25"/>
      <c r="G36" s="9"/>
    </row>
    <row r="37" spans="2:17" ht="12" customHeight="1">
      <c r="B37" s="42" t="s">
        <v>15</v>
      </c>
      <c r="C37" s="33">
        <f>D22</f>
        <v>16340</v>
      </c>
      <c r="D37" s="76">
        <f aca="true" t="shared" si="1" ref="D37:D44">C37/$C$45</f>
        <v>0.08521467945408367</v>
      </c>
      <c r="E37" s="22"/>
      <c r="F37" s="25"/>
      <c r="G37" s="9"/>
      <c r="Q37" s="82"/>
    </row>
    <row r="38" spans="2:18" ht="12" customHeight="1">
      <c r="B38" s="36" t="s">
        <v>59</v>
      </c>
      <c r="C38" s="33">
        <f aca="true" t="shared" si="2" ref="C38:C44">D24</f>
        <v>39034</v>
      </c>
      <c r="D38" s="76">
        <f t="shared" si="1"/>
        <v>0.20356608309735022</v>
      </c>
      <c r="E38" s="22"/>
      <c r="F38" s="25"/>
      <c r="G38" s="9"/>
      <c r="Q38" s="157"/>
      <c r="R38" s="82"/>
    </row>
    <row r="39" spans="2:17" ht="12" customHeight="1">
      <c r="B39" s="36" t="s">
        <v>101</v>
      </c>
      <c r="C39" s="33">
        <f t="shared" si="2"/>
        <v>40351</v>
      </c>
      <c r="D39" s="76">
        <f t="shared" si="1"/>
        <v>0.21043436540096272</v>
      </c>
      <c r="E39" s="22"/>
      <c r="F39" s="25"/>
      <c r="G39" s="9"/>
      <c r="Q39" s="157"/>
    </row>
    <row r="40" spans="2:17" ht="12" customHeight="1">
      <c r="B40" s="36" t="s">
        <v>102</v>
      </c>
      <c r="C40" s="33">
        <f t="shared" si="2"/>
        <v>26459</v>
      </c>
      <c r="D40" s="76">
        <f t="shared" si="1"/>
        <v>0.13798624257500613</v>
      </c>
      <c r="E40" s="22"/>
      <c r="F40" s="25"/>
      <c r="G40" s="9"/>
      <c r="Q40" s="157"/>
    </row>
    <row r="41" spans="2:17" ht="12" customHeight="1">
      <c r="B41" s="36" t="s">
        <v>103</v>
      </c>
      <c r="C41" s="33">
        <f t="shared" si="2"/>
        <v>26098</v>
      </c>
      <c r="D41" s="76">
        <f t="shared" si="1"/>
        <v>0.1361035926800903</v>
      </c>
      <c r="E41" s="22"/>
      <c r="F41" s="25"/>
      <c r="G41" s="9"/>
      <c r="Q41" s="157"/>
    </row>
    <row r="42" spans="2:17" ht="12" customHeight="1">
      <c r="B42" s="36" t="s">
        <v>104</v>
      </c>
      <c r="C42" s="33">
        <f t="shared" si="2"/>
        <v>15723</v>
      </c>
      <c r="D42" s="76">
        <f t="shared" si="1"/>
        <v>0.08199696481374283</v>
      </c>
      <c r="E42" s="22"/>
      <c r="F42" s="25"/>
      <c r="G42" s="9"/>
      <c r="Q42" s="157"/>
    </row>
    <row r="43" spans="2:7" ht="12" customHeight="1">
      <c r="B43" s="42" t="s">
        <v>67</v>
      </c>
      <c r="C43" s="33">
        <f t="shared" si="2"/>
        <v>901</v>
      </c>
      <c r="D43" s="76">
        <f t="shared" si="1"/>
        <v>0.004698802092296781</v>
      </c>
      <c r="E43" s="22"/>
      <c r="F43" s="25"/>
      <c r="G43" s="9"/>
    </row>
    <row r="44" spans="2:7" ht="12" customHeight="1" thickBot="1">
      <c r="B44" s="42" t="s">
        <v>92</v>
      </c>
      <c r="C44" s="33">
        <f t="shared" si="2"/>
        <v>1354</v>
      </c>
      <c r="D44" s="76">
        <f t="shared" si="1"/>
        <v>0.007061240880099713</v>
      </c>
      <c r="E44" s="22"/>
      <c r="F44" s="25"/>
      <c r="G44" s="9"/>
    </row>
    <row r="45" spans="2:20" ht="11.25" customHeight="1">
      <c r="B45" s="283" t="s">
        <v>3</v>
      </c>
      <c r="C45" s="284">
        <f>SUM(C34:C44)</f>
        <v>191751</v>
      </c>
      <c r="D45" s="285">
        <f>SUM(D34:D44)</f>
        <v>1</v>
      </c>
      <c r="E45" s="18"/>
      <c r="F45" s="27"/>
      <c r="G45" s="9"/>
      <c r="R45" s="166"/>
      <c r="T45" s="166"/>
    </row>
    <row r="46" spans="2:20" ht="11.25" customHeight="1" thickBot="1">
      <c r="B46" s="92"/>
      <c r="C46" s="247"/>
      <c r="D46" s="248"/>
      <c r="E46" s="18"/>
      <c r="F46" s="27"/>
      <c r="G46" s="9"/>
      <c r="R46" s="166"/>
      <c r="T46" s="166"/>
    </row>
    <row r="47" spans="2:17" ht="15.75" customHeight="1">
      <c r="B47" s="286" t="s">
        <v>27</v>
      </c>
      <c r="C47" s="285">
        <f>C54/D31</f>
        <v>0.18750101358035504</v>
      </c>
      <c r="D47" s="301" t="s">
        <v>22</v>
      </c>
      <c r="E47" s="301"/>
      <c r="F47" s="297"/>
      <c r="G47" s="297"/>
      <c r="H47" s="297"/>
      <c r="I47" s="297"/>
      <c r="J47" s="297"/>
      <c r="K47" s="297"/>
      <c r="Q47" s="157"/>
    </row>
    <row r="48" spans="2:18" ht="10.5" customHeight="1" thickBot="1">
      <c r="B48" s="22"/>
      <c r="C48" s="31" t="s">
        <v>1</v>
      </c>
      <c r="D48" s="32" t="s">
        <v>4</v>
      </c>
      <c r="F48" s="26"/>
      <c r="G48" s="9"/>
      <c r="R48" s="166"/>
    </row>
    <row r="49" spans="2:17" ht="12.75">
      <c r="B49" s="22" t="s">
        <v>2</v>
      </c>
      <c r="C49" s="33">
        <v>1091</v>
      </c>
      <c r="D49" s="76">
        <f>C49/$C$54</f>
        <v>0.018872493902333545</v>
      </c>
      <c r="F49" s="25"/>
      <c r="G49" s="9"/>
      <c r="Q49" s="82"/>
    </row>
    <row r="50" spans="2:7" ht="12.75">
      <c r="B50" s="22" t="s">
        <v>71</v>
      </c>
      <c r="C50" s="33">
        <f>D12</f>
        <v>18797</v>
      </c>
      <c r="D50" s="76">
        <f>C50/$C$54</f>
        <v>0.325156982476777</v>
      </c>
      <c r="F50" s="25"/>
      <c r="G50" s="9"/>
    </row>
    <row r="51" spans="2:17" ht="10.5" customHeight="1">
      <c r="B51" s="22" t="s">
        <v>109</v>
      </c>
      <c r="C51" s="33">
        <f>D13</f>
        <v>14521</v>
      </c>
      <c r="D51" s="76">
        <f>C51/$C$54</f>
        <v>0.25118926118770435</v>
      </c>
      <c r="F51" s="41"/>
      <c r="G51" s="9"/>
      <c r="Q51" s="17"/>
    </row>
    <row r="52" spans="2:7" ht="12.75">
      <c r="B52" s="22" t="s">
        <v>21</v>
      </c>
      <c r="C52" s="33">
        <v>15297</v>
      </c>
      <c r="D52" s="76">
        <f>C52/$C$54</f>
        <v>0.2646127765572835</v>
      </c>
      <c r="F52" s="41"/>
      <c r="G52" s="9"/>
    </row>
    <row r="53" spans="2:7" ht="13.5" thickBot="1">
      <c r="B53" s="22" t="s">
        <v>17</v>
      </c>
      <c r="C53" s="33">
        <f>D14</f>
        <v>8103</v>
      </c>
      <c r="D53" s="76">
        <f>C53/$C$54</f>
        <v>0.14016848587590167</v>
      </c>
      <c r="F53" s="41"/>
      <c r="G53" s="9"/>
    </row>
    <row r="54" spans="2:18" ht="12.75">
      <c r="B54" s="29" t="s">
        <v>3</v>
      </c>
      <c r="C54" s="34">
        <f>SUM(C49:C53)</f>
        <v>57809</v>
      </c>
      <c r="D54" s="78">
        <f>SUM(D49:D53)</f>
        <v>1</v>
      </c>
      <c r="F54" s="27"/>
      <c r="G54" s="9"/>
      <c r="P54" s="18"/>
      <c r="R54" s="17"/>
    </row>
    <row r="55" spans="2:18" ht="13.5" thickBot="1">
      <c r="B55" s="29"/>
      <c r="C55" s="244"/>
      <c r="D55" s="245"/>
      <c r="F55" s="27"/>
      <c r="G55" s="9"/>
      <c r="P55" s="18"/>
      <c r="R55" s="17"/>
    </row>
    <row r="56" spans="2:18" ht="14.25" customHeight="1">
      <c r="B56" s="286" t="s">
        <v>26</v>
      </c>
      <c r="C56" s="285">
        <f>C63/D31</f>
        <v>0.17843555088497728</v>
      </c>
      <c r="D56" s="301" t="s">
        <v>22</v>
      </c>
      <c r="E56" s="301"/>
      <c r="F56" s="30"/>
      <c r="Q56" s="157"/>
      <c r="R56" s="17"/>
    </row>
    <row r="57" spans="2:7" ht="13.5" thickBot="1">
      <c r="B57" s="22"/>
      <c r="C57" s="31" t="s">
        <v>1</v>
      </c>
      <c r="D57" s="32" t="s">
        <v>4</v>
      </c>
      <c r="E57" s="22"/>
      <c r="F57" s="26"/>
      <c r="G57" s="9"/>
    </row>
    <row r="58" spans="2:7" ht="12.75">
      <c r="B58" s="40" t="s">
        <v>2</v>
      </c>
      <c r="C58" s="40">
        <v>181</v>
      </c>
      <c r="D58" s="77">
        <f>C58/$C$63</f>
        <v>0.003290071618133566</v>
      </c>
      <c r="E58" s="22"/>
      <c r="F58" s="25"/>
      <c r="G58" s="9"/>
    </row>
    <row r="59" spans="2:13" ht="12" customHeight="1">
      <c r="B59" s="22" t="s">
        <v>61</v>
      </c>
      <c r="C59" s="40">
        <v>24250</v>
      </c>
      <c r="D59" s="77">
        <f>C59/$C$63</f>
        <v>0.44079688806485623</v>
      </c>
      <c r="E59" s="22"/>
      <c r="F59" s="41"/>
      <c r="G59" s="9"/>
      <c r="M59" s="17"/>
    </row>
    <row r="60" spans="2:13" ht="12.75">
      <c r="B60" s="22" t="s">
        <v>60</v>
      </c>
      <c r="C60" s="99">
        <v>9133</v>
      </c>
      <c r="D60" s="76">
        <f>C60/$C$63</f>
        <v>0.16601228778129204</v>
      </c>
      <c r="E60" s="22"/>
      <c r="F60" s="41"/>
      <c r="G60" s="9"/>
      <c r="M60" s="157"/>
    </row>
    <row r="61" spans="2:10" ht="12.75">
      <c r="B61" s="22" t="s">
        <v>96</v>
      </c>
      <c r="C61" s="99">
        <f>D18</f>
        <v>12416</v>
      </c>
      <c r="D61" s="76">
        <f>C61/$C$63</f>
        <v>0.22568800668920638</v>
      </c>
      <c r="E61" s="22"/>
      <c r="F61" s="41"/>
      <c r="G61" s="9"/>
      <c r="J61" s="157"/>
    </row>
    <row r="62" spans="2:13" ht="13.5" thickBot="1">
      <c r="B62" s="22" t="s">
        <v>95</v>
      </c>
      <c r="C62" s="99">
        <f>D19</f>
        <v>9034</v>
      </c>
      <c r="D62" s="76">
        <f>C62/$C$63</f>
        <v>0.1642127458465118</v>
      </c>
      <c r="E62" s="22"/>
      <c r="F62" s="41"/>
      <c r="G62" s="9"/>
      <c r="M62" s="17"/>
    </row>
    <row r="63" spans="2:13" ht="15.75" customHeight="1">
      <c r="B63" s="13" t="s">
        <v>3</v>
      </c>
      <c r="C63" s="15">
        <f>SUM(C58:C62)</f>
        <v>55014</v>
      </c>
      <c r="D63" s="78">
        <f>D58+D59+D60+D61+D62</f>
        <v>1</v>
      </c>
      <c r="F63" s="27"/>
      <c r="G63" s="9"/>
      <c r="M63" s="157"/>
    </row>
    <row r="64" spans="3:7" ht="8.25" customHeight="1" hidden="1">
      <c r="C64" s="19"/>
      <c r="D64" s="16"/>
      <c r="E64" s="19"/>
      <c r="F64" s="18"/>
      <c r="G64" s="27"/>
    </row>
    <row r="65" spans="2:10" ht="14.25">
      <c r="B65" s="287" t="s">
        <v>25</v>
      </c>
      <c r="C65" s="288">
        <f>D31-C63-C54-C45</f>
        <v>3739</v>
      </c>
      <c r="D65" s="289" t="s">
        <v>114</v>
      </c>
      <c r="E65" s="299" t="s">
        <v>29</v>
      </c>
      <c r="F65" s="299"/>
      <c r="G65" s="299"/>
      <c r="H65" s="299"/>
      <c r="I65" s="17"/>
      <c r="J65" s="17"/>
    </row>
    <row r="66" spans="9:11" ht="9" customHeight="1">
      <c r="I66" s="17"/>
      <c r="K66" s="157"/>
    </row>
    <row r="67" spans="2:16" ht="15">
      <c r="B67" s="20" t="s">
        <v>23</v>
      </c>
      <c r="C67" s="21">
        <f>D31</f>
        <v>308313</v>
      </c>
      <c r="D67" s="298">
        <f>D31/C67</f>
        <v>1</v>
      </c>
      <c r="E67" s="298"/>
      <c r="N67" s="17"/>
      <c r="P67" s="17"/>
    </row>
    <row r="68" ht="12.75">
      <c r="K68" s="17"/>
    </row>
    <row r="89" ht="12.75">
      <c r="B89" s="22"/>
    </row>
  </sheetData>
  <sheetProtection/>
  <mergeCells count="9">
    <mergeCell ref="J47:K47"/>
    <mergeCell ref="D67:E67"/>
    <mergeCell ref="E65:H65"/>
    <mergeCell ref="D6:H6"/>
    <mergeCell ref="D56:E56"/>
    <mergeCell ref="D47:E47"/>
    <mergeCell ref="D32:E32"/>
    <mergeCell ref="F47:G47"/>
    <mergeCell ref="H47:I47"/>
  </mergeCells>
  <printOptions/>
  <pageMargins left="0.32" right="0" top="0" bottom="0" header="0" footer="0.1968503937007874"/>
  <pageSetup horizontalDpi="600" verticalDpi="600" orientation="landscape" paperSize="9" scale="75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9"/>
  </sheetPr>
  <dimension ref="A1:AA48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303" t="s">
        <v>113</v>
      </c>
      <c r="D1" s="304"/>
      <c r="E1" s="304"/>
      <c r="F1" s="304"/>
      <c r="G1" s="304"/>
      <c r="H1" s="304"/>
      <c r="I1" s="304"/>
      <c r="J1" s="305"/>
      <c r="K1" s="67"/>
      <c r="L1" s="67"/>
      <c r="M1" s="67"/>
    </row>
    <row r="2" spans="1:14" ht="42.75" customHeight="1" thickBot="1">
      <c r="A2" s="64"/>
      <c r="B2" s="101" t="s">
        <v>53</v>
      </c>
      <c r="C2" s="102" t="s">
        <v>54</v>
      </c>
      <c r="D2" s="100" t="s">
        <v>47</v>
      </c>
      <c r="E2" s="100" t="s">
        <v>68</v>
      </c>
      <c r="F2" s="100" t="s">
        <v>55</v>
      </c>
      <c r="G2" s="103" t="s">
        <v>49</v>
      </c>
      <c r="H2" s="103" t="s">
        <v>50</v>
      </c>
      <c r="I2" s="103" t="s">
        <v>44</v>
      </c>
      <c r="J2" s="103" t="s">
        <v>56</v>
      </c>
      <c r="K2" s="100" t="s">
        <v>51</v>
      </c>
      <c r="L2" s="102" t="s">
        <v>52</v>
      </c>
      <c r="M2" s="104" t="s">
        <v>48</v>
      </c>
      <c r="N2" s="65"/>
    </row>
    <row r="3" spans="1:15" s="73" customFormat="1" ht="19.5" customHeight="1">
      <c r="A3" s="70"/>
      <c r="B3" s="175" t="s">
        <v>2</v>
      </c>
      <c r="C3" s="176">
        <v>2676</v>
      </c>
      <c r="D3" s="177">
        <v>4</v>
      </c>
      <c r="E3" s="177">
        <v>0</v>
      </c>
      <c r="F3" s="177">
        <v>32</v>
      </c>
      <c r="G3" s="178">
        <v>0</v>
      </c>
      <c r="H3" s="178">
        <v>21</v>
      </c>
      <c r="I3" s="178">
        <v>0</v>
      </c>
      <c r="J3" s="178">
        <v>3</v>
      </c>
      <c r="K3" s="178">
        <f>D3+E3+F3-G3-H3-I3-J3</f>
        <v>12</v>
      </c>
      <c r="L3" s="234">
        <f aca="true" t="shared" si="0" ref="L3:L13">C3+K3</f>
        <v>2688</v>
      </c>
      <c r="M3" s="179">
        <f aca="true" t="shared" si="1" ref="M3:M15">K3/C3</f>
        <v>0.004484304932735426</v>
      </c>
      <c r="N3" s="71"/>
      <c r="O3" s="72"/>
    </row>
    <row r="4" spans="1:16" s="73" customFormat="1" ht="19.5" customHeight="1">
      <c r="A4" s="70"/>
      <c r="B4" s="231" t="s">
        <v>70</v>
      </c>
      <c r="C4" s="176">
        <v>14630</v>
      </c>
      <c r="D4" s="232">
        <v>31</v>
      </c>
      <c r="E4" s="232">
        <v>67</v>
      </c>
      <c r="F4" s="232">
        <v>0</v>
      </c>
      <c r="G4" s="233">
        <v>0</v>
      </c>
      <c r="H4" s="233">
        <v>0</v>
      </c>
      <c r="I4" s="233">
        <v>5</v>
      </c>
      <c r="J4" s="233">
        <v>202</v>
      </c>
      <c r="K4" s="233">
        <f aca="true" t="shared" si="2" ref="K4:K21">D4+E4+F4-G4-H4-I4-J4</f>
        <v>-109</v>
      </c>
      <c r="L4" s="234">
        <f t="shared" si="0"/>
        <v>14521</v>
      </c>
      <c r="M4" s="186">
        <f t="shared" si="1"/>
        <v>-0.007450444292549555</v>
      </c>
      <c r="N4" s="71"/>
      <c r="O4" s="72"/>
      <c r="P4" s="188"/>
    </row>
    <row r="5" spans="1:15" s="73" customFormat="1" ht="19.5" customHeight="1">
      <c r="A5" s="70"/>
      <c r="B5" s="235" t="s">
        <v>18</v>
      </c>
      <c r="C5" s="176">
        <v>8332</v>
      </c>
      <c r="D5" s="232">
        <v>4</v>
      </c>
      <c r="E5" s="232">
        <v>7</v>
      </c>
      <c r="F5" s="232">
        <v>30</v>
      </c>
      <c r="G5" s="233">
        <v>0</v>
      </c>
      <c r="H5" s="233">
        <v>146</v>
      </c>
      <c r="I5" s="233">
        <v>0</v>
      </c>
      <c r="J5" s="233">
        <v>124</v>
      </c>
      <c r="K5" s="233">
        <f t="shared" si="2"/>
        <v>-229</v>
      </c>
      <c r="L5" s="105">
        <f t="shared" si="0"/>
        <v>8103</v>
      </c>
      <c r="M5" s="186">
        <f t="shared" si="1"/>
        <v>-0.027484397503600575</v>
      </c>
      <c r="N5" s="71"/>
      <c r="O5" s="187"/>
    </row>
    <row r="6" spans="1:17" s="73" customFormat="1" ht="19.5" customHeight="1">
      <c r="A6" s="70"/>
      <c r="B6" s="231" t="s">
        <v>21</v>
      </c>
      <c r="C6" s="176">
        <v>15297</v>
      </c>
      <c r="D6" s="232">
        <v>0</v>
      </c>
      <c r="E6" s="232">
        <v>0</v>
      </c>
      <c r="F6" s="232">
        <v>0</v>
      </c>
      <c r="G6" s="233">
        <v>0</v>
      </c>
      <c r="H6" s="233">
        <v>0</v>
      </c>
      <c r="I6" s="233">
        <v>0</v>
      </c>
      <c r="J6" s="233">
        <v>0</v>
      </c>
      <c r="K6" s="233">
        <f t="shared" si="2"/>
        <v>0</v>
      </c>
      <c r="L6" s="234">
        <f t="shared" si="0"/>
        <v>15297</v>
      </c>
      <c r="M6" s="186">
        <f t="shared" si="1"/>
        <v>0</v>
      </c>
      <c r="N6" s="71"/>
      <c r="O6" s="72"/>
      <c r="P6" s="188"/>
      <c r="Q6" s="73" t="s">
        <v>69</v>
      </c>
    </row>
    <row r="7" spans="1:17" s="73" customFormat="1" ht="19.5" customHeight="1">
      <c r="A7" s="70"/>
      <c r="B7" s="231" t="s">
        <v>71</v>
      </c>
      <c r="C7" s="176">
        <v>17691</v>
      </c>
      <c r="D7" s="232">
        <v>28</v>
      </c>
      <c r="E7" s="232">
        <v>1253</v>
      </c>
      <c r="F7" s="232">
        <v>13</v>
      </c>
      <c r="G7" s="233">
        <v>0</v>
      </c>
      <c r="H7" s="233">
        <v>0</v>
      </c>
      <c r="I7" s="233">
        <v>0</v>
      </c>
      <c r="J7" s="233">
        <v>188</v>
      </c>
      <c r="K7" s="233">
        <f t="shared" si="2"/>
        <v>1106</v>
      </c>
      <c r="L7" s="234">
        <f t="shared" si="0"/>
        <v>18797</v>
      </c>
      <c r="M7" s="186">
        <f t="shared" si="1"/>
        <v>0.06251766434910407</v>
      </c>
      <c r="N7" s="71"/>
      <c r="O7" s="187"/>
      <c r="P7" s="188"/>
      <c r="Q7" s="73" t="s">
        <v>69</v>
      </c>
    </row>
    <row r="8" spans="1:17" s="73" customFormat="1" ht="19.5" customHeight="1">
      <c r="A8" s="70"/>
      <c r="B8" s="231" t="s">
        <v>11</v>
      </c>
      <c r="C8" s="176">
        <v>23332</v>
      </c>
      <c r="D8" s="232">
        <v>47</v>
      </c>
      <c r="E8" s="232">
        <v>882</v>
      </c>
      <c r="F8" s="232">
        <v>0</v>
      </c>
      <c r="G8" s="233">
        <v>0</v>
      </c>
      <c r="H8" s="233">
        <v>0</v>
      </c>
      <c r="I8" s="233">
        <v>0</v>
      </c>
      <c r="J8" s="233">
        <v>5</v>
      </c>
      <c r="K8" s="233">
        <f t="shared" si="2"/>
        <v>924</v>
      </c>
      <c r="L8" s="105">
        <f t="shared" si="0"/>
        <v>24256</v>
      </c>
      <c r="M8" s="186">
        <f t="shared" si="1"/>
        <v>0.03960226298645637</v>
      </c>
      <c r="N8" s="71"/>
      <c r="O8" s="187"/>
      <c r="P8" s="188"/>
      <c r="Q8" s="73" t="s">
        <v>69</v>
      </c>
    </row>
    <row r="9" spans="1:17" s="73" customFormat="1" ht="19.5" customHeight="1">
      <c r="A9" s="70"/>
      <c r="B9" s="235" t="s">
        <v>13</v>
      </c>
      <c r="C9" s="176">
        <v>9365</v>
      </c>
      <c r="D9" s="232">
        <v>84</v>
      </c>
      <c r="E9" s="232">
        <v>20</v>
      </c>
      <c r="F9" s="232">
        <v>0</v>
      </c>
      <c r="G9" s="233">
        <v>0</v>
      </c>
      <c r="H9" s="233">
        <v>0</v>
      </c>
      <c r="I9" s="233">
        <v>0</v>
      </c>
      <c r="J9" s="233">
        <v>0</v>
      </c>
      <c r="K9" s="233">
        <f t="shared" si="2"/>
        <v>104</v>
      </c>
      <c r="L9" s="105">
        <f t="shared" si="0"/>
        <v>9469</v>
      </c>
      <c r="M9" s="186">
        <f t="shared" si="1"/>
        <v>0.011105178857447945</v>
      </c>
      <c r="N9" s="71"/>
      <c r="O9" s="187"/>
      <c r="P9" s="188"/>
      <c r="Q9" s="188"/>
    </row>
    <row r="10" spans="1:17" s="73" customFormat="1" ht="19.5" customHeight="1">
      <c r="A10" s="70"/>
      <c r="B10" s="235" t="s">
        <v>94</v>
      </c>
      <c r="C10" s="176">
        <v>12384</v>
      </c>
      <c r="D10" s="232">
        <v>9</v>
      </c>
      <c r="E10" s="232">
        <v>23</v>
      </c>
      <c r="F10" s="232">
        <v>0</v>
      </c>
      <c r="G10" s="233">
        <v>0</v>
      </c>
      <c r="H10" s="233">
        <v>0</v>
      </c>
      <c r="I10" s="233">
        <v>0</v>
      </c>
      <c r="J10" s="233">
        <v>0</v>
      </c>
      <c r="K10" s="233">
        <f t="shared" si="2"/>
        <v>32</v>
      </c>
      <c r="L10" s="105">
        <f t="shared" si="0"/>
        <v>12416</v>
      </c>
      <c r="M10" s="186">
        <f t="shared" si="1"/>
        <v>0.002583979328165375</v>
      </c>
      <c r="N10" s="71"/>
      <c r="O10" s="187"/>
      <c r="P10" s="188"/>
      <c r="Q10" s="188"/>
    </row>
    <row r="11" spans="1:17" s="73" customFormat="1" ht="19.5" customHeight="1">
      <c r="A11" s="70"/>
      <c r="B11" s="235" t="s">
        <v>95</v>
      </c>
      <c r="C11" s="176">
        <v>8379</v>
      </c>
      <c r="D11" s="232">
        <v>0</v>
      </c>
      <c r="E11" s="232">
        <v>655</v>
      </c>
      <c r="F11" s="232">
        <v>0</v>
      </c>
      <c r="G11" s="233">
        <v>0</v>
      </c>
      <c r="H11" s="233">
        <v>0</v>
      </c>
      <c r="I11" s="233">
        <v>0</v>
      </c>
      <c r="J11" s="233">
        <v>0</v>
      </c>
      <c r="K11" s="233">
        <f t="shared" si="2"/>
        <v>655</v>
      </c>
      <c r="L11" s="105">
        <f t="shared" si="0"/>
        <v>9034</v>
      </c>
      <c r="M11" s="186">
        <f t="shared" si="1"/>
        <v>0.07817161952500298</v>
      </c>
      <c r="N11" s="71"/>
      <c r="O11" s="187"/>
      <c r="P11" s="188"/>
      <c r="Q11" s="188"/>
    </row>
    <row r="12" spans="1:15" s="73" customFormat="1" ht="19.5" customHeight="1">
      <c r="A12" s="70"/>
      <c r="B12" s="231" t="s">
        <v>20</v>
      </c>
      <c r="C12" s="176">
        <v>2780</v>
      </c>
      <c r="D12" s="232">
        <v>0</v>
      </c>
      <c r="E12" s="232">
        <v>0</v>
      </c>
      <c r="F12" s="232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f t="shared" si="2"/>
        <v>0</v>
      </c>
      <c r="L12" s="234">
        <f t="shared" si="0"/>
        <v>2780</v>
      </c>
      <c r="M12" s="186">
        <f t="shared" si="1"/>
        <v>0</v>
      </c>
      <c r="N12" s="71"/>
      <c r="O12" s="72"/>
    </row>
    <row r="13" spans="1:15" s="73" customFormat="1" ht="19.5" customHeight="1">
      <c r="A13" s="70"/>
      <c r="B13" s="231" t="s">
        <v>34</v>
      </c>
      <c r="C13" s="176">
        <v>13257</v>
      </c>
      <c r="D13" s="232">
        <v>19</v>
      </c>
      <c r="E13" s="232">
        <v>0</v>
      </c>
      <c r="F13" s="232">
        <v>16</v>
      </c>
      <c r="G13" s="233">
        <v>0</v>
      </c>
      <c r="H13" s="233">
        <v>0</v>
      </c>
      <c r="I13" s="233">
        <v>0</v>
      </c>
      <c r="J13" s="233">
        <v>7</v>
      </c>
      <c r="K13" s="233">
        <f>D13+E13+F13-G13-H13-I13-J13</f>
        <v>28</v>
      </c>
      <c r="L13" s="234">
        <f t="shared" si="0"/>
        <v>13285</v>
      </c>
      <c r="M13" s="186">
        <f t="shared" si="1"/>
        <v>0.0021120917251263483</v>
      </c>
      <c r="N13" s="71"/>
      <c r="O13" s="72"/>
    </row>
    <row r="14" spans="1:17" s="73" customFormat="1" ht="19.5" customHeight="1">
      <c r="A14" s="70"/>
      <c r="B14" s="231" t="s">
        <v>16</v>
      </c>
      <c r="C14" s="176">
        <v>16417</v>
      </c>
      <c r="D14" s="232">
        <v>51</v>
      </c>
      <c r="E14" s="232">
        <v>0</v>
      </c>
      <c r="F14" s="232">
        <v>0</v>
      </c>
      <c r="G14" s="233">
        <v>0</v>
      </c>
      <c r="H14" s="233">
        <v>92</v>
      </c>
      <c r="I14" s="233">
        <v>0</v>
      </c>
      <c r="J14" s="233">
        <v>36</v>
      </c>
      <c r="K14" s="233">
        <f>D14+E14+F14-G14-H14-I14-J14</f>
        <v>-77</v>
      </c>
      <c r="L14" s="105">
        <f>C14+K14</f>
        <v>16340</v>
      </c>
      <c r="M14" s="186">
        <f t="shared" si="1"/>
        <v>-0.0046902600962417</v>
      </c>
      <c r="N14" s="71"/>
      <c r="O14" s="187"/>
      <c r="P14" s="188"/>
      <c r="Q14" s="73" t="s">
        <v>69</v>
      </c>
    </row>
    <row r="15" spans="1:17" s="73" customFormat="1" ht="19.5" customHeight="1">
      <c r="A15" s="70"/>
      <c r="B15" s="235" t="s">
        <v>24</v>
      </c>
      <c r="C15" s="176">
        <v>11400</v>
      </c>
      <c r="D15" s="232">
        <v>14</v>
      </c>
      <c r="E15" s="232">
        <v>22</v>
      </c>
      <c r="F15" s="232">
        <v>1</v>
      </c>
      <c r="G15" s="233">
        <v>0</v>
      </c>
      <c r="H15" s="233">
        <v>0</v>
      </c>
      <c r="I15" s="233">
        <v>1</v>
      </c>
      <c r="J15" s="233">
        <v>29</v>
      </c>
      <c r="K15" s="233">
        <f>D15+E15+F15-G15-H15-I15-J15</f>
        <v>7</v>
      </c>
      <c r="L15" s="105">
        <f>C15+K15</f>
        <v>11407</v>
      </c>
      <c r="M15" s="186">
        <f t="shared" si="1"/>
        <v>0.0006140350877192983</v>
      </c>
      <c r="N15" s="71"/>
      <c r="O15" s="187"/>
      <c r="P15" s="188"/>
      <c r="Q15" s="188"/>
    </row>
    <row r="16" spans="1:16" s="73" customFormat="1" ht="19.5" customHeight="1">
      <c r="A16" s="70"/>
      <c r="B16" s="231" t="s">
        <v>58</v>
      </c>
      <c r="C16" s="105">
        <v>38891</v>
      </c>
      <c r="D16" s="232">
        <v>35</v>
      </c>
      <c r="E16" s="232">
        <v>0</v>
      </c>
      <c r="F16" s="232">
        <v>173</v>
      </c>
      <c r="G16" s="233">
        <v>0</v>
      </c>
      <c r="H16" s="233">
        <v>0</v>
      </c>
      <c r="I16" s="233">
        <v>0</v>
      </c>
      <c r="J16" s="233">
        <v>65</v>
      </c>
      <c r="K16" s="233">
        <f t="shared" si="2"/>
        <v>143</v>
      </c>
      <c r="L16" s="105">
        <f>SUM(K16,C16)</f>
        <v>39034</v>
      </c>
      <c r="M16" s="186">
        <f aca="true" t="shared" si="3" ref="M16:M22">K16/C16</f>
        <v>0.003676943251652053</v>
      </c>
      <c r="N16" s="71"/>
      <c r="O16" s="187"/>
      <c r="P16" s="188"/>
    </row>
    <row r="17" spans="1:16" s="73" customFormat="1" ht="19.5" customHeight="1">
      <c r="A17" s="70"/>
      <c r="B17" s="231" t="s">
        <v>66</v>
      </c>
      <c r="C17" s="105">
        <v>41134</v>
      </c>
      <c r="D17" s="232">
        <v>100</v>
      </c>
      <c r="E17" s="232">
        <v>0</v>
      </c>
      <c r="F17" s="232">
        <v>206</v>
      </c>
      <c r="G17" s="233">
        <v>0</v>
      </c>
      <c r="H17" s="233">
        <v>0</v>
      </c>
      <c r="I17" s="233">
        <v>0</v>
      </c>
      <c r="J17" s="233">
        <v>1089</v>
      </c>
      <c r="K17" s="233">
        <f t="shared" si="2"/>
        <v>-783</v>
      </c>
      <c r="L17" s="105">
        <f>SUM(K17,C17)</f>
        <v>40351</v>
      </c>
      <c r="M17" s="186">
        <f t="shared" si="3"/>
        <v>-0.019035347887392425</v>
      </c>
      <c r="N17" s="71"/>
      <c r="O17" s="72"/>
      <c r="P17" s="188"/>
    </row>
    <row r="18" spans="1:16" s="73" customFormat="1" ht="19.5" customHeight="1">
      <c r="A18" s="70"/>
      <c r="B18" s="276" t="s">
        <v>89</v>
      </c>
      <c r="C18" s="277">
        <v>26140</v>
      </c>
      <c r="D18" s="278">
        <v>58</v>
      </c>
      <c r="E18" s="278">
        <v>0</v>
      </c>
      <c r="F18" s="232">
        <v>288</v>
      </c>
      <c r="G18" s="233">
        <v>0</v>
      </c>
      <c r="H18" s="233">
        <v>0</v>
      </c>
      <c r="I18" s="233">
        <v>0</v>
      </c>
      <c r="J18" s="233">
        <v>27</v>
      </c>
      <c r="K18" s="233">
        <f t="shared" si="2"/>
        <v>319</v>
      </c>
      <c r="L18" s="105">
        <f>SUM(K18,C18)</f>
        <v>26459</v>
      </c>
      <c r="M18" s="186">
        <f t="shared" si="3"/>
        <v>0.012203519510328997</v>
      </c>
      <c r="N18" s="189"/>
      <c r="O18" s="72"/>
      <c r="P18" s="188"/>
    </row>
    <row r="19" spans="1:16" s="73" customFormat="1" ht="19.5" customHeight="1">
      <c r="A19" s="70"/>
      <c r="B19" s="276" t="s">
        <v>91</v>
      </c>
      <c r="C19" s="277">
        <v>25920</v>
      </c>
      <c r="D19" s="278">
        <v>83</v>
      </c>
      <c r="E19" s="278">
        <v>0</v>
      </c>
      <c r="F19" s="279">
        <v>109</v>
      </c>
      <c r="G19" s="233">
        <v>0</v>
      </c>
      <c r="H19" s="233">
        <v>0</v>
      </c>
      <c r="I19" s="233">
        <v>0</v>
      </c>
      <c r="J19" s="233">
        <v>14</v>
      </c>
      <c r="K19" s="233">
        <f t="shared" si="2"/>
        <v>178</v>
      </c>
      <c r="L19" s="105">
        <f>SUM(K19,C19)</f>
        <v>26098</v>
      </c>
      <c r="M19" s="186">
        <f t="shared" si="3"/>
        <v>0.006867283950617284</v>
      </c>
      <c r="N19" s="189"/>
      <c r="O19" s="72"/>
      <c r="P19" s="188"/>
    </row>
    <row r="20" spans="1:16" s="73" customFormat="1" ht="19.5" customHeight="1">
      <c r="A20" s="70"/>
      <c r="B20" s="276" t="s">
        <v>100</v>
      </c>
      <c r="C20" s="277">
        <v>13781</v>
      </c>
      <c r="D20" s="278">
        <v>15</v>
      </c>
      <c r="E20" s="278">
        <v>1940</v>
      </c>
      <c r="F20" s="279">
        <v>10</v>
      </c>
      <c r="G20" s="233">
        <v>0</v>
      </c>
      <c r="H20" s="233">
        <v>0</v>
      </c>
      <c r="I20" s="233">
        <v>1</v>
      </c>
      <c r="J20" s="233">
        <v>22</v>
      </c>
      <c r="K20" s="233">
        <f t="shared" si="2"/>
        <v>1942</v>
      </c>
      <c r="L20" s="105">
        <f>SUM(K20,C20)</f>
        <v>15723</v>
      </c>
      <c r="M20" s="186">
        <v>1</v>
      </c>
      <c r="N20" s="189"/>
      <c r="O20" s="72"/>
      <c r="P20" s="188"/>
    </row>
    <row r="21" spans="1:15" s="73" customFormat="1" ht="24" customHeight="1">
      <c r="A21" s="70"/>
      <c r="B21" s="280" t="s">
        <v>90</v>
      </c>
      <c r="C21" s="281">
        <v>411</v>
      </c>
      <c r="D21" s="290">
        <v>0</v>
      </c>
      <c r="E21" s="290">
        <v>0</v>
      </c>
      <c r="F21" s="291">
        <v>-238</v>
      </c>
      <c r="G21" s="292">
        <v>0</v>
      </c>
      <c r="H21" s="292">
        <v>0</v>
      </c>
      <c r="I21" s="292">
        <v>0</v>
      </c>
      <c r="J21" s="292">
        <v>0</v>
      </c>
      <c r="K21" s="292">
        <f t="shared" si="2"/>
        <v>-238</v>
      </c>
      <c r="L21" s="105">
        <v>901</v>
      </c>
      <c r="M21" s="186">
        <f t="shared" si="3"/>
        <v>-0.5790754257907542</v>
      </c>
      <c r="N21" s="267"/>
      <c r="O21" s="72"/>
    </row>
    <row r="22" spans="1:15" s="73" customFormat="1" ht="24" customHeight="1" thickBot="1">
      <c r="A22" s="70"/>
      <c r="B22" s="190" t="s">
        <v>92</v>
      </c>
      <c r="C22" s="246">
        <v>1354</v>
      </c>
      <c r="D22" s="236">
        <v>0</v>
      </c>
      <c r="E22" s="236">
        <v>0</v>
      </c>
      <c r="F22" s="237">
        <v>0</v>
      </c>
      <c r="G22" s="236">
        <v>0</v>
      </c>
      <c r="H22" s="236">
        <v>0</v>
      </c>
      <c r="I22" s="236">
        <v>0</v>
      </c>
      <c r="J22" s="236">
        <v>0</v>
      </c>
      <c r="K22" s="233">
        <v>0</v>
      </c>
      <c r="L22" s="191">
        <v>1354</v>
      </c>
      <c r="M22" s="192">
        <f t="shared" si="3"/>
        <v>0</v>
      </c>
      <c r="N22" s="266"/>
      <c r="O22" s="187"/>
    </row>
    <row r="23" spans="1:17" ht="18" customHeight="1" thickBot="1">
      <c r="A23" s="64"/>
      <c r="B23" s="106" t="s">
        <v>3</v>
      </c>
      <c r="C23" s="107">
        <f>SUM(C3:C22)</f>
        <v>303571</v>
      </c>
      <c r="D23" s="117">
        <f>SUM(D3:D22)</f>
        <v>582</v>
      </c>
      <c r="E23" s="117">
        <f aca="true" t="shared" si="4" ref="E23:K23">SUM(E3:E22)</f>
        <v>4869</v>
      </c>
      <c r="F23" s="117">
        <f t="shared" si="4"/>
        <v>640</v>
      </c>
      <c r="G23" s="117">
        <f t="shared" si="4"/>
        <v>0</v>
      </c>
      <c r="H23" s="117">
        <f t="shared" si="4"/>
        <v>259</v>
      </c>
      <c r="I23" s="117">
        <f t="shared" si="4"/>
        <v>7</v>
      </c>
      <c r="J23" s="117">
        <f t="shared" si="4"/>
        <v>1811</v>
      </c>
      <c r="K23" s="117">
        <f t="shared" si="4"/>
        <v>4014</v>
      </c>
      <c r="L23" s="107">
        <f>SUM(L3:L22)</f>
        <v>308313</v>
      </c>
      <c r="M23" s="108">
        <f>K23/C23</f>
        <v>0.013222606902503863</v>
      </c>
      <c r="N23" s="66" t="s">
        <v>105</v>
      </c>
      <c r="O23" s="63"/>
      <c r="Q23" s="84"/>
    </row>
    <row r="24" spans="2:17" ht="12.75">
      <c r="B24" s="59"/>
      <c r="C24" s="114"/>
      <c r="D24" s="115"/>
      <c r="E24" s="115"/>
      <c r="F24" s="115"/>
      <c r="G24" s="115"/>
      <c r="H24" s="115"/>
      <c r="I24" s="115"/>
      <c r="J24" s="115"/>
      <c r="K24" s="115"/>
      <c r="L24" s="115"/>
      <c r="M24" s="116"/>
      <c r="N24" s="63"/>
      <c r="O24" s="75"/>
      <c r="Q24" s="84"/>
    </row>
    <row r="25" spans="3:17" ht="12.75"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75"/>
      <c r="Q25" s="84"/>
    </row>
    <row r="26" spans="1:15" ht="12.75">
      <c r="A26" s="68" t="s">
        <v>62</v>
      </c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75"/>
      <c r="O26" s="75"/>
    </row>
    <row r="27" spans="1:15" ht="12.75">
      <c r="A27" s="68" t="s">
        <v>88</v>
      </c>
      <c r="C27" s="62"/>
      <c r="D27" s="63"/>
      <c r="E27" s="63"/>
      <c r="F27" s="63"/>
      <c r="G27" s="63"/>
      <c r="H27" s="63"/>
      <c r="I27" s="63"/>
      <c r="J27" s="63"/>
      <c r="K27" s="63"/>
      <c r="L27" s="75"/>
      <c r="M27" s="63"/>
      <c r="N27" s="63"/>
      <c r="O27" s="63"/>
    </row>
    <row r="28" spans="1:16" ht="12.75">
      <c r="A28" s="60" t="s">
        <v>87</v>
      </c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75"/>
      <c r="O28" s="75"/>
      <c r="P28" s="84"/>
    </row>
    <row r="29" spans="3:27" ht="12.75">
      <c r="C29" s="62"/>
      <c r="D29" s="63"/>
      <c r="E29" s="63"/>
      <c r="F29" s="63"/>
      <c r="G29" s="63"/>
      <c r="H29" s="63"/>
      <c r="I29" s="63"/>
      <c r="J29" s="63"/>
      <c r="K29" s="63"/>
      <c r="L29" s="75"/>
      <c r="M29" s="63"/>
      <c r="N29" s="63"/>
      <c r="O29" s="75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3:15" ht="12.75">
      <c r="C30" s="62"/>
      <c r="D30" s="63"/>
      <c r="E30" s="75"/>
      <c r="F30" s="63"/>
      <c r="G30" s="63"/>
      <c r="H30" s="63"/>
      <c r="I30" s="63"/>
      <c r="J30" s="63"/>
      <c r="K30" s="63"/>
      <c r="L30" s="63"/>
      <c r="M30" s="105"/>
      <c r="N30" s="63"/>
      <c r="O30" s="63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75"/>
    </row>
    <row r="32" spans="3:15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3:15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75"/>
      <c r="O34" s="63"/>
    </row>
    <row r="35" spans="3:17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Q35" s="84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3:16" ht="12.75"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84"/>
    </row>
    <row r="39" spans="3:15" ht="12.75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3:15" ht="12.75"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3:15" ht="12.75"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3:15" ht="12.75"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4:15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4:15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4:15" ht="12.75"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4:15" ht="12.75"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4:15" ht="12.75"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</sheetData>
  <sheetProtection/>
  <mergeCells count="1">
    <mergeCell ref="C1:J1"/>
  </mergeCells>
  <printOptions/>
  <pageMargins left="0.28" right="0.29" top="0.21" bottom="0.16" header="0.12" footer="0.0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AC42"/>
  <sheetViews>
    <sheetView zoomScalePageLayoutView="0" workbookViewId="0" topLeftCell="A5">
      <selection activeCell="W31" sqref="W31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91" customWidth="1"/>
    <col min="25" max="25" width="14.00390625" style="91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306" t="s">
        <v>65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8"/>
    </row>
    <row r="2" spans="1:23" ht="15" customHeight="1">
      <c r="A2" s="309" t="s">
        <v>112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87"/>
      <c r="W2" s="88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84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89" t="s">
        <v>43</v>
      </c>
      <c r="D20" s="89" t="s">
        <v>1</v>
      </c>
      <c r="E20" s="90" t="s">
        <v>41</v>
      </c>
    </row>
    <row r="21" spans="3:5" ht="24.75" customHeight="1">
      <c r="C21" s="85" t="s">
        <v>38</v>
      </c>
      <c r="D21" s="158">
        <f>'Population Summary'!C45</f>
        <v>191751</v>
      </c>
      <c r="E21" s="156">
        <f>(D21/D32)</f>
        <v>0.6219361493028189</v>
      </c>
    </row>
    <row r="22" spans="1:23" ht="24.75" customHeight="1">
      <c r="A22" s="73"/>
      <c r="B22" s="73"/>
      <c r="C22" s="85" t="s">
        <v>37</v>
      </c>
      <c r="D22" s="158">
        <f>'Population Summary'!C54</f>
        <v>57809</v>
      </c>
      <c r="E22" s="156">
        <f>(D22/D32)</f>
        <v>0.18750101358035504</v>
      </c>
      <c r="W22" s="84"/>
    </row>
    <row r="23" spans="1:5" ht="24.75" customHeight="1">
      <c r="A23" s="73"/>
      <c r="B23" s="73"/>
      <c r="C23" s="85" t="s">
        <v>39</v>
      </c>
      <c r="D23" s="158">
        <f>'Population Summary'!C63</f>
        <v>55014</v>
      </c>
      <c r="E23" s="156">
        <f>(D23/D32)</f>
        <v>0.17843555088497728</v>
      </c>
    </row>
    <row r="24" spans="1:5" ht="24.75" customHeight="1">
      <c r="A24" s="73"/>
      <c r="B24" s="73"/>
      <c r="C24" s="85" t="s">
        <v>57</v>
      </c>
      <c r="D24" s="158">
        <f>'Population Summary'!D20</f>
        <v>2780</v>
      </c>
      <c r="E24" s="156">
        <f>(D24/D32)</f>
        <v>0.009016810838336366</v>
      </c>
    </row>
    <row r="25" spans="1:21" ht="24.75" customHeight="1">
      <c r="A25" s="73"/>
      <c r="B25" s="73"/>
      <c r="C25" s="85" t="s">
        <v>45</v>
      </c>
      <c r="D25" s="158">
        <v>586</v>
      </c>
      <c r="E25" s="156">
        <f>(D25/D32)</f>
        <v>0.0019006658817500397</v>
      </c>
      <c r="U25" s="84"/>
    </row>
    <row r="26" spans="1:21" ht="24.75" customHeight="1">
      <c r="A26" s="73"/>
      <c r="B26" s="73"/>
      <c r="C26" s="85" t="s">
        <v>110</v>
      </c>
      <c r="D26" s="158">
        <v>109</v>
      </c>
      <c r="E26" s="156">
        <f>D26/D32</f>
        <v>0.00035353682783405174</v>
      </c>
      <c r="U26" s="84"/>
    </row>
    <row r="27" spans="1:21" ht="24.75" customHeight="1">
      <c r="A27" s="73"/>
      <c r="B27" s="73"/>
      <c r="C27" s="85" t="s">
        <v>35</v>
      </c>
      <c r="D27" s="158">
        <v>66</v>
      </c>
      <c r="E27" s="156">
        <f>(D27/D32)</f>
        <v>0.00021406817098208638</v>
      </c>
      <c r="U27" s="84"/>
    </row>
    <row r="28" spans="1:5" ht="24.75" customHeight="1">
      <c r="A28" s="73"/>
      <c r="B28" s="73"/>
      <c r="C28" s="85" t="s">
        <v>36</v>
      </c>
      <c r="D28" s="158">
        <v>69</v>
      </c>
      <c r="E28" s="156">
        <f>(D28/D32)</f>
        <v>0.00022379854239036305</v>
      </c>
    </row>
    <row r="29" spans="1:21" ht="24.75" customHeight="1">
      <c r="A29" s="73"/>
      <c r="B29" s="73"/>
      <c r="C29" s="85" t="s">
        <v>46</v>
      </c>
      <c r="D29" s="158">
        <v>17</v>
      </c>
      <c r="E29" s="156">
        <f>(D29/D32)</f>
        <v>5.51387713135677E-05</v>
      </c>
      <c r="U29" s="84"/>
    </row>
    <row r="30" spans="1:24" ht="24.75" customHeight="1">
      <c r="A30" s="73"/>
      <c r="B30" s="73"/>
      <c r="C30" s="85" t="s">
        <v>40</v>
      </c>
      <c r="D30" s="158">
        <v>44</v>
      </c>
      <c r="E30" s="156">
        <f>(D30/D32)</f>
        <v>0.0001427121139880576</v>
      </c>
      <c r="U30" s="84"/>
      <c r="X30" s="167"/>
    </row>
    <row r="31" spans="1:5" ht="24.75" customHeight="1">
      <c r="A31" s="73"/>
      <c r="B31" s="73"/>
      <c r="C31" s="85" t="s">
        <v>33</v>
      </c>
      <c r="D31" s="158">
        <v>68</v>
      </c>
      <c r="E31" s="156">
        <f>(D31/D32)</f>
        <v>0.0002205550852542708</v>
      </c>
    </row>
    <row r="32" spans="1:24" ht="24.75" customHeight="1">
      <c r="A32" s="73"/>
      <c r="B32" s="73"/>
      <c r="C32" s="86" t="s">
        <v>3</v>
      </c>
      <c r="D32" s="159">
        <f>SUM(D21:D31)</f>
        <v>308313</v>
      </c>
      <c r="E32" s="98">
        <f>(D32/D32)</f>
        <v>1</v>
      </c>
      <c r="X32" s="167"/>
    </row>
    <row r="33" spans="1:24" ht="12.75">
      <c r="A33" s="73"/>
      <c r="B33" s="73"/>
      <c r="D33" s="91"/>
      <c r="E33" s="91"/>
      <c r="X33" s="167"/>
    </row>
    <row r="34" spans="3:5" ht="12.75">
      <c r="C34" s="61" t="s">
        <v>42</v>
      </c>
      <c r="D34" s="91" t="s">
        <v>108</v>
      </c>
      <c r="E34" s="91"/>
    </row>
    <row r="35" spans="4:5" ht="12.75">
      <c r="D35" s="91"/>
      <c r="E35" s="91"/>
    </row>
    <row r="42" ht="12.75">
      <c r="AC42" s="61" t="s">
        <v>69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9"/>
  </sheetPr>
  <dimension ref="B1:AS80"/>
  <sheetViews>
    <sheetView zoomScalePageLayoutView="0" workbookViewId="0" topLeftCell="A1">
      <selection activeCell="T30" sqref="T30"/>
    </sheetView>
  </sheetViews>
  <sheetFormatPr defaultColWidth="9.140625" defaultRowHeight="12.75"/>
  <cols>
    <col min="1" max="1" width="0.992187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4" width="16.28125" style="3" customWidth="1"/>
    <col min="15" max="15" width="10.7109375" style="3" bestFit="1" customWidth="1"/>
    <col min="16" max="16" width="11.7109375" style="3" customWidth="1"/>
    <col min="17" max="17" width="4.00390625" style="38" hidden="1" customWidth="1"/>
    <col min="18" max="18" width="8.140625" style="3" hidden="1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7" ht="13.5" thickBot="1">
      <c r="B4" s="2"/>
      <c r="C4" s="2"/>
      <c r="D4" s="2"/>
      <c r="E4" s="4"/>
      <c r="F4" s="4"/>
      <c r="G4" s="4"/>
      <c r="H4" s="4"/>
      <c r="I4" s="320" t="s">
        <v>112</v>
      </c>
      <c r="J4" s="320"/>
      <c r="K4" s="320"/>
      <c r="L4" s="320"/>
      <c r="M4" s="320"/>
      <c r="N4" s="1"/>
      <c r="O4" s="1"/>
      <c r="P4" s="1"/>
      <c r="Q4" s="293"/>
    </row>
    <row r="5" spans="2:17" ht="15.75" thickBot="1">
      <c r="B5" s="43"/>
      <c r="C5" s="43"/>
      <c r="D5" s="313" t="s">
        <v>10</v>
      </c>
      <c r="E5" s="314"/>
      <c r="F5" s="314"/>
      <c r="G5" s="314"/>
      <c r="H5" s="315"/>
      <c r="I5" s="315"/>
      <c r="J5" s="315"/>
      <c r="K5" s="315"/>
      <c r="L5" s="315"/>
      <c r="M5" s="316"/>
      <c r="N5" s="44"/>
      <c r="O5" s="44"/>
      <c r="P5" s="23"/>
      <c r="Q5" s="293"/>
    </row>
    <row r="6" spans="2:17" ht="13.5" thickBot="1">
      <c r="B6" s="323" t="s">
        <v>12</v>
      </c>
      <c r="C6" s="45"/>
      <c r="D6" s="317" t="s">
        <v>7</v>
      </c>
      <c r="E6" s="317"/>
      <c r="F6" s="319" t="s">
        <v>63</v>
      </c>
      <c r="G6" s="319"/>
      <c r="H6" s="319" t="s">
        <v>64</v>
      </c>
      <c r="I6" s="325"/>
      <c r="J6" s="317" t="s">
        <v>8</v>
      </c>
      <c r="K6" s="317"/>
      <c r="L6" s="317" t="s">
        <v>9</v>
      </c>
      <c r="M6" s="318"/>
      <c r="N6" s="321" t="s">
        <v>19</v>
      </c>
      <c r="O6" s="322"/>
      <c r="P6" s="311" t="s">
        <v>3</v>
      </c>
      <c r="Q6" s="293"/>
    </row>
    <row r="7" spans="2:17" ht="13.5" thickBot="1">
      <c r="B7" s="324"/>
      <c r="C7" s="46"/>
      <c r="D7" s="47" t="s">
        <v>5</v>
      </c>
      <c r="E7" s="47" t="s">
        <v>6</v>
      </c>
      <c r="F7" s="80" t="s">
        <v>5</v>
      </c>
      <c r="G7" s="80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294" t="s">
        <v>5</v>
      </c>
      <c r="O7" s="295" t="s">
        <v>6</v>
      </c>
      <c r="P7" s="312"/>
      <c r="Q7" s="293"/>
    </row>
    <row r="8" spans="2:45" s="69" customFormat="1" ht="12.75">
      <c r="B8" s="169" t="s">
        <v>2</v>
      </c>
      <c r="C8" s="174"/>
      <c r="D8" s="161">
        <v>136</v>
      </c>
      <c r="E8" s="162">
        <v>124</v>
      </c>
      <c r="F8" s="163">
        <v>199</v>
      </c>
      <c r="G8" s="163">
        <v>234</v>
      </c>
      <c r="H8" s="162">
        <v>156</v>
      </c>
      <c r="I8" s="162">
        <v>146</v>
      </c>
      <c r="J8" s="162">
        <v>611</v>
      </c>
      <c r="K8" s="162">
        <v>996</v>
      </c>
      <c r="L8" s="162">
        <v>25</v>
      </c>
      <c r="M8" s="162">
        <v>61</v>
      </c>
      <c r="N8" s="164">
        <f>D8+F8+H8+J8+L8</f>
        <v>1127</v>
      </c>
      <c r="O8" s="164">
        <f>E8+G8+I8+K8+M8</f>
        <v>1561</v>
      </c>
      <c r="P8" s="296">
        <f aca="true" t="shared" si="0" ref="P8:P25">SUM(D8:M8)</f>
        <v>2688</v>
      </c>
      <c r="Q8" s="118"/>
      <c r="R8" s="119"/>
      <c r="S8" s="83"/>
      <c r="T8" s="209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198" customFormat="1" ht="12.75" customHeight="1">
      <c r="B9" s="169" t="s">
        <v>70</v>
      </c>
      <c r="C9" s="196"/>
      <c r="D9" s="222">
        <v>467</v>
      </c>
      <c r="E9" s="223">
        <v>544</v>
      </c>
      <c r="F9" s="224">
        <v>393</v>
      </c>
      <c r="G9" s="224">
        <v>392</v>
      </c>
      <c r="H9" s="223">
        <v>459</v>
      </c>
      <c r="I9" s="223">
        <v>1455</v>
      </c>
      <c r="J9" s="223">
        <v>3521</v>
      </c>
      <c r="K9" s="223">
        <v>7195</v>
      </c>
      <c r="L9" s="223">
        <v>38</v>
      </c>
      <c r="M9" s="223">
        <v>57</v>
      </c>
      <c r="N9" s="164">
        <f aca="true" t="shared" si="1" ref="N9:O18">D9+F9+H9+J9+L9</f>
        <v>4878</v>
      </c>
      <c r="O9" s="164">
        <f t="shared" si="1"/>
        <v>9643</v>
      </c>
      <c r="P9" s="165">
        <f t="shared" si="0"/>
        <v>14521</v>
      </c>
      <c r="Q9" s="197"/>
      <c r="S9" s="199"/>
      <c r="T9" s="210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</row>
    <row r="10" spans="2:45" s="198" customFormat="1" ht="12.75" customHeight="1">
      <c r="B10" s="169" t="s">
        <v>71</v>
      </c>
      <c r="C10" s="196"/>
      <c r="D10" s="222">
        <v>356</v>
      </c>
      <c r="E10" s="223">
        <v>382</v>
      </c>
      <c r="F10" s="224">
        <v>596</v>
      </c>
      <c r="G10" s="224">
        <v>642</v>
      </c>
      <c r="H10" s="223">
        <v>236</v>
      </c>
      <c r="I10" s="223">
        <v>280</v>
      </c>
      <c r="J10" s="223">
        <v>3012</v>
      </c>
      <c r="K10" s="223">
        <v>13188</v>
      </c>
      <c r="L10" s="223">
        <v>19</v>
      </c>
      <c r="M10" s="223">
        <v>86</v>
      </c>
      <c r="N10" s="164">
        <f>D10+F10+H10+J10+L10</f>
        <v>4219</v>
      </c>
      <c r="O10" s="164">
        <f>E10+G10+I10+K10+M10</f>
        <v>14578</v>
      </c>
      <c r="P10" s="165">
        <f>SUM(D10:M10)</f>
        <v>18797</v>
      </c>
      <c r="Q10" s="197"/>
      <c r="S10" s="199"/>
      <c r="T10" s="197"/>
      <c r="U10" s="197"/>
      <c r="V10" s="197"/>
      <c r="W10" s="211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</row>
    <row r="11" spans="2:45" s="69" customFormat="1" ht="12.75" customHeight="1">
      <c r="B11" s="169" t="s">
        <v>18</v>
      </c>
      <c r="C11" s="196"/>
      <c r="D11" s="161">
        <v>518</v>
      </c>
      <c r="E11" s="162">
        <v>551</v>
      </c>
      <c r="F11" s="163">
        <v>513</v>
      </c>
      <c r="G11" s="163">
        <v>498</v>
      </c>
      <c r="H11" s="162">
        <v>385</v>
      </c>
      <c r="I11" s="162">
        <v>429</v>
      </c>
      <c r="J11" s="162">
        <v>1474</v>
      </c>
      <c r="K11" s="162">
        <v>3327</v>
      </c>
      <c r="L11" s="162">
        <v>201</v>
      </c>
      <c r="M11" s="162">
        <v>207</v>
      </c>
      <c r="N11" s="164">
        <f t="shared" si="1"/>
        <v>3091</v>
      </c>
      <c r="O11" s="164">
        <f t="shared" si="1"/>
        <v>5012</v>
      </c>
      <c r="P11" s="165">
        <f t="shared" si="0"/>
        <v>8103</v>
      </c>
      <c r="Q11" s="118"/>
      <c r="R11" s="119"/>
      <c r="S11" s="200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204" customFormat="1" ht="12.75" customHeight="1">
      <c r="B12" s="169" t="s">
        <v>21</v>
      </c>
      <c r="C12" s="196"/>
      <c r="D12" s="161">
        <v>1124</v>
      </c>
      <c r="E12" s="162">
        <v>1265</v>
      </c>
      <c r="F12" s="163">
        <v>1822</v>
      </c>
      <c r="G12" s="163">
        <v>2060</v>
      </c>
      <c r="H12" s="162">
        <v>823</v>
      </c>
      <c r="I12" s="162">
        <v>1056</v>
      </c>
      <c r="J12" s="162">
        <v>3088</v>
      </c>
      <c r="K12" s="162">
        <v>3606</v>
      </c>
      <c r="L12" s="162">
        <v>156</v>
      </c>
      <c r="M12" s="162">
        <v>297</v>
      </c>
      <c r="N12" s="164">
        <f t="shared" si="1"/>
        <v>7013</v>
      </c>
      <c r="O12" s="164">
        <f t="shared" si="1"/>
        <v>8284</v>
      </c>
      <c r="P12" s="165">
        <f t="shared" si="0"/>
        <v>15297</v>
      </c>
      <c r="Q12" s="201"/>
      <c r="R12" s="202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</row>
    <row r="13" spans="2:45" s="206" customFormat="1" ht="12.75" customHeight="1">
      <c r="B13" s="169" t="s">
        <v>11</v>
      </c>
      <c r="C13" s="196"/>
      <c r="D13" s="161">
        <v>2898</v>
      </c>
      <c r="E13" s="162">
        <v>2847</v>
      </c>
      <c r="F13" s="163">
        <v>3024</v>
      </c>
      <c r="G13" s="163">
        <v>3210</v>
      </c>
      <c r="H13" s="162">
        <v>2084</v>
      </c>
      <c r="I13" s="162">
        <v>1980</v>
      </c>
      <c r="J13" s="162">
        <v>5272</v>
      </c>
      <c r="K13" s="162">
        <v>2692</v>
      </c>
      <c r="L13" s="162">
        <v>193</v>
      </c>
      <c r="M13" s="162">
        <v>56</v>
      </c>
      <c r="N13" s="164">
        <f t="shared" si="1"/>
        <v>13471</v>
      </c>
      <c r="O13" s="164">
        <f t="shared" si="1"/>
        <v>10785</v>
      </c>
      <c r="P13" s="165">
        <f t="shared" si="0"/>
        <v>24256</v>
      </c>
      <c r="Q13" s="205"/>
      <c r="S13" s="207"/>
      <c r="T13" s="205"/>
      <c r="U13" s="212"/>
      <c r="V13" s="212"/>
      <c r="W13" s="212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</row>
    <row r="14" spans="2:45" s="69" customFormat="1" ht="12.75">
      <c r="B14" s="169" t="s">
        <v>13</v>
      </c>
      <c r="C14" s="196"/>
      <c r="D14" s="222">
        <v>823</v>
      </c>
      <c r="E14" s="223">
        <v>915</v>
      </c>
      <c r="F14" s="224">
        <v>957</v>
      </c>
      <c r="G14" s="224">
        <v>1007</v>
      </c>
      <c r="H14" s="223">
        <v>478</v>
      </c>
      <c r="I14" s="223">
        <v>679</v>
      </c>
      <c r="J14" s="223">
        <v>1622</v>
      </c>
      <c r="K14" s="223">
        <v>2863</v>
      </c>
      <c r="L14" s="223">
        <v>50</v>
      </c>
      <c r="M14" s="223">
        <v>75</v>
      </c>
      <c r="N14" s="164">
        <f t="shared" si="1"/>
        <v>3930</v>
      </c>
      <c r="O14" s="164">
        <f t="shared" si="1"/>
        <v>5539</v>
      </c>
      <c r="P14" s="165">
        <f t="shared" si="0"/>
        <v>9469</v>
      </c>
      <c r="Q14" s="201"/>
      <c r="R14" s="202"/>
      <c r="S14" s="200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169" t="s">
        <v>94</v>
      </c>
      <c r="C15" s="196"/>
      <c r="D15" s="222">
        <v>1124</v>
      </c>
      <c r="E15" s="223">
        <v>1233</v>
      </c>
      <c r="F15" s="224">
        <v>1365</v>
      </c>
      <c r="G15" s="224">
        <v>1387</v>
      </c>
      <c r="H15" s="223">
        <v>597</v>
      </c>
      <c r="I15" s="223">
        <v>745</v>
      </c>
      <c r="J15" s="223">
        <v>2286</v>
      </c>
      <c r="K15" s="223">
        <v>3310</v>
      </c>
      <c r="L15" s="223">
        <v>187</v>
      </c>
      <c r="M15" s="223">
        <v>182</v>
      </c>
      <c r="N15" s="164">
        <f t="shared" si="1"/>
        <v>5559</v>
      </c>
      <c r="O15" s="164">
        <f t="shared" si="1"/>
        <v>6857</v>
      </c>
      <c r="P15" s="165">
        <f t="shared" si="0"/>
        <v>12416</v>
      </c>
      <c r="Q15" s="201"/>
      <c r="R15" s="202"/>
      <c r="S15" s="200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69" customFormat="1" ht="12.75">
      <c r="B16" s="169" t="s">
        <v>95</v>
      </c>
      <c r="C16" s="196"/>
      <c r="D16" s="222">
        <v>945</v>
      </c>
      <c r="E16" s="223">
        <v>978</v>
      </c>
      <c r="F16" s="224">
        <v>1007</v>
      </c>
      <c r="G16" s="224">
        <v>1042</v>
      </c>
      <c r="H16" s="223">
        <v>498</v>
      </c>
      <c r="I16" s="223">
        <v>540</v>
      </c>
      <c r="J16" s="223">
        <v>1860</v>
      </c>
      <c r="K16" s="223">
        <v>1821</v>
      </c>
      <c r="L16" s="223">
        <v>175</v>
      </c>
      <c r="M16" s="223">
        <v>168</v>
      </c>
      <c r="N16" s="164">
        <f t="shared" si="1"/>
        <v>4485</v>
      </c>
      <c r="O16" s="164">
        <f t="shared" si="1"/>
        <v>4549</v>
      </c>
      <c r="P16" s="165">
        <f t="shared" si="0"/>
        <v>9034</v>
      </c>
      <c r="Q16" s="201"/>
      <c r="R16" s="202"/>
      <c r="S16" s="200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</row>
    <row r="17" spans="2:45" s="69" customFormat="1" ht="12.75">
      <c r="B17" s="169" t="s">
        <v>20</v>
      </c>
      <c r="C17" s="196"/>
      <c r="D17" s="161">
        <v>270</v>
      </c>
      <c r="E17" s="162">
        <v>279</v>
      </c>
      <c r="F17" s="163">
        <v>339</v>
      </c>
      <c r="G17" s="163">
        <v>357</v>
      </c>
      <c r="H17" s="162">
        <v>225</v>
      </c>
      <c r="I17" s="162">
        <v>160</v>
      </c>
      <c r="J17" s="162">
        <v>556</v>
      </c>
      <c r="K17" s="162">
        <v>405</v>
      </c>
      <c r="L17" s="162">
        <v>98</v>
      </c>
      <c r="M17" s="162">
        <v>91</v>
      </c>
      <c r="N17" s="164">
        <f t="shared" si="1"/>
        <v>1488</v>
      </c>
      <c r="O17" s="164">
        <f t="shared" si="1"/>
        <v>1292</v>
      </c>
      <c r="P17" s="165">
        <f t="shared" si="0"/>
        <v>2780</v>
      </c>
      <c r="Q17" s="201"/>
      <c r="R17" s="202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</row>
    <row r="18" spans="2:45" s="206" customFormat="1" ht="12.75">
      <c r="B18" s="169" t="s">
        <v>31</v>
      </c>
      <c r="C18" s="196"/>
      <c r="D18" s="161">
        <v>794</v>
      </c>
      <c r="E18" s="162">
        <v>820</v>
      </c>
      <c r="F18" s="163">
        <v>1961</v>
      </c>
      <c r="G18" s="163">
        <v>1912</v>
      </c>
      <c r="H18" s="163">
        <v>1155</v>
      </c>
      <c r="I18" s="162">
        <v>1262</v>
      </c>
      <c r="J18" s="162">
        <v>3000</v>
      </c>
      <c r="K18" s="162">
        <v>2093</v>
      </c>
      <c r="L18" s="162">
        <v>186</v>
      </c>
      <c r="M18" s="162">
        <v>102</v>
      </c>
      <c r="N18" s="164">
        <f t="shared" si="1"/>
        <v>7096</v>
      </c>
      <c r="O18" s="164">
        <f t="shared" si="1"/>
        <v>6189</v>
      </c>
      <c r="P18" s="165">
        <f t="shared" si="0"/>
        <v>13285</v>
      </c>
      <c r="Q18" s="205"/>
      <c r="S18" s="118"/>
      <c r="T18" s="118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</row>
    <row r="19" spans="2:45" s="206" customFormat="1" ht="12.75">
      <c r="B19" s="169" t="s">
        <v>16</v>
      </c>
      <c r="C19" s="196"/>
      <c r="D19" s="161">
        <v>1205</v>
      </c>
      <c r="E19" s="162">
        <v>1218</v>
      </c>
      <c r="F19" s="163">
        <v>2271</v>
      </c>
      <c r="G19" s="163">
        <v>2280</v>
      </c>
      <c r="H19" s="162">
        <v>1102</v>
      </c>
      <c r="I19" s="162">
        <v>1152</v>
      </c>
      <c r="J19" s="162">
        <v>3519</v>
      </c>
      <c r="K19" s="162">
        <v>3114</v>
      </c>
      <c r="L19" s="162">
        <v>209</v>
      </c>
      <c r="M19" s="162">
        <v>270</v>
      </c>
      <c r="N19" s="164">
        <f aca="true" t="shared" si="2" ref="N19:O21">D19+F19+H19+J19+L19</f>
        <v>8306</v>
      </c>
      <c r="O19" s="164">
        <f t="shared" si="2"/>
        <v>8034</v>
      </c>
      <c r="P19" s="165">
        <f>SUM(D19:M19)</f>
        <v>16340</v>
      </c>
      <c r="Q19" s="205"/>
      <c r="S19" s="207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</row>
    <row r="20" spans="2:45" s="69" customFormat="1" ht="12.75">
      <c r="B20" s="169" t="s">
        <v>24</v>
      </c>
      <c r="C20" s="196"/>
      <c r="D20" s="222">
        <v>909</v>
      </c>
      <c r="E20" s="223">
        <v>962</v>
      </c>
      <c r="F20" s="224">
        <v>1482</v>
      </c>
      <c r="G20" s="224">
        <v>1614</v>
      </c>
      <c r="H20" s="223">
        <v>891</v>
      </c>
      <c r="I20" s="223">
        <v>1004</v>
      </c>
      <c r="J20" s="223">
        <v>2603</v>
      </c>
      <c r="K20" s="223">
        <v>1730</v>
      </c>
      <c r="L20" s="223">
        <v>139</v>
      </c>
      <c r="M20" s="223">
        <v>73</v>
      </c>
      <c r="N20" s="164">
        <f t="shared" si="2"/>
        <v>6024</v>
      </c>
      <c r="O20" s="164">
        <f t="shared" si="2"/>
        <v>5383</v>
      </c>
      <c r="P20" s="165">
        <f t="shared" si="0"/>
        <v>11407</v>
      </c>
      <c r="Q20" s="201"/>
      <c r="R20" s="202"/>
      <c r="S20" s="200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169" t="s">
        <v>58</v>
      </c>
      <c r="C21" s="196"/>
      <c r="D21" s="222">
        <v>3717</v>
      </c>
      <c r="E21" s="223">
        <v>3646</v>
      </c>
      <c r="F21" s="224">
        <v>6574</v>
      </c>
      <c r="G21" s="224">
        <v>6816</v>
      </c>
      <c r="H21" s="223">
        <v>2414</v>
      </c>
      <c r="I21" s="223">
        <v>2880</v>
      </c>
      <c r="J21" s="223">
        <v>7676</v>
      </c>
      <c r="K21" s="223">
        <v>4467</v>
      </c>
      <c r="L21" s="223">
        <v>406</v>
      </c>
      <c r="M21" s="223">
        <v>438</v>
      </c>
      <c r="N21" s="164">
        <f t="shared" si="2"/>
        <v>20787</v>
      </c>
      <c r="O21" s="164">
        <f t="shared" si="2"/>
        <v>18247</v>
      </c>
      <c r="P21" s="165">
        <f t="shared" si="0"/>
        <v>39034</v>
      </c>
      <c r="Q21" s="201"/>
      <c r="R21" s="202"/>
      <c r="S21" s="200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12.75">
      <c r="B22" s="282" t="s">
        <v>72</v>
      </c>
      <c r="C22" s="196"/>
      <c r="D22" s="222">
        <v>3811</v>
      </c>
      <c r="E22" s="223">
        <v>4045</v>
      </c>
      <c r="F22" s="224">
        <v>7162</v>
      </c>
      <c r="G22" s="224">
        <v>7338</v>
      </c>
      <c r="H22" s="223">
        <v>2699</v>
      </c>
      <c r="I22" s="223">
        <v>2888</v>
      </c>
      <c r="J22" s="223">
        <v>7744</v>
      </c>
      <c r="K22" s="223">
        <v>3821</v>
      </c>
      <c r="L22" s="223">
        <v>409</v>
      </c>
      <c r="M22" s="223">
        <v>434</v>
      </c>
      <c r="N22" s="164">
        <f>D22+F22+H22+J22+L22</f>
        <v>21825</v>
      </c>
      <c r="O22" s="164">
        <f aca="true" t="shared" si="3" ref="N22:O27">E22+G22+I22+K22+M22</f>
        <v>18526</v>
      </c>
      <c r="P22" s="165">
        <f t="shared" si="0"/>
        <v>40351</v>
      </c>
      <c r="Q22" s="201"/>
      <c r="R22" s="202"/>
      <c r="S22" s="200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69" customFormat="1" ht="12.75">
      <c r="B23" s="282" t="s">
        <v>89</v>
      </c>
      <c r="C23" s="196"/>
      <c r="D23" s="222">
        <v>2675</v>
      </c>
      <c r="E23" s="223">
        <v>2782</v>
      </c>
      <c r="F23" s="224">
        <v>4157</v>
      </c>
      <c r="G23" s="224">
        <v>4514</v>
      </c>
      <c r="H23" s="223">
        <v>1376</v>
      </c>
      <c r="I23" s="223">
        <v>1647</v>
      </c>
      <c r="J23" s="223">
        <v>4972</v>
      </c>
      <c r="K23" s="223">
        <v>3507</v>
      </c>
      <c r="L23" s="223">
        <v>388</v>
      </c>
      <c r="M23" s="223">
        <v>441</v>
      </c>
      <c r="N23" s="164">
        <f t="shared" si="3"/>
        <v>13568</v>
      </c>
      <c r="O23" s="164">
        <f t="shared" si="3"/>
        <v>12891</v>
      </c>
      <c r="P23" s="165">
        <f t="shared" si="0"/>
        <v>26459</v>
      </c>
      <c r="Q23" s="201"/>
      <c r="R23" s="202"/>
      <c r="S23" s="200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2:45" s="69" customFormat="1" ht="12.75">
      <c r="B24" s="282" t="s">
        <v>91</v>
      </c>
      <c r="C24" s="196"/>
      <c r="D24" s="222">
        <v>2824</v>
      </c>
      <c r="E24" s="223">
        <v>2767</v>
      </c>
      <c r="F24" s="224">
        <v>4407</v>
      </c>
      <c r="G24" s="224">
        <v>4487</v>
      </c>
      <c r="H24" s="223">
        <v>1429</v>
      </c>
      <c r="I24" s="223">
        <v>1588</v>
      </c>
      <c r="J24" s="223">
        <v>4993</v>
      </c>
      <c r="K24" s="223">
        <v>3004</v>
      </c>
      <c r="L24" s="223">
        <v>286</v>
      </c>
      <c r="M24" s="223">
        <v>313</v>
      </c>
      <c r="N24" s="164">
        <f>D24+F24+H24+J24+L24</f>
        <v>13939</v>
      </c>
      <c r="O24" s="164">
        <f t="shared" si="3"/>
        <v>12159</v>
      </c>
      <c r="P24" s="165">
        <f t="shared" si="0"/>
        <v>26098</v>
      </c>
      <c r="Q24" s="201"/>
      <c r="R24" s="202"/>
      <c r="S24" s="200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2:45" s="69" customFormat="1" ht="12.75">
      <c r="B25" s="282" t="s">
        <v>100</v>
      </c>
      <c r="C25" s="196"/>
      <c r="D25" s="222">
        <v>1801</v>
      </c>
      <c r="E25" s="223">
        <v>1849</v>
      </c>
      <c r="F25" s="224">
        <v>2544</v>
      </c>
      <c r="G25" s="224">
        <v>2644</v>
      </c>
      <c r="H25" s="223">
        <v>846</v>
      </c>
      <c r="I25" s="223">
        <v>893</v>
      </c>
      <c r="J25" s="223">
        <v>2984</v>
      </c>
      <c r="K25" s="223">
        <v>1803</v>
      </c>
      <c r="L25" s="223">
        <v>195</v>
      </c>
      <c r="M25" s="223">
        <v>164</v>
      </c>
      <c r="N25" s="164">
        <f>D25+F25+H25+J25+L25</f>
        <v>8370</v>
      </c>
      <c r="O25" s="164">
        <f t="shared" si="3"/>
        <v>7353</v>
      </c>
      <c r="P25" s="165">
        <f t="shared" si="0"/>
        <v>15723</v>
      </c>
      <c r="Q25" s="201"/>
      <c r="R25" s="202"/>
      <c r="S25" s="200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</row>
    <row r="26" spans="2:45" s="69" customFormat="1" ht="21.75">
      <c r="B26" s="208" t="s">
        <v>90</v>
      </c>
      <c r="C26" s="196"/>
      <c r="D26" s="161">
        <v>118</v>
      </c>
      <c r="E26" s="162">
        <v>122</v>
      </c>
      <c r="F26" s="163">
        <v>115</v>
      </c>
      <c r="G26" s="163">
        <v>134</v>
      </c>
      <c r="H26" s="162">
        <v>59</v>
      </c>
      <c r="I26" s="162">
        <v>54</v>
      </c>
      <c r="J26" s="162">
        <v>140</v>
      </c>
      <c r="K26" s="162">
        <v>117</v>
      </c>
      <c r="L26" s="162">
        <v>11</v>
      </c>
      <c r="M26" s="162">
        <v>31</v>
      </c>
      <c r="N26" s="164">
        <f>D26+F26+H26+J26+L26</f>
        <v>443</v>
      </c>
      <c r="O26" s="164">
        <f>E26+G26+I26+K26+M26</f>
        <v>458</v>
      </c>
      <c r="P26" s="165">
        <f>SUM(D26:M26)</f>
        <v>901</v>
      </c>
      <c r="Q26" s="201"/>
      <c r="R26" s="202"/>
      <c r="S26" s="200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</row>
    <row r="27" spans="2:45" s="69" customFormat="1" ht="13.5" thickBot="1">
      <c r="B27" s="208" t="s">
        <v>93</v>
      </c>
      <c r="C27" s="225"/>
      <c r="D27" s="226">
        <v>176</v>
      </c>
      <c r="E27" s="227">
        <v>185</v>
      </c>
      <c r="F27" s="228">
        <v>151</v>
      </c>
      <c r="G27" s="228">
        <v>122</v>
      </c>
      <c r="H27" s="227">
        <v>41</v>
      </c>
      <c r="I27" s="227">
        <v>6</v>
      </c>
      <c r="J27" s="227">
        <v>520</v>
      </c>
      <c r="K27" s="227">
        <v>63</v>
      </c>
      <c r="L27" s="227">
        <v>78</v>
      </c>
      <c r="M27" s="227">
        <v>12</v>
      </c>
      <c r="N27" s="229">
        <f>D27+F27+H27+J27+L27</f>
        <v>966</v>
      </c>
      <c r="O27" s="229">
        <f t="shared" si="3"/>
        <v>388</v>
      </c>
      <c r="P27" s="230">
        <f>SUM(N27:O27)</f>
        <v>1354</v>
      </c>
      <c r="Q27" s="201"/>
      <c r="R27" s="202"/>
      <c r="S27" s="200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</row>
    <row r="28" spans="2:45" s="28" customFormat="1" ht="15.75" thickBot="1">
      <c r="B28" s="48" t="s">
        <v>3</v>
      </c>
      <c r="C28" s="49"/>
      <c r="D28" s="50">
        <f aca="true" t="shared" si="4" ref="D28:M28">SUM(D8:D27)</f>
        <v>26691</v>
      </c>
      <c r="E28" s="51">
        <f t="shared" si="4"/>
        <v>27514</v>
      </c>
      <c r="F28" s="51">
        <f t="shared" si="4"/>
        <v>41039</v>
      </c>
      <c r="G28" s="81">
        <f t="shared" si="4"/>
        <v>42690</v>
      </c>
      <c r="H28" s="51">
        <f t="shared" si="4"/>
        <v>17953</v>
      </c>
      <c r="I28" s="51">
        <f t="shared" si="4"/>
        <v>20844</v>
      </c>
      <c r="J28" s="51">
        <f t="shared" si="4"/>
        <v>61453</v>
      </c>
      <c r="K28" s="51">
        <f t="shared" si="4"/>
        <v>63122</v>
      </c>
      <c r="L28" s="51">
        <f t="shared" si="4"/>
        <v>3449</v>
      </c>
      <c r="M28" s="51">
        <f t="shared" si="4"/>
        <v>3558</v>
      </c>
      <c r="N28" s="52">
        <f>D28+F28+H28+J28+L28</f>
        <v>150585</v>
      </c>
      <c r="O28" s="52">
        <f>E28+G28+I28+K28+M28</f>
        <v>157728</v>
      </c>
      <c r="P28" s="53">
        <f>SUM(P8:P27)</f>
        <v>308313</v>
      </c>
      <c r="Q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</row>
    <row r="29" spans="2:21" ht="13.5" thickBot="1">
      <c r="B29" s="54" t="s">
        <v>4</v>
      </c>
      <c r="C29" s="55"/>
      <c r="D29" s="56">
        <f>D28/$P$28</f>
        <v>0.08657111441943739</v>
      </c>
      <c r="E29" s="56">
        <f aca="true" t="shared" si="5" ref="E29:M29">E28/$P$28</f>
        <v>0.08924047964244129</v>
      </c>
      <c r="F29" s="56">
        <f t="shared" si="5"/>
        <v>0.13310823740808853</v>
      </c>
      <c r="G29" s="56">
        <f t="shared" si="5"/>
        <v>0.1384631851397768</v>
      </c>
      <c r="H29" s="56">
        <f t="shared" si="5"/>
        <v>0.05822978596426359</v>
      </c>
      <c r="I29" s="56">
        <f t="shared" si="5"/>
        <v>0.06760662054470619</v>
      </c>
      <c r="J29" s="56">
        <f t="shared" si="5"/>
        <v>0.19932017138427507</v>
      </c>
      <c r="K29" s="56">
        <f t="shared" si="5"/>
        <v>0.20473350134441298</v>
      </c>
      <c r="L29" s="56">
        <f t="shared" si="5"/>
        <v>0.01118668366238206</v>
      </c>
      <c r="M29" s="56">
        <f t="shared" si="5"/>
        <v>0.011540220490216111</v>
      </c>
      <c r="N29" s="79">
        <f>N28/$P$28</f>
        <v>0.48841599283844667</v>
      </c>
      <c r="O29" s="79">
        <f>O28/$P$28</f>
        <v>0.5115840071615534</v>
      </c>
      <c r="P29" s="57" t="str">
        <f>IF(P28&lt;&gt;'Population Summary'!D31,"Check Total"," ")</f>
        <v> </v>
      </c>
      <c r="S29" s="74"/>
      <c r="U29" s="74"/>
    </row>
    <row r="30" spans="2:21" ht="46.5" customHeight="1">
      <c r="B30" s="2"/>
      <c r="C30" s="2"/>
      <c r="D30" s="96"/>
      <c r="E30" s="96"/>
      <c r="F30" s="96"/>
      <c r="G30" s="96"/>
      <c r="H30" s="96"/>
      <c r="I30" s="97"/>
      <c r="J30" s="96"/>
      <c r="K30" s="96"/>
      <c r="L30" s="96"/>
      <c r="M30" s="96"/>
      <c r="N30" s="96"/>
      <c r="O30" s="95"/>
      <c r="P30" s="2"/>
      <c r="S30" s="74"/>
      <c r="T30" s="74"/>
      <c r="U30" s="74"/>
    </row>
    <row r="31" spans="19:20" ht="12.75">
      <c r="S31" s="74"/>
      <c r="T31" s="74"/>
    </row>
    <row r="32" spans="19:20" ht="12.75">
      <c r="S32" s="74"/>
      <c r="T32" s="74"/>
    </row>
    <row r="34" ht="12.75">
      <c r="T34" s="74"/>
    </row>
    <row r="35" ht="12.75">
      <c r="T35" s="74"/>
    </row>
    <row r="36" ht="12.75">
      <c r="S36" s="185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  <row r="78" ht="12.75">
      <c r="Q78" s="3"/>
    </row>
    <row r="79" ht="12.75">
      <c r="Q79" s="3"/>
    </row>
    <row r="80" ht="12.75">
      <c r="Q80" s="3"/>
    </row>
  </sheetData>
  <sheetProtection/>
  <mergeCells count="10">
    <mergeCell ref="I4:M4"/>
    <mergeCell ref="N6:O6"/>
    <mergeCell ref="B6:B7"/>
    <mergeCell ref="D6:E6"/>
    <mergeCell ref="H6:I6"/>
    <mergeCell ref="J6:K6"/>
    <mergeCell ref="P6:P7"/>
    <mergeCell ref="D5:M5"/>
    <mergeCell ref="L6:M6"/>
    <mergeCell ref="F6:G6"/>
  </mergeCells>
  <printOptions/>
  <pageMargins left="0.11" right="0.17" top="0.08" bottom="0.09" header="0.15" footer="0.09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B1:X256"/>
  <sheetViews>
    <sheetView showGridLines="0" zoomScalePageLayoutView="0" workbookViewId="0" topLeftCell="A1">
      <selection activeCell="P18" sqref="P18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0.13671875" style="0" customWidth="1"/>
    <col min="6" max="6" width="28.57421875" style="0" customWidth="1"/>
    <col min="7" max="7" width="8.8515625" style="0" customWidth="1"/>
    <col min="8" max="8" width="11.7109375" style="0" hidden="1" customWidth="1"/>
    <col min="9" max="9" width="14.00390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15.140625" style="0" customWidth="1"/>
    <col min="20" max="20" width="10.140625" style="0" customWidth="1"/>
    <col min="21" max="21" width="14.57421875" style="0" customWidth="1"/>
    <col min="22" max="22" width="19.57421875" style="0" hidden="1" customWidth="1"/>
    <col min="23" max="23" width="13.8515625" style="0" hidden="1" customWidth="1"/>
  </cols>
  <sheetData>
    <row r="1" spans="11:18" ht="75.75" customHeight="1">
      <c r="K1" s="326" t="s">
        <v>107</v>
      </c>
      <c r="L1" s="326"/>
      <c r="M1" s="326"/>
      <c r="N1" s="326"/>
      <c r="O1" s="326"/>
      <c r="P1" s="326"/>
      <c r="Q1" s="326"/>
      <c r="R1" s="326"/>
    </row>
    <row r="2" spans="2:20" ht="18" customHeight="1">
      <c r="B2" s="120"/>
      <c r="C2" s="120"/>
      <c r="D2" s="120"/>
      <c r="E2" s="120"/>
      <c r="F2" s="120"/>
      <c r="G2" s="120"/>
      <c r="H2" s="120"/>
      <c r="I2" s="120"/>
      <c r="J2" s="120"/>
      <c r="S2" s="121"/>
      <c r="T2" s="121"/>
    </row>
    <row r="3" spans="2:22" ht="17.25" customHeight="1">
      <c r="B3" s="120"/>
      <c r="C3" s="253"/>
      <c r="D3" s="254"/>
      <c r="E3" s="254"/>
      <c r="F3" s="255" t="str">
        <f>AgeSexBreakdown!B8</f>
        <v>Addis Ababa</v>
      </c>
      <c r="G3" s="254"/>
      <c r="H3" s="254" t="b">
        <v>0</v>
      </c>
      <c r="I3" s="256" t="str">
        <f>AgeSexBreakdown!B8</f>
        <v>Addis Ababa</v>
      </c>
      <c r="J3" s="120"/>
      <c r="L3" s="122"/>
      <c r="M3" s="327" t="s">
        <v>73</v>
      </c>
      <c r="N3" s="327"/>
      <c r="O3" s="327"/>
      <c r="P3" s="327"/>
      <c r="Q3" s="328" t="s">
        <v>3</v>
      </c>
      <c r="R3" s="328"/>
      <c r="V3" t="str">
        <f>IF(H3=TRUE,I3," ")</f>
        <v> </v>
      </c>
    </row>
    <row r="4" spans="2:22" ht="24" customHeight="1">
      <c r="B4" s="120"/>
      <c r="C4" s="253"/>
      <c r="D4" s="254"/>
      <c r="E4" s="257"/>
      <c r="F4" s="255" t="str">
        <f>AgeSexBreakdown!B9</f>
        <v>Mai-Aini</v>
      </c>
      <c r="G4" s="257"/>
      <c r="H4" s="257" t="b">
        <v>0</v>
      </c>
      <c r="I4" s="256" t="str">
        <f>AgeSexBreakdown!B9</f>
        <v>Mai-Aini</v>
      </c>
      <c r="J4" s="120"/>
      <c r="L4" s="123" t="s">
        <v>74</v>
      </c>
      <c r="M4" s="124" t="s">
        <v>75</v>
      </c>
      <c r="N4" s="125" t="s">
        <v>76</v>
      </c>
      <c r="O4" s="124" t="s">
        <v>77</v>
      </c>
      <c r="P4" s="125" t="s">
        <v>76</v>
      </c>
      <c r="Q4" s="126" t="s">
        <v>3</v>
      </c>
      <c r="R4" s="127" t="s">
        <v>76</v>
      </c>
      <c r="S4" s="121"/>
      <c r="V4" t="str">
        <f aca="true" t="shared" si="0" ref="V4:V24">IF(H4=TRUE,I4," ")</f>
        <v> </v>
      </c>
    </row>
    <row r="5" spans="2:23" ht="19.5" customHeight="1">
      <c r="B5" s="120"/>
      <c r="C5" s="253"/>
      <c r="D5" s="254"/>
      <c r="E5" s="257"/>
      <c r="F5" s="255" t="str">
        <f>AgeSexBreakdown!B10</f>
        <v>Adi Harush</v>
      </c>
      <c r="G5" s="257"/>
      <c r="H5" s="257" t="b">
        <v>0</v>
      </c>
      <c r="I5" s="256" t="str">
        <f>AgeSexBreakdown!B10</f>
        <v>Adi Harush</v>
      </c>
      <c r="J5" s="120"/>
      <c r="L5" s="128" t="s">
        <v>78</v>
      </c>
      <c r="M5" s="129">
        <f>M26+M36+M46+M56+M66+M76+M86+M96+M106+M116+M126+M136+M146+M156+M166+M176+M186+M196+M206+M216</f>
        <v>1233</v>
      </c>
      <c r="N5" s="130">
        <f aca="true" t="shared" si="1" ref="N5:N10">M5/$Q$10</f>
        <v>0.09930734536082474</v>
      </c>
      <c r="O5" s="129">
        <f>O26+O36+O46+O66+O76+O86+O96+O106+O116+O126+O136+O56+O146+O156+O166+O176+O186+O196+O206+O216</f>
        <v>1124</v>
      </c>
      <c r="P5" s="130">
        <f aca="true" t="shared" si="2" ref="P5:P10">O5/$Q$10</f>
        <v>0.09052835051546392</v>
      </c>
      <c r="Q5" s="131">
        <f>M5+O5</f>
        <v>2357</v>
      </c>
      <c r="R5" s="132">
        <f aca="true" t="shared" si="3" ref="R5:R10">Q5/$Q$10</f>
        <v>0.18983569587628865</v>
      </c>
      <c r="S5" s="133"/>
      <c r="V5" t="str">
        <f t="shared" si="0"/>
        <v> </v>
      </c>
      <c r="W5" t="str">
        <f>IF(H3=TRUE,"Urban"," ")</f>
        <v> </v>
      </c>
    </row>
    <row r="6" spans="2:23" ht="19.5" customHeight="1">
      <c r="B6" s="120"/>
      <c r="C6" s="253"/>
      <c r="D6" s="254"/>
      <c r="E6" s="257"/>
      <c r="F6" s="255" t="str">
        <f>AgeSexBreakdown!B11</f>
        <v>Shimelba</v>
      </c>
      <c r="G6" s="257"/>
      <c r="H6" s="257" t="b">
        <v>0</v>
      </c>
      <c r="I6" s="256" t="str">
        <f>AgeSexBreakdown!B11</f>
        <v>Shimelba</v>
      </c>
      <c r="J6" s="120"/>
      <c r="L6" s="134" t="s">
        <v>79</v>
      </c>
      <c r="M6" s="129">
        <f>M27+M37+M47+M57+M67+M77+M87+M97+M107+M117+M127+M137+M147+M157+M167+M177+M187+M197+M207+M217</f>
        <v>1387</v>
      </c>
      <c r="N6" s="130">
        <f t="shared" si="1"/>
        <v>0.11171069587628867</v>
      </c>
      <c r="O6" s="129">
        <f>O27+O37+O47+O67+O77+O87+O97+O107+O117+O127+O137+O57+O147+O157+O167+O177+O187+O197+O207+O217</f>
        <v>1365</v>
      </c>
      <c r="P6" s="130">
        <f t="shared" si="2"/>
        <v>0.10993878865979381</v>
      </c>
      <c r="Q6" s="131">
        <f>M6+O6</f>
        <v>2752</v>
      </c>
      <c r="R6" s="132">
        <f t="shared" si="3"/>
        <v>0.22164948453608246</v>
      </c>
      <c r="S6" s="135"/>
      <c r="V6" t="str">
        <f t="shared" si="0"/>
        <v> </v>
      </c>
      <c r="W6" t="str">
        <f>IF(H4=TRUE,"Somali"," ")</f>
        <v> </v>
      </c>
    </row>
    <row r="7" spans="2:23" ht="19.5" customHeight="1">
      <c r="B7" s="120"/>
      <c r="C7" s="253"/>
      <c r="D7" s="254"/>
      <c r="E7" s="257"/>
      <c r="F7" s="255" t="str">
        <f>AgeSexBreakdown!B12</f>
        <v>ERT-Afar</v>
      </c>
      <c r="G7" s="257"/>
      <c r="H7" s="257" t="b">
        <v>0</v>
      </c>
      <c r="I7" s="256" t="str">
        <f>AgeSexBreakdown!B12</f>
        <v>ERT-Afar</v>
      </c>
      <c r="J7" s="120"/>
      <c r="L7" s="136" t="s">
        <v>80</v>
      </c>
      <c r="M7" s="129">
        <f>M28+M38+M48+M58+M68+M78+M88+M98+M108+M118+M128+M138+M148+M158+M168+M178+M188+M198+M208+M218</f>
        <v>745</v>
      </c>
      <c r="N7" s="130">
        <f t="shared" si="1"/>
        <v>0.06000322164948454</v>
      </c>
      <c r="O7" s="129">
        <f>O28+O38+O48+O68+O78+O88+O98+O108+O118+O128+O138+O58+O148+O158+O168+O178+O188+O198+O208+O218</f>
        <v>597</v>
      </c>
      <c r="P7" s="130">
        <f t="shared" si="2"/>
        <v>0.048083118556701034</v>
      </c>
      <c r="Q7" s="131">
        <f>M7+O7</f>
        <v>1342</v>
      </c>
      <c r="R7" s="132">
        <f t="shared" si="3"/>
        <v>0.10808634020618557</v>
      </c>
      <c r="S7" s="135"/>
      <c r="V7" t="str">
        <f t="shared" si="0"/>
        <v> </v>
      </c>
      <c r="W7" t="str">
        <f>IF(H5=TRUE,"Somali"," ")</f>
        <v> </v>
      </c>
    </row>
    <row r="8" spans="2:23" ht="19.5" customHeight="1">
      <c r="B8" s="120"/>
      <c r="C8" s="253"/>
      <c r="D8" s="254"/>
      <c r="E8" s="257"/>
      <c r="F8" s="255" t="str">
        <f>AgeSexBreakdown!B13</f>
        <v>Fugnido</v>
      </c>
      <c r="G8" s="257"/>
      <c r="H8" s="257" t="b">
        <v>0</v>
      </c>
      <c r="I8" s="256" t="str">
        <f>AgeSexBreakdown!B13</f>
        <v>Fugnido</v>
      </c>
      <c r="J8" s="120"/>
      <c r="L8" s="128" t="s">
        <v>81</v>
      </c>
      <c r="M8" s="129">
        <f>M29+M39+M49+M59+M69+M79+M89+M99+M109+M119+M129+M139+M149+M159+M169+M179+M189+M199+M209+M219</f>
        <v>3310</v>
      </c>
      <c r="N8" s="130">
        <f t="shared" si="1"/>
        <v>0.2665914948453608</v>
      </c>
      <c r="O8" s="129">
        <f>O29+O39+O49+O69+O79+O89+O99+O109+O119+O129+O59+O139+O149+O159+O169+O179+O189+O199+O209+O219</f>
        <v>2286</v>
      </c>
      <c r="P8" s="130">
        <f t="shared" si="2"/>
        <v>0.18411726804123713</v>
      </c>
      <c r="Q8" s="131">
        <f>M8+O8</f>
        <v>5596</v>
      </c>
      <c r="R8" s="132">
        <f t="shared" si="3"/>
        <v>0.45070876288659795</v>
      </c>
      <c r="S8" s="135"/>
      <c r="V8" t="str">
        <f t="shared" si="0"/>
        <v> </v>
      </c>
      <c r="W8" t="str">
        <f>IF(H6=TRUE,"Somali"," ")</f>
        <v> </v>
      </c>
    </row>
    <row r="9" spans="2:23" ht="19.5" customHeight="1">
      <c r="B9" s="120"/>
      <c r="C9" s="253"/>
      <c r="D9" s="254"/>
      <c r="E9" s="257"/>
      <c r="F9" s="255" t="str">
        <f>AgeSexBreakdown!B14</f>
        <v>Sherkole</v>
      </c>
      <c r="G9" s="257"/>
      <c r="H9" s="257" t="b">
        <v>0</v>
      </c>
      <c r="I9" s="256" t="str">
        <f>AgeSexBreakdown!B14</f>
        <v>Sherkole</v>
      </c>
      <c r="J9" s="120"/>
      <c r="L9" s="128" t="s">
        <v>82</v>
      </c>
      <c r="M9" s="129">
        <f>M30+M40+M50+M60+M70+M80+M90+M100+M110+M120+M130+M140+M150+M160+M170+M180+M190+M200+M210+M220</f>
        <v>182</v>
      </c>
      <c r="N9" s="130">
        <f t="shared" si="1"/>
        <v>0.014658505154639175</v>
      </c>
      <c r="O9" s="129">
        <f>O30+O40+O50+O70+O80+O90+O100+O110+O120+O130+O140+O60+O150+O160+O170+O180+O190+O200+O210+O220</f>
        <v>187</v>
      </c>
      <c r="P9" s="130">
        <f t="shared" si="2"/>
        <v>0.015061211340206186</v>
      </c>
      <c r="Q9" s="131">
        <f>M9+O9</f>
        <v>369</v>
      </c>
      <c r="R9" s="132">
        <f t="shared" si="3"/>
        <v>0.02971971649484536</v>
      </c>
      <c r="S9" s="135"/>
      <c r="V9" t="str">
        <f t="shared" si="0"/>
        <v> </v>
      </c>
      <c r="W9" t="str">
        <f>IF(H7=TRUE,"Somali"," ")</f>
        <v> </v>
      </c>
    </row>
    <row r="10" spans="2:23" ht="19.5" customHeight="1">
      <c r="B10" s="120"/>
      <c r="C10" s="253"/>
      <c r="D10" s="254"/>
      <c r="E10" s="257"/>
      <c r="F10" s="255" t="str">
        <f>AgeSexBreakdown!B15</f>
        <v>Tongo</v>
      </c>
      <c r="G10" s="257"/>
      <c r="H10" s="257" t="b">
        <v>1</v>
      </c>
      <c r="I10" s="256" t="str">
        <f>AgeSexBreakdown!B15</f>
        <v>Tongo</v>
      </c>
      <c r="J10" s="120"/>
      <c r="L10" s="137" t="s">
        <v>3</v>
      </c>
      <c r="M10" s="138">
        <f>SUM(M5:M9)</f>
        <v>6857</v>
      </c>
      <c r="N10" s="139">
        <f t="shared" si="1"/>
        <v>0.5522712628865979</v>
      </c>
      <c r="O10" s="138">
        <f>SUM(O5:O9)</f>
        <v>5559</v>
      </c>
      <c r="P10" s="139">
        <f t="shared" si="2"/>
        <v>0.44772873711340205</v>
      </c>
      <c r="Q10" s="138">
        <f>SUM(Q5:Q9)</f>
        <v>12416</v>
      </c>
      <c r="R10" s="139">
        <f t="shared" si="3"/>
        <v>1</v>
      </c>
      <c r="S10" s="135"/>
      <c r="V10" t="str">
        <f t="shared" si="0"/>
        <v>Tongo</v>
      </c>
      <c r="W10" t="str">
        <f>IF(H8=TRUE,"Eritrean"," ")</f>
        <v> </v>
      </c>
    </row>
    <row r="11" spans="2:23" ht="19.5" customHeight="1">
      <c r="B11" s="120"/>
      <c r="C11" s="253"/>
      <c r="D11" s="254"/>
      <c r="E11" s="257"/>
      <c r="F11" s="255" t="str">
        <f>AgeSexBreakdown!B16</f>
        <v>Ad-Damazin TC</v>
      </c>
      <c r="G11" s="257"/>
      <c r="H11" s="257" t="b">
        <v>0</v>
      </c>
      <c r="I11" s="256" t="str">
        <f>AgeSexBreakdown!B16</f>
        <v>Ad-Damazin TC</v>
      </c>
      <c r="J11" s="120"/>
      <c r="L11" s="335" t="s">
        <v>83</v>
      </c>
      <c r="M11" s="329" t="str">
        <f>CONCATENATE(V5," ",V6," ",V7," ",V8," ",V9," ",V10," ",V11," ",V12," ",V13," ",V14,V15,V16,V17,V18,V19,V20,V21,V22,V23,V24,V25)</f>
        <v>          Tongo                   </v>
      </c>
      <c r="N11" s="329"/>
      <c r="O11" s="329"/>
      <c r="P11" s="329"/>
      <c r="Q11" s="329"/>
      <c r="R11" s="330"/>
      <c r="S11" s="140"/>
      <c r="V11" t="str">
        <f t="shared" si="0"/>
        <v> </v>
      </c>
      <c r="W11" t="s">
        <v>98</v>
      </c>
    </row>
    <row r="12" spans="2:23" ht="16.5" customHeight="1">
      <c r="B12" s="120"/>
      <c r="C12" s="253"/>
      <c r="D12" s="254"/>
      <c r="E12" s="257"/>
      <c r="F12" s="255" t="str">
        <f>AgeSexBreakdown!B17</f>
        <v>KEN-Borena</v>
      </c>
      <c r="G12" s="257"/>
      <c r="H12" s="257" t="b">
        <v>0</v>
      </c>
      <c r="I12" s="256" t="str">
        <f>AgeSexBreakdown!B17</f>
        <v>KEN-Borena</v>
      </c>
      <c r="J12" s="120"/>
      <c r="L12" s="336"/>
      <c r="M12" s="331"/>
      <c r="N12" s="331"/>
      <c r="O12" s="331"/>
      <c r="P12" s="331"/>
      <c r="Q12" s="331"/>
      <c r="R12" s="332"/>
      <c r="V12" t="str">
        <f t="shared" si="0"/>
        <v> </v>
      </c>
      <c r="W12" t="s">
        <v>98</v>
      </c>
    </row>
    <row r="13" spans="2:23" ht="19.5" customHeight="1" thickBot="1">
      <c r="B13" s="120"/>
      <c r="C13" s="253"/>
      <c r="D13" s="254"/>
      <c r="E13" s="257"/>
      <c r="F13" s="255" t="str">
        <f>AgeSexBreakdown!B18</f>
        <v>Aw-barre</v>
      </c>
      <c r="G13" s="257"/>
      <c r="H13" s="257" t="b">
        <v>0</v>
      </c>
      <c r="I13" s="256" t="str">
        <f>AgeSexBreakdown!B18</f>
        <v>Aw-barre</v>
      </c>
      <c r="J13" s="120"/>
      <c r="L13" s="337"/>
      <c r="M13" s="333"/>
      <c r="N13" s="333"/>
      <c r="O13" s="333"/>
      <c r="P13" s="333"/>
      <c r="Q13" s="333"/>
      <c r="R13" s="334"/>
      <c r="S13" s="121"/>
      <c r="V13" t="str">
        <f t="shared" si="0"/>
        <v> </v>
      </c>
      <c r="W13" t="str">
        <f>IF(H11=TRUE,"Sudanese"," ")</f>
        <v> </v>
      </c>
    </row>
    <row r="14" spans="2:23" ht="17.25" customHeight="1">
      <c r="B14" s="120"/>
      <c r="C14" s="253"/>
      <c r="D14" s="257"/>
      <c r="E14" s="257"/>
      <c r="F14" s="255" t="str">
        <f>AgeSexBreakdown!B19</f>
        <v>Kebribeyah</v>
      </c>
      <c r="G14" s="257"/>
      <c r="H14" s="257" t="b">
        <v>0</v>
      </c>
      <c r="I14" s="256" t="str">
        <f>AgeSexBreakdown!B19</f>
        <v>Kebribeyah</v>
      </c>
      <c r="J14" s="120"/>
      <c r="V14" t="str">
        <f t="shared" si="0"/>
        <v> </v>
      </c>
      <c r="W14" t="str">
        <f>IF(H12=TRUE,"Sudanese"," ")</f>
        <v> </v>
      </c>
    </row>
    <row r="15" spans="2:22" ht="21" customHeight="1">
      <c r="B15" s="120"/>
      <c r="C15" s="253"/>
      <c r="D15" s="257"/>
      <c r="E15" s="257"/>
      <c r="F15" s="255" t="str">
        <f>AgeSexBreakdown!B20</f>
        <v>Sheder</v>
      </c>
      <c r="G15" s="257"/>
      <c r="H15" s="257" t="b">
        <v>0</v>
      </c>
      <c r="I15" s="256" t="str">
        <f>AgeSexBreakdown!B20</f>
        <v>Sheder</v>
      </c>
      <c r="J15" s="120"/>
      <c r="S15" s="121"/>
      <c r="V15" t="str">
        <f t="shared" si="0"/>
        <v> </v>
      </c>
    </row>
    <row r="16" spans="2:24" ht="19.5" customHeight="1">
      <c r="B16" s="120"/>
      <c r="C16" s="253"/>
      <c r="D16" s="257"/>
      <c r="E16" s="257"/>
      <c r="F16" s="257" t="str">
        <f>AgeSexBreakdown!B21</f>
        <v>Bokolmanyo</v>
      </c>
      <c r="G16" s="257"/>
      <c r="H16" s="257" t="b">
        <v>0</v>
      </c>
      <c r="I16" s="256" t="str">
        <f>AgeSexBreakdown!B21</f>
        <v>Bokolmanyo</v>
      </c>
      <c r="J16" s="120"/>
      <c r="S16" s="133"/>
      <c r="T16" s="133"/>
      <c r="V16" t="str">
        <f t="shared" si="0"/>
        <v> </v>
      </c>
      <c r="X16" s="170"/>
    </row>
    <row r="17" spans="2:22" ht="19.5" customHeight="1">
      <c r="B17" s="120"/>
      <c r="C17" s="253"/>
      <c r="D17" s="257"/>
      <c r="E17" s="257"/>
      <c r="F17" s="257" t="str">
        <f>AgeSexBreakdown!B22</f>
        <v>Melkadida   </v>
      </c>
      <c r="G17" s="257"/>
      <c r="H17" s="257" t="b">
        <v>0</v>
      </c>
      <c r="I17" s="256" t="str">
        <f>AgeSexBreakdown!B22</f>
        <v>Melkadida   </v>
      </c>
      <c r="J17" s="120"/>
      <c r="S17" s="135"/>
      <c r="T17" s="135"/>
      <c r="V17" t="str">
        <f t="shared" si="0"/>
        <v> </v>
      </c>
    </row>
    <row r="18" spans="2:23" ht="18" customHeight="1">
      <c r="B18" s="120"/>
      <c r="C18" s="253"/>
      <c r="D18" s="254"/>
      <c r="E18" s="254"/>
      <c r="F18" s="258" t="str">
        <f>AgeSexBreakdown!B23</f>
        <v>Kobe</v>
      </c>
      <c r="G18" s="254"/>
      <c r="H18" s="254" t="b">
        <v>0</v>
      </c>
      <c r="I18" s="256" t="str">
        <f>AgeSexBreakdown!B23</f>
        <v>Kobe</v>
      </c>
      <c r="J18" s="120"/>
      <c r="S18" s="135"/>
      <c r="T18" s="135"/>
      <c r="V18" t="str">
        <f t="shared" si="0"/>
        <v> </v>
      </c>
      <c r="W18" t="s">
        <v>99</v>
      </c>
    </row>
    <row r="19" spans="2:23" s="140" customFormat="1" ht="18" customHeight="1">
      <c r="B19" s="241"/>
      <c r="C19" s="259"/>
      <c r="D19" s="260"/>
      <c r="E19" s="260"/>
      <c r="F19" s="261" t="str">
        <f>AgeSexBreakdown!B24</f>
        <v>Hilaweyn</v>
      </c>
      <c r="G19" s="260"/>
      <c r="H19" s="260" t="b">
        <v>0</v>
      </c>
      <c r="I19" s="262" t="str">
        <f>AgeSexBreakdown!B24</f>
        <v>Hilaweyn</v>
      </c>
      <c r="J19" s="241"/>
      <c r="S19" s="135"/>
      <c r="T19" s="135"/>
      <c r="V19" s="140" t="str">
        <f t="shared" si="0"/>
        <v> </v>
      </c>
      <c r="W19" s="140" t="s">
        <v>99</v>
      </c>
    </row>
    <row r="20" spans="2:22" ht="17.25" customHeight="1">
      <c r="B20" s="120"/>
      <c r="C20" s="253"/>
      <c r="D20" s="254"/>
      <c r="E20" s="254"/>
      <c r="F20" s="258" t="str">
        <f>AgeSexBreakdown!B25</f>
        <v>Buramino</v>
      </c>
      <c r="G20" s="254"/>
      <c r="H20" s="254" t="b">
        <v>0</v>
      </c>
      <c r="I20" s="256" t="str">
        <f>AgeSexBreakdown!B25</f>
        <v>Buramino</v>
      </c>
      <c r="J20" s="120"/>
      <c r="S20" s="135"/>
      <c r="T20" s="135"/>
      <c r="V20" t="str">
        <f t="shared" si="0"/>
        <v> </v>
      </c>
    </row>
    <row r="21" spans="2:23" s="140" customFormat="1" ht="18" customHeight="1" hidden="1">
      <c r="B21" s="241"/>
      <c r="C21" s="259"/>
      <c r="D21" s="260"/>
      <c r="E21" s="260"/>
      <c r="F21" s="261" t="str">
        <f>AgeSexBreakdown!B26</f>
        <v>Dolo Ado transit and reception  centre</v>
      </c>
      <c r="G21" s="260"/>
      <c r="H21" s="260" t="b">
        <v>0</v>
      </c>
      <c r="I21" s="262" t="str">
        <f>AgeSexBreakdown!B26</f>
        <v>Dolo Ado transit and reception  centre</v>
      </c>
      <c r="J21" s="241"/>
      <c r="S21" s="135"/>
      <c r="T21" s="135"/>
      <c r="V21" s="140" t="str">
        <f t="shared" si="0"/>
        <v> </v>
      </c>
      <c r="W21" s="140" t="s">
        <v>99</v>
      </c>
    </row>
    <row r="22" spans="2:23" ht="18" customHeight="1">
      <c r="B22" s="120"/>
      <c r="C22" s="263"/>
      <c r="D22" s="257"/>
      <c r="E22" s="257"/>
      <c r="F22" s="264" t="str">
        <f>AgeSexBreakdown!B27</f>
        <v>Gode(Dod-Dehar)</v>
      </c>
      <c r="G22" s="257"/>
      <c r="H22" s="257" t="b">
        <v>0</v>
      </c>
      <c r="I22" s="265" t="str">
        <f>AgeSexBreakdown!B27</f>
        <v>Gode(Dod-Dehar)</v>
      </c>
      <c r="J22" s="120"/>
      <c r="S22" s="135"/>
      <c r="T22" s="135"/>
      <c r="V22" t="str">
        <f t="shared" si="0"/>
        <v> </v>
      </c>
      <c r="W22" t="s">
        <v>99</v>
      </c>
    </row>
    <row r="23" spans="2:23" ht="17.25" customHeight="1">
      <c r="B23" s="120"/>
      <c r="C23" s="241"/>
      <c r="D23" s="241"/>
      <c r="E23" s="241"/>
      <c r="F23" s="242"/>
      <c r="G23" s="241"/>
      <c r="H23" s="241"/>
      <c r="I23" s="243"/>
      <c r="J23" s="120"/>
      <c r="S23" s="135"/>
      <c r="T23" s="135"/>
      <c r="V23" t="str">
        <f t="shared" si="0"/>
        <v> </v>
      </c>
      <c r="W23" t="s">
        <v>99</v>
      </c>
    </row>
    <row r="24" spans="2:23" ht="18.75" customHeight="1" hidden="1">
      <c r="B24" s="120"/>
      <c r="C24" s="120"/>
      <c r="D24" s="120"/>
      <c r="E24" s="120"/>
      <c r="F24" s="120"/>
      <c r="G24" s="120"/>
      <c r="H24" s="120"/>
      <c r="I24" s="120"/>
      <c r="J24" s="120"/>
      <c r="L24" s="141" t="s">
        <v>84</v>
      </c>
      <c r="M24" s="142"/>
      <c r="N24" s="141"/>
      <c r="O24" s="143"/>
      <c r="P24" s="143"/>
      <c r="Q24" s="143"/>
      <c r="R24" s="142"/>
      <c r="S24" s="135"/>
      <c r="T24" s="135"/>
      <c r="V24" t="str">
        <f t="shared" si="0"/>
        <v> </v>
      </c>
      <c r="W24" t="s">
        <v>99</v>
      </c>
    </row>
    <row r="25" spans="12:22" ht="19.5" customHeight="1" hidden="1">
      <c r="L25" s="128" t="s">
        <v>74</v>
      </c>
      <c r="M25" s="144" t="s">
        <v>75</v>
      </c>
      <c r="N25" s="145" t="s">
        <v>85</v>
      </c>
      <c r="O25" s="144" t="s">
        <v>77</v>
      </c>
      <c r="P25" s="145" t="s">
        <v>85</v>
      </c>
      <c r="Q25" s="145" t="s">
        <v>3</v>
      </c>
      <c r="R25" s="145" t="s">
        <v>85</v>
      </c>
      <c r="S25" s="135"/>
      <c r="T25" s="135"/>
      <c r="V25" t="str">
        <f>IF(H22=TRUE,I22," ")</f>
        <v> </v>
      </c>
    </row>
    <row r="26" spans="12:22" ht="19.5" customHeight="1" hidden="1">
      <c r="L26" s="128" t="s">
        <v>78</v>
      </c>
      <c r="M26" s="146" t="b">
        <f>IF($H$3=TRUE,AgeSexBreakdown!E8)</f>
        <v>0</v>
      </c>
      <c r="N26" s="147" t="e">
        <f aca="true" t="shared" si="4" ref="N26:N31">M26/$Q$31</f>
        <v>#DIV/0!</v>
      </c>
      <c r="O26" s="146" t="b">
        <f>IF($H$3=TRUE,AgeSexBreakdown!D8)</f>
        <v>0</v>
      </c>
      <c r="P26" s="147" t="e">
        <f aca="true" t="shared" si="5" ref="P26:P31">O26/$Q$31</f>
        <v>#DIV/0!</v>
      </c>
      <c r="Q26" s="146">
        <f>M26+O26</f>
        <v>0</v>
      </c>
      <c r="R26" s="147" t="e">
        <f>Q26/$Q$31</f>
        <v>#DIV/0!</v>
      </c>
      <c r="S26" s="135"/>
      <c r="T26" s="135"/>
      <c r="V26" t="str">
        <f>IF(H22=TRUE,I21," ")</f>
        <v> </v>
      </c>
    </row>
    <row r="27" spans="12:20" ht="18.75" customHeight="1" hidden="1">
      <c r="L27" s="134" t="s">
        <v>86</v>
      </c>
      <c r="M27" s="146" t="b">
        <f>IF($H$3=TRUE,AgeSexBreakdown!G8)</f>
        <v>0</v>
      </c>
      <c r="N27" s="147" t="e">
        <f t="shared" si="4"/>
        <v>#DIV/0!</v>
      </c>
      <c r="O27" s="146" t="b">
        <f>IF($H$3=TRUE,AgeSexBreakdown!F8)</f>
        <v>0</v>
      </c>
      <c r="P27" s="147" t="e">
        <f t="shared" si="5"/>
        <v>#DIV/0!</v>
      </c>
      <c r="Q27" s="146">
        <f>M27+O27</f>
        <v>0</v>
      </c>
      <c r="R27" s="147" t="e">
        <f>Q27/$Q$31</f>
        <v>#DIV/0!</v>
      </c>
      <c r="S27" s="135"/>
      <c r="T27" s="135"/>
    </row>
    <row r="28" spans="12:20" ht="24" customHeight="1" hidden="1">
      <c r="L28" s="136" t="s">
        <v>80</v>
      </c>
      <c r="M28" s="146" t="b">
        <f>IF($H$3=TRUE,AgeSexBreakdown!I8)</f>
        <v>0</v>
      </c>
      <c r="N28" s="147" t="e">
        <f t="shared" si="4"/>
        <v>#DIV/0!</v>
      </c>
      <c r="O28" s="146" t="b">
        <f>IF($H$3=TRUE,AgeSexBreakdown!H8)</f>
        <v>0</v>
      </c>
      <c r="P28" s="147" t="e">
        <f t="shared" si="5"/>
        <v>#DIV/0!</v>
      </c>
      <c r="Q28" s="146">
        <f>M28+O28</f>
        <v>0</v>
      </c>
      <c r="R28" s="147" t="e">
        <f>Q28/$Q$31</f>
        <v>#DIV/0!</v>
      </c>
      <c r="S28" s="121"/>
      <c r="T28" s="121"/>
    </row>
    <row r="29" spans="12:18" ht="15.75" customHeight="1" hidden="1">
      <c r="L29" s="128" t="s">
        <v>81</v>
      </c>
      <c r="M29" s="146" t="b">
        <f>IF($H$3=TRUE,AgeSexBreakdown!K8)</f>
        <v>0</v>
      </c>
      <c r="N29" s="147" t="e">
        <f t="shared" si="4"/>
        <v>#DIV/0!</v>
      </c>
      <c r="O29" s="146" t="b">
        <f>IF($H$3=TRUE,AgeSexBreakdown!J8)</f>
        <v>0</v>
      </c>
      <c r="P29" s="147" t="e">
        <f t="shared" si="5"/>
        <v>#DIV/0!</v>
      </c>
      <c r="Q29" s="146">
        <f>M29+O29</f>
        <v>0</v>
      </c>
      <c r="R29" s="147" t="e">
        <f>Q29/$Q$31</f>
        <v>#DIV/0!</v>
      </c>
    </row>
    <row r="30" spans="12:18" ht="15.75" customHeight="1" hidden="1">
      <c r="L30" s="128" t="s">
        <v>82</v>
      </c>
      <c r="M30" s="146" t="b">
        <f>IF($H$3=TRUE,AgeSexBreakdown!M8)</f>
        <v>0</v>
      </c>
      <c r="N30" s="147" t="e">
        <f t="shared" si="4"/>
        <v>#DIV/0!</v>
      </c>
      <c r="O30" s="146" t="b">
        <f>IF($H$3=TRUE,AgeSexBreakdown!L8)</f>
        <v>0</v>
      </c>
      <c r="P30" s="147" t="e">
        <f t="shared" si="5"/>
        <v>#DIV/0!</v>
      </c>
      <c r="Q30" s="146">
        <f>M30+O30</f>
        <v>0</v>
      </c>
      <c r="R30" s="147"/>
    </row>
    <row r="31" spans="12:18" ht="15.75" customHeight="1" hidden="1">
      <c r="L31" s="128" t="s">
        <v>3</v>
      </c>
      <c r="M31" s="146">
        <f>SUM(M26:M30)</f>
        <v>0</v>
      </c>
      <c r="N31" s="147" t="e">
        <f t="shared" si="4"/>
        <v>#DIV/0!</v>
      </c>
      <c r="O31" s="146">
        <f>SUM(O26:O30)</f>
        <v>0</v>
      </c>
      <c r="P31" s="147" t="e">
        <f t="shared" si="5"/>
        <v>#DIV/0!</v>
      </c>
      <c r="Q31" s="146">
        <f>SUM(Q26:Q30)</f>
        <v>0</v>
      </c>
      <c r="R31" s="147" t="e">
        <f>Q31/$Q$31</f>
        <v>#DIV/0!</v>
      </c>
    </row>
    <row r="32" spans="12:18" ht="15.75" customHeight="1" hidden="1">
      <c r="L32" s="148" t="s">
        <v>83</v>
      </c>
      <c r="M32" s="149" t="str">
        <f>I3</f>
        <v>Addis Ababa</v>
      </c>
      <c r="N32" s="150"/>
      <c r="O32" s="150"/>
      <c r="P32" s="150"/>
      <c r="Q32" s="150"/>
      <c r="R32" s="151"/>
    </row>
    <row r="33" ht="15.75" customHeight="1" hidden="1"/>
    <row r="34" spans="12:18" ht="15.75" customHeight="1" hidden="1">
      <c r="L34" s="141" t="s">
        <v>84</v>
      </c>
      <c r="M34" s="142"/>
      <c r="N34" s="141"/>
      <c r="O34" s="143"/>
      <c r="P34" s="143"/>
      <c r="Q34" s="143"/>
      <c r="R34" s="142"/>
    </row>
    <row r="35" spans="12:18" ht="15.75" customHeight="1" hidden="1">
      <c r="L35" s="128" t="s">
        <v>74</v>
      </c>
      <c r="M35" s="144" t="s">
        <v>75</v>
      </c>
      <c r="N35" s="145" t="s">
        <v>85</v>
      </c>
      <c r="O35" s="144" t="s">
        <v>77</v>
      </c>
      <c r="P35" s="145" t="s">
        <v>85</v>
      </c>
      <c r="Q35" s="145" t="s">
        <v>3</v>
      </c>
      <c r="R35" s="145" t="s">
        <v>85</v>
      </c>
    </row>
    <row r="36" spans="12:20" ht="15.75" customHeight="1" hidden="1">
      <c r="L36" s="128" t="s">
        <v>78</v>
      </c>
      <c r="M36" s="146" t="b">
        <f>IF($H$4=TRUE,AgeSexBreakdown!E9)</f>
        <v>0</v>
      </c>
      <c r="N36" s="147" t="e">
        <f aca="true" t="shared" si="6" ref="N36:N41">M36/$Q$41</f>
        <v>#DIV/0!</v>
      </c>
      <c r="O36" s="146" t="b">
        <f>IF($H$4=TRUE,AgeSexBreakdown!D9)</f>
        <v>0</v>
      </c>
      <c r="P36" s="147" t="e">
        <f aca="true" t="shared" si="7" ref="P36:P41">O36/$Q$41</f>
        <v>#DIV/0!</v>
      </c>
      <c r="Q36" s="146">
        <f>M36+O36</f>
        <v>0</v>
      </c>
      <c r="R36" s="147" t="e">
        <f aca="true" t="shared" si="8" ref="R36:R41">Q36/$Q$41</f>
        <v>#DIV/0!</v>
      </c>
      <c r="S36" s="152"/>
      <c r="T36" s="152"/>
    </row>
    <row r="37" spans="12:20" ht="15.75" customHeight="1" hidden="1">
      <c r="L37" s="134" t="s">
        <v>86</v>
      </c>
      <c r="M37" s="146" t="b">
        <f>IF($H$4=TRUE,AgeSexBreakdown!G9)</f>
        <v>0</v>
      </c>
      <c r="N37" s="147" t="e">
        <f t="shared" si="6"/>
        <v>#DIV/0!</v>
      </c>
      <c r="O37" s="146" t="b">
        <f>IF($H$4=TRUE,AgeSexBreakdown!F9)</f>
        <v>0</v>
      </c>
      <c r="P37" s="147" t="e">
        <f t="shared" si="7"/>
        <v>#DIV/0!</v>
      </c>
      <c r="Q37" s="146">
        <f>M37+O37</f>
        <v>0</v>
      </c>
      <c r="R37" s="147" t="e">
        <f t="shared" si="8"/>
        <v>#DIV/0!</v>
      </c>
      <c r="S37" s="133"/>
      <c r="T37" s="133"/>
    </row>
    <row r="38" spans="12:20" ht="11.25" customHeight="1" hidden="1">
      <c r="L38" s="136" t="s">
        <v>80</v>
      </c>
      <c r="M38" s="146" t="b">
        <f>IF($H$4=TRUE,AgeSexBreakdown!I9)</f>
        <v>0</v>
      </c>
      <c r="N38" s="147" t="e">
        <f t="shared" si="6"/>
        <v>#DIV/0!</v>
      </c>
      <c r="O38" s="146" t="b">
        <f>IF($H$4=TRUE,AgeSexBreakdown!H9)</f>
        <v>0</v>
      </c>
      <c r="P38" s="147" t="e">
        <f t="shared" si="7"/>
        <v>#DIV/0!</v>
      </c>
      <c r="Q38" s="146">
        <f>M38+O38</f>
        <v>0</v>
      </c>
      <c r="R38" s="147" t="e">
        <f t="shared" si="8"/>
        <v>#DIV/0!</v>
      </c>
      <c r="S38" s="135"/>
      <c r="T38" s="135"/>
    </row>
    <row r="39" spans="12:20" ht="15.75" customHeight="1" hidden="1">
      <c r="L39" s="128" t="s">
        <v>81</v>
      </c>
      <c r="M39" s="146" t="b">
        <f>IF($H$4=TRUE,AgeSexBreakdown!K9)</f>
        <v>0</v>
      </c>
      <c r="N39" s="147" t="e">
        <f t="shared" si="6"/>
        <v>#DIV/0!</v>
      </c>
      <c r="O39" s="146" t="b">
        <f>IF($H$4=TRUE,AgeSexBreakdown!J9)</f>
        <v>0</v>
      </c>
      <c r="P39" s="147" t="e">
        <f t="shared" si="7"/>
        <v>#DIV/0!</v>
      </c>
      <c r="Q39" s="146">
        <f>M39+O39</f>
        <v>0</v>
      </c>
      <c r="R39" s="147" t="e">
        <f t="shared" si="8"/>
        <v>#DIV/0!</v>
      </c>
      <c r="S39" s="135"/>
      <c r="T39" s="135"/>
    </row>
    <row r="40" spans="12:20" ht="15.75" hidden="1">
      <c r="L40" s="128" t="s">
        <v>82</v>
      </c>
      <c r="M40" s="146" t="b">
        <f>IF($H$4=TRUE,AgeSexBreakdown!M9)</f>
        <v>0</v>
      </c>
      <c r="N40" s="147" t="e">
        <f t="shared" si="6"/>
        <v>#DIV/0!</v>
      </c>
      <c r="O40" s="146" t="b">
        <f>IF($H$4=TRUE,AgeSexBreakdown!L9)</f>
        <v>0</v>
      </c>
      <c r="P40" s="147" t="e">
        <f t="shared" si="7"/>
        <v>#DIV/0!</v>
      </c>
      <c r="Q40" s="146">
        <f>M40+O40</f>
        <v>0</v>
      </c>
      <c r="R40" s="147" t="e">
        <f t="shared" si="8"/>
        <v>#DIV/0!</v>
      </c>
      <c r="S40" s="135"/>
      <c r="T40" s="135"/>
    </row>
    <row r="41" spans="12:20" ht="15.75" hidden="1">
      <c r="L41" s="128" t="s">
        <v>3</v>
      </c>
      <c r="M41" s="146">
        <f>SUM(M36:M40)</f>
        <v>0</v>
      </c>
      <c r="N41" s="147" t="e">
        <f t="shared" si="6"/>
        <v>#DIV/0!</v>
      </c>
      <c r="O41" s="146">
        <f>SUM(O36:O40)</f>
        <v>0</v>
      </c>
      <c r="P41" s="147" t="e">
        <f t="shared" si="7"/>
        <v>#DIV/0!</v>
      </c>
      <c r="Q41" s="146">
        <f>SUM(Q36:Q40)</f>
        <v>0</v>
      </c>
      <c r="R41" s="147" t="e">
        <f t="shared" si="8"/>
        <v>#DIV/0!</v>
      </c>
      <c r="S41" s="135"/>
      <c r="T41" s="135"/>
    </row>
    <row r="42" spans="12:20" ht="15.75" hidden="1">
      <c r="L42" s="148" t="s">
        <v>83</v>
      </c>
      <c r="M42" s="149" t="str">
        <f>I4</f>
        <v>Mai-Aini</v>
      </c>
      <c r="N42" s="150"/>
      <c r="O42" s="150"/>
      <c r="P42" s="150"/>
      <c r="Q42" s="150"/>
      <c r="R42" s="151"/>
      <c r="S42" s="135"/>
      <c r="T42" s="135"/>
    </row>
    <row r="43" spans="19:20" ht="15.75" hidden="1">
      <c r="S43" s="135"/>
      <c r="T43" s="135"/>
    </row>
    <row r="44" spans="12:20" ht="12.75" hidden="1">
      <c r="L44" s="141" t="s">
        <v>84</v>
      </c>
      <c r="M44" s="142"/>
      <c r="N44" s="141"/>
      <c r="O44" s="143"/>
      <c r="P44" s="143"/>
      <c r="Q44" s="143"/>
      <c r="R44" s="142"/>
      <c r="S44" s="140"/>
      <c r="T44" s="140"/>
    </row>
    <row r="45" spans="12:18" ht="15.75" hidden="1">
      <c r="L45" s="128" t="s">
        <v>74</v>
      </c>
      <c r="M45" s="144" t="s">
        <v>75</v>
      </c>
      <c r="N45" s="145" t="s">
        <v>85</v>
      </c>
      <c r="O45" s="144" t="s">
        <v>77</v>
      </c>
      <c r="P45" s="145" t="s">
        <v>85</v>
      </c>
      <c r="Q45" s="145" t="s">
        <v>3</v>
      </c>
      <c r="R45" s="145" t="s">
        <v>85</v>
      </c>
    </row>
    <row r="46" spans="12:20" ht="15.75" customHeight="1" hidden="1">
      <c r="L46" s="128" t="s">
        <v>78</v>
      </c>
      <c r="M46" s="146" t="b">
        <f>IF($H$5=TRUE,AgeSexBreakdown!E10)</f>
        <v>0</v>
      </c>
      <c r="N46" s="147" t="e">
        <f aca="true" t="shared" si="9" ref="N46:N51">M46/$Q$51</f>
        <v>#DIV/0!</v>
      </c>
      <c r="O46" s="146" t="b">
        <f>IF($H$5=TRUE,AgeSexBreakdown!D10)</f>
        <v>0</v>
      </c>
      <c r="P46" s="147" t="e">
        <f aca="true" t="shared" si="10" ref="P46:P51">O46/$Q$51</f>
        <v>#DIV/0!</v>
      </c>
      <c r="Q46" s="146">
        <f>M46+O46</f>
        <v>0</v>
      </c>
      <c r="R46" s="147" t="e">
        <f aca="true" t="shared" si="11" ref="R46:R51">Q46/$Q$51</f>
        <v>#DIV/0!</v>
      </c>
      <c r="S46" s="152"/>
      <c r="T46" s="152"/>
    </row>
    <row r="47" spans="12:20" ht="15.75" hidden="1">
      <c r="L47" s="134" t="s">
        <v>86</v>
      </c>
      <c r="M47" s="146" t="b">
        <f>IF($H$5=TRUE,AgeSexBreakdown!G10)</f>
        <v>0</v>
      </c>
      <c r="N47" s="147" t="e">
        <f t="shared" si="9"/>
        <v>#DIV/0!</v>
      </c>
      <c r="O47" s="146" t="b">
        <f>IF($H$5=TRUE,AgeSexBreakdown!F10)</f>
        <v>0</v>
      </c>
      <c r="P47" s="147" t="e">
        <f t="shared" si="10"/>
        <v>#DIV/0!</v>
      </c>
      <c r="Q47" s="146">
        <f>M47+O47</f>
        <v>0</v>
      </c>
      <c r="R47" s="147" t="e">
        <f t="shared" si="11"/>
        <v>#DIV/0!</v>
      </c>
      <c r="S47" s="133"/>
      <c r="T47" s="133"/>
    </row>
    <row r="48" spans="12:20" ht="15.75" hidden="1">
      <c r="L48" s="136" t="s">
        <v>80</v>
      </c>
      <c r="M48" s="146" t="b">
        <f>IF($H$5=TRUE,AgeSexBreakdown!I10)</f>
        <v>0</v>
      </c>
      <c r="N48" s="147" t="e">
        <f t="shared" si="9"/>
        <v>#DIV/0!</v>
      </c>
      <c r="O48" s="146" t="b">
        <f>IF($H$5=TRUE,AgeSexBreakdown!H10)</f>
        <v>0</v>
      </c>
      <c r="P48" s="147" t="e">
        <f t="shared" si="10"/>
        <v>#DIV/0!</v>
      </c>
      <c r="Q48" s="146">
        <f>M48+O48</f>
        <v>0</v>
      </c>
      <c r="R48" s="147" t="e">
        <f t="shared" si="11"/>
        <v>#DIV/0!</v>
      </c>
      <c r="S48" s="135"/>
      <c r="T48" s="135"/>
    </row>
    <row r="49" spans="12:20" ht="15.75" hidden="1">
      <c r="L49" s="128" t="s">
        <v>81</v>
      </c>
      <c r="M49" s="146" t="b">
        <f>IF($H$5=TRUE,AgeSexBreakdown!K10)</f>
        <v>0</v>
      </c>
      <c r="N49" s="147" t="e">
        <f t="shared" si="9"/>
        <v>#DIV/0!</v>
      </c>
      <c r="O49" s="146" t="b">
        <f>IF($H$5=TRUE,AgeSexBreakdown!J10)</f>
        <v>0</v>
      </c>
      <c r="P49" s="147" t="e">
        <f t="shared" si="10"/>
        <v>#DIV/0!</v>
      </c>
      <c r="Q49" s="146">
        <f>M49+O49</f>
        <v>0</v>
      </c>
      <c r="R49" s="147" t="e">
        <f t="shared" si="11"/>
        <v>#DIV/0!</v>
      </c>
      <c r="S49" s="135"/>
      <c r="T49" s="135"/>
    </row>
    <row r="50" spans="12:20" ht="15.75" hidden="1">
      <c r="L50" s="128" t="s">
        <v>82</v>
      </c>
      <c r="M50" s="146" t="b">
        <f>IF($H$5=TRUE,AgeSexBreakdown!M10)</f>
        <v>0</v>
      </c>
      <c r="N50" s="147" t="e">
        <f t="shared" si="9"/>
        <v>#DIV/0!</v>
      </c>
      <c r="O50" s="146" t="b">
        <f>IF($H$5=TRUE,AgeSexBreakdown!L10)</f>
        <v>0</v>
      </c>
      <c r="P50" s="147" t="e">
        <f t="shared" si="10"/>
        <v>#DIV/0!</v>
      </c>
      <c r="Q50" s="146">
        <f>M50+O50</f>
        <v>0</v>
      </c>
      <c r="R50" s="147" t="e">
        <f t="shared" si="11"/>
        <v>#DIV/0!</v>
      </c>
      <c r="S50" s="135"/>
      <c r="T50" s="135"/>
    </row>
    <row r="51" spans="12:20" ht="15.75" hidden="1">
      <c r="L51" s="128" t="s">
        <v>3</v>
      </c>
      <c r="M51" s="146" t="b">
        <f>IF($H$5=TRUE,AgeSexBreakdown!O10)</f>
        <v>0</v>
      </c>
      <c r="N51" s="147" t="e">
        <f t="shared" si="9"/>
        <v>#DIV/0!</v>
      </c>
      <c r="O51" s="146" t="b">
        <f>IF($H$5=TRUE,AgeSexBreakdown!N10)</f>
        <v>0</v>
      </c>
      <c r="P51" s="147" t="e">
        <f t="shared" si="10"/>
        <v>#DIV/0!</v>
      </c>
      <c r="Q51" s="146">
        <f>SUM(Q46:Q50)</f>
        <v>0</v>
      </c>
      <c r="R51" s="147" t="e">
        <f t="shared" si="11"/>
        <v>#DIV/0!</v>
      </c>
      <c r="S51" s="135"/>
      <c r="T51" s="135"/>
    </row>
    <row r="52" spans="12:20" ht="15.75" hidden="1">
      <c r="L52" s="148" t="s">
        <v>83</v>
      </c>
      <c r="M52" s="149" t="s">
        <v>71</v>
      </c>
      <c r="N52" s="150"/>
      <c r="O52" s="150"/>
      <c r="P52" s="150"/>
      <c r="Q52" s="150"/>
      <c r="R52" s="151"/>
      <c r="S52" s="135"/>
      <c r="T52" s="135"/>
    </row>
    <row r="53" spans="19:20" ht="15.75" hidden="1">
      <c r="S53" s="135"/>
      <c r="T53" s="135"/>
    </row>
    <row r="54" spans="12:20" ht="12.75" hidden="1">
      <c r="L54" s="141" t="s">
        <v>84</v>
      </c>
      <c r="M54" s="142"/>
      <c r="N54" s="141"/>
      <c r="O54" s="143"/>
      <c r="P54" s="143"/>
      <c r="Q54" s="143"/>
      <c r="R54" s="142"/>
      <c r="S54" s="140"/>
      <c r="T54" s="140"/>
    </row>
    <row r="55" spans="12:18" ht="15.75" hidden="1">
      <c r="L55" s="128" t="s">
        <v>74</v>
      </c>
      <c r="M55" s="144" t="s">
        <v>75</v>
      </c>
      <c r="N55" s="145" t="s">
        <v>85</v>
      </c>
      <c r="O55" s="144" t="s">
        <v>77</v>
      </c>
      <c r="P55" s="145" t="s">
        <v>85</v>
      </c>
      <c r="Q55" s="145" t="s">
        <v>3</v>
      </c>
      <c r="R55" s="145" t="s">
        <v>85</v>
      </c>
    </row>
    <row r="56" spans="12:20" ht="15" customHeight="1" hidden="1">
      <c r="L56" s="128" t="s">
        <v>78</v>
      </c>
      <c r="M56" s="146" t="b">
        <f>IF($H$6=TRUE,AgeSexBreakdown!E11)</f>
        <v>0</v>
      </c>
      <c r="N56" s="153" t="e">
        <f aca="true" t="shared" si="12" ref="N56:N61">M56/$Q$61</f>
        <v>#DIV/0!</v>
      </c>
      <c r="O56" s="146" t="b">
        <f>IF($H$6=TRUE,AgeSexBreakdown!D11)</f>
        <v>0</v>
      </c>
      <c r="P56" s="153" t="e">
        <f aca="true" t="shared" si="13" ref="P56:P61">O56/$Q$61</f>
        <v>#DIV/0!</v>
      </c>
      <c r="Q56" s="146">
        <f>M56+O56</f>
        <v>0</v>
      </c>
      <c r="R56" s="153" t="e">
        <f aca="true" t="shared" si="14" ref="R56:R61">Q56/$Q$61</f>
        <v>#DIV/0!</v>
      </c>
      <c r="S56" s="152"/>
      <c r="T56" s="152"/>
    </row>
    <row r="57" spans="12:20" ht="15.75" hidden="1">
      <c r="L57" s="134" t="s">
        <v>86</v>
      </c>
      <c r="M57" s="146" t="b">
        <f>IF($H$6=TRUE,AgeSexBreakdown!G11)</f>
        <v>0</v>
      </c>
      <c r="N57" s="153" t="e">
        <f t="shared" si="12"/>
        <v>#DIV/0!</v>
      </c>
      <c r="O57" s="146" t="b">
        <f>IF($H$6=TRUE,AgeSexBreakdown!F11)</f>
        <v>0</v>
      </c>
      <c r="P57" s="153" t="e">
        <f t="shared" si="13"/>
        <v>#DIV/0!</v>
      </c>
      <c r="Q57" s="146">
        <f>M57+O57</f>
        <v>0</v>
      </c>
      <c r="R57" s="153" t="e">
        <f t="shared" si="14"/>
        <v>#DIV/0!</v>
      </c>
      <c r="S57" s="133"/>
      <c r="T57" s="133"/>
    </row>
    <row r="58" spans="12:20" ht="15.75" hidden="1">
      <c r="L58" s="136" t="s">
        <v>80</v>
      </c>
      <c r="M58" s="146" t="b">
        <f>IF($H$6=TRUE,AgeSexBreakdown!I11)</f>
        <v>0</v>
      </c>
      <c r="N58" s="153" t="e">
        <f t="shared" si="12"/>
        <v>#DIV/0!</v>
      </c>
      <c r="O58" s="146" t="b">
        <f>IF($H$6=TRUE,AgeSexBreakdown!H11)</f>
        <v>0</v>
      </c>
      <c r="P58" s="153" t="e">
        <f t="shared" si="13"/>
        <v>#DIV/0!</v>
      </c>
      <c r="Q58" s="146">
        <f>M58+O58</f>
        <v>0</v>
      </c>
      <c r="R58" s="153" t="e">
        <f t="shared" si="14"/>
        <v>#DIV/0!</v>
      </c>
      <c r="S58" s="154"/>
      <c r="T58" s="154"/>
    </row>
    <row r="59" spans="12:20" ht="15.75" hidden="1">
      <c r="L59" s="128" t="s">
        <v>81</v>
      </c>
      <c r="M59" s="145" t="b">
        <f>IF($H$6=TRUE,AgeSexBreakdown!K11)</f>
        <v>0</v>
      </c>
      <c r="N59" s="153" t="e">
        <f t="shared" si="12"/>
        <v>#DIV/0!</v>
      </c>
      <c r="O59" s="145" t="b">
        <f>IF($H$6=TRUE,AgeSexBreakdown!J11)</f>
        <v>0</v>
      </c>
      <c r="P59" s="153" t="e">
        <f t="shared" si="13"/>
        <v>#DIV/0!</v>
      </c>
      <c r="Q59" s="145">
        <f>M59+O59</f>
        <v>0</v>
      </c>
      <c r="R59" s="153" t="e">
        <f t="shared" si="14"/>
        <v>#DIV/0!</v>
      </c>
      <c r="S59" s="154"/>
      <c r="T59" s="154"/>
    </row>
    <row r="60" spans="12:20" ht="15.75" hidden="1">
      <c r="L60" s="128" t="s">
        <v>82</v>
      </c>
      <c r="M60" s="145" t="b">
        <f>IF($H$6=TRUE,AgeSexBreakdown!M11)</f>
        <v>0</v>
      </c>
      <c r="N60" s="153" t="e">
        <f t="shared" si="12"/>
        <v>#DIV/0!</v>
      </c>
      <c r="O60" s="145" t="b">
        <f>IF($H$6=TRUE,AgeSexBreakdown!L11)</f>
        <v>0</v>
      </c>
      <c r="P60" s="153" t="e">
        <f t="shared" si="13"/>
        <v>#DIV/0!</v>
      </c>
      <c r="Q60" s="145">
        <f>M60+O60</f>
        <v>0</v>
      </c>
      <c r="R60" s="153" t="e">
        <f t="shared" si="14"/>
        <v>#DIV/0!</v>
      </c>
      <c r="S60" s="154"/>
      <c r="T60" s="154"/>
    </row>
    <row r="61" spans="12:20" ht="15.75" hidden="1">
      <c r="L61" s="128" t="s">
        <v>3</v>
      </c>
      <c r="M61" s="146" t="b">
        <f>IF($H$6=TRUE,AgeSexBreakdown!O11)</f>
        <v>0</v>
      </c>
      <c r="N61" s="153" t="e">
        <f t="shared" si="12"/>
        <v>#DIV/0!</v>
      </c>
      <c r="O61" s="146" t="b">
        <f>IF($H$6=TRUE,AgeSexBreakdown!N11)</f>
        <v>0</v>
      </c>
      <c r="P61" s="153" t="e">
        <f t="shared" si="13"/>
        <v>#DIV/0!</v>
      </c>
      <c r="Q61" s="146">
        <f>SUM(Q56:Q60)</f>
        <v>0</v>
      </c>
      <c r="R61" s="153" t="e">
        <f t="shared" si="14"/>
        <v>#DIV/0!</v>
      </c>
      <c r="S61" s="154"/>
      <c r="T61" s="154"/>
    </row>
    <row r="62" spans="12:20" ht="15.75" hidden="1">
      <c r="L62" s="148" t="s">
        <v>83</v>
      </c>
      <c r="M62" s="149" t="s">
        <v>18</v>
      </c>
      <c r="N62" s="150"/>
      <c r="O62" s="150"/>
      <c r="P62" s="150"/>
      <c r="Q62" s="150"/>
      <c r="R62" s="151"/>
      <c r="S62" s="154"/>
      <c r="T62" s="154"/>
    </row>
    <row r="63" spans="19:20" ht="15.75" hidden="1">
      <c r="S63" s="135"/>
      <c r="T63" s="135"/>
    </row>
    <row r="64" spans="12:20" ht="12.75" hidden="1">
      <c r="L64" s="141" t="s">
        <v>84</v>
      </c>
      <c r="M64" s="142"/>
      <c r="N64" s="141"/>
      <c r="O64" s="143"/>
      <c r="P64" s="143"/>
      <c r="Q64" s="143"/>
      <c r="R64" s="142"/>
      <c r="S64" s="140"/>
      <c r="T64" s="140"/>
    </row>
    <row r="65" spans="12:18" ht="15.75" hidden="1">
      <c r="L65" s="128" t="s">
        <v>74</v>
      </c>
      <c r="M65" s="144" t="s">
        <v>75</v>
      </c>
      <c r="N65" s="145" t="s">
        <v>85</v>
      </c>
      <c r="O65" s="144" t="s">
        <v>77</v>
      </c>
      <c r="P65" s="145" t="s">
        <v>85</v>
      </c>
      <c r="Q65" s="145" t="s">
        <v>3</v>
      </c>
      <c r="R65" s="145" t="s">
        <v>85</v>
      </c>
    </row>
    <row r="66" spans="12:20" ht="13.5" customHeight="1" hidden="1">
      <c r="L66" s="128" t="s">
        <v>78</v>
      </c>
      <c r="M66" s="146" t="b">
        <f>IF(H7=TRUE,AgeSexBreakdown!E12)</f>
        <v>0</v>
      </c>
      <c r="N66" s="147" t="e">
        <f aca="true" t="shared" si="15" ref="N66:N71">M66/$Q$71</f>
        <v>#DIV/0!</v>
      </c>
      <c r="O66" s="146" t="b">
        <f>IF($H$7=TRUE,AgeSexBreakdown!D12)</f>
        <v>0</v>
      </c>
      <c r="P66" s="147" t="e">
        <f aca="true" t="shared" si="16" ref="P66:P71">O66/$Q$71</f>
        <v>#DIV/0!</v>
      </c>
      <c r="Q66" s="146">
        <f>M66+O66</f>
        <v>0</v>
      </c>
      <c r="R66" s="147" t="e">
        <f aca="true" t="shared" si="17" ref="R66:R71">Q66/$Q$71</f>
        <v>#DIV/0!</v>
      </c>
      <c r="S66" s="152"/>
      <c r="T66" s="152"/>
    </row>
    <row r="67" spans="12:20" ht="15.75" hidden="1">
      <c r="L67" s="134" t="s">
        <v>86</v>
      </c>
      <c r="M67" s="146" t="b">
        <f>IF($H$7=TRUE,AgeSexBreakdown!G12)</f>
        <v>0</v>
      </c>
      <c r="N67" s="147" t="e">
        <f t="shared" si="15"/>
        <v>#DIV/0!</v>
      </c>
      <c r="O67" s="146" t="b">
        <f>IF($H$7=TRUE,AgeSexBreakdown!F12)</f>
        <v>0</v>
      </c>
      <c r="P67" s="147" t="e">
        <f t="shared" si="16"/>
        <v>#DIV/0!</v>
      </c>
      <c r="Q67" s="146">
        <f>M67+O67</f>
        <v>0</v>
      </c>
      <c r="R67" s="147" t="e">
        <f t="shared" si="17"/>
        <v>#DIV/0!</v>
      </c>
      <c r="S67" s="133"/>
      <c r="T67" s="133"/>
    </row>
    <row r="68" spans="12:20" ht="15.75" hidden="1">
      <c r="L68" s="136" t="s">
        <v>80</v>
      </c>
      <c r="M68" s="146" t="b">
        <f>IF($H$7=TRUE,AgeSexBreakdown!I12)</f>
        <v>0</v>
      </c>
      <c r="N68" s="147" t="e">
        <f t="shared" si="15"/>
        <v>#DIV/0!</v>
      </c>
      <c r="O68" s="146" t="b">
        <f>IF($H$7=TRUE,AgeSexBreakdown!H12)</f>
        <v>0</v>
      </c>
      <c r="P68" s="147" t="e">
        <f t="shared" si="16"/>
        <v>#DIV/0!</v>
      </c>
      <c r="Q68" s="146">
        <f>M68+O68</f>
        <v>0</v>
      </c>
      <c r="R68" s="147" t="e">
        <f t="shared" si="17"/>
        <v>#DIV/0!</v>
      </c>
      <c r="S68" s="135"/>
      <c r="T68" s="135"/>
    </row>
    <row r="69" spans="12:20" ht="15.75" hidden="1">
      <c r="L69" s="128" t="s">
        <v>81</v>
      </c>
      <c r="M69" s="146" t="b">
        <f>IF($H$7=TRUE,AgeSexBreakdown!K12)</f>
        <v>0</v>
      </c>
      <c r="N69" s="147" t="e">
        <f t="shared" si="15"/>
        <v>#DIV/0!</v>
      </c>
      <c r="O69" s="146" t="b">
        <f>IF($H$7=TRUE,AgeSexBreakdown!J12)</f>
        <v>0</v>
      </c>
      <c r="P69" s="147" t="e">
        <f t="shared" si="16"/>
        <v>#DIV/0!</v>
      </c>
      <c r="Q69" s="146">
        <f>M69+O69</f>
        <v>0</v>
      </c>
      <c r="R69" s="147" t="e">
        <f t="shared" si="17"/>
        <v>#DIV/0!</v>
      </c>
      <c r="S69" s="135"/>
      <c r="T69" s="135"/>
    </row>
    <row r="70" spans="12:20" ht="15.75" hidden="1">
      <c r="L70" s="128" t="s">
        <v>82</v>
      </c>
      <c r="M70" s="146" t="b">
        <f>IF($H$7=TRUE,AgeSexBreakdown!M12)</f>
        <v>0</v>
      </c>
      <c r="N70" s="147" t="e">
        <f t="shared" si="15"/>
        <v>#DIV/0!</v>
      </c>
      <c r="O70" s="146" t="b">
        <f>IF($H$7=TRUE,AgeSexBreakdown!L12)</f>
        <v>0</v>
      </c>
      <c r="P70" s="147" t="e">
        <f t="shared" si="16"/>
        <v>#DIV/0!</v>
      </c>
      <c r="Q70" s="146">
        <f>M70+O70</f>
        <v>0</v>
      </c>
      <c r="R70" s="147" t="e">
        <f t="shared" si="17"/>
        <v>#DIV/0!</v>
      </c>
      <c r="S70" s="135"/>
      <c r="T70" s="135"/>
    </row>
    <row r="71" spans="12:20" ht="15.75" hidden="1">
      <c r="L71" s="128" t="s">
        <v>3</v>
      </c>
      <c r="M71" s="146" t="b">
        <f>IF($H$7=TRUE,AgeSexBreakdown!O12)</f>
        <v>0</v>
      </c>
      <c r="N71" s="147" t="e">
        <f t="shared" si="15"/>
        <v>#DIV/0!</v>
      </c>
      <c r="O71" s="146" t="b">
        <f>IF($H$7=TRUE,AgeSexBreakdown!N12)</f>
        <v>0</v>
      </c>
      <c r="P71" s="147" t="e">
        <f t="shared" si="16"/>
        <v>#DIV/0!</v>
      </c>
      <c r="Q71" s="146">
        <f>SUM(Q66:Q70)</f>
        <v>0</v>
      </c>
      <c r="R71" s="147" t="e">
        <f t="shared" si="17"/>
        <v>#DIV/0!</v>
      </c>
      <c r="S71" s="135"/>
      <c r="T71" s="135"/>
    </row>
    <row r="72" spans="12:20" ht="15.75" hidden="1">
      <c r="L72" s="148" t="s">
        <v>83</v>
      </c>
      <c r="M72" s="149" t="str">
        <f>I7</f>
        <v>ERT-Afar</v>
      </c>
      <c r="N72" s="150"/>
      <c r="O72" s="150"/>
      <c r="P72" s="150"/>
      <c r="Q72" s="150"/>
      <c r="R72" s="151"/>
      <c r="S72" s="135"/>
      <c r="T72" s="135"/>
    </row>
    <row r="73" spans="19:20" ht="15.75" hidden="1">
      <c r="S73" s="135"/>
      <c r="T73" s="135"/>
    </row>
    <row r="74" spans="12:20" ht="12.75" hidden="1">
      <c r="L74" s="141" t="s">
        <v>84</v>
      </c>
      <c r="M74" s="142"/>
      <c r="N74" s="141"/>
      <c r="O74" s="143"/>
      <c r="P74" s="143"/>
      <c r="Q74" s="143"/>
      <c r="R74" s="142"/>
      <c r="S74" s="140"/>
      <c r="T74" s="140"/>
    </row>
    <row r="75" spans="12:18" ht="15.75" hidden="1">
      <c r="L75" s="128" t="s">
        <v>74</v>
      </c>
      <c r="M75" s="144" t="s">
        <v>75</v>
      </c>
      <c r="N75" s="145" t="s">
        <v>85</v>
      </c>
      <c r="O75" s="144" t="s">
        <v>77</v>
      </c>
      <c r="P75" s="145" t="s">
        <v>85</v>
      </c>
      <c r="Q75" s="145" t="s">
        <v>3</v>
      </c>
      <c r="R75" s="145" t="s">
        <v>85</v>
      </c>
    </row>
    <row r="76" spans="12:20" ht="15.75" customHeight="1" hidden="1">
      <c r="L76" s="128" t="s">
        <v>78</v>
      </c>
      <c r="M76" s="146" t="b">
        <f>IF(H8=TRUE,AgeSexBreakdown!E13)</f>
        <v>0</v>
      </c>
      <c r="N76" s="147" t="e">
        <f aca="true" t="shared" si="18" ref="N76:N81">M76/$Q$81</f>
        <v>#DIV/0!</v>
      </c>
      <c r="O76" s="146" t="b">
        <f>IF($H$8=TRUE,AgeSexBreakdown!D13)</f>
        <v>0</v>
      </c>
      <c r="P76" s="147" t="e">
        <f aca="true" t="shared" si="19" ref="P76:P81">O76/$Q$81</f>
        <v>#DIV/0!</v>
      </c>
      <c r="Q76" s="146">
        <f>M76+O76</f>
        <v>0</v>
      </c>
      <c r="R76" s="147" t="e">
        <f aca="true" t="shared" si="20" ref="R76:R81">Q76/$Q$81</f>
        <v>#DIV/0!</v>
      </c>
      <c r="S76" s="152"/>
      <c r="T76" s="152"/>
    </row>
    <row r="77" spans="12:20" ht="14.25" customHeight="1" hidden="1">
      <c r="L77" s="134" t="s">
        <v>86</v>
      </c>
      <c r="M77" s="146" t="b">
        <f>IF($H$8=TRUE,AgeSexBreakdown!G13)</f>
        <v>0</v>
      </c>
      <c r="N77" s="147" t="e">
        <f t="shared" si="18"/>
        <v>#DIV/0!</v>
      </c>
      <c r="O77" s="146" t="b">
        <f>IF($H$8=TRUE,AgeSexBreakdown!F13)</f>
        <v>0</v>
      </c>
      <c r="P77" s="147" t="e">
        <f t="shared" si="19"/>
        <v>#DIV/0!</v>
      </c>
      <c r="Q77" s="146">
        <f>M77+O77</f>
        <v>0</v>
      </c>
      <c r="R77" s="147" t="e">
        <f t="shared" si="20"/>
        <v>#DIV/0!</v>
      </c>
      <c r="S77" s="133"/>
      <c r="T77" s="133"/>
    </row>
    <row r="78" spans="12:20" ht="6.75" customHeight="1" hidden="1">
      <c r="L78" s="136" t="s">
        <v>80</v>
      </c>
      <c r="M78" s="146" t="b">
        <f>IF($H$8=TRUE,AgeSexBreakdown!I13)</f>
        <v>0</v>
      </c>
      <c r="N78" s="147" t="e">
        <f t="shared" si="18"/>
        <v>#DIV/0!</v>
      </c>
      <c r="O78" s="146" t="b">
        <f>IF($H$8=TRUE,AgeSexBreakdown!H13)</f>
        <v>0</v>
      </c>
      <c r="P78" s="147" t="e">
        <f t="shared" si="19"/>
        <v>#DIV/0!</v>
      </c>
      <c r="Q78" s="146">
        <f>M78+O78</f>
        <v>0</v>
      </c>
      <c r="R78" s="147" t="e">
        <f t="shared" si="20"/>
        <v>#DIV/0!</v>
      </c>
      <c r="S78" s="135"/>
      <c r="T78" s="135"/>
    </row>
    <row r="79" spans="12:20" ht="15.75" hidden="1">
      <c r="L79" s="128" t="s">
        <v>81</v>
      </c>
      <c r="M79" s="146" t="b">
        <f>IF($H$8=TRUE,AgeSexBreakdown!K13)</f>
        <v>0</v>
      </c>
      <c r="N79" s="147" t="e">
        <f t="shared" si="18"/>
        <v>#DIV/0!</v>
      </c>
      <c r="O79" s="146" t="b">
        <f>IF($H$8=TRUE,AgeSexBreakdown!J13)</f>
        <v>0</v>
      </c>
      <c r="P79" s="147" t="e">
        <f t="shared" si="19"/>
        <v>#DIV/0!</v>
      </c>
      <c r="Q79" s="146">
        <f>M79+O79</f>
        <v>0</v>
      </c>
      <c r="R79" s="147" t="e">
        <f t="shared" si="20"/>
        <v>#DIV/0!</v>
      </c>
      <c r="S79" s="135"/>
      <c r="T79" s="135"/>
    </row>
    <row r="80" spans="12:20" ht="15.75" hidden="1">
      <c r="L80" s="128" t="s">
        <v>82</v>
      </c>
      <c r="M80" s="146" t="b">
        <f>IF($H$8=TRUE,AgeSexBreakdown!M13)</f>
        <v>0</v>
      </c>
      <c r="N80" s="147" t="e">
        <f t="shared" si="18"/>
        <v>#DIV/0!</v>
      </c>
      <c r="O80" s="146" t="b">
        <f>IF($H$8=TRUE,AgeSexBreakdown!L13)</f>
        <v>0</v>
      </c>
      <c r="P80" s="147" t="e">
        <f t="shared" si="19"/>
        <v>#DIV/0!</v>
      </c>
      <c r="Q80" s="146">
        <f>M80+O80</f>
        <v>0</v>
      </c>
      <c r="R80" s="147" t="e">
        <f t="shared" si="20"/>
        <v>#DIV/0!</v>
      </c>
      <c r="S80" s="135"/>
      <c r="T80" s="135"/>
    </row>
    <row r="81" spans="12:20" ht="15.75" hidden="1">
      <c r="L81" s="128" t="s">
        <v>3</v>
      </c>
      <c r="M81" s="146">
        <f>SUM(M76:M80)</f>
        <v>0</v>
      </c>
      <c r="N81" s="147" t="e">
        <f t="shared" si="18"/>
        <v>#DIV/0!</v>
      </c>
      <c r="O81" s="146">
        <f>SUM(O76:O80)</f>
        <v>0</v>
      </c>
      <c r="P81" s="147" t="e">
        <f t="shared" si="19"/>
        <v>#DIV/0!</v>
      </c>
      <c r="Q81" s="146">
        <f>SUM(Q76:Q80)</f>
        <v>0</v>
      </c>
      <c r="R81" s="147" t="e">
        <f t="shared" si="20"/>
        <v>#DIV/0!</v>
      </c>
      <c r="S81" s="135"/>
      <c r="T81" s="135"/>
    </row>
    <row r="82" spans="12:20" ht="15.75" hidden="1">
      <c r="L82" s="148" t="s">
        <v>83</v>
      </c>
      <c r="M82" s="149" t="str">
        <f>I8</f>
        <v>Fugnido</v>
      </c>
      <c r="N82" s="150"/>
      <c r="O82" s="150"/>
      <c r="P82" s="150"/>
      <c r="Q82" s="150"/>
      <c r="R82" s="151"/>
      <c r="S82" s="135"/>
      <c r="T82" s="135"/>
    </row>
    <row r="83" spans="19:20" ht="15.75" hidden="1">
      <c r="S83" s="154"/>
      <c r="T83" s="154"/>
    </row>
    <row r="84" spans="12:20" ht="12.75" hidden="1">
      <c r="L84" s="141" t="s">
        <v>84</v>
      </c>
      <c r="M84" s="142"/>
      <c r="N84" s="141"/>
      <c r="O84" s="143"/>
      <c r="P84" s="143"/>
      <c r="Q84" s="143"/>
      <c r="R84" s="142"/>
      <c r="S84" s="140"/>
      <c r="T84" s="140"/>
    </row>
    <row r="85" spans="12:18" ht="15.75" hidden="1">
      <c r="L85" s="128" t="s">
        <v>74</v>
      </c>
      <c r="M85" s="144" t="s">
        <v>75</v>
      </c>
      <c r="N85" s="145" t="s">
        <v>85</v>
      </c>
      <c r="O85" s="144" t="s">
        <v>77</v>
      </c>
      <c r="P85" s="145" t="s">
        <v>85</v>
      </c>
      <c r="Q85" s="145" t="s">
        <v>3</v>
      </c>
      <c r="R85" s="145" t="s">
        <v>85</v>
      </c>
    </row>
    <row r="86" spans="12:20" ht="15.75" customHeight="1" hidden="1">
      <c r="L86" s="128" t="s">
        <v>78</v>
      </c>
      <c r="M86" s="146" t="b">
        <f>IF(H9=TRUE,AgeSexBreakdown!E14)</f>
        <v>0</v>
      </c>
      <c r="N86" s="147" t="e">
        <f aca="true" t="shared" si="21" ref="N86:N91">M86/$Q$91</f>
        <v>#DIV/0!</v>
      </c>
      <c r="O86" s="146" t="b">
        <f>IF($H$9=TRUE,AgeSexBreakdown!D14)</f>
        <v>0</v>
      </c>
      <c r="P86" s="147" t="e">
        <f aca="true" t="shared" si="22" ref="P86:P91">O86/$Q$91</f>
        <v>#DIV/0!</v>
      </c>
      <c r="Q86" s="146">
        <f>M86+O86</f>
        <v>0</v>
      </c>
      <c r="R86" s="147" t="e">
        <f aca="true" t="shared" si="23" ref="R86:R91">Q86/$Q$91</f>
        <v>#DIV/0!</v>
      </c>
      <c r="S86" s="152"/>
      <c r="T86" s="152"/>
    </row>
    <row r="87" spans="12:20" ht="15.75" hidden="1">
      <c r="L87" s="134" t="s">
        <v>86</v>
      </c>
      <c r="M87" s="146" t="b">
        <f>IF($H$9=TRUE,AgeSexBreakdown!G14)</f>
        <v>0</v>
      </c>
      <c r="N87" s="147" t="e">
        <f t="shared" si="21"/>
        <v>#DIV/0!</v>
      </c>
      <c r="O87" s="146" t="b">
        <f>IF($H$9=TRUE,AgeSexBreakdown!F14)</f>
        <v>0</v>
      </c>
      <c r="P87" s="147" t="e">
        <f t="shared" si="22"/>
        <v>#DIV/0!</v>
      </c>
      <c r="Q87" s="146">
        <f>M87+O87</f>
        <v>0</v>
      </c>
      <c r="R87" s="147" t="e">
        <f t="shared" si="23"/>
        <v>#DIV/0!</v>
      </c>
      <c r="S87" s="133"/>
      <c r="T87" s="133"/>
    </row>
    <row r="88" spans="12:20" ht="15.75" hidden="1">
      <c r="L88" s="136" t="s">
        <v>80</v>
      </c>
      <c r="M88" s="146" t="b">
        <f>IF($H$9=TRUE,AgeSexBreakdown!I14)</f>
        <v>0</v>
      </c>
      <c r="N88" s="147" t="e">
        <f t="shared" si="21"/>
        <v>#DIV/0!</v>
      </c>
      <c r="O88" s="146" t="b">
        <f>IF($H$9=TRUE,AgeSexBreakdown!H14)</f>
        <v>0</v>
      </c>
      <c r="P88" s="147" t="e">
        <f t="shared" si="22"/>
        <v>#DIV/0!</v>
      </c>
      <c r="Q88" s="146">
        <f>M88+O88</f>
        <v>0</v>
      </c>
      <c r="R88" s="147" t="e">
        <f t="shared" si="23"/>
        <v>#DIV/0!</v>
      </c>
      <c r="S88" s="135"/>
      <c r="T88" s="135"/>
    </row>
    <row r="89" spans="12:20" ht="15.75" hidden="1">
      <c r="L89" s="128" t="s">
        <v>81</v>
      </c>
      <c r="M89" s="146" t="b">
        <f>IF($H$9=TRUE,AgeSexBreakdown!K14)</f>
        <v>0</v>
      </c>
      <c r="N89" s="147" t="e">
        <f t="shared" si="21"/>
        <v>#DIV/0!</v>
      </c>
      <c r="O89" s="146" t="b">
        <f>IF($H$9=TRUE,AgeSexBreakdown!J14)</f>
        <v>0</v>
      </c>
      <c r="P89" s="147" t="e">
        <f t="shared" si="22"/>
        <v>#DIV/0!</v>
      </c>
      <c r="Q89" s="146">
        <f>M89+O89</f>
        <v>0</v>
      </c>
      <c r="R89" s="147" t="e">
        <f t="shared" si="23"/>
        <v>#DIV/0!</v>
      </c>
      <c r="S89" s="135"/>
      <c r="T89" s="135"/>
    </row>
    <row r="90" spans="12:20" ht="15.75" hidden="1">
      <c r="L90" s="128" t="s">
        <v>82</v>
      </c>
      <c r="M90" s="146" t="b">
        <f>IF($H$9=TRUE,AgeSexBreakdown!M14)</f>
        <v>0</v>
      </c>
      <c r="N90" s="147" t="e">
        <f t="shared" si="21"/>
        <v>#DIV/0!</v>
      </c>
      <c r="O90" s="146" t="b">
        <f>IF($H$9=TRUE,AgeSexBreakdown!L14)</f>
        <v>0</v>
      </c>
      <c r="P90" s="147" t="e">
        <f t="shared" si="22"/>
        <v>#DIV/0!</v>
      </c>
      <c r="Q90" s="146">
        <f>M90+O90</f>
        <v>0</v>
      </c>
      <c r="R90" s="147" t="e">
        <f t="shared" si="23"/>
        <v>#DIV/0!</v>
      </c>
      <c r="S90" s="135"/>
      <c r="T90" s="135"/>
    </row>
    <row r="91" spans="12:20" ht="15.75" hidden="1">
      <c r="L91" s="128" t="s">
        <v>3</v>
      </c>
      <c r="M91" s="146">
        <f>SUM(M86:M90)</f>
        <v>0</v>
      </c>
      <c r="N91" s="147" t="e">
        <f t="shared" si="21"/>
        <v>#DIV/0!</v>
      </c>
      <c r="O91" s="146">
        <f>SUM(O86:O90)</f>
        <v>0</v>
      </c>
      <c r="P91" s="147" t="e">
        <f t="shared" si="22"/>
        <v>#DIV/0!</v>
      </c>
      <c r="Q91" s="146">
        <f>SUM(Q86:Q90)</f>
        <v>0</v>
      </c>
      <c r="R91" s="147" t="e">
        <f t="shared" si="23"/>
        <v>#DIV/0!</v>
      </c>
      <c r="S91" s="135"/>
      <c r="T91" s="135"/>
    </row>
    <row r="92" spans="12:20" ht="15.75" hidden="1">
      <c r="L92" s="148" t="s">
        <v>83</v>
      </c>
      <c r="M92" s="149" t="str">
        <f>I9</f>
        <v>Sherkole</v>
      </c>
      <c r="N92" s="150"/>
      <c r="O92" s="150"/>
      <c r="P92" s="150"/>
      <c r="Q92" s="150"/>
      <c r="R92" s="151"/>
      <c r="S92" s="135"/>
      <c r="T92" s="135"/>
    </row>
    <row r="93" spans="19:20" ht="15.75" hidden="1">
      <c r="S93" s="135"/>
      <c r="T93" s="135"/>
    </row>
    <row r="94" spans="12:20" ht="10.5" customHeight="1" hidden="1">
      <c r="L94" s="141" t="s">
        <v>84</v>
      </c>
      <c r="M94" s="142"/>
      <c r="N94" s="141"/>
      <c r="O94" s="143"/>
      <c r="P94" s="143"/>
      <c r="Q94" s="143"/>
      <c r="R94" s="142"/>
      <c r="S94" s="140"/>
      <c r="T94" s="140"/>
    </row>
    <row r="95" spans="12:18" ht="15.75" hidden="1">
      <c r="L95" s="128" t="s">
        <v>74</v>
      </c>
      <c r="M95" s="144" t="s">
        <v>75</v>
      </c>
      <c r="N95" s="145" t="s">
        <v>85</v>
      </c>
      <c r="O95" s="144" t="s">
        <v>77</v>
      </c>
      <c r="P95" s="145" t="s">
        <v>85</v>
      </c>
      <c r="Q95" s="145" t="s">
        <v>3</v>
      </c>
      <c r="R95" s="145" t="s">
        <v>85</v>
      </c>
    </row>
    <row r="96" spans="12:20" ht="15.75" customHeight="1" hidden="1">
      <c r="L96" s="128" t="s">
        <v>78</v>
      </c>
      <c r="M96" s="146">
        <f>IF(H10=TRUE,AgeSexBreakdown!E15)</f>
        <v>1233</v>
      </c>
      <c r="N96" s="147">
        <f aca="true" t="shared" si="24" ref="N96:N101">M96/$Q$101</f>
        <v>0.09930734536082474</v>
      </c>
      <c r="O96" s="146">
        <f>IF($H$10=TRUE,AgeSexBreakdown!D15)</f>
        <v>1124</v>
      </c>
      <c r="P96" s="147">
        <f aca="true" t="shared" si="25" ref="P96:P101">O96/$Q$101</f>
        <v>0.09052835051546392</v>
      </c>
      <c r="Q96" s="146">
        <f>M96+O96</f>
        <v>2357</v>
      </c>
      <c r="R96" s="147">
        <f aca="true" t="shared" si="26" ref="R96:R101">Q96/$Q$101</f>
        <v>0.18983569587628865</v>
      </c>
      <c r="S96" s="152"/>
      <c r="T96" s="152"/>
    </row>
    <row r="97" spans="12:20" ht="15.75" hidden="1">
      <c r="L97" s="134" t="s">
        <v>86</v>
      </c>
      <c r="M97" s="146">
        <f>IF($H$10=TRUE,AgeSexBreakdown!G15)</f>
        <v>1387</v>
      </c>
      <c r="N97" s="147">
        <f t="shared" si="24"/>
        <v>0.11171069587628867</v>
      </c>
      <c r="O97" s="146">
        <f>IF($H$10=TRUE,AgeSexBreakdown!F15)</f>
        <v>1365</v>
      </c>
      <c r="P97" s="147">
        <f t="shared" si="25"/>
        <v>0.10993878865979381</v>
      </c>
      <c r="Q97" s="146">
        <f>M97+O97</f>
        <v>2752</v>
      </c>
      <c r="R97" s="147">
        <f t="shared" si="26"/>
        <v>0.22164948453608246</v>
      </c>
      <c r="S97" s="133"/>
      <c r="T97" s="133"/>
    </row>
    <row r="98" spans="12:20" ht="15.75" hidden="1">
      <c r="L98" s="136" t="s">
        <v>80</v>
      </c>
      <c r="M98" s="146">
        <f>IF($H$10=TRUE,AgeSexBreakdown!I15)</f>
        <v>745</v>
      </c>
      <c r="N98" s="147">
        <f t="shared" si="24"/>
        <v>0.06000322164948454</v>
      </c>
      <c r="O98" s="146">
        <f>IF($H$10=TRUE,AgeSexBreakdown!H15)</f>
        <v>597</v>
      </c>
      <c r="P98" s="147">
        <f t="shared" si="25"/>
        <v>0.048083118556701034</v>
      </c>
      <c r="Q98" s="146">
        <f>M98+O98</f>
        <v>1342</v>
      </c>
      <c r="R98" s="147">
        <f t="shared" si="26"/>
        <v>0.10808634020618557</v>
      </c>
      <c r="S98" s="135"/>
      <c r="T98" s="135"/>
    </row>
    <row r="99" spans="12:20" ht="15.75" hidden="1">
      <c r="L99" s="128" t="s">
        <v>81</v>
      </c>
      <c r="M99" s="146">
        <f>IF($H$10=TRUE,AgeSexBreakdown!K15)</f>
        <v>3310</v>
      </c>
      <c r="N99" s="147">
        <f t="shared" si="24"/>
        <v>0.2665914948453608</v>
      </c>
      <c r="O99" s="146">
        <f>IF($H$10=TRUE,AgeSexBreakdown!J15)</f>
        <v>2286</v>
      </c>
      <c r="P99" s="147">
        <f t="shared" si="25"/>
        <v>0.18411726804123713</v>
      </c>
      <c r="Q99" s="146">
        <f>M99+O99</f>
        <v>5596</v>
      </c>
      <c r="R99" s="147">
        <f t="shared" si="26"/>
        <v>0.45070876288659795</v>
      </c>
      <c r="S99" s="135"/>
      <c r="T99" s="135"/>
    </row>
    <row r="100" spans="12:20" ht="15.75" hidden="1">
      <c r="L100" s="128" t="s">
        <v>82</v>
      </c>
      <c r="M100" s="146">
        <f>IF($H$10=TRUE,AgeSexBreakdown!M15)</f>
        <v>182</v>
      </c>
      <c r="N100" s="147">
        <f t="shared" si="24"/>
        <v>0.014658505154639175</v>
      </c>
      <c r="O100" s="146">
        <f>IF($H$10=TRUE,AgeSexBreakdown!L15)</f>
        <v>187</v>
      </c>
      <c r="P100" s="147">
        <f t="shared" si="25"/>
        <v>0.015061211340206186</v>
      </c>
      <c r="Q100" s="146">
        <f>M100+O100</f>
        <v>369</v>
      </c>
      <c r="R100" s="147">
        <f t="shared" si="26"/>
        <v>0.02971971649484536</v>
      </c>
      <c r="S100" s="135"/>
      <c r="T100" s="135"/>
    </row>
    <row r="101" spans="12:20" ht="15.75" hidden="1">
      <c r="L101" s="128" t="s">
        <v>3</v>
      </c>
      <c r="M101" s="146">
        <f>SUM(M96:M100)</f>
        <v>6857</v>
      </c>
      <c r="N101" s="147">
        <f t="shared" si="24"/>
        <v>0.5522712628865979</v>
      </c>
      <c r="O101" s="146">
        <f>SUM(O96:O100)</f>
        <v>5559</v>
      </c>
      <c r="P101" s="147">
        <f t="shared" si="25"/>
        <v>0.44772873711340205</v>
      </c>
      <c r="Q101" s="146">
        <f>SUM(Q96:Q100)</f>
        <v>12416</v>
      </c>
      <c r="R101" s="147">
        <f t="shared" si="26"/>
        <v>1</v>
      </c>
      <c r="S101" s="135"/>
      <c r="T101" s="135"/>
    </row>
    <row r="102" spans="12:20" ht="15.75" hidden="1">
      <c r="L102" s="148" t="s">
        <v>83</v>
      </c>
      <c r="M102" s="149" t="str">
        <f>I10</f>
        <v>Tongo</v>
      </c>
      <c r="N102" s="150"/>
      <c r="O102" s="150"/>
      <c r="P102" s="150"/>
      <c r="Q102" s="150"/>
      <c r="R102" s="151"/>
      <c r="S102" s="135"/>
      <c r="T102" s="135"/>
    </row>
    <row r="103" spans="19:20" ht="15.75" hidden="1">
      <c r="S103" s="135"/>
      <c r="T103" s="135"/>
    </row>
    <row r="104" spans="12:20" ht="12.75" hidden="1">
      <c r="L104" s="141" t="s">
        <v>84</v>
      </c>
      <c r="M104" s="142"/>
      <c r="N104" s="141"/>
      <c r="O104" s="143"/>
      <c r="P104" s="143"/>
      <c r="Q104" s="143"/>
      <c r="R104" s="142"/>
      <c r="S104" s="140"/>
      <c r="T104" s="140"/>
    </row>
    <row r="105" spans="12:18" ht="15.75" hidden="1">
      <c r="L105" s="128" t="s">
        <v>74</v>
      </c>
      <c r="M105" s="144" t="s">
        <v>75</v>
      </c>
      <c r="N105" s="145" t="s">
        <v>85</v>
      </c>
      <c r="O105" s="144" t="s">
        <v>77</v>
      </c>
      <c r="P105" s="145" t="s">
        <v>85</v>
      </c>
      <c r="Q105" s="145" t="s">
        <v>3</v>
      </c>
      <c r="R105" s="145" t="s">
        <v>85</v>
      </c>
    </row>
    <row r="106" spans="12:20" ht="15.75" customHeight="1" hidden="1">
      <c r="L106" s="128" t="s">
        <v>78</v>
      </c>
      <c r="M106" s="146" t="b">
        <f>IF(H11=TRUE,AgeSexBreakdown!E16)</f>
        <v>0</v>
      </c>
      <c r="N106" s="147" t="e">
        <f aca="true" t="shared" si="27" ref="N106:N111">M106/$Q$111</f>
        <v>#DIV/0!</v>
      </c>
      <c r="O106" s="146" t="b">
        <f>IF($H$11=TRUE,AgeSexBreakdown!D16)</f>
        <v>0</v>
      </c>
      <c r="P106" s="147" t="e">
        <f aca="true" t="shared" si="28" ref="P106:P111">O106/$Q$111</f>
        <v>#DIV/0!</v>
      </c>
      <c r="Q106" s="146">
        <f>M106+O106</f>
        <v>0</v>
      </c>
      <c r="R106" s="147" t="e">
        <f aca="true" t="shared" si="29" ref="R106:R111">Q106/$Q$111</f>
        <v>#DIV/0!</v>
      </c>
      <c r="S106" s="152"/>
      <c r="T106" s="152"/>
    </row>
    <row r="107" spans="12:20" ht="15.75" hidden="1">
      <c r="L107" s="134" t="s">
        <v>86</v>
      </c>
      <c r="M107" s="146" t="b">
        <f>IF($H$11=TRUE,AgeSexBreakdown!G16)</f>
        <v>0</v>
      </c>
      <c r="N107" s="147" t="e">
        <f t="shared" si="27"/>
        <v>#DIV/0!</v>
      </c>
      <c r="O107" s="146" t="b">
        <f>IF($H$11=TRUE,AgeSexBreakdown!F16)</f>
        <v>0</v>
      </c>
      <c r="P107" s="147" t="e">
        <f t="shared" si="28"/>
        <v>#DIV/0!</v>
      </c>
      <c r="Q107" s="146">
        <f>M107+O107</f>
        <v>0</v>
      </c>
      <c r="R107" s="147" t="e">
        <f t="shared" si="29"/>
        <v>#DIV/0!</v>
      </c>
      <c r="S107" s="133"/>
      <c r="T107" s="133"/>
    </row>
    <row r="108" spans="12:20" ht="19.5" customHeight="1" hidden="1">
      <c r="L108" s="136" t="s">
        <v>80</v>
      </c>
      <c r="M108" s="146" t="b">
        <f>IF($H$11=TRUE,AgeSexBreakdown!I16)</f>
        <v>0</v>
      </c>
      <c r="N108" s="147" t="e">
        <f t="shared" si="27"/>
        <v>#DIV/0!</v>
      </c>
      <c r="O108" s="146" t="b">
        <f>IF($H$11=TRUE,AgeSexBreakdown!H16)</f>
        <v>0</v>
      </c>
      <c r="P108" s="147" t="e">
        <f t="shared" si="28"/>
        <v>#DIV/0!</v>
      </c>
      <c r="Q108" s="146">
        <f>M108+O108</f>
        <v>0</v>
      </c>
      <c r="R108" s="147" t="e">
        <f t="shared" si="29"/>
        <v>#DIV/0!</v>
      </c>
      <c r="S108" s="135"/>
      <c r="T108" s="135"/>
    </row>
    <row r="109" spans="12:20" ht="15.75" hidden="1">
      <c r="L109" s="128" t="s">
        <v>81</v>
      </c>
      <c r="M109" s="146" t="b">
        <f>IF($H$11=TRUE,AgeSexBreakdown!K16)</f>
        <v>0</v>
      </c>
      <c r="N109" s="147" t="e">
        <f t="shared" si="27"/>
        <v>#DIV/0!</v>
      </c>
      <c r="O109" s="146" t="b">
        <f>IF($H$11=TRUE,AgeSexBreakdown!J16)</f>
        <v>0</v>
      </c>
      <c r="P109" s="147" t="e">
        <f t="shared" si="28"/>
        <v>#DIV/0!</v>
      </c>
      <c r="Q109" s="146">
        <f>M109+O109</f>
        <v>0</v>
      </c>
      <c r="R109" s="147" t="e">
        <f t="shared" si="29"/>
        <v>#DIV/0!</v>
      </c>
      <c r="S109" s="135"/>
      <c r="T109" s="135"/>
    </row>
    <row r="110" spans="12:20" ht="15.75" hidden="1">
      <c r="L110" s="128" t="s">
        <v>82</v>
      </c>
      <c r="M110" s="146" t="b">
        <f>IF($H$11=TRUE,AgeSexBreakdown!M16)</f>
        <v>0</v>
      </c>
      <c r="N110" s="147" t="e">
        <f t="shared" si="27"/>
        <v>#DIV/0!</v>
      </c>
      <c r="O110" s="146" t="b">
        <f>IF($H$11=TRUE,AgeSexBreakdown!L16)</f>
        <v>0</v>
      </c>
      <c r="P110" s="147" t="e">
        <f t="shared" si="28"/>
        <v>#DIV/0!</v>
      </c>
      <c r="Q110" s="146">
        <f>M110+O110</f>
        <v>0</v>
      </c>
      <c r="R110" s="147" t="e">
        <f t="shared" si="29"/>
        <v>#DIV/0!</v>
      </c>
      <c r="S110" s="135"/>
      <c r="T110" s="135"/>
    </row>
    <row r="111" spans="12:20" ht="15.75" hidden="1">
      <c r="L111" s="128" t="s">
        <v>3</v>
      </c>
      <c r="M111" s="146">
        <f>SUM(M106:M110)</f>
        <v>0</v>
      </c>
      <c r="N111" s="147" t="e">
        <f t="shared" si="27"/>
        <v>#DIV/0!</v>
      </c>
      <c r="O111" s="146">
        <f>SUM(O106:O110)</f>
        <v>0</v>
      </c>
      <c r="P111" s="147" t="e">
        <f t="shared" si="28"/>
        <v>#DIV/0!</v>
      </c>
      <c r="Q111" s="146">
        <f>SUM(Q106:Q110)</f>
        <v>0</v>
      </c>
      <c r="R111" s="147" t="e">
        <f t="shared" si="29"/>
        <v>#DIV/0!</v>
      </c>
      <c r="S111" s="135"/>
      <c r="T111" s="135"/>
    </row>
    <row r="112" spans="12:20" ht="15.75" hidden="1">
      <c r="L112" s="148" t="s">
        <v>83</v>
      </c>
      <c r="M112" s="149" t="str">
        <f>I11</f>
        <v>Ad-Damazin TC</v>
      </c>
      <c r="N112" s="150"/>
      <c r="O112" s="150"/>
      <c r="P112" s="150"/>
      <c r="Q112" s="150"/>
      <c r="R112" s="151"/>
      <c r="S112" s="135"/>
      <c r="T112" s="135"/>
    </row>
    <row r="113" spans="19:20" ht="15.75" hidden="1">
      <c r="S113" s="135"/>
      <c r="T113" s="135"/>
    </row>
    <row r="114" spans="12:20" ht="12.75" hidden="1">
      <c r="L114" s="141" t="s">
        <v>84</v>
      </c>
      <c r="M114" s="142"/>
      <c r="N114" s="141"/>
      <c r="O114" s="143"/>
      <c r="P114" s="143"/>
      <c r="Q114" s="143"/>
      <c r="R114" s="142"/>
      <c r="S114" s="140"/>
      <c r="T114" s="140"/>
    </row>
    <row r="115" spans="12:18" ht="15.75" hidden="1">
      <c r="L115" s="128" t="s">
        <v>74</v>
      </c>
      <c r="M115" s="144" t="s">
        <v>75</v>
      </c>
      <c r="N115" s="145" t="s">
        <v>85</v>
      </c>
      <c r="O115" s="144" t="s">
        <v>77</v>
      </c>
      <c r="P115" s="145" t="s">
        <v>85</v>
      </c>
      <c r="Q115" s="145" t="s">
        <v>3</v>
      </c>
      <c r="R115" s="145" t="s">
        <v>85</v>
      </c>
    </row>
    <row r="116" spans="12:20" ht="15.75" customHeight="1" hidden="1">
      <c r="L116" s="128" t="s">
        <v>78</v>
      </c>
      <c r="M116" s="146" t="b">
        <f>IF(H12=TRUE,AgeSexBreakdown!E17)</f>
        <v>0</v>
      </c>
      <c r="N116" s="147" t="e">
        <f aca="true" t="shared" si="30" ref="N116:N121">M116/$Q$121</f>
        <v>#DIV/0!</v>
      </c>
      <c r="O116" s="146" t="b">
        <f>IF($H$12=TRUE,AgeSexBreakdown!D17)</f>
        <v>0</v>
      </c>
      <c r="P116" s="147" t="e">
        <f aca="true" t="shared" si="31" ref="P116:P121">O116/$Q$121</f>
        <v>#DIV/0!</v>
      </c>
      <c r="Q116" s="146">
        <f>M116+O116</f>
        <v>0</v>
      </c>
      <c r="R116" s="147" t="e">
        <f aca="true" t="shared" si="32" ref="R116:R121">Q116/$Q$121</f>
        <v>#DIV/0!</v>
      </c>
      <c r="S116" s="152"/>
      <c r="T116" s="152"/>
    </row>
    <row r="117" spans="12:20" ht="15.75" hidden="1">
      <c r="L117" s="134" t="s">
        <v>86</v>
      </c>
      <c r="M117" s="146" t="b">
        <f>IF($H$12=TRUE,AgeSexBreakdown!G17)</f>
        <v>0</v>
      </c>
      <c r="N117" s="147" t="e">
        <f t="shared" si="30"/>
        <v>#DIV/0!</v>
      </c>
      <c r="O117" s="146" t="b">
        <f>IF($H$12=TRUE,AgeSexBreakdown!F17)</f>
        <v>0</v>
      </c>
      <c r="P117" s="147" t="e">
        <f t="shared" si="31"/>
        <v>#DIV/0!</v>
      </c>
      <c r="Q117" s="146">
        <f>M117+O117</f>
        <v>0</v>
      </c>
      <c r="R117" s="147" t="e">
        <f t="shared" si="32"/>
        <v>#DIV/0!</v>
      </c>
      <c r="S117" s="133"/>
      <c r="T117" s="133"/>
    </row>
    <row r="118" spans="12:20" ht="15.75" hidden="1">
      <c r="L118" s="136" t="s">
        <v>80</v>
      </c>
      <c r="M118" s="146" t="b">
        <f>IF($H$12=TRUE,AgeSexBreakdown!I17)</f>
        <v>0</v>
      </c>
      <c r="N118" s="147" t="e">
        <f t="shared" si="30"/>
        <v>#DIV/0!</v>
      </c>
      <c r="O118" s="146" t="b">
        <f>IF($H$12=TRUE,AgeSexBreakdown!H17)</f>
        <v>0</v>
      </c>
      <c r="P118" s="147" t="e">
        <f t="shared" si="31"/>
        <v>#DIV/0!</v>
      </c>
      <c r="Q118" s="146">
        <f>M118+O118</f>
        <v>0</v>
      </c>
      <c r="R118" s="147" t="e">
        <f t="shared" si="32"/>
        <v>#DIV/0!</v>
      </c>
      <c r="S118" s="135"/>
      <c r="T118" s="135"/>
    </row>
    <row r="119" spans="12:20" ht="15.75" hidden="1">
      <c r="L119" s="128" t="s">
        <v>81</v>
      </c>
      <c r="M119" s="146" t="b">
        <f>IF($H$12=TRUE,AgeSexBreakdown!K17)</f>
        <v>0</v>
      </c>
      <c r="N119" s="147" t="e">
        <f t="shared" si="30"/>
        <v>#DIV/0!</v>
      </c>
      <c r="O119" s="146" t="b">
        <f>IF($H$12=TRUE,AgeSexBreakdown!J17)</f>
        <v>0</v>
      </c>
      <c r="P119" s="147" t="e">
        <f t="shared" si="31"/>
        <v>#DIV/0!</v>
      </c>
      <c r="Q119" s="146">
        <f>M119+O119</f>
        <v>0</v>
      </c>
      <c r="R119" s="147" t="e">
        <f t="shared" si="32"/>
        <v>#DIV/0!</v>
      </c>
      <c r="S119" s="135"/>
      <c r="T119" s="135"/>
    </row>
    <row r="120" spans="12:20" ht="15.75" hidden="1">
      <c r="L120" s="128" t="s">
        <v>82</v>
      </c>
      <c r="M120" s="146" t="b">
        <f>IF($H$12=TRUE,AgeSexBreakdown!M17)</f>
        <v>0</v>
      </c>
      <c r="N120" s="147" t="e">
        <f t="shared" si="30"/>
        <v>#DIV/0!</v>
      </c>
      <c r="O120" s="146" t="b">
        <f>IF($H$12=TRUE,AgeSexBreakdown!L17)</f>
        <v>0</v>
      </c>
      <c r="P120" s="147" t="e">
        <f t="shared" si="31"/>
        <v>#DIV/0!</v>
      </c>
      <c r="Q120" s="146">
        <f>M120+O120</f>
        <v>0</v>
      </c>
      <c r="R120" s="147" t="e">
        <f t="shared" si="32"/>
        <v>#DIV/0!</v>
      </c>
      <c r="S120" s="135"/>
      <c r="T120" s="135"/>
    </row>
    <row r="121" spans="12:20" ht="15.75" hidden="1">
      <c r="L121" s="128" t="s">
        <v>3</v>
      </c>
      <c r="M121" s="146">
        <f>SUM(M116:M120)</f>
        <v>0</v>
      </c>
      <c r="N121" s="147" t="e">
        <f t="shared" si="30"/>
        <v>#DIV/0!</v>
      </c>
      <c r="O121" s="146">
        <f>SUM(O116:O120)</f>
        <v>0</v>
      </c>
      <c r="P121" s="147" t="e">
        <f t="shared" si="31"/>
        <v>#DIV/0!</v>
      </c>
      <c r="Q121" s="146">
        <f>SUM(Q116:Q120)</f>
        <v>0</v>
      </c>
      <c r="R121" s="147" t="e">
        <f t="shared" si="32"/>
        <v>#DIV/0!</v>
      </c>
      <c r="S121" s="135"/>
      <c r="T121" s="135"/>
    </row>
    <row r="122" spans="12:20" ht="15.75" hidden="1">
      <c r="L122" s="155" t="s">
        <v>83</v>
      </c>
      <c r="M122" s="149" t="str">
        <f>I12</f>
        <v>KEN-Borena</v>
      </c>
      <c r="N122" s="150"/>
      <c r="O122" s="150"/>
      <c r="P122" s="150"/>
      <c r="Q122" s="150"/>
      <c r="R122" s="151"/>
      <c r="S122" s="135"/>
      <c r="T122" s="135"/>
    </row>
    <row r="123" spans="19:20" ht="9.75" customHeight="1" hidden="1">
      <c r="S123" s="135"/>
      <c r="T123" s="135"/>
    </row>
    <row r="124" spans="12:20" ht="12.75" hidden="1">
      <c r="L124" s="141" t="s">
        <v>84</v>
      </c>
      <c r="M124" s="142"/>
      <c r="N124" s="141"/>
      <c r="O124" s="143"/>
      <c r="P124" s="143"/>
      <c r="Q124" s="143"/>
      <c r="R124" s="142"/>
      <c r="S124" s="140"/>
      <c r="T124" s="140"/>
    </row>
    <row r="125" spans="12:18" ht="15.75" hidden="1">
      <c r="L125" s="128" t="s">
        <v>74</v>
      </c>
      <c r="M125" s="144" t="s">
        <v>75</v>
      </c>
      <c r="N125" s="145" t="s">
        <v>85</v>
      </c>
      <c r="O125" s="144" t="s">
        <v>77</v>
      </c>
      <c r="P125" s="145" t="s">
        <v>85</v>
      </c>
      <c r="Q125" s="145" t="s">
        <v>3</v>
      </c>
      <c r="R125" s="145" t="s">
        <v>85</v>
      </c>
    </row>
    <row r="126" spans="12:20" ht="15.75" customHeight="1" hidden="1">
      <c r="L126" s="128" t="s">
        <v>78</v>
      </c>
      <c r="M126" s="146" t="b">
        <f>IF(H13=TRUE,AgeSexBreakdown!E18)</f>
        <v>0</v>
      </c>
      <c r="N126" s="147" t="e">
        <f aca="true" t="shared" si="33" ref="N126:N131">M126/$Q$131</f>
        <v>#DIV/0!</v>
      </c>
      <c r="O126" s="146" t="b">
        <f>IF($H$13=TRUE,AgeSexBreakdown!D18)</f>
        <v>0</v>
      </c>
      <c r="P126" s="147" t="e">
        <f aca="true" t="shared" si="34" ref="P126:P131">O126/$Q$131</f>
        <v>#DIV/0!</v>
      </c>
      <c r="Q126" s="146">
        <f>M126+O126</f>
        <v>0</v>
      </c>
      <c r="R126" s="147" t="e">
        <f aca="true" t="shared" si="35" ref="R126:R131">Q126/$Q$131</f>
        <v>#DIV/0!</v>
      </c>
      <c r="S126" s="152"/>
      <c r="T126" s="152"/>
    </row>
    <row r="127" spans="12:20" ht="15.75" hidden="1">
      <c r="L127" s="134" t="s">
        <v>86</v>
      </c>
      <c r="M127" s="146" t="b">
        <f>IF($H$13=TRUE,AgeSexBreakdown!G18)</f>
        <v>0</v>
      </c>
      <c r="N127" s="147" t="e">
        <f t="shared" si="33"/>
        <v>#DIV/0!</v>
      </c>
      <c r="O127" s="146" t="b">
        <f>IF($H$13=TRUE,AgeSexBreakdown!F18)</f>
        <v>0</v>
      </c>
      <c r="P127" s="147" t="e">
        <f t="shared" si="34"/>
        <v>#DIV/0!</v>
      </c>
      <c r="Q127" s="146">
        <f>M127+O127</f>
        <v>0</v>
      </c>
      <c r="R127" s="147" t="e">
        <f t="shared" si="35"/>
        <v>#DIV/0!</v>
      </c>
      <c r="S127" s="133"/>
      <c r="T127" s="133"/>
    </row>
    <row r="128" spans="12:20" ht="15.75" hidden="1">
      <c r="L128" s="136" t="s">
        <v>80</v>
      </c>
      <c r="M128" s="146" t="b">
        <f>IF($H$13=TRUE,AgeSexBreakdown!I18)</f>
        <v>0</v>
      </c>
      <c r="N128" s="147" t="e">
        <f t="shared" si="33"/>
        <v>#DIV/0!</v>
      </c>
      <c r="O128" s="146" t="b">
        <f>IF($H$13=TRUE,AgeSexBreakdown!H18)</f>
        <v>0</v>
      </c>
      <c r="P128" s="147" t="e">
        <f t="shared" si="34"/>
        <v>#DIV/0!</v>
      </c>
      <c r="Q128" s="146">
        <f>M128+O128</f>
        <v>0</v>
      </c>
      <c r="R128" s="147" t="e">
        <f t="shared" si="35"/>
        <v>#DIV/0!</v>
      </c>
      <c r="S128" s="135"/>
      <c r="T128" s="135"/>
    </row>
    <row r="129" spans="12:20" ht="15.75" hidden="1">
      <c r="L129" s="128" t="s">
        <v>81</v>
      </c>
      <c r="M129" s="146" t="b">
        <f>IF($H$13=TRUE,AgeSexBreakdown!K18)</f>
        <v>0</v>
      </c>
      <c r="N129" s="147" t="e">
        <f t="shared" si="33"/>
        <v>#DIV/0!</v>
      </c>
      <c r="O129" s="146" t="b">
        <f>IF($H$13=TRUE,AgeSexBreakdown!J18)</f>
        <v>0</v>
      </c>
      <c r="P129" s="147" t="e">
        <f t="shared" si="34"/>
        <v>#DIV/0!</v>
      </c>
      <c r="Q129" s="146">
        <f>M129+O129</f>
        <v>0</v>
      </c>
      <c r="R129" s="147" t="e">
        <f t="shared" si="35"/>
        <v>#DIV/0!</v>
      </c>
      <c r="S129" s="135"/>
      <c r="T129" s="135"/>
    </row>
    <row r="130" spans="12:20" ht="15.75" hidden="1">
      <c r="L130" s="128" t="s">
        <v>82</v>
      </c>
      <c r="M130" s="146" t="b">
        <f>IF($H$13=TRUE,AgeSexBreakdown!M18)</f>
        <v>0</v>
      </c>
      <c r="N130" s="147" t="e">
        <f t="shared" si="33"/>
        <v>#DIV/0!</v>
      </c>
      <c r="O130" s="146" t="b">
        <f>IF($H$13=TRUE,AgeSexBreakdown!L18)</f>
        <v>0</v>
      </c>
      <c r="P130" s="147" t="e">
        <f t="shared" si="34"/>
        <v>#DIV/0!</v>
      </c>
      <c r="Q130" s="146">
        <f>M130+O130</f>
        <v>0</v>
      </c>
      <c r="R130" s="147" t="e">
        <f t="shared" si="35"/>
        <v>#DIV/0!</v>
      </c>
      <c r="S130" s="135"/>
      <c r="T130" s="135"/>
    </row>
    <row r="131" spans="12:20" ht="15.75" hidden="1">
      <c r="L131" s="128" t="s">
        <v>3</v>
      </c>
      <c r="M131" s="146">
        <f>SUM(M126:M130)</f>
        <v>0</v>
      </c>
      <c r="N131" s="147" t="e">
        <f t="shared" si="33"/>
        <v>#DIV/0!</v>
      </c>
      <c r="O131" s="146">
        <f>SUM(O126:O130)</f>
        <v>0</v>
      </c>
      <c r="P131" s="147" t="e">
        <f t="shared" si="34"/>
        <v>#DIV/0!</v>
      </c>
      <c r="Q131" s="146">
        <f>SUM(Q126:Q130)</f>
        <v>0</v>
      </c>
      <c r="R131" s="147" t="e">
        <f t="shared" si="35"/>
        <v>#DIV/0!</v>
      </c>
      <c r="S131" s="135"/>
      <c r="T131" s="135"/>
    </row>
    <row r="132" spans="12:20" ht="15.75" hidden="1">
      <c r="L132" s="148" t="s">
        <v>83</v>
      </c>
      <c r="M132" s="149" t="str">
        <f>I13</f>
        <v>Aw-barre</v>
      </c>
      <c r="N132" s="150"/>
      <c r="O132" s="150"/>
      <c r="P132" s="150"/>
      <c r="Q132" s="150"/>
      <c r="R132" s="151"/>
      <c r="S132" s="135"/>
      <c r="T132" s="135"/>
    </row>
    <row r="133" spans="19:20" ht="15.75" hidden="1">
      <c r="S133" s="135"/>
      <c r="T133" s="135"/>
    </row>
    <row r="134" spans="12:20" ht="12.75" hidden="1">
      <c r="L134" s="141" t="s">
        <v>84</v>
      </c>
      <c r="M134" s="142"/>
      <c r="N134" s="141"/>
      <c r="O134" s="143"/>
      <c r="P134" s="143"/>
      <c r="Q134" s="143"/>
      <c r="R134" s="142"/>
      <c r="S134" s="140"/>
      <c r="T134" s="140"/>
    </row>
    <row r="135" spans="12:18" ht="15.75" hidden="1">
      <c r="L135" s="128" t="s">
        <v>74</v>
      </c>
      <c r="M135" s="144" t="s">
        <v>75</v>
      </c>
      <c r="N135" s="145" t="s">
        <v>85</v>
      </c>
      <c r="O135" s="144" t="s">
        <v>77</v>
      </c>
      <c r="P135" s="145" t="s">
        <v>85</v>
      </c>
      <c r="Q135" s="145" t="s">
        <v>3</v>
      </c>
      <c r="R135" s="145" t="s">
        <v>85</v>
      </c>
    </row>
    <row r="136" spans="12:20" ht="15.75" customHeight="1" hidden="1">
      <c r="L136" s="128" t="s">
        <v>78</v>
      </c>
      <c r="M136" s="146" t="b">
        <f>IF(H14=TRUE,AgeSexBreakdown!E19)</f>
        <v>0</v>
      </c>
      <c r="N136" s="147" t="e">
        <f aca="true" t="shared" si="36" ref="N136:N141">M136/$Q$141</f>
        <v>#DIV/0!</v>
      </c>
      <c r="O136" s="146" t="b">
        <f>IF($H$14=TRUE,AgeSexBreakdown!D19)</f>
        <v>0</v>
      </c>
      <c r="P136" s="147" t="e">
        <f aca="true" t="shared" si="37" ref="P136:P141">O136/$Q$141</f>
        <v>#DIV/0!</v>
      </c>
      <c r="Q136" s="146">
        <f>M136+O136</f>
        <v>0</v>
      </c>
      <c r="R136" s="147" t="e">
        <f aca="true" t="shared" si="38" ref="R136:R141">Q136/$Q$141</f>
        <v>#DIV/0!</v>
      </c>
      <c r="S136" s="152"/>
      <c r="T136" s="152"/>
    </row>
    <row r="137" spans="12:20" ht="15.75" hidden="1">
      <c r="L137" s="134" t="s">
        <v>86</v>
      </c>
      <c r="M137" s="146" t="b">
        <f>IF($H$14=TRUE,AgeSexBreakdown!G19)</f>
        <v>0</v>
      </c>
      <c r="N137" s="147" t="e">
        <f t="shared" si="36"/>
        <v>#DIV/0!</v>
      </c>
      <c r="O137" s="146" t="b">
        <f>IF($H$14=TRUE,AgeSexBreakdown!F19)</f>
        <v>0</v>
      </c>
      <c r="P137" s="147" t="e">
        <f t="shared" si="37"/>
        <v>#DIV/0!</v>
      </c>
      <c r="Q137" s="146">
        <f>M137+O137</f>
        <v>0</v>
      </c>
      <c r="R137" s="147" t="e">
        <f t="shared" si="38"/>
        <v>#DIV/0!</v>
      </c>
      <c r="S137" s="133"/>
      <c r="T137" s="133"/>
    </row>
    <row r="138" spans="12:20" ht="15.75" hidden="1">
      <c r="L138" s="136" t="s">
        <v>80</v>
      </c>
      <c r="M138" s="146" t="b">
        <f>IF($H$14=TRUE,AgeSexBreakdown!I19)</f>
        <v>0</v>
      </c>
      <c r="N138" s="147" t="e">
        <f t="shared" si="36"/>
        <v>#DIV/0!</v>
      </c>
      <c r="O138" s="146" t="b">
        <f>IF($H$14=TRUE,AgeSexBreakdown!H19)</f>
        <v>0</v>
      </c>
      <c r="P138" s="147" t="e">
        <f t="shared" si="37"/>
        <v>#DIV/0!</v>
      </c>
      <c r="Q138" s="146">
        <f>M138+O138</f>
        <v>0</v>
      </c>
      <c r="R138" s="147" t="e">
        <f t="shared" si="38"/>
        <v>#DIV/0!</v>
      </c>
      <c r="S138" s="135"/>
      <c r="T138" s="135"/>
    </row>
    <row r="139" spans="12:20" ht="18" customHeight="1" hidden="1">
      <c r="L139" s="128" t="s">
        <v>81</v>
      </c>
      <c r="M139" s="146" t="b">
        <f>IF($H$14=TRUE,AgeSexBreakdown!K19)</f>
        <v>0</v>
      </c>
      <c r="N139" s="147" t="e">
        <f t="shared" si="36"/>
        <v>#DIV/0!</v>
      </c>
      <c r="O139" s="146" t="b">
        <f>IF($H$14=TRUE,AgeSexBreakdown!J19)</f>
        <v>0</v>
      </c>
      <c r="P139" s="147" t="e">
        <f t="shared" si="37"/>
        <v>#DIV/0!</v>
      </c>
      <c r="Q139" s="146">
        <f>M139+O139</f>
        <v>0</v>
      </c>
      <c r="R139" s="147" t="e">
        <f t="shared" si="38"/>
        <v>#DIV/0!</v>
      </c>
      <c r="S139" s="135"/>
      <c r="T139" s="135"/>
    </row>
    <row r="140" spans="12:20" ht="20.25" customHeight="1" hidden="1">
      <c r="L140" s="128" t="s">
        <v>82</v>
      </c>
      <c r="M140" s="146" t="b">
        <f>IF($H$14=TRUE,AgeSexBreakdown!M19)</f>
        <v>0</v>
      </c>
      <c r="N140" s="147" t="e">
        <f t="shared" si="36"/>
        <v>#DIV/0!</v>
      </c>
      <c r="O140" s="146" t="b">
        <f>IF($H$14=TRUE,AgeSexBreakdown!L19)</f>
        <v>0</v>
      </c>
      <c r="P140" s="147" t="e">
        <f t="shared" si="37"/>
        <v>#DIV/0!</v>
      </c>
      <c r="Q140" s="146">
        <f>M140+O140</f>
        <v>0</v>
      </c>
      <c r="R140" s="147" t="e">
        <f t="shared" si="38"/>
        <v>#DIV/0!</v>
      </c>
      <c r="S140" s="135"/>
      <c r="T140" s="135"/>
    </row>
    <row r="141" spans="12:20" ht="17.25" customHeight="1" hidden="1">
      <c r="L141" s="128" t="s">
        <v>3</v>
      </c>
      <c r="M141" s="146">
        <f>SUM(M136:M140)</f>
        <v>0</v>
      </c>
      <c r="N141" s="147" t="e">
        <f t="shared" si="36"/>
        <v>#DIV/0!</v>
      </c>
      <c r="O141" s="146">
        <f>SUM(O136:O140)</f>
        <v>0</v>
      </c>
      <c r="P141" s="147" t="e">
        <f t="shared" si="37"/>
        <v>#DIV/0!</v>
      </c>
      <c r="Q141" s="146">
        <f>SUM(Q136:Q140)</f>
        <v>0</v>
      </c>
      <c r="R141" s="147" t="e">
        <f t="shared" si="38"/>
        <v>#DIV/0!</v>
      </c>
      <c r="S141" s="135"/>
      <c r="T141" s="135"/>
    </row>
    <row r="142" spans="12:20" ht="14.25" customHeight="1" hidden="1">
      <c r="L142" s="148" t="s">
        <v>83</v>
      </c>
      <c r="M142" s="149" t="str">
        <f>I14</f>
        <v>Kebribeyah</v>
      </c>
      <c r="N142" s="150"/>
      <c r="O142" s="150"/>
      <c r="P142" s="150"/>
      <c r="Q142" s="150"/>
      <c r="R142" s="151"/>
      <c r="S142" s="135"/>
      <c r="T142" s="135"/>
    </row>
    <row r="143" spans="19:20" ht="17.25" customHeight="1" hidden="1">
      <c r="S143" s="135"/>
      <c r="T143" s="135"/>
    </row>
    <row r="144" spans="12:20" ht="12" customHeight="1" hidden="1">
      <c r="L144" s="141" t="s">
        <v>84</v>
      </c>
      <c r="M144" s="142"/>
      <c r="N144" s="141"/>
      <c r="O144" s="143"/>
      <c r="P144" s="143"/>
      <c r="Q144" s="143"/>
      <c r="R144" s="142"/>
      <c r="S144" s="140"/>
      <c r="T144" s="140"/>
    </row>
    <row r="145" spans="12:18" ht="14.25" customHeight="1" hidden="1">
      <c r="L145" s="128" t="s">
        <v>74</v>
      </c>
      <c r="M145" s="144" t="s">
        <v>75</v>
      </c>
      <c r="N145" s="145" t="s">
        <v>85</v>
      </c>
      <c r="O145" s="144" t="s">
        <v>77</v>
      </c>
      <c r="P145" s="145" t="s">
        <v>85</v>
      </c>
      <c r="Q145" s="145" t="s">
        <v>3</v>
      </c>
      <c r="R145" s="145" t="s">
        <v>85</v>
      </c>
    </row>
    <row r="146" spans="12:20" ht="22.5" customHeight="1" hidden="1">
      <c r="L146" s="128" t="s">
        <v>78</v>
      </c>
      <c r="M146" s="146" t="b">
        <f>IF($H$15=TRUE,AgeSexBreakdown!E20)</f>
        <v>0</v>
      </c>
      <c r="N146" s="153" t="e">
        <f aca="true" t="shared" si="39" ref="N146:N151">M146/$Q$151</f>
        <v>#DIV/0!</v>
      </c>
      <c r="O146" s="146" t="b">
        <f>IF($H$15=TRUE,AgeSexBreakdown!D20)</f>
        <v>0</v>
      </c>
      <c r="P146" s="153" t="e">
        <f aca="true" t="shared" si="40" ref="P146:P151">O146/$Q$151</f>
        <v>#DIV/0!</v>
      </c>
      <c r="Q146" s="146">
        <f>M146+O146</f>
        <v>0</v>
      </c>
      <c r="R146" s="153" t="e">
        <f aca="true" t="shared" si="41" ref="R146:R151">Q146/$Q$151</f>
        <v>#DIV/0!</v>
      </c>
      <c r="S146" s="152"/>
      <c r="T146" s="152"/>
    </row>
    <row r="147" spans="12:20" ht="26.25" customHeight="1" hidden="1">
      <c r="L147" s="134" t="s">
        <v>86</v>
      </c>
      <c r="M147" s="146" t="b">
        <f>IF($H$15=TRUE,AgeSexBreakdown!G20)</f>
        <v>0</v>
      </c>
      <c r="N147" s="153" t="e">
        <f t="shared" si="39"/>
        <v>#DIV/0!</v>
      </c>
      <c r="O147" s="146" t="b">
        <f>IF($H$15=TRUE,AgeSexBreakdown!F20)</f>
        <v>0</v>
      </c>
      <c r="P147" s="153" t="e">
        <f t="shared" si="40"/>
        <v>#DIV/0!</v>
      </c>
      <c r="Q147" s="146">
        <f>M147+O147</f>
        <v>0</v>
      </c>
      <c r="R147" s="153" t="e">
        <f t="shared" si="41"/>
        <v>#DIV/0!</v>
      </c>
      <c r="S147" s="133"/>
      <c r="T147" s="133"/>
    </row>
    <row r="148" spans="12:20" ht="14.25" customHeight="1" hidden="1">
      <c r="L148" s="136" t="s">
        <v>80</v>
      </c>
      <c r="M148" s="146" t="b">
        <f>IF($H$15=TRUE,AgeSexBreakdown!I20)</f>
        <v>0</v>
      </c>
      <c r="N148" s="153" t="e">
        <f t="shared" si="39"/>
        <v>#DIV/0!</v>
      </c>
      <c r="O148" s="146" t="b">
        <f>IF($H$15=TRUE,AgeSexBreakdown!H20)</f>
        <v>0</v>
      </c>
      <c r="P148" s="153" t="e">
        <f t="shared" si="40"/>
        <v>#DIV/0!</v>
      </c>
      <c r="Q148" s="146">
        <f>M148+O148</f>
        <v>0</v>
      </c>
      <c r="R148" s="153" t="e">
        <f t="shared" si="41"/>
        <v>#DIV/0!</v>
      </c>
      <c r="S148" s="154"/>
      <c r="T148" s="154"/>
    </row>
    <row r="149" spans="12:20" ht="26.25" customHeight="1" hidden="1">
      <c r="L149" s="128" t="s">
        <v>81</v>
      </c>
      <c r="M149" s="145" t="b">
        <f>IF($H$15=TRUE,AgeSexBreakdown!K20)</f>
        <v>0</v>
      </c>
      <c r="N149" s="153" t="e">
        <f t="shared" si="39"/>
        <v>#DIV/0!</v>
      </c>
      <c r="O149" s="145" t="b">
        <f>IF($H$15=TRUE,AgeSexBreakdown!J20)</f>
        <v>0</v>
      </c>
      <c r="P149" s="153" t="e">
        <f t="shared" si="40"/>
        <v>#DIV/0!</v>
      </c>
      <c r="Q149" s="145">
        <f>M149+O149</f>
        <v>0</v>
      </c>
      <c r="R149" s="153" t="e">
        <f t="shared" si="41"/>
        <v>#DIV/0!</v>
      </c>
      <c r="S149" s="154"/>
      <c r="T149" s="154"/>
    </row>
    <row r="150" spans="12:20" ht="16.5" customHeight="1" hidden="1">
      <c r="L150" s="128" t="s">
        <v>82</v>
      </c>
      <c r="M150" s="145" t="b">
        <f>IF($H$15=TRUE,AgeSexBreakdown!M20)</f>
        <v>0</v>
      </c>
      <c r="N150" s="153" t="e">
        <f t="shared" si="39"/>
        <v>#DIV/0!</v>
      </c>
      <c r="O150" s="145" t="b">
        <f>IF($H$15=TRUE,AgeSexBreakdown!L20)</f>
        <v>0</v>
      </c>
      <c r="P150" s="153" t="e">
        <f t="shared" si="40"/>
        <v>#DIV/0!</v>
      </c>
      <c r="Q150" s="145">
        <f>M150+O150</f>
        <v>0</v>
      </c>
      <c r="R150" s="153" t="e">
        <f t="shared" si="41"/>
        <v>#DIV/0!</v>
      </c>
      <c r="S150" s="154"/>
      <c r="T150" s="154"/>
    </row>
    <row r="151" spans="12:20" ht="15" customHeight="1" hidden="1">
      <c r="L151" s="128" t="s">
        <v>3</v>
      </c>
      <c r="M151" s="146">
        <f>SUM(M146:M150)</f>
        <v>0</v>
      </c>
      <c r="N151" s="153" t="e">
        <f t="shared" si="39"/>
        <v>#DIV/0!</v>
      </c>
      <c r="O151" s="146">
        <f>SUM(O146:O150)</f>
        <v>0</v>
      </c>
      <c r="P151" s="153" t="e">
        <f t="shared" si="40"/>
        <v>#DIV/0!</v>
      </c>
      <c r="Q151" s="146">
        <f>SUM(Q146:Q150)</f>
        <v>0</v>
      </c>
      <c r="R151" s="153" t="e">
        <f t="shared" si="41"/>
        <v>#DIV/0!</v>
      </c>
      <c r="S151" s="154"/>
      <c r="T151" s="154"/>
    </row>
    <row r="152" spans="12:20" ht="33" customHeight="1" hidden="1">
      <c r="L152" s="148" t="s">
        <v>83</v>
      </c>
      <c r="M152" s="149" t="str">
        <f>I15</f>
        <v>Sheder</v>
      </c>
      <c r="N152" s="150"/>
      <c r="O152" s="150"/>
      <c r="P152" s="150"/>
      <c r="Q152" s="150"/>
      <c r="R152" s="151"/>
      <c r="S152" s="154"/>
      <c r="T152" s="154"/>
    </row>
    <row r="153" ht="27.75" customHeight="1" hidden="1"/>
    <row r="154" spans="12:20" ht="26.25" customHeight="1" hidden="1">
      <c r="L154" s="141" t="s">
        <v>84</v>
      </c>
      <c r="M154" s="142"/>
      <c r="N154" s="141"/>
      <c r="O154" s="143"/>
      <c r="P154" s="143"/>
      <c r="Q154" s="143"/>
      <c r="R154" s="142"/>
      <c r="S154" s="152"/>
      <c r="T154" s="152"/>
    </row>
    <row r="155" spans="12:20" ht="29.25" customHeight="1" hidden="1">
      <c r="L155" s="128" t="s">
        <v>74</v>
      </c>
      <c r="M155" s="144" t="s">
        <v>75</v>
      </c>
      <c r="N155" s="145" t="s">
        <v>85</v>
      </c>
      <c r="O155" s="144" t="s">
        <v>77</v>
      </c>
      <c r="P155" s="145" t="s">
        <v>85</v>
      </c>
      <c r="Q155" s="145" t="s">
        <v>3</v>
      </c>
      <c r="R155" s="145" t="s">
        <v>85</v>
      </c>
      <c r="S155" s="133"/>
      <c r="T155" s="133"/>
    </row>
    <row r="156" spans="12:20" ht="21.75" customHeight="1" hidden="1">
      <c r="L156" s="128" t="s">
        <v>78</v>
      </c>
      <c r="M156" s="168" t="b">
        <f>IF($H$16=TRUE,AgeSexBreakdown!E21)</f>
        <v>0</v>
      </c>
      <c r="N156" s="153" t="e">
        <f aca="true" t="shared" si="42" ref="N156:N161">M156/$Q$161</f>
        <v>#DIV/0!</v>
      </c>
      <c r="O156" s="146" t="b">
        <f>IF($H$16=TRUE,AgeSexBreakdown!D21)</f>
        <v>0</v>
      </c>
      <c r="P156" s="153" t="e">
        <f aca="true" t="shared" si="43" ref="P156:P161">O156/$Q$161</f>
        <v>#DIV/0!</v>
      </c>
      <c r="Q156" s="146">
        <f aca="true" t="shared" si="44" ref="Q156:R161">M156+O156</f>
        <v>0</v>
      </c>
      <c r="R156" s="153" t="e">
        <f t="shared" si="44"/>
        <v>#DIV/0!</v>
      </c>
      <c r="S156" s="154"/>
      <c r="T156" s="154"/>
    </row>
    <row r="157" spans="12:20" ht="27" customHeight="1" hidden="1">
      <c r="L157" s="134" t="s">
        <v>86</v>
      </c>
      <c r="M157" s="146" t="b">
        <f>IF($H$16=TRUE,AgeSexBreakdown!G21)</f>
        <v>0</v>
      </c>
      <c r="N157" s="153" t="e">
        <f t="shared" si="42"/>
        <v>#DIV/0!</v>
      </c>
      <c r="O157" s="146" t="b">
        <f>IF($H$16=TRUE,AgeSexBreakdown!F21)</f>
        <v>0</v>
      </c>
      <c r="P157" s="153" t="e">
        <f t="shared" si="43"/>
        <v>#DIV/0!</v>
      </c>
      <c r="Q157" s="146">
        <f t="shared" si="44"/>
        <v>0</v>
      </c>
      <c r="R157" s="153" t="e">
        <f t="shared" si="44"/>
        <v>#DIV/0!</v>
      </c>
      <c r="S157" s="154"/>
      <c r="T157" s="154"/>
    </row>
    <row r="158" spans="12:20" ht="20.25" customHeight="1" hidden="1">
      <c r="L158" s="136" t="s">
        <v>80</v>
      </c>
      <c r="M158" s="168" t="b">
        <f>IF($H$16=TRUE,AgeSexBreakdown!I21)</f>
        <v>0</v>
      </c>
      <c r="N158" s="153" t="e">
        <f t="shared" si="42"/>
        <v>#DIV/0!</v>
      </c>
      <c r="O158" s="146" t="b">
        <f>IF($H$16=TRUE,AgeSexBreakdown!H21)</f>
        <v>0</v>
      </c>
      <c r="P158" s="153" t="e">
        <f t="shared" si="43"/>
        <v>#DIV/0!</v>
      </c>
      <c r="Q158" s="146">
        <f t="shared" si="44"/>
        <v>0</v>
      </c>
      <c r="R158" s="153" t="e">
        <f t="shared" si="44"/>
        <v>#DIV/0!</v>
      </c>
      <c r="S158" s="154"/>
      <c r="T158" s="154"/>
    </row>
    <row r="159" spans="12:20" ht="16.5" customHeight="1" hidden="1">
      <c r="L159" s="128" t="s">
        <v>81</v>
      </c>
      <c r="M159" s="146" t="b">
        <f>IF($H$16=TRUE,AgeSexBreakdown!K21)</f>
        <v>0</v>
      </c>
      <c r="N159" s="153" t="e">
        <f t="shared" si="42"/>
        <v>#DIV/0!</v>
      </c>
      <c r="O159" s="145" t="b">
        <f>IF($H$16=TRUE,AgeSexBreakdown!J21)</f>
        <v>0</v>
      </c>
      <c r="P159" s="153" t="e">
        <f t="shared" si="43"/>
        <v>#DIV/0!</v>
      </c>
      <c r="Q159" s="146">
        <f t="shared" si="44"/>
        <v>0</v>
      </c>
      <c r="R159" s="153" t="e">
        <f t="shared" si="44"/>
        <v>#DIV/0!</v>
      </c>
      <c r="S159" s="154"/>
      <c r="T159" s="154"/>
    </row>
    <row r="160" spans="12:20" ht="33.75" customHeight="1" hidden="1">
      <c r="L160" s="128" t="s">
        <v>82</v>
      </c>
      <c r="M160" s="168" t="b">
        <f>IF($H$16=TRUE,AgeSexBreakdown!M21)</f>
        <v>0</v>
      </c>
      <c r="N160" s="153" t="e">
        <f t="shared" si="42"/>
        <v>#DIV/0!</v>
      </c>
      <c r="O160" s="145" t="b">
        <f>IF($H$16=TRUE,AgeSexBreakdown!L21)</f>
        <v>0</v>
      </c>
      <c r="P160" s="153" t="e">
        <f t="shared" si="43"/>
        <v>#DIV/0!</v>
      </c>
      <c r="Q160" s="146">
        <f t="shared" si="44"/>
        <v>0</v>
      </c>
      <c r="R160" s="153" t="e">
        <f t="shared" si="44"/>
        <v>#DIV/0!</v>
      </c>
      <c r="S160" s="154"/>
      <c r="T160" s="154"/>
    </row>
    <row r="161" spans="12:20" ht="39" customHeight="1" hidden="1">
      <c r="L161" s="128" t="s">
        <v>3</v>
      </c>
      <c r="M161" s="146">
        <f>SUM(M156:M160)</f>
        <v>0</v>
      </c>
      <c r="N161" s="153" t="e">
        <f t="shared" si="42"/>
        <v>#DIV/0!</v>
      </c>
      <c r="O161" s="146">
        <f>SUM(O156:O160)</f>
        <v>0</v>
      </c>
      <c r="P161" s="153" t="e">
        <f t="shared" si="43"/>
        <v>#DIV/0!</v>
      </c>
      <c r="Q161" s="146">
        <f t="shared" si="44"/>
        <v>0</v>
      </c>
      <c r="R161" s="153" t="e">
        <f t="shared" si="44"/>
        <v>#DIV/0!</v>
      </c>
      <c r="S161" s="154"/>
      <c r="T161" s="154"/>
    </row>
    <row r="162" spans="12:20" ht="29.25" customHeight="1" hidden="1">
      <c r="L162" s="148" t="s">
        <v>83</v>
      </c>
      <c r="M162" s="149" t="str">
        <f>I16</f>
        <v>Bokolmanyo</v>
      </c>
      <c r="N162" s="150"/>
      <c r="O162" s="150"/>
      <c r="P162" s="150"/>
      <c r="Q162" s="150"/>
      <c r="R162" s="151"/>
      <c r="S162" s="140"/>
      <c r="T162" s="140"/>
    </row>
    <row r="163" ht="27" customHeight="1" hidden="1"/>
    <row r="164" spans="12:18" ht="20.25" customHeight="1" hidden="1">
      <c r="L164" s="141" t="s">
        <v>84</v>
      </c>
      <c r="M164" s="142"/>
      <c r="N164" s="141"/>
      <c r="O164" s="143"/>
      <c r="P164" s="143"/>
      <c r="Q164" s="143"/>
      <c r="R164" s="142"/>
    </row>
    <row r="165" spans="12:18" ht="15" customHeight="1" hidden="1">
      <c r="L165" s="128" t="s">
        <v>74</v>
      </c>
      <c r="M165" s="144" t="s">
        <v>75</v>
      </c>
      <c r="N165" s="145" t="s">
        <v>85</v>
      </c>
      <c r="O165" s="144" t="s">
        <v>77</v>
      </c>
      <c r="P165" s="145" t="s">
        <v>85</v>
      </c>
      <c r="Q165" s="145" t="s">
        <v>3</v>
      </c>
      <c r="R165" s="145" t="s">
        <v>85</v>
      </c>
    </row>
    <row r="166" spans="12:18" ht="17.25" customHeight="1" hidden="1">
      <c r="L166" s="128" t="s">
        <v>78</v>
      </c>
      <c r="M166" s="168" t="b">
        <f>IF($H$17=TRUE,AgeSexBreakdown!E22)</f>
        <v>0</v>
      </c>
      <c r="N166" s="153" t="e">
        <f>M166/M171</f>
        <v>#DIV/0!</v>
      </c>
      <c r="O166" s="146" t="b">
        <f>IF($H$17=TRUE,AgeSexBreakdown!D22)</f>
        <v>0</v>
      </c>
      <c r="P166" s="153" t="e">
        <f>O166/O171</f>
        <v>#DIV/0!</v>
      </c>
      <c r="Q166" s="146">
        <f aca="true" t="shared" si="45" ref="Q166:Q171">M166+O166</f>
        <v>0</v>
      </c>
      <c r="R166" s="153" t="e">
        <f aca="true" t="shared" si="46" ref="R166:R171">N166+P166</f>
        <v>#DIV/0!</v>
      </c>
    </row>
    <row r="167" spans="12:18" ht="10.5" customHeight="1" hidden="1">
      <c r="L167" s="134" t="s">
        <v>86</v>
      </c>
      <c r="M167" s="146" t="b">
        <f>IF($H$17=TRUE,AgeSexBreakdown!G22)</f>
        <v>0</v>
      </c>
      <c r="N167" s="153" t="e">
        <f>M167/M171</f>
        <v>#DIV/0!</v>
      </c>
      <c r="O167" s="146" t="b">
        <f>IF($H$17=TRUE,AgeSexBreakdown!F22)</f>
        <v>0</v>
      </c>
      <c r="P167" s="153" t="e">
        <f>O167/O171</f>
        <v>#DIV/0!</v>
      </c>
      <c r="Q167" s="146">
        <f t="shared" si="45"/>
        <v>0</v>
      </c>
      <c r="R167" s="153" t="e">
        <f t="shared" si="46"/>
        <v>#DIV/0!</v>
      </c>
    </row>
    <row r="168" spans="12:18" ht="20.25" customHeight="1" hidden="1">
      <c r="L168" s="136" t="s">
        <v>80</v>
      </c>
      <c r="M168" s="168" t="b">
        <f>IF($H$17=TRUE,AgeSexBreakdown!I22)</f>
        <v>0</v>
      </c>
      <c r="N168" s="153" t="e">
        <f>M168/M171</f>
        <v>#DIV/0!</v>
      </c>
      <c r="O168" s="146" t="b">
        <f>IF($H$17=TRUE,AgeSexBreakdown!H22)</f>
        <v>0</v>
      </c>
      <c r="P168" s="153" t="e">
        <f>O168/O171</f>
        <v>#DIV/0!</v>
      </c>
      <c r="Q168" s="146">
        <f t="shared" si="45"/>
        <v>0</v>
      </c>
      <c r="R168" s="153" t="e">
        <f t="shared" si="46"/>
        <v>#DIV/0!</v>
      </c>
    </row>
    <row r="169" spans="12:18" ht="33.75" customHeight="1" hidden="1">
      <c r="L169" s="128" t="s">
        <v>81</v>
      </c>
      <c r="M169" s="146" t="b">
        <f>IF($H$17=TRUE,AgeSexBreakdown!K22)</f>
        <v>0</v>
      </c>
      <c r="N169" s="153" t="e">
        <f>M169/M171</f>
        <v>#DIV/0!</v>
      </c>
      <c r="O169" s="145" t="b">
        <f>IF($H$17=TRUE,AgeSexBreakdown!J22)</f>
        <v>0</v>
      </c>
      <c r="P169" s="153" t="e">
        <f>O169/O171</f>
        <v>#DIV/0!</v>
      </c>
      <c r="Q169" s="146">
        <f t="shared" si="45"/>
        <v>0</v>
      </c>
      <c r="R169" s="153" t="e">
        <f t="shared" si="46"/>
        <v>#DIV/0!</v>
      </c>
    </row>
    <row r="170" spans="12:18" ht="31.5" customHeight="1" hidden="1">
      <c r="L170" s="128" t="s">
        <v>82</v>
      </c>
      <c r="M170" s="168" t="b">
        <f>IF($H$17=TRUE,AgeSexBreakdown!M22)</f>
        <v>0</v>
      </c>
      <c r="N170" s="153" t="e">
        <f>M170/M171</f>
        <v>#DIV/0!</v>
      </c>
      <c r="O170" s="145" t="b">
        <f>IF($H$17=TRUE,AgeSexBreakdown!L22)</f>
        <v>0</v>
      </c>
      <c r="P170" s="153" t="e">
        <f>O170/O171</f>
        <v>#DIV/0!</v>
      </c>
      <c r="Q170" s="146">
        <f t="shared" si="45"/>
        <v>0</v>
      </c>
      <c r="R170" s="153" t="e">
        <f t="shared" si="46"/>
        <v>#DIV/0!</v>
      </c>
    </row>
    <row r="171" spans="12:18" ht="22.5" customHeight="1" hidden="1">
      <c r="L171" s="128" t="s">
        <v>3</v>
      </c>
      <c r="M171" s="146">
        <f>SUM(M166:M170)</f>
        <v>0</v>
      </c>
      <c r="N171" s="153" t="e">
        <f>SUM(N166:N170)</f>
        <v>#DIV/0!</v>
      </c>
      <c r="O171" s="146">
        <f>SUM(O166:O170)</f>
        <v>0</v>
      </c>
      <c r="P171" s="153" t="e">
        <f>SUM(P166:P170)</f>
        <v>#DIV/0!</v>
      </c>
      <c r="Q171" s="146">
        <f t="shared" si="45"/>
        <v>0</v>
      </c>
      <c r="R171" s="153" t="e">
        <f t="shared" si="46"/>
        <v>#DIV/0!</v>
      </c>
    </row>
    <row r="172" spans="12:18" ht="16.5" customHeight="1" hidden="1">
      <c r="L172" s="148" t="s">
        <v>83</v>
      </c>
      <c r="M172" s="149" t="s">
        <v>66</v>
      </c>
      <c r="N172" s="150"/>
      <c r="O172" s="150"/>
      <c r="P172" s="150"/>
      <c r="Q172" s="150"/>
      <c r="R172" s="151"/>
    </row>
    <row r="173" ht="15.75" customHeight="1" hidden="1"/>
    <row r="174" spans="12:18" ht="18" customHeight="1" hidden="1">
      <c r="L174" s="141" t="s">
        <v>84</v>
      </c>
      <c r="M174" s="142"/>
      <c r="N174" s="141"/>
      <c r="O174" s="143"/>
      <c r="P174" s="143"/>
      <c r="Q174" s="143"/>
      <c r="R174" s="142"/>
    </row>
    <row r="175" spans="12:18" ht="15" customHeight="1" hidden="1">
      <c r="L175" s="128" t="s">
        <v>74</v>
      </c>
      <c r="M175" s="144" t="s">
        <v>75</v>
      </c>
      <c r="N175" s="145" t="s">
        <v>85</v>
      </c>
      <c r="O175" s="144" t="s">
        <v>77</v>
      </c>
      <c r="P175" s="145" t="s">
        <v>85</v>
      </c>
      <c r="Q175" s="145" t="s">
        <v>3</v>
      </c>
      <c r="R175" s="145" t="s">
        <v>85</v>
      </c>
    </row>
    <row r="176" spans="12:18" ht="14.25" customHeight="1" hidden="1">
      <c r="L176" s="128" t="s">
        <v>78</v>
      </c>
      <c r="M176" s="168" t="b">
        <f>IF($H$18=TRUE,AgeSexBreakdown!E23)</f>
        <v>0</v>
      </c>
      <c r="N176" s="153" t="e">
        <f>M176/M181</f>
        <v>#DIV/0!</v>
      </c>
      <c r="O176" s="146" t="b">
        <f>IF($H$18=TRUE,AgeSexBreakdown!D23)</f>
        <v>0</v>
      </c>
      <c r="P176" s="153" t="e">
        <f>O176/O181</f>
        <v>#DIV/0!</v>
      </c>
      <c r="Q176" s="146">
        <f aca="true" t="shared" si="47" ref="Q176:Q181">M176+O176</f>
        <v>0</v>
      </c>
      <c r="R176" s="153" t="e">
        <f aca="true" t="shared" si="48" ref="R176:R181">N176+P176</f>
        <v>#DIV/0!</v>
      </c>
    </row>
    <row r="177" spans="12:18" ht="34.5" customHeight="1" hidden="1">
      <c r="L177" s="134" t="s">
        <v>86</v>
      </c>
      <c r="M177" s="146" t="b">
        <f>IF($H$18=TRUE,AgeSexBreakdown!G23)</f>
        <v>0</v>
      </c>
      <c r="N177" s="153" t="e">
        <f>M177/M181</f>
        <v>#DIV/0!</v>
      </c>
      <c r="O177" s="146" t="b">
        <f>IF($H$18=TRUE,AgeSexBreakdown!F23)</f>
        <v>0</v>
      </c>
      <c r="P177" s="153" t="e">
        <f>O177/O181</f>
        <v>#DIV/0!</v>
      </c>
      <c r="Q177" s="146">
        <f t="shared" si="47"/>
        <v>0</v>
      </c>
      <c r="R177" s="153" t="e">
        <f t="shared" si="48"/>
        <v>#DIV/0!</v>
      </c>
    </row>
    <row r="178" spans="12:18" ht="40.5" customHeight="1" hidden="1">
      <c r="L178" s="136" t="s">
        <v>80</v>
      </c>
      <c r="M178" s="168" t="b">
        <f>IF($H$18=TRUE,AgeSexBreakdown!I23)</f>
        <v>0</v>
      </c>
      <c r="N178" s="153" t="e">
        <f>M178/M181</f>
        <v>#DIV/0!</v>
      </c>
      <c r="O178" s="146" t="b">
        <f>IF($H$18=TRUE,AgeSexBreakdown!H23)</f>
        <v>0</v>
      </c>
      <c r="P178" s="153" t="e">
        <f>O178/O181</f>
        <v>#DIV/0!</v>
      </c>
      <c r="Q178" s="146">
        <f t="shared" si="47"/>
        <v>0</v>
      </c>
      <c r="R178" s="153" t="e">
        <f t="shared" si="48"/>
        <v>#DIV/0!</v>
      </c>
    </row>
    <row r="179" spans="12:18" ht="12" customHeight="1" hidden="1">
      <c r="L179" s="128" t="s">
        <v>81</v>
      </c>
      <c r="M179" s="146" t="b">
        <f>IF($H$18=TRUE,AgeSexBreakdown!K23)</f>
        <v>0</v>
      </c>
      <c r="N179" s="153" t="e">
        <f>M179/M181</f>
        <v>#DIV/0!</v>
      </c>
      <c r="O179" s="145" t="b">
        <f>IF($H$18=TRUE,AgeSexBreakdown!J23)</f>
        <v>0</v>
      </c>
      <c r="P179" s="153" t="e">
        <f>O179/O181</f>
        <v>#DIV/0!</v>
      </c>
      <c r="Q179" s="146">
        <f t="shared" si="47"/>
        <v>0</v>
      </c>
      <c r="R179" s="153" t="e">
        <f t="shared" si="48"/>
        <v>#DIV/0!</v>
      </c>
    </row>
    <row r="180" spans="12:18" ht="18.75" customHeight="1" hidden="1">
      <c r="L180" s="128" t="s">
        <v>82</v>
      </c>
      <c r="M180" s="168" t="b">
        <f>IF($H$18=TRUE,AgeSexBreakdown!M23)</f>
        <v>0</v>
      </c>
      <c r="N180" s="153" t="e">
        <f>M180/M181</f>
        <v>#DIV/0!</v>
      </c>
      <c r="O180" s="145" t="b">
        <f>IF($H$18=TRUE,AgeSexBreakdown!L23)</f>
        <v>0</v>
      </c>
      <c r="P180" s="153" t="e">
        <f>O180/O181</f>
        <v>#DIV/0!</v>
      </c>
      <c r="Q180" s="146">
        <f t="shared" si="47"/>
        <v>0</v>
      </c>
      <c r="R180" s="153" t="e">
        <f t="shared" si="48"/>
        <v>#DIV/0!</v>
      </c>
    </row>
    <row r="181" spans="12:18" ht="13.5" customHeight="1" hidden="1">
      <c r="L181" s="128" t="s">
        <v>3</v>
      </c>
      <c r="M181" s="146">
        <f>SUM(M176:M180)</f>
        <v>0</v>
      </c>
      <c r="N181" s="153" t="e">
        <f>SUM(N176:N180)</f>
        <v>#DIV/0!</v>
      </c>
      <c r="O181" s="146">
        <f>SUM(O176:O180)</f>
        <v>0</v>
      </c>
      <c r="P181" s="153" t="e">
        <f>SUM(P176:P180)</f>
        <v>#DIV/0!</v>
      </c>
      <c r="Q181" s="146">
        <f t="shared" si="47"/>
        <v>0</v>
      </c>
      <c r="R181" s="153" t="e">
        <f t="shared" si="48"/>
        <v>#DIV/0!</v>
      </c>
    </row>
    <row r="182" spans="12:18" ht="22.5" customHeight="1" hidden="1">
      <c r="L182" s="148" t="s">
        <v>83</v>
      </c>
      <c r="M182" s="149" t="s">
        <v>89</v>
      </c>
      <c r="N182" s="184"/>
      <c r="O182" s="150"/>
      <c r="P182" s="150"/>
      <c r="Q182" s="150"/>
      <c r="R182" s="151"/>
    </row>
    <row r="183" ht="12.75" customHeight="1" hidden="1"/>
    <row r="184" spans="12:18" ht="13.5" customHeight="1" hidden="1">
      <c r="L184" s="141" t="s">
        <v>84</v>
      </c>
      <c r="M184" s="142"/>
      <c r="N184" s="141"/>
      <c r="O184" s="143"/>
      <c r="P184" s="143"/>
      <c r="Q184" s="143"/>
      <c r="R184" s="142"/>
    </row>
    <row r="185" spans="12:18" ht="15.75" hidden="1">
      <c r="L185" s="128" t="s">
        <v>74</v>
      </c>
      <c r="M185" s="144" t="s">
        <v>75</v>
      </c>
      <c r="N185" s="145" t="s">
        <v>85</v>
      </c>
      <c r="O185" s="144" t="s">
        <v>77</v>
      </c>
      <c r="P185" s="145" t="s">
        <v>85</v>
      </c>
      <c r="Q185" s="145" t="s">
        <v>3</v>
      </c>
      <c r="R185" s="145" t="s">
        <v>85</v>
      </c>
    </row>
    <row r="186" spans="12:18" ht="20.25" customHeight="1" hidden="1">
      <c r="L186" s="128" t="s">
        <v>78</v>
      </c>
      <c r="M186" s="168" t="b">
        <f>IF($H$19=TRUE,AgeSexBreakdown!E24)</f>
        <v>0</v>
      </c>
      <c r="N186" s="153" t="e">
        <f>M186/M191</f>
        <v>#DIV/0!</v>
      </c>
      <c r="O186" s="146" t="b">
        <f>IF($H$19=TRUE,AgeSexBreakdown!D24)</f>
        <v>0</v>
      </c>
      <c r="P186" s="153" t="e">
        <f>O186/O191</f>
        <v>#DIV/0!</v>
      </c>
      <c r="Q186" s="146">
        <f aca="true" t="shared" si="49" ref="Q186:Q191">M186+O186</f>
        <v>0</v>
      </c>
      <c r="R186" s="153" t="e">
        <f aca="true" t="shared" si="50" ref="R186:R191">N186+P186</f>
        <v>#DIV/0!</v>
      </c>
    </row>
    <row r="187" spans="12:18" ht="15" customHeight="1" hidden="1">
      <c r="L187" s="134" t="s">
        <v>86</v>
      </c>
      <c r="M187" s="146" t="b">
        <f>IF($H$19=TRUE,AgeSexBreakdown!G24)</f>
        <v>0</v>
      </c>
      <c r="N187" s="153" t="e">
        <f>M187/M191</f>
        <v>#DIV/0!</v>
      </c>
      <c r="O187" s="146" t="b">
        <f>IF($H$19=TRUE,AgeSexBreakdown!F24)</f>
        <v>0</v>
      </c>
      <c r="P187" s="153" t="e">
        <f>O187/O191</f>
        <v>#DIV/0!</v>
      </c>
      <c r="Q187" s="146">
        <f t="shared" si="49"/>
        <v>0</v>
      </c>
      <c r="R187" s="153" t="e">
        <f t="shared" si="50"/>
        <v>#DIV/0!</v>
      </c>
    </row>
    <row r="188" spans="12:18" ht="14.25" customHeight="1" hidden="1">
      <c r="L188" s="136" t="s">
        <v>80</v>
      </c>
      <c r="M188" s="168" t="b">
        <f>IF($H$19=TRUE,AgeSexBreakdown!I24)</f>
        <v>0</v>
      </c>
      <c r="N188" s="153" t="e">
        <f>M188/M191</f>
        <v>#DIV/0!</v>
      </c>
      <c r="O188" s="146" t="b">
        <f>IF($H$19=TRUE,AgeSexBreakdown!H24)</f>
        <v>0</v>
      </c>
      <c r="P188" s="153" t="e">
        <f>O188/O191</f>
        <v>#DIV/0!</v>
      </c>
      <c r="Q188" s="146">
        <f t="shared" si="49"/>
        <v>0</v>
      </c>
      <c r="R188" s="153" t="e">
        <f t="shared" si="50"/>
        <v>#DIV/0!</v>
      </c>
    </row>
    <row r="189" spans="12:18" ht="34.5" customHeight="1" hidden="1">
      <c r="L189" s="128" t="s">
        <v>81</v>
      </c>
      <c r="M189" s="146" t="b">
        <f>IF($H$19=TRUE,AgeSexBreakdown!K24)</f>
        <v>0</v>
      </c>
      <c r="N189" s="153" t="e">
        <f>M189/M191</f>
        <v>#DIV/0!</v>
      </c>
      <c r="O189" s="145" t="b">
        <f>IF($H$19=TRUE,AgeSexBreakdown!J24)</f>
        <v>0</v>
      </c>
      <c r="P189" s="153" t="e">
        <f>O189/O191</f>
        <v>#DIV/0!</v>
      </c>
      <c r="Q189" s="146">
        <f t="shared" si="49"/>
        <v>0</v>
      </c>
      <c r="R189" s="153" t="e">
        <f t="shared" si="50"/>
        <v>#DIV/0!</v>
      </c>
    </row>
    <row r="190" spans="12:18" ht="40.5" customHeight="1" hidden="1">
      <c r="L190" s="128" t="s">
        <v>82</v>
      </c>
      <c r="M190" s="168" t="b">
        <f>IF($H$19=TRUE,AgeSexBreakdown!M24)</f>
        <v>0</v>
      </c>
      <c r="N190" s="153" t="e">
        <f>M190/M191</f>
        <v>#DIV/0!</v>
      </c>
      <c r="O190" s="145" t="b">
        <f>IF($H$19=TRUE,AgeSexBreakdown!L24)</f>
        <v>0</v>
      </c>
      <c r="P190" s="153" t="e">
        <f>O190/O191</f>
        <v>#DIV/0!</v>
      </c>
      <c r="Q190" s="146">
        <f t="shared" si="49"/>
        <v>0</v>
      </c>
      <c r="R190" s="153" t="e">
        <f t="shared" si="50"/>
        <v>#DIV/0!</v>
      </c>
    </row>
    <row r="191" spans="12:18" ht="12" customHeight="1" hidden="1">
      <c r="L191" s="128" t="s">
        <v>3</v>
      </c>
      <c r="M191" s="146">
        <f>SUM(M186:M190)</f>
        <v>0</v>
      </c>
      <c r="N191" s="153" t="e">
        <f>SUM(N186:N190)</f>
        <v>#DIV/0!</v>
      </c>
      <c r="O191" s="146">
        <f>SUM(O186:O190)</f>
        <v>0</v>
      </c>
      <c r="P191" s="153" t="e">
        <f>SUM(P186:P190)</f>
        <v>#DIV/0!</v>
      </c>
      <c r="Q191" s="146">
        <f t="shared" si="49"/>
        <v>0</v>
      </c>
      <c r="R191" s="153" t="e">
        <f t="shared" si="50"/>
        <v>#DIV/0!</v>
      </c>
    </row>
    <row r="192" spans="12:18" ht="18.75" customHeight="1" hidden="1">
      <c r="L192" s="148" t="s">
        <v>83</v>
      </c>
      <c r="M192" s="149" t="s">
        <v>91</v>
      </c>
      <c r="N192" s="184"/>
      <c r="O192" s="150"/>
      <c r="P192" s="150"/>
      <c r="Q192" s="150"/>
      <c r="R192" s="151"/>
    </row>
    <row r="193" ht="13.5" customHeight="1" hidden="1"/>
    <row r="194" spans="12:18" ht="22.5" customHeight="1" hidden="1">
      <c r="L194" s="141" t="s">
        <v>84</v>
      </c>
      <c r="M194" s="142"/>
      <c r="N194" s="141"/>
      <c r="O194" s="143"/>
      <c r="P194" s="143"/>
      <c r="Q194" s="143"/>
      <c r="R194" s="142"/>
    </row>
    <row r="195" spans="12:18" ht="15.75" hidden="1">
      <c r="L195" s="128" t="s">
        <v>74</v>
      </c>
      <c r="M195" s="144" t="s">
        <v>75</v>
      </c>
      <c r="N195" s="145" t="s">
        <v>85</v>
      </c>
      <c r="O195" s="144" t="s">
        <v>77</v>
      </c>
      <c r="P195" s="145" t="s">
        <v>85</v>
      </c>
      <c r="Q195" s="145" t="s">
        <v>3</v>
      </c>
      <c r="R195" s="145" t="s">
        <v>85</v>
      </c>
    </row>
    <row r="196" spans="12:18" ht="15.75" hidden="1">
      <c r="L196" s="128" t="s">
        <v>78</v>
      </c>
      <c r="M196" s="168" t="b">
        <f>IF($H$20=TRUE,AgeSexBreakdown!E25)</f>
        <v>0</v>
      </c>
      <c r="N196" s="153" t="e">
        <f>M196/M201</f>
        <v>#DIV/0!</v>
      </c>
      <c r="O196" s="146" t="b">
        <f>IF($H$20=TRUE,AgeSexBreakdown!D25)</f>
        <v>0</v>
      </c>
      <c r="P196" s="153" t="e">
        <f>O196/O201</f>
        <v>#DIV/0!</v>
      </c>
      <c r="Q196" s="146">
        <f aca="true" t="shared" si="51" ref="Q196:Q201">M196+O196</f>
        <v>0</v>
      </c>
      <c r="R196" s="153" t="e">
        <f aca="true" t="shared" si="52" ref="R196:R201">N196+P196</f>
        <v>#DIV/0!</v>
      </c>
    </row>
    <row r="197" spans="12:18" ht="18" customHeight="1" hidden="1">
      <c r="L197" s="134" t="s">
        <v>86</v>
      </c>
      <c r="M197" s="146" t="b">
        <f>IF($H$20=TRUE,AgeSexBreakdown!G25)</f>
        <v>0</v>
      </c>
      <c r="N197" s="153" t="e">
        <f>M197/M201</f>
        <v>#DIV/0!</v>
      </c>
      <c r="O197" s="146" t="b">
        <f>IF($H$20=TRUE,AgeSexBreakdown!F25)</f>
        <v>0</v>
      </c>
      <c r="P197" s="153" t="e">
        <f>O197/O201</f>
        <v>#DIV/0!</v>
      </c>
      <c r="Q197" s="146">
        <f t="shared" si="51"/>
        <v>0</v>
      </c>
      <c r="R197" s="153" t="e">
        <f t="shared" si="52"/>
        <v>#DIV/0!</v>
      </c>
    </row>
    <row r="198" spans="12:18" ht="15" customHeight="1" hidden="1">
      <c r="L198" s="136" t="s">
        <v>80</v>
      </c>
      <c r="M198" s="168" t="b">
        <f>IF($H$20=TRUE,AgeSexBreakdown!I25)</f>
        <v>0</v>
      </c>
      <c r="N198" s="153" t="e">
        <f>M198/M201</f>
        <v>#DIV/0!</v>
      </c>
      <c r="O198" s="146" t="b">
        <f>IF($H$20=TRUE,AgeSexBreakdown!H25)</f>
        <v>0</v>
      </c>
      <c r="P198" s="153" t="e">
        <f>O198/O201</f>
        <v>#DIV/0!</v>
      </c>
      <c r="Q198" s="146">
        <f t="shared" si="51"/>
        <v>0</v>
      </c>
      <c r="R198" s="153" t="e">
        <f t="shared" si="52"/>
        <v>#DIV/0!</v>
      </c>
    </row>
    <row r="199" spans="12:18" ht="14.25" customHeight="1" hidden="1">
      <c r="L199" s="128" t="s">
        <v>81</v>
      </c>
      <c r="M199" s="146" t="b">
        <f>IF($H$20=TRUE,AgeSexBreakdown!K25)</f>
        <v>0</v>
      </c>
      <c r="N199" s="153" t="e">
        <f>M199/M201</f>
        <v>#DIV/0!</v>
      </c>
      <c r="O199" s="145" t="b">
        <f>IF($H$20=TRUE,AgeSexBreakdown!J25)</f>
        <v>0</v>
      </c>
      <c r="P199" s="153" t="e">
        <f>O199/O201</f>
        <v>#DIV/0!</v>
      </c>
      <c r="Q199" s="146">
        <f t="shared" si="51"/>
        <v>0</v>
      </c>
      <c r="R199" s="153" t="e">
        <f t="shared" si="52"/>
        <v>#DIV/0!</v>
      </c>
    </row>
    <row r="200" spans="12:18" ht="34.5" customHeight="1" hidden="1">
      <c r="L200" s="128" t="s">
        <v>82</v>
      </c>
      <c r="M200" s="168" t="b">
        <f>IF($H$20=TRUE,AgeSexBreakdown!M25)</f>
        <v>0</v>
      </c>
      <c r="N200" s="153" t="e">
        <f>M200/M201</f>
        <v>#DIV/0!</v>
      </c>
      <c r="O200" s="145" t="b">
        <f>IF($H$20=TRUE,AgeSexBreakdown!L25)</f>
        <v>0</v>
      </c>
      <c r="P200" s="153" t="e">
        <f>O200/O201</f>
        <v>#DIV/0!</v>
      </c>
      <c r="Q200" s="146">
        <f t="shared" si="51"/>
        <v>0</v>
      </c>
      <c r="R200" s="153" t="e">
        <f t="shared" si="52"/>
        <v>#DIV/0!</v>
      </c>
    </row>
    <row r="201" spans="12:18" ht="40.5" customHeight="1" hidden="1">
      <c r="L201" s="128" t="s">
        <v>3</v>
      </c>
      <c r="M201" s="146">
        <f>SUM(M196:M200)</f>
        <v>0</v>
      </c>
      <c r="N201" s="153" t="e">
        <f>SUM(N196:N200)</f>
        <v>#DIV/0!</v>
      </c>
      <c r="O201" s="146">
        <f>SUM(O196:O200)</f>
        <v>0</v>
      </c>
      <c r="P201" s="153" t="e">
        <f>SUM(P196:P200)</f>
        <v>#DIV/0!</v>
      </c>
      <c r="Q201" s="146">
        <f t="shared" si="51"/>
        <v>0</v>
      </c>
      <c r="R201" s="153" t="e">
        <f t="shared" si="52"/>
        <v>#DIV/0!</v>
      </c>
    </row>
    <row r="202" spans="12:18" ht="12" customHeight="1" hidden="1">
      <c r="L202" s="148" t="s">
        <v>83</v>
      </c>
      <c r="M202" s="149" t="s">
        <v>100</v>
      </c>
      <c r="N202" s="184"/>
      <c r="O202" s="150"/>
      <c r="P202" s="150"/>
      <c r="Q202" s="150"/>
      <c r="R202" s="151"/>
    </row>
    <row r="203" ht="18.75" customHeight="1" hidden="1"/>
    <row r="204" spans="12:18" ht="13.5" customHeight="1" hidden="1">
      <c r="L204" s="141" t="s">
        <v>84</v>
      </c>
      <c r="M204" s="142"/>
      <c r="N204" s="141"/>
      <c r="O204" s="143"/>
      <c r="P204" s="143"/>
      <c r="Q204" s="143"/>
      <c r="R204" s="142"/>
    </row>
    <row r="205" spans="12:18" ht="19.5" customHeight="1" hidden="1">
      <c r="L205" s="128" t="s">
        <v>74</v>
      </c>
      <c r="M205" s="144" t="s">
        <v>75</v>
      </c>
      <c r="N205" s="145" t="s">
        <v>85</v>
      </c>
      <c r="O205" s="144" t="s">
        <v>77</v>
      </c>
      <c r="P205" s="145" t="s">
        <v>85</v>
      </c>
      <c r="Q205" s="145" t="s">
        <v>3</v>
      </c>
      <c r="R205" s="145" t="s">
        <v>85</v>
      </c>
    </row>
    <row r="206" spans="12:18" ht="15.75" hidden="1">
      <c r="L206" s="128" t="s">
        <v>78</v>
      </c>
      <c r="M206" s="168" t="b">
        <f>IF($H$21=TRUE,AgeSexBreakdown!E26)</f>
        <v>0</v>
      </c>
      <c r="N206" s="153" t="e">
        <f>M206/M211</f>
        <v>#DIV/0!</v>
      </c>
      <c r="O206" s="146" t="b">
        <f>IF($H$21=TRUE,AgeSexBreakdown!D26)</f>
        <v>0</v>
      </c>
      <c r="P206" s="153" t="e">
        <f>O206/O211</f>
        <v>#DIV/0!</v>
      </c>
      <c r="Q206" s="146">
        <f aca="true" t="shared" si="53" ref="Q206:Q211">M206+O206</f>
        <v>0</v>
      </c>
      <c r="R206" s="153" t="e">
        <f aca="true" t="shared" si="54" ref="R206:R211">N206+P206</f>
        <v>#DIV/0!</v>
      </c>
    </row>
    <row r="207" spans="12:18" ht="15.75" hidden="1">
      <c r="L207" s="134" t="s">
        <v>86</v>
      </c>
      <c r="M207" s="146" t="b">
        <f>IF($H$21=TRUE,AgeSexBreakdown!G26)</f>
        <v>0</v>
      </c>
      <c r="N207" s="153" t="e">
        <f>M207/M211</f>
        <v>#DIV/0!</v>
      </c>
      <c r="O207" s="146" t="b">
        <f>IF($H$21=TRUE,AgeSexBreakdown!F26)</f>
        <v>0</v>
      </c>
      <c r="P207" s="153" t="e">
        <f>O207/O211</f>
        <v>#DIV/0!</v>
      </c>
      <c r="Q207" s="146">
        <f t="shared" si="53"/>
        <v>0</v>
      </c>
      <c r="R207" s="153" t="e">
        <f t="shared" si="54"/>
        <v>#DIV/0!</v>
      </c>
    </row>
    <row r="208" spans="12:18" ht="18" customHeight="1" hidden="1">
      <c r="L208" s="136" t="s">
        <v>80</v>
      </c>
      <c r="M208" s="168" t="b">
        <f>IF($H$21=TRUE,AgeSexBreakdown!I26)</f>
        <v>0</v>
      </c>
      <c r="N208" s="153" t="e">
        <f>M208/M211</f>
        <v>#DIV/0!</v>
      </c>
      <c r="O208" s="146" t="b">
        <f>IF($H$21=TRUE,AgeSexBreakdown!H26)</f>
        <v>0</v>
      </c>
      <c r="P208" s="153" t="e">
        <f>O208/O211</f>
        <v>#DIV/0!</v>
      </c>
      <c r="Q208" s="146">
        <f t="shared" si="53"/>
        <v>0</v>
      </c>
      <c r="R208" s="153" t="e">
        <f t="shared" si="54"/>
        <v>#DIV/0!</v>
      </c>
    </row>
    <row r="209" spans="12:18" ht="15" customHeight="1" hidden="1">
      <c r="L209" s="128" t="s">
        <v>81</v>
      </c>
      <c r="M209" s="146" t="b">
        <f>IF($H$21=TRUE,AgeSexBreakdown!K26)</f>
        <v>0</v>
      </c>
      <c r="N209" s="153" t="e">
        <f>M209/M211</f>
        <v>#DIV/0!</v>
      </c>
      <c r="O209" s="145" t="b">
        <f>IF($H$21=TRUE,AgeSexBreakdown!J26)</f>
        <v>0</v>
      </c>
      <c r="P209" s="153" t="e">
        <f>O209/O211</f>
        <v>#DIV/0!</v>
      </c>
      <c r="Q209" s="146">
        <f t="shared" si="53"/>
        <v>0</v>
      </c>
      <c r="R209" s="153" t="e">
        <f t="shared" si="54"/>
        <v>#DIV/0!</v>
      </c>
    </row>
    <row r="210" spans="12:18" ht="14.25" customHeight="1" hidden="1">
      <c r="L210" s="128" t="s">
        <v>82</v>
      </c>
      <c r="M210" s="168" t="b">
        <f>IF($H$21=TRUE,AgeSexBreakdown!M26)</f>
        <v>0</v>
      </c>
      <c r="N210" s="153" t="e">
        <f>M210/M211</f>
        <v>#DIV/0!</v>
      </c>
      <c r="O210" s="145" t="b">
        <f>IF($H$21=TRUE,AgeSexBreakdown!L26)</f>
        <v>0</v>
      </c>
      <c r="P210" s="153" t="e">
        <f>O210/O211</f>
        <v>#DIV/0!</v>
      </c>
      <c r="Q210" s="146">
        <f t="shared" si="53"/>
        <v>0</v>
      </c>
      <c r="R210" s="153" t="e">
        <f t="shared" si="54"/>
        <v>#DIV/0!</v>
      </c>
    </row>
    <row r="211" spans="12:18" ht="34.5" customHeight="1" hidden="1">
      <c r="L211" s="128" t="s">
        <v>3</v>
      </c>
      <c r="M211" s="146">
        <f>SUM(M206:M210)</f>
        <v>0</v>
      </c>
      <c r="N211" s="153" t="e">
        <f>SUM(N206:N210)</f>
        <v>#DIV/0!</v>
      </c>
      <c r="O211" s="146">
        <f>SUM(O206:O210)</f>
        <v>0</v>
      </c>
      <c r="P211" s="153" t="e">
        <f>SUM(P206:P210)</f>
        <v>#DIV/0!</v>
      </c>
      <c r="Q211" s="146">
        <f t="shared" si="53"/>
        <v>0</v>
      </c>
      <c r="R211" s="153" t="e">
        <f t="shared" si="54"/>
        <v>#DIV/0!</v>
      </c>
    </row>
    <row r="212" spans="12:18" ht="40.5" customHeight="1" hidden="1">
      <c r="L212" s="148" t="s">
        <v>83</v>
      </c>
      <c r="M212" s="149" t="s">
        <v>106</v>
      </c>
      <c r="N212" s="184"/>
      <c r="O212" s="150"/>
      <c r="P212" s="150"/>
      <c r="Q212" s="150"/>
      <c r="R212" s="151"/>
    </row>
    <row r="213" ht="12" customHeight="1" hidden="1"/>
    <row r="214" spans="12:18" ht="18.75" customHeight="1" hidden="1">
      <c r="L214" s="141" t="s">
        <v>84</v>
      </c>
      <c r="M214" s="142"/>
      <c r="N214" s="141"/>
      <c r="O214" s="143"/>
      <c r="P214" s="143"/>
      <c r="Q214" s="143"/>
      <c r="R214" s="142"/>
    </row>
    <row r="215" spans="12:18" ht="13.5" customHeight="1" hidden="1">
      <c r="L215" s="128" t="s">
        <v>74</v>
      </c>
      <c r="M215" s="144" t="s">
        <v>75</v>
      </c>
      <c r="N215" s="145" t="s">
        <v>85</v>
      </c>
      <c r="O215" s="144" t="s">
        <v>77</v>
      </c>
      <c r="P215" s="145" t="s">
        <v>85</v>
      </c>
      <c r="Q215" s="145" t="s">
        <v>3</v>
      </c>
      <c r="R215" s="145" t="s">
        <v>85</v>
      </c>
    </row>
    <row r="216" spans="12:18" ht="22.5" customHeight="1" hidden="1">
      <c r="L216" s="128" t="s">
        <v>78</v>
      </c>
      <c r="M216" s="168" t="b">
        <f>IF($H$22=TRUE,AgeSexBreakdown!E27)</f>
        <v>0</v>
      </c>
      <c r="N216" s="153" t="e">
        <f>M216/M221</f>
        <v>#DIV/0!</v>
      </c>
      <c r="O216" s="146" t="b">
        <f>IF($H$22=TRUE,AgeSexBreakdown!D27)</f>
        <v>0</v>
      </c>
      <c r="P216" s="153" t="e">
        <f>O216/O221</f>
        <v>#DIV/0!</v>
      </c>
      <c r="Q216" s="146">
        <f aca="true" t="shared" si="55" ref="Q216:Q221">M216+O216</f>
        <v>0</v>
      </c>
      <c r="R216" s="153" t="e">
        <f aca="true" t="shared" si="56" ref="R216:R221">N216+P216</f>
        <v>#DIV/0!</v>
      </c>
    </row>
    <row r="217" spans="12:18" ht="15.75" hidden="1">
      <c r="L217" s="134" t="s">
        <v>86</v>
      </c>
      <c r="M217" s="146" t="b">
        <f>IF($H$22=TRUE,AgeSexBreakdown!G27)</f>
        <v>0</v>
      </c>
      <c r="N217" s="153" t="e">
        <f>M217/M221</f>
        <v>#DIV/0!</v>
      </c>
      <c r="O217" s="146" t="b">
        <f>IF($H$22=TRUE,AgeSexBreakdown!F27)</f>
        <v>0</v>
      </c>
      <c r="P217" s="153" t="e">
        <f>O217/O221</f>
        <v>#DIV/0!</v>
      </c>
      <c r="Q217" s="146">
        <f t="shared" si="55"/>
        <v>0</v>
      </c>
      <c r="R217" s="153" t="e">
        <f t="shared" si="56"/>
        <v>#DIV/0!</v>
      </c>
    </row>
    <row r="218" spans="12:18" ht="15.75" hidden="1">
      <c r="L218" s="136" t="s">
        <v>80</v>
      </c>
      <c r="M218" s="168" t="b">
        <f>IF($H$22=TRUE,AgeSexBreakdown!I27)</f>
        <v>0</v>
      </c>
      <c r="N218" s="153" t="e">
        <f>M218/M221</f>
        <v>#DIV/0!</v>
      </c>
      <c r="O218" s="146" t="b">
        <f>IF($H$22=TRUE,AgeSexBreakdown!H27)</f>
        <v>0</v>
      </c>
      <c r="P218" s="153" t="e">
        <f>O218/O221</f>
        <v>#DIV/0!</v>
      </c>
      <c r="Q218" s="146">
        <f t="shared" si="55"/>
        <v>0</v>
      </c>
      <c r="R218" s="153" t="e">
        <f t="shared" si="56"/>
        <v>#DIV/0!</v>
      </c>
    </row>
    <row r="219" spans="12:18" ht="15.75" hidden="1">
      <c r="L219" s="128" t="s">
        <v>81</v>
      </c>
      <c r="M219" s="146" t="b">
        <f>IF($H$22=TRUE,AgeSexBreakdown!K27)</f>
        <v>0</v>
      </c>
      <c r="N219" s="153" t="e">
        <f>M219/M221</f>
        <v>#DIV/0!</v>
      </c>
      <c r="O219" s="145" t="b">
        <f>IF($H$22=TRUE,AgeSexBreakdown!J27)</f>
        <v>0</v>
      </c>
      <c r="P219" s="153" t="e">
        <f>O219/O221</f>
        <v>#DIV/0!</v>
      </c>
      <c r="Q219" s="146">
        <f t="shared" si="55"/>
        <v>0</v>
      </c>
      <c r="R219" s="153" t="e">
        <f t="shared" si="56"/>
        <v>#DIV/0!</v>
      </c>
    </row>
    <row r="220" spans="12:18" ht="15.75" hidden="1">
      <c r="L220" s="128" t="s">
        <v>82</v>
      </c>
      <c r="M220" s="168" t="b">
        <f>IF($H$22=TRUE,AgeSexBreakdown!M27)</f>
        <v>0</v>
      </c>
      <c r="N220" s="153" t="e">
        <f>M220/M221</f>
        <v>#DIV/0!</v>
      </c>
      <c r="O220" s="145" t="b">
        <f>IF($H$22=TRUE,AgeSexBreakdown!L27)</f>
        <v>0</v>
      </c>
      <c r="P220" s="153" t="e">
        <f>O220/O221</f>
        <v>#DIV/0!</v>
      </c>
      <c r="Q220" s="146">
        <f t="shared" si="55"/>
        <v>0</v>
      </c>
      <c r="R220" s="153" t="e">
        <f t="shared" si="56"/>
        <v>#DIV/0!</v>
      </c>
    </row>
    <row r="221" spans="12:18" ht="15.75" hidden="1">
      <c r="L221" s="128" t="s">
        <v>3</v>
      </c>
      <c r="M221" s="146">
        <f>SUM(M216:M220)</f>
        <v>0</v>
      </c>
      <c r="N221" s="153" t="e">
        <f>SUM(N216:N220)</f>
        <v>#DIV/0!</v>
      </c>
      <c r="O221" s="146">
        <f>SUM(O216:O220)</f>
        <v>0</v>
      </c>
      <c r="P221" s="153" t="e">
        <f>SUM(P216:P220)</f>
        <v>#DIV/0!</v>
      </c>
      <c r="Q221" s="146">
        <f t="shared" si="55"/>
        <v>0</v>
      </c>
      <c r="R221" s="153" t="e">
        <f t="shared" si="56"/>
        <v>#DIV/0!</v>
      </c>
    </row>
    <row r="222" spans="12:18" ht="12.75" hidden="1">
      <c r="L222" s="148" t="s">
        <v>83</v>
      </c>
      <c r="M222" s="149" t="s">
        <v>97</v>
      </c>
      <c r="N222" s="184"/>
      <c r="O222" s="150"/>
      <c r="P222" s="150"/>
      <c r="Q222" s="150"/>
      <c r="R222" s="151"/>
    </row>
    <row r="253" ht="19.5" customHeight="1"/>
    <row r="254" ht="6.75" customHeight="1"/>
    <row r="255" ht="11.25" customHeight="1">
      <c r="V255" t="s">
        <v>89</v>
      </c>
    </row>
    <row r="256" ht="12.75" customHeight="1">
      <c r="V256" t="s">
        <v>91</v>
      </c>
    </row>
    <row r="257" ht="18" customHeight="1"/>
    <row r="258" ht="22.5" customHeight="1"/>
    <row r="259" ht="22.5" customHeight="1"/>
    <row r="260" ht="27.75" customHeight="1"/>
    <row r="261" ht="20.25" customHeight="1"/>
    <row r="262" ht="21.75" customHeight="1"/>
    <row r="264" ht="14.25" customHeight="1"/>
    <row r="265" ht="20.25" customHeight="1"/>
    <row r="266" ht="21" customHeight="1"/>
    <row r="267" ht="11.25" customHeight="1"/>
    <row r="268" ht="12.75" customHeight="1"/>
    <row r="269" ht="11.25" customHeight="1"/>
    <row r="270" ht="11.25" customHeight="1"/>
    <row r="271" ht="11.25" customHeight="1"/>
    <row r="272" ht="12" customHeight="1"/>
    <row r="273" ht="8.25" customHeight="1"/>
    <row r="274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11" right="0.04" top="1" bottom="1" header="0.5" footer="0.5"/>
  <pageSetup horizontalDpi="600" verticalDpi="600" orientation="landscape" scale="90" r:id="rId3"/>
  <ignoredErrors>
    <ignoredError sqref="N161 Q5:Q9 N10:P10 O16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2012-03-19T08:17:57Z</cp:lastPrinted>
  <dcterms:created xsi:type="dcterms:W3CDTF">2006-11-03T14:22:08Z</dcterms:created>
  <dcterms:modified xsi:type="dcterms:W3CDTF">2012-04-05T10:33:59Z</dcterms:modified>
  <cp:category/>
  <cp:version/>
  <cp:contentType/>
  <cp:contentStatus/>
</cp:coreProperties>
</file>