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1460" windowHeight="6180" tabRatio="584" activeTab="6"/>
  </bookViews>
  <sheets>
    <sheet name="All Agency Summary Table" sheetId="1" r:id="rId1"/>
    <sheet name="T+5 Table" sheetId="9" r:id="rId2"/>
    <sheet name="Bekaa Table" sheetId="5" r:id="rId3"/>
    <sheet name="South Table" sheetId="6" r:id="rId4"/>
    <sheet name="Planned vs. Actual IP Caseloads" sheetId="8" r:id="rId5"/>
    <sheet name="Blankets &amp; Quilts" sheetId="4" r:id="rId6"/>
    <sheet name="Stoves" sheetId="7" r:id="rId7"/>
  </sheets>
  <externalReferences>
    <externalReference r:id="rId8"/>
    <externalReference r:id="rId9"/>
  </externalReferences>
  <definedNames>
    <definedName name="_xlnm._FilterDatabase" localSheetId="0" hidden="1">'All Agency Summary Table'!$A$2:$AC$48</definedName>
    <definedName name="_xlnm._FilterDatabase" localSheetId="2" hidden="1">'Bekaa Table'!#REF!</definedName>
    <definedName name="_xlnm._FilterDatabase" localSheetId="5" hidden="1">'Blankets &amp; Quilts'!#REF!</definedName>
    <definedName name="_xlnm._FilterDatabase" localSheetId="4" hidden="1">'Planned vs. Actual IP Caseloads'!$A$2:$AB$11</definedName>
    <definedName name="_xlnm._FilterDatabase" localSheetId="3" hidden="1">'South Table'!#REF!</definedName>
    <definedName name="_xlnm._FilterDatabase" localSheetId="6" hidden="1">Stoves!#REF!</definedName>
    <definedName name="_xlnm._FilterDatabase" localSheetId="1" hidden="1">'T+5 Table'!#REF!</definedName>
    <definedName name="_ftn1" localSheetId="0">'All Agency Summary Table'!#REF!</definedName>
    <definedName name="_ftnref1" localSheetId="0">'All Agency Summary Table'!#REF!</definedName>
    <definedName name="_xlnm.Print_Area" localSheetId="0">'All Agency Summary Table'!$A$1:$AC$54</definedName>
    <definedName name="_xlnm.Print_Area" localSheetId="2">'Bekaa Table'!#REF!</definedName>
    <definedName name="_xlnm.Print_Area" localSheetId="4">'Planned vs. Actual IP Caseloads'!$A$1:$AB$11</definedName>
    <definedName name="_xlnm.Print_Area" localSheetId="3">'South Table'!#REF!</definedName>
    <definedName name="_xlnm.Print_Area" localSheetId="1">'T+5 Table'!#REF!</definedName>
  </definedNames>
  <calcPr calcId="101716"/>
</workbook>
</file>

<file path=xl/calcChain.xml><?xml version="1.0" encoding="utf-8"?>
<calcChain xmlns="http://schemas.openxmlformats.org/spreadsheetml/2006/main">
  <c r="C52" i="1" l="1"/>
  <c r="D7" i="1"/>
  <c r="D12" i="1"/>
  <c r="E7" i="1"/>
  <c r="E12" i="1"/>
  <c r="F7" i="1"/>
  <c r="F12" i="1"/>
  <c r="G7" i="1"/>
  <c r="G12" i="1"/>
  <c r="H7" i="1"/>
  <c r="H12" i="1"/>
  <c r="I7" i="1"/>
  <c r="I12" i="1"/>
  <c r="D52" i="1"/>
  <c r="J7" i="1"/>
  <c r="J12" i="1"/>
  <c r="N7" i="1"/>
  <c r="N12" i="1"/>
  <c r="K7" i="1"/>
  <c r="K13" i="1"/>
  <c r="L7" i="1"/>
  <c r="L13" i="1"/>
  <c r="M7" i="1"/>
  <c r="M13" i="1"/>
  <c r="J52" i="1"/>
  <c r="P7" i="1"/>
  <c r="P9" i="1"/>
  <c r="P10" i="1"/>
  <c r="P16" i="1"/>
  <c r="O52" i="1"/>
  <c r="V52" i="1"/>
  <c r="AC52" i="1"/>
  <c r="P60" i="1"/>
  <c r="C53" i="1"/>
  <c r="D53" i="1"/>
  <c r="J53" i="1"/>
  <c r="O53" i="1"/>
  <c r="V53" i="1"/>
  <c r="AC53" i="1"/>
  <c r="P63" i="1"/>
  <c r="P64" i="1"/>
  <c r="I59" i="1"/>
  <c r="K59" i="1"/>
  <c r="M59" i="1"/>
  <c r="N59" i="1"/>
  <c r="P59" i="1"/>
  <c r="Q59" i="1"/>
  <c r="I60" i="1"/>
  <c r="K60" i="1"/>
  <c r="M60" i="1"/>
  <c r="N60" i="1"/>
  <c r="Q60" i="1"/>
  <c r="Q61" i="1"/>
  <c r="N61" i="1"/>
  <c r="N63" i="1"/>
  <c r="Q63" i="1"/>
  <c r="Q64" i="1"/>
  <c r="G18" i="9"/>
  <c r="G6" i="9"/>
  <c r="G7" i="9"/>
  <c r="G19" i="9"/>
  <c r="AF18" i="9"/>
  <c r="AF6" i="9"/>
  <c r="AF7" i="9"/>
  <c r="AF19" i="9"/>
  <c r="L18" i="9"/>
  <c r="L6" i="9"/>
  <c r="L7" i="9"/>
  <c r="L19" i="9"/>
  <c r="Q18" i="9"/>
  <c r="Q6" i="9"/>
  <c r="Q7" i="9"/>
  <c r="Q19" i="9"/>
  <c r="V18" i="9"/>
  <c r="V6" i="9"/>
  <c r="V7" i="9"/>
  <c r="V19" i="9"/>
  <c r="AA18" i="9"/>
  <c r="AA6" i="9"/>
  <c r="AA7" i="9"/>
  <c r="AA19" i="9"/>
  <c r="AG19" i="9"/>
  <c r="AG32" i="5"/>
  <c r="AL26" i="6"/>
  <c r="AG18" i="9"/>
  <c r="F19" i="4"/>
  <c r="I19" i="4"/>
  <c r="F20" i="4"/>
  <c r="I20" i="4"/>
  <c r="F21" i="4"/>
  <c r="I21" i="4"/>
  <c r="F22" i="4"/>
  <c r="I22" i="4"/>
  <c r="F23" i="4"/>
  <c r="I23" i="4"/>
  <c r="F24" i="4"/>
  <c r="I24" i="4"/>
  <c r="F25" i="4"/>
  <c r="I25" i="4"/>
  <c r="F26" i="4"/>
  <c r="I26" i="4"/>
  <c r="F27" i="4"/>
  <c r="I27" i="4"/>
  <c r="I28" i="4"/>
  <c r="E16" i="4"/>
  <c r="E28" i="4"/>
  <c r="J28" i="4"/>
  <c r="H28" i="4"/>
  <c r="F16" i="4"/>
  <c r="F28" i="4"/>
  <c r="G28" i="4"/>
  <c r="E27" i="4"/>
  <c r="J27" i="4"/>
  <c r="G27" i="4"/>
  <c r="D27" i="4"/>
  <c r="E26" i="4"/>
  <c r="J26" i="4"/>
  <c r="G26" i="4"/>
  <c r="D26" i="4"/>
  <c r="E25" i="4"/>
  <c r="J25" i="4"/>
  <c r="G25" i="4"/>
  <c r="D25" i="4"/>
  <c r="E24" i="4"/>
  <c r="J24" i="4"/>
  <c r="G24" i="4"/>
  <c r="D24" i="4"/>
  <c r="E23" i="4"/>
  <c r="J23" i="4"/>
  <c r="G23" i="4"/>
  <c r="D23" i="4"/>
  <c r="E22" i="4"/>
  <c r="J22" i="4"/>
  <c r="G22" i="4"/>
  <c r="D22" i="4"/>
  <c r="E21" i="4"/>
  <c r="J21" i="4"/>
  <c r="G21" i="4"/>
  <c r="D21" i="4"/>
  <c r="E20" i="4"/>
  <c r="J20" i="4"/>
  <c r="G20" i="4"/>
  <c r="D20" i="4"/>
  <c r="E19" i="4"/>
  <c r="J19" i="4"/>
  <c r="G19" i="4"/>
  <c r="D19" i="4"/>
  <c r="C19" i="7"/>
  <c r="C20" i="7"/>
  <c r="D19" i="7"/>
  <c r="D20" i="7"/>
  <c r="E19" i="7"/>
  <c r="E20" i="7"/>
  <c r="F19" i="7"/>
  <c r="F20" i="7"/>
  <c r="G19" i="7"/>
  <c r="G20" i="7"/>
  <c r="H20" i="7"/>
  <c r="H26" i="7"/>
  <c r="H29" i="7"/>
  <c r="G29" i="7"/>
  <c r="F29" i="7"/>
  <c r="E29" i="7"/>
  <c r="D29" i="7"/>
  <c r="C29" i="7"/>
  <c r="B20" i="7"/>
  <c r="B29" i="7"/>
  <c r="H19" i="7"/>
  <c r="H18" i="7"/>
  <c r="H17" i="7"/>
  <c r="H15" i="7"/>
  <c r="C16" i="7"/>
  <c r="D16" i="7"/>
  <c r="E16" i="7"/>
  <c r="F16" i="7"/>
  <c r="G16" i="7"/>
  <c r="H16" i="7"/>
  <c r="E11" i="7"/>
  <c r="D11" i="7"/>
  <c r="AG3" i="9"/>
  <c r="AG4" i="9"/>
  <c r="AG5" i="9"/>
  <c r="AG6" i="9"/>
  <c r="AG7" i="9"/>
  <c r="AG9" i="9"/>
  <c r="AG11" i="9"/>
  <c r="AG14" i="9"/>
  <c r="AG12" i="9"/>
  <c r="AG13" i="9"/>
  <c r="AG15" i="9"/>
  <c r="AG16" i="9"/>
  <c r="AG17" i="9"/>
  <c r="C18" i="9"/>
  <c r="D18" i="9"/>
  <c r="E18" i="9"/>
  <c r="F18" i="9"/>
  <c r="H18" i="9"/>
  <c r="I18" i="9"/>
  <c r="J18" i="9"/>
  <c r="K18" i="9"/>
  <c r="M18" i="9"/>
  <c r="N18" i="9"/>
  <c r="O18" i="9"/>
  <c r="P18" i="9"/>
  <c r="R18" i="9"/>
  <c r="S18" i="9"/>
  <c r="T18" i="9"/>
  <c r="U18" i="9"/>
  <c r="W18" i="9"/>
  <c r="X18" i="9"/>
  <c r="Y18" i="9"/>
  <c r="Z18" i="9"/>
  <c r="AB18" i="9"/>
  <c r="AC18" i="9"/>
  <c r="AD18" i="9"/>
  <c r="AE18" i="9"/>
  <c r="C19" i="9"/>
  <c r="D19" i="9"/>
  <c r="H19" i="9"/>
  <c r="I19" i="9"/>
  <c r="M19" i="9"/>
  <c r="N19" i="9"/>
  <c r="R19" i="9"/>
  <c r="S19" i="9"/>
  <c r="W19" i="9"/>
  <c r="X19" i="9"/>
  <c r="AB19" i="9"/>
  <c r="AC19" i="9"/>
  <c r="C21" i="9"/>
  <c r="H21" i="9"/>
  <c r="M21" i="9"/>
  <c r="R21" i="9"/>
  <c r="W21" i="9"/>
  <c r="AB21" i="9"/>
  <c r="A22" i="9"/>
  <c r="C22" i="9"/>
  <c r="H22" i="9"/>
  <c r="M22" i="9"/>
  <c r="R22" i="9"/>
  <c r="W22" i="9"/>
  <c r="AB22" i="9"/>
  <c r="AG22" i="9"/>
  <c r="C23" i="9"/>
  <c r="H23" i="9"/>
  <c r="M23" i="9"/>
  <c r="R23" i="9"/>
  <c r="W23" i="9"/>
  <c r="AB23" i="9"/>
  <c r="AG23" i="9"/>
  <c r="C24" i="9"/>
  <c r="H24" i="9"/>
  <c r="M24" i="9"/>
  <c r="R24" i="9"/>
  <c r="W24" i="9"/>
  <c r="AB24" i="9"/>
  <c r="AG24" i="9"/>
  <c r="C25" i="9"/>
  <c r="H25" i="9"/>
  <c r="M25" i="9"/>
  <c r="R25" i="9"/>
  <c r="W25" i="9"/>
  <c r="AB25" i="9"/>
  <c r="AG25" i="9"/>
  <c r="C27" i="9"/>
  <c r="H27" i="9"/>
  <c r="M27" i="9"/>
  <c r="R27" i="9"/>
  <c r="W27" i="9"/>
  <c r="AB27" i="9"/>
  <c r="AG27" i="9"/>
  <c r="AG29" i="9"/>
  <c r="AB14" i="8"/>
  <c r="AB15" i="8"/>
  <c r="AB13" i="8"/>
  <c r="J9" i="8"/>
  <c r="AA9" i="8"/>
  <c r="Z9" i="8"/>
  <c r="Y9" i="8"/>
  <c r="X9" i="8"/>
  <c r="W9" i="8"/>
  <c r="V9" i="8"/>
  <c r="U9" i="8"/>
  <c r="T9" i="8"/>
  <c r="S9" i="8"/>
  <c r="R9" i="8"/>
  <c r="O9" i="8"/>
  <c r="N9" i="8"/>
  <c r="M9" i="8"/>
  <c r="I9" i="8"/>
  <c r="B9" i="8"/>
  <c r="AA10" i="8"/>
  <c r="Z10" i="8"/>
  <c r="Y10" i="8"/>
  <c r="X10" i="8"/>
  <c r="W10" i="8"/>
  <c r="V10" i="8"/>
  <c r="U10" i="8"/>
  <c r="T10" i="8"/>
  <c r="S10" i="8"/>
  <c r="R10" i="8"/>
  <c r="O10" i="8"/>
  <c r="N10" i="8"/>
  <c r="M10" i="8"/>
  <c r="J10" i="8"/>
  <c r="I10" i="8"/>
  <c r="C10" i="8"/>
  <c r="B10" i="8"/>
  <c r="AB10" i="8"/>
  <c r="AB9" i="8"/>
  <c r="O4" i="1"/>
  <c r="Q7" i="1"/>
  <c r="Q9" i="1"/>
  <c r="Q10" i="1"/>
  <c r="R7" i="1"/>
  <c r="R9" i="1"/>
  <c r="R10" i="1"/>
  <c r="P4" i="1"/>
  <c r="C4" i="1"/>
  <c r="D4" i="1"/>
  <c r="N4" i="1"/>
  <c r="J4" i="1"/>
  <c r="AB4" i="1"/>
  <c r="AA4" i="1"/>
  <c r="Z4" i="1"/>
  <c r="Y4" i="1"/>
  <c r="X4" i="1"/>
  <c r="Y5" i="1"/>
  <c r="Z5" i="1"/>
  <c r="AA5" i="1"/>
  <c r="AB5" i="1"/>
  <c r="W4" i="1"/>
  <c r="V4" i="1"/>
  <c r="D5" i="1"/>
  <c r="AB11" i="8"/>
  <c r="AB3" i="8"/>
  <c r="AB4" i="8"/>
  <c r="C7" i="1"/>
  <c r="C9" i="1"/>
  <c r="C10" i="1"/>
  <c r="C51" i="1"/>
  <c r="C54" i="1"/>
  <c r="D9" i="1"/>
  <c r="D10" i="1"/>
  <c r="E9" i="1"/>
  <c r="E10" i="1"/>
  <c r="F9" i="1"/>
  <c r="F10" i="1"/>
  <c r="G9" i="1"/>
  <c r="G10" i="1"/>
  <c r="H9" i="1"/>
  <c r="H10" i="1"/>
  <c r="I9" i="1"/>
  <c r="I10" i="1"/>
  <c r="D51" i="1"/>
  <c r="D54" i="1"/>
  <c r="J9" i="1"/>
  <c r="J10" i="1"/>
  <c r="K9" i="1"/>
  <c r="K10" i="1"/>
  <c r="L9" i="1"/>
  <c r="L10" i="1"/>
  <c r="M9" i="1"/>
  <c r="M10" i="1"/>
  <c r="N9" i="1"/>
  <c r="N10" i="1"/>
  <c r="J51" i="1"/>
  <c r="J54" i="1"/>
  <c r="O7" i="1"/>
  <c r="O9" i="1"/>
  <c r="O10" i="1"/>
  <c r="S7" i="1"/>
  <c r="S9" i="1"/>
  <c r="S10" i="1"/>
  <c r="T7" i="1"/>
  <c r="T9" i="1"/>
  <c r="T10" i="1"/>
  <c r="U7" i="1"/>
  <c r="U9" i="1"/>
  <c r="U10" i="1"/>
  <c r="O51" i="1"/>
  <c r="O54" i="1"/>
  <c r="V7" i="1"/>
  <c r="V9" i="1"/>
  <c r="V10" i="1"/>
  <c r="W7" i="1"/>
  <c r="W9" i="1"/>
  <c r="W10" i="1"/>
  <c r="X7" i="1"/>
  <c r="X9" i="1"/>
  <c r="X10" i="1"/>
  <c r="Y7" i="1"/>
  <c r="Y9" i="1"/>
  <c r="Y10" i="1"/>
  <c r="Z7" i="1"/>
  <c r="Z9" i="1"/>
  <c r="Z10" i="1"/>
  <c r="AA7" i="1"/>
  <c r="AA9" i="1"/>
  <c r="AA10" i="1"/>
  <c r="AB7" i="1"/>
  <c r="AB9" i="1"/>
  <c r="AB10" i="1"/>
  <c r="V51" i="1"/>
  <c r="V54" i="1"/>
  <c r="E54" i="1"/>
  <c r="F54" i="1"/>
  <c r="G54" i="1"/>
  <c r="H54" i="1"/>
  <c r="I54" i="1"/>
  <c r="AC54" i="1"/>
  <c r="AD54" i="1"/>
  <c r="AD53" i="1"/>
  <c r="AD52" i="1"/>
  <c r="AC51" i="1"/>
  <c r="AD51" i="1"/>
  <c r="K4" i="1"/>
  <c r="J5" i="1"/>
  <c r="X5" i="1"/>
  <c r="N5" i="1"/>
  <c r="K5" i="1"/>
  <c r="C5" i="1"/>
  <c r="W5" i="1"/>
  <c r="V5" i="1"/>
  <c r="O5" i="1"/>
  <c r="AC3" i="1"/>
  <c r="AC14" i="1"/>
  <c r="AD31" i="5"/>
  <c r="X31" i="5"/>
  <c r="R31" i="5"/>
  <c r="L31" i="5"/>
  <c r="F31" i="5"/>
  <c r="L47" i="1"/>
  <c r="L48" i="1"/>
  <c r="M47" i="1"/>
  <c r="M48" i="1"/>
  <c r="AC19" i="1"/>
  <c r="C31" i="6"/>
  <c r="C30" i="6"/>
  <c r="H31" i="6"/>
  <c r="H30" i="6"/>
  <c r="AB31" i="6"/>
  <c r="AB30" i="6"/>
  <c r="M30" i="6"/>
  <c r="W30" i="6"/>
  <c r="AG30" i="6"/>
  <c r="AL12" i="6"/>
  <c r="F47" i="1"/>
  <c r="F48" i="1"/>
  <c r="G47" i="1"/>
  <c r="G48" i="1"/>
  <c r="H47" i="1"/>
  <c r="H48" i="1"/>
  <c r="I47" i="1"/>
  <c r="I48" i="1"/>
  <c r="N47" i="1"/>
  <c r="N48" i="1"/>
  <c r="AA60" i="1"/>
  <c r="AL14" i="6"/>
  <c r="AK6" i="6"/>
  <c r="AK7" i="6"/>
  <c r="G6" i="6"/>
  <c r="G7" i="6"/>
  <c r="L6" i="6"/>
  <c r="L7" i="6"/>
  <c r="H29" i="6"/>
  <c r="Q6" i="6"/>
  <c r="Q7" i="6"/>
  <c r="M29" i="6"/>
  <c r="V6" i="6"/>
  <c r="V7" i="6"/>
  <c r="R29" i="6"/>
  <c r="R34" i="6"/>
  <c r="AA6" i="6"/>
  <c r="AA7" i="6"/>
  <c r="W29" i="6"/>
  <c r="W34" i="6"/>
  <c r="AF6" i="6"/>
  <c r="AF7" i="6"/>
  <c r="AF6" i="5"/>
  <c r="AF7" i="5"/>
  <c r="AA35" i="5"/>
  <c r="C4" i="5"/>
  <c r="H7" i="5"/>
  <c r="H6" i="5"/>
  <c r="I4" i="5"/>
  <c r="N7" i="5"/>
  <c r="N6" i="5"/>
  <c r="O4" i="5"/>
  <c r="T7" i="5"/>
  <c r="T6" i="5"/>
  <c r="U4" i="5"/>
  <c r="Z7" i="5"/>
  <c r="U35" i="5"/>
  <c r="Z6" i="5"/>
  <c r="AA59" i="1"/>
  <c r="AA61" i="1"/>
  <c r="AB47" i="1"/>
  <c r="AB48" i="1"/>
  <c r="AL18" i="6"/>
  <c r="D47" i="1"/>
  <c r="D48" i="1"/>
  <c r="AA47" i="1"/>
  <c r="Z47" i="1"/>
  <c r="Z48" i="1"/>
  <c r="Y47" i="1"/>
  <c r="Y48" i="1"/>
  <c r="X47" i="1"/>
  <c r="W47" i="1"/>
  <c r="V47" i="1"/>
  <c r="U47" i="1"/>
  <c r="U48" i="1"/>
  <c r="T47" i="1"/>
  <c r="S47" i="1"/>
  <c r="S48" i="1"/>
  <c r="R47" i="1"/>
  <c r="Q47" i="1"/>
  <c r="Q48" i="1"/>
  <c r="O47" i="1"/>
  <c r="C47" i="1"/>
  <c r="V25" i="6"/>
  <c r="AA25" i="6"/>
  <c r="AF25" i="6"/>
  <c r="AK25" i="6"/>
  <c r="G25" i="6"/>
  <c r="AL25" i="6"/>
  <c r="L25" i="6"/>
  <c r="L26" i="6"/>
  <c r="Q25" i="6"/>
  <c r="H28" i="6"/>
  <c r="C28" i="6"/>
  <c r="AG28" i="6"/>
  <c r="AB28" i="6"/>
  <c r="W28" i="6"/>
  <c r="R28" i="6"/>
  <c r="M28" i="6"/>
  <c r="AL16" i="6"/>
  <c r="AC25" i="6"/>
  <c r="AC26" i="6"/>
  <c r="AB25" i="6"/>
  <c r="AB26" i="6"/>
  <c r="AE25" i="6"/>
  <c r="AD25" i="6"/>
  <c r="R30" i="6"/>
  <c r="R31" i="6"/>
  <c r="M31" i="6"/>
  <c r="V26" i="6"/>
  <c r="S25" i="6"/>
  <c r="S26" i="6"/>
  <c r="R25" i="6"/>
  <c r="R26" i="6"/>
  <c r="N25" i="6"/>
  <c r="N26" i="6"/>
  <c r="M25" i="6"/>
  <c r="M26" i="6"/>
  <c r="U25" i="6"/>
  <c r="T25" i="6"/>
  <c r="P25" i="6"/>
  <c r="O25" i="6"/>
  <c r="AL3" i="6"/>
  <c r="AL4" i="6"/>
  <c r="AL5" i="6"/>
  <c r="AL9" i="6"/>
  <c r="AL10" i="6"/>
  <c r="AL11" i="6"/>
  <c r="AL13" i="6"/>
  <c r="AL15" i="6"/>
  <c r="AL17" i="6"/>
  <c r="AL19" i="6"/>
  <c r="AL20" i="6"/>
  <c r="AL21" i="6"/>
  <c r="AL22" i="6"/>
  <c r="AL23" i="6"/>
  <c r="AL24" i="6"/>
  <c r="C25" i="6"/>
  <c r="C26" i="6"/>
  <c r="D25" i="6"/>
  <c r="E25" i="6"/>
  <c r="F25" i="6"/>
  <c r="H25" i="6"/>
  <c r="I25" i="6"/>
  <c r="I26" i="6"/>
  <c r="J25" i="6"/>
  <c r="K25" i="6"/>
  <c r="W25" i="6"/>
  <c r="X25" i="6"/>
  <c r="Y25" i="6"/>
  <c r="Z25" i="6"/>
  <c r="AG25" i="6"/>
  <c r="AG26" i="6"/>
  <c r="AH25" i="6"/>
  <c r="AH26" i="6"/>
  <c r="AI25" i="6"/>
  <c r="AJ25" i="6"/>
  <c r="D26" i="6"/>
  <c r="H26" i="6"/>
  <c r="W26" i="6"/>
  <c r="X26" i="6"/>
  <c r="AA26" i="6"/>
  <c r="A29" i="6"/>
  <c r="W31" i="6"/>
  <c r="W32" i="6"/>
  <c r="AG31" i="6"/>
  <c r="AL36" i="6"/>
  <c r="C36" i="5"/>
  <c r="I36" i="5"/>
  <c r="O36" i="5"/>
  <c r="U36" i="5"/>
  <c r="AA36" i="5"/>
  <c r="AA40" i="5"/>
  <c r="C37" i="5"/>
  <c r="AG37" i="5"/>
  <c r="I37" i="5"/>
  <c r="O37" i="5"/>
  <c r="U37" i="5"/>
  <c r="AA37" i="5"/>
  <c r="A35" i="5"/>
  <c r="H31" i="5"/>
  <c r="N31" i="5"/>
  <c r="AG31" i="5"/>
  <c r="T31" i="5"/>
  <c r="Z31" i="5"/>
  <c r="AF31" i="5"/>
  <c r="AF32" i="5"/>
  <c r="AB31" i="5"/>
  <c r="AB32" i="5"/>
  <c r="AA31" i="5"/>
  <c r="AA32" i="5"/>
  <c r="V31" i="5"/>
  <c r="V32" i="5"/>
  <c r="U31" i="5"/>
  <c r="U32" i="5"/>
  <c r="P31" i="5"/>
  <c r="P32" i="5"/>
  <c r="O31" i="5"/>
  <c r="O32" i="5"/>
  <c r="J31" i="5"/>
  <c r="J32" i="5"/>
  <c r="I31" i="5"/>
  <c r="I32" i="5"/>
  <c r="D31" i="5"/>
  <c r="D32" i="5"/>
  <c r="C31" i="5"/>
  <c r="C32" i="5"/>
  <c r="AE31" i="5"/>
  <c r="AC31" i="5"/>
  <c r="Y31" i="5"/>
  <c r="W31" i="5"/>
  <c r="S31" i="5"/>
  <c r="Q31" i="5"/>
  <c r="M31" i="5"/>
  <c r="K31" i="5"/>
  <c r="G31" i="5"/>
  <c r="E31" i="5"/>
  <c r="AG30" i="5"/>
  <c r="AG29" i="5"/>
  <c r="AG28" i="5"/>
  <c r="AG27" i="5"/>
  <c r="AG26" i="5"/>
  <c r="AG25" i="5"/>
  <c r="AG24" i="5"/>
  <c r="AG23" i="5"/>
  <c r="AG22" i="5"/>
  <c r="AG21" i="5"/>
  <c r="AG20" i="5"/>
  <c r="AG19" i="5"/>
  <c r="AG18" i="5"/>
  <c r="AG17" i="5"/>
  <c r="AG16" i="5"/>
  <c r="AG15" i="5"/>
  <c r="AG14" i="5"/>
  <c r="AG13" i="5"/>
  <c r="AG11" i="5"/>
  <c r="AG10" i="5"/>
  <c r="AG9" i="5"/>
  <c r="AG6" i="5"/>
  <c r="AG5" i="5"/>
  <c r="AG3" i="5"/>
  <c r="AC32" i="1"/>
  <c r="A51" i="1"/>
  <c r="AC23" i="1"/>
  <c r="AC22" i="1"/>
  <c r="AC34" i="1"/>
  <c r="AC15" i="1"/>
  <c r="AC17" i="1"/>
  <c r="AC18" i="1"/>
  <c r="AC40" i="1"/>
  <c r="AC41" i="1"/>
  <c r="AC43" i="1"/>
  <c r="AC44" i="1"/>
  <c r="AC45" i="1"/>
  <c r="AC42" i="1"/>
  <c r="AC46" i="1"/>
  <c r="AC31" i="1"/>
  <c r="AC6" i="1"/>
  <c r="AC33" i="1"/>
  <c r="AC28" i="1"/>
  <c r="AC36" i="1"/>
  <c r="AC29" i="1"/>
  <c r="AC37" i="1"/>
  <c r="AC30" i="1"/>
  <c r="AC8" i="1"/>
  <c r="AC20" i="1"/>
  <c r="AC21" i="1"/>
  <c r="AC24" i="1"/>
  <c r="AC38" i="1"/>
  <c r="AC27" i="1"/>
  <c r="AC26" i="1"/>
  <c r="AC39" i="1"/>
  <c r="AC25" i="1"/>
  <c r="AC35" i="1"/>
  <c r="AC9" i="1"/>
  <c r="AC7" i="1"/>
  <c r="W48" i="1"/>
  <c r="AA48" i="1"/>
  <c r="X48" i="1"/>
  <c r="AL30" i="6"/>
  <c r="O35" i="5"/>
  <c r="O38" i="5"/>
  <c r="C48" i="1"/>
  <c r="AC10" i="1"/>
  <c r="V56" i="1"/>
  <c r="U40" i="5"/>
  <c r="U38" i="5"/>
  <c r="AC12" i="1"/>
  <c r="E47" i="1"/>
  <c r="Z32" i="5"/>
  <c r="R32" i="6"/>
  <c r="Q26" i="6"/>
  <c r="O48" i="1"/>
  <c r="T48" i="1"/>
  <c r="AB29" i="6"/>
  <c r="AF26" i="6"/>
  <c r="AL7" i="6"/>
  <c r="C29" i="6"/>
  <c r="P47" i="1"/>
  <c r="P48" i="1"/>
  <c r="AC16" i="1"/>
  <c r="I35" i="5"/>
  <c r="I40" i="5"/>
  <c r="T32" i="5"/>
  <c r="C35" i="5"/>
  <c r="AG7" i="5"/>
  <c r="H32" i="5"/>
  <c r="M32" i="6"/>
  <c r="M34" i="6"/>
  <c r="AK26" i="6"/>
  <c r="AG29" i="6"/>
  <c r="K47" i="1"/>
  <c r="K48" i="1"/>
  <c r="AC13" i="1"/>
  <c r="R48" i="1"/>
  <c r="V48" i="1"/>
  <c r="AA38" i="5"/>
  <c r="H34" i="6"/>
  <c r="H32" i="6"/>
  <c r="J47" i="1"/>
  <c r="J48" i="1"/>
  <c r="N32" i="5"/>
  <c r="AG36" i="5"/>
  <c r="G26" i="6"/>
  <c r="AL31" i="6"/>
  <c r="AG4" i="5"/>
  <c r="I38" i="5"/>
  <c r="AL6" i="6"/>
  <c r="J56" i="1"/>
  <c r="C32" i="6"/>
  <c r="C34" i="6"/>
  <c r="AL29" i="6"/>
  <c r="AL34" i="6"/>
  <c r="AG34" i="6"/>
  <c r="AG32" i="6"/>
  <c r="O40" i="5"/>
  <c r="P5" i="1"/>
  <c r="AC5" i="1"/>
  <c r="AC4" i="1"/>
  <c r="E48" i="1"/>
  <c r="AC47" i="1"/>
  <c r="AC48" i="1"/>
  <c r="O56" i="1"/>
  <c r="D56" i="1"/>
  <c r="AG35" i="5"/>
  <c r="C38" i="5"/>
  <c r="AG38" i="5"/>
  <c r="C40" i="5"/>
  <c r="AB32" i="6"/>
  <c r="AB34" i="6"/>
  <c r="C56" i="1"/>
  <c r="U42" i="5"/>
  <c r="AA42" i="5"/>
  <c r="O42" i="5"/>
  <c r="C42" i="5"/>
  <c r="I42" i="5"/>
  <c r="AC60" i="1"/>
  <c r="AC55" i="1"/>
  <c r="AC56" i="1"/>
  <c r="AG40" i="5"/>
  <c r="AL32" i="6"/>
  <c r="AC59" i="1"/>
  <c r="AC61" i="1"/>
  <c r="AG42" i="5"/>
</calcChain>
</file>

<file path=xl/comments1.xml><?xml version="1.0" encoding="utf-8"?>
<comments xmlns="http://schemas.openxmlformats.org/spreadsheetml/2006/main">
  <authors>
    <author>UNHCRUser</author>
  </authors>
  <commentList>
    <comment ref="D5" authorId="0">
      <text>
        <r>
          <rPr>
            <b/>
            <sz val="8"/>
            <color indexed="81"/>
            <rFont val="Tahoma"/>
            <family val="2"/>
          </rPr>
          <t>UNHCRUser:</t>
        </r>
        <r>
          <rPr>
            <sz val="8"/>
            <color indexed="81"/>
            <rFont val="Tahoma"/>
            <family val="2"/>
          </rPr>
          <t xml:space="preserve">
part of it may go to column F as non-registered</t>
        </r>
      </text>
    </comment>
    <comment ref="B14" authorId="0">
      <text>
        <r>
          <rPr>
            <b/>
            <sz val="8"/>
            <color indexed="81"/>
            <rFont val="Tahoma"/>
            <family val="2"/>
          </rPr>
          <t>UNHCRUser:</t>
        </r>
        <r>
          <rPr>
            <sz val="8"/>
            <color indexed="81"/>
            <rFont val="Tahoma"/>
            <family val="2"/>
          </rPr>
          <t xml:space="preserve">
700 already distributed in Baalbek and Hermel + 100 in Saadnael
TBC funds for additional 1000 (for West Bekaa ?) Paul ?</t>
        </r>
      </text>
    </comment>
    <comment ref="A15" authorId="0">
      <text>
        <r>
          <rPr>
            <b/>
            <sz val="8"/>
            <color indexed="81"/>
            <rFont val="Tahoma"/>
            <family val="2"/>
          </rPr>
          <t>UNHCRUser:</t>
        </r>
        <r>
          <rPr>
            <sz val="8"/>
            <color indexed="81"/>
            <rFont val="Tahoma"/>
            <family val="2"/>
          </rPr>
          <t xml:space="preserve">
will confirm by Friday 27 Sept. how much funds are available to cover ?</t>
        </r>
      </text>
    </comment>
    <comment ref="D15" authorId="0">
      <text>
        <r>
          <rPr>
            <b/>
            <sz val="8"/>
            <color indexed="81"/>
            <rFont val="Tahoma"/>
            <family val="2"/>
          </rPr>
          <t>UNHCRUser:</t>
        </r>
        <r>
          <rPr>
            <sz val="8"/>
            <color indexed="81"/>
            <rFont val="Tahoma"/>
            <family val="2"/>
          </rPr>
          <t xml:space="preserve">
Save may be advised to relocate partially to other districts in order to avoid the surplus.</t>
        </r>
      </text>
    </comment>
    <comment ref="E16" authorId="0">
      <text>
        <r>
          <rPr>
            <b/>
            <sz val="8"/>
            <color indexed="81"/>
            <rFont val="Tahoma"/>
            <family val="2"/>
          </rPr>
          <t>UNHCRUser:</t>
        </r>
        <r>
          <rPr>
            <sz val="8"/>
            <color indexed="81"/>
            <rFont val="Tahoma"/>
            <family val="2"/>
          </rPr>
          <t xml:space="preserve">
+ potential 500 kits. Syrians in Baalbek may be targeted if not all qty used </t>
        </r>
      </text>
    </comment>
    <comment ref="A18" authorId="0">
      <text>
        <r>
          <rPr>
            <b/>
            <sz val="8"/>
            <color indexed="81"/>
            <rFont val="Tahoma"/>
            <family val="2"/>
          </rPr>
          <t>UNHCRUser:</t>
        </r>
        <r>
          <rPr>
            <sz val="8"/>
            <color indexed="81"/>
            <rFont val="Tahoma"/>
            <family val="2"/>
          </rPr>
          <t xml:space="preserve">
beneficiaries from all Categories : Registered , Unreg., RPS, Lebanese Returnees.</t>
        </r>
      </text>
    </comment>
    <comment ref="B23" authorId="0">
      <text>
        <r>
          <rPr>
            <b/>
            <sz val="8"/>
            <color indexed="81"/>
            <rFont val="Tahoma"/>
            <family val="2"/>
          </rPr>
          <t>UNHCRUser:</t>
        </r>
        <r>
          <rPr>
            <sz val="8"/>
            <color indexed="81"/>
            <rFont val="Tahoma"/>
            <family val="2"/>
          </rPr>
          <t xml:space="preserve">
or Zahleh only ? </t>
        </r>
      </text>
    </comment>
    <comment ref="Y23" authorId="0">
      <text>
        <r>
          <rPr>
            <b/>
            <sz val="8"/>
            <color indexed="81"/>
            <rFont val="Tahoma"/>
            <family val="2"/>
          </rPr>
          <t>UNHCRUser:</t>
        </r>
        <r>
          <rPr>
            <sz val="8"/>
            <color indexed="81"/>
            <rFont val="Tahoma"/>
            <family val="2"/>
          </rPr>
          <t xml:space="preserve">
for Un-Reg inside and outside tented setelments ? </t>
        </r>
      </text>
    </comment>
  </commentList>
</comments>
</file>

<file path=xl/comments2.xml><?xml version="1.0" encoding="utf-8"?>
<comments xmlns="http://schemas.openxmlformats.org/spreadsheetml/2006/main">
  <authors>
    <author>UNHCRUser</author>
  </authors>
  <commentList>
    <comment ref="D5" authorId="0">
      <text>
        <r>
          <rPr>
            <b/>
            <sz val="8"/>
            <color indexed="81"/>
            <rFont val="Tahoma"/>
            <family val="2"/>
          </rPr>
          <t>UNHCRUser:</t>
        </r>
        <r>
          <rPr>
            <sz val="8"/>
            <color indexed="81"/>
            <rFont val="Tahoma"/>
            <family val="2"/>
          </rPr>
          <t xml:space="preserve">
part of it may go to column F as non-registered</t>
        </r>
      </text>
    </comment>
  </commentList>
</comments>
</file>

<file path=xl/sharedStrings.xml><?xml version="1.0" encoding="utf-8"?>
<sst xmlns="http://schemas.openxmlformats.org/spreadsheetml/2006/main" count="641" uniqueCount="269">
  <si>
    <t>AMURT</t>
  </si>
  <si>
    <t>Chouf</t>
  </si>
  <si>
    <t>Akkar</t>
  </si>
  <si>
    <t>North</t>
  </si>
  <si>
    <t>Zgharta</t>
  </si>
  <si>
    <t>Tripoli</t>
  </si>
  <si>
    <t>Bcharre</t>
  </si>
  <si>
    <t>Metn</t>
  </si>
  <si>
    <t>Baabda</t>
  </si>
  <si>
    <t>Beirut</t>
  </si>
  <si>
    <t>Beirut &amp; Mt Lebanon</t>
  </si>
  <si>
    <t>Jezzine</t>
  </si>
  <si>
    <t>Saida</t>
  </si>
  <si>
    <t>El Nabatieh</t>
  </si>
  <si>
    <t>Sour</t>
  </si>
  <si>
    <t>Marjaayoun</t>
  </si>
  <si>
    <t>West Bekaa</t>
  </si>
  <si>
    <t>Bekaa</t>
  </si>
  <si>
    <t>South</t>
  </si>
  <si>
    <t>IOCC</t>
  </si>
  <si>
    <t>IOM</t>
  </si>
  <si>
    <t>Medair</t>
  </si>
  <si>
    <t>Save the Children</t>
  </si>
  <si>
    <t>World Vision</t>
  </si>
  <si>
    <t>Caritas</t>
  </si>
  <si>
    <t>CISP</t>
  </si>
  <si>
    <t>ACF</t>
  </si>
  <si>
    <t>ACTED</t>
  </si>
  <si>
    <t>DRC</t>
  </si>
  <si>
    <t>NRC</t>
  </si>
  <si>
    <t>SHEILD</t>
  </si>
  <si>
    <t>Bekaa / Shelter in ITS</t>
  </si>
  <si>
    <t>Bekaa / WASH in ITS</t>
  </si>
  <si>
    <t>TOTALS</t>
  </si>
  <si>
    <t>Chouf (5,000 HH)</t>
  </si>
  <si>
    <t>All figs are no. of HH</t>
  </si>
  <si>
    <t>CARE</t>
  </si>
  <si>
    <t>Chouf (winterization &amp; WASH)</t>
  </si>
  <si>
    <t>D. Total Estimated Caseload in these districts (vul. registered + ITS):</t>
  </si>
  <si>
    <t>Actual Caseload of Registered Refugee HH as at 02 Sep 2013</t>
  </si>
  <si>
    <t>UNHCR Implementing Partners for NFI (&amp; Winterization)</t>
  </si>
  <si>
    <t>Aley</t>
  </si>
  <si>
    <t>Baalbek</t>
  </si>
  <si>
    <t>Bent Jbeil</t>
  </si>
  <si>
    <t>El Batroun</t>
  </si>
  <si>
    <t>El Hermel</t>
  </si>
  <si>
    <t>El Koura</t>
  </si>
  <si>
    <t>El Minieh-Dennie</t>
  </si>
  <si>
    <t>Hasbaya</t>
  </si>
  <si>
    <t>Jbeil</t>
  </si>
  <si>
    <t>Kesrwane</t>
  </si>
  <si>
    <t>Rachaya</t>
  </si>
  <si>
    <t>Zahle</t>
  </si>
  <si>
    <t>MSF</t>
  </si>
  <si>
    <t>GVC</t>
  </si>
  <si>
    <t>UNHCR resourcing</t>
  </si>
  <si>
    <t>Total Estimated Caseload</t>
  </si>
  <si>
    <t>Provisional allocation across areas</t>
  </si>
  <si>
    <t>Shortfall compared to total caseload</t>
  </si>
  <si>
    <t>Red Cross Consortium</t>
  </si>
  <si>
    <t>Solidar Suisse</t>
  </si>
  <si>
    <t>Mercy Corps</t>
  </si>
  <si>
    <t>SIF</t>
  </si>
  <si>
    <t>CHF</t>
  </si>
  <si>
    <t>Chouf &amp; Aley &amp; Baabda</t>
  </si>
  <si>
    <t>TDH (IT)</t>
  </si>
  <si>
    <t>INTERSOS</t>
  </si>
  <si>
    <t>Oxfam</t>
  </si>
  <si>
    <t>Humedica</t>
  </si>
  <si>
    <t>Handicap International</t>
  </si>
  <si>
    <t>AVSI</t>
  </si>
  <si>
    <t>Other resourcing</t>
  </si>
  <si>
    <t>Provisional coverage by others</t>
  </si>
  <si>
    <t>Agencies with their own resources for winterization</t>
  </si>
  <si>
    <t>Beirut &amp; Mt Leb</t>
  </si>
  <si>
    <t>South (up to 5,500 HH)</t>
  </si>
  <si>
    <t>Makhzoumi Fndtn</t>
  </si>
  <si>
    <t>Mt Lebanon, Jezzine, Saida</t>
  </si>
  <si>
    <t>C. Estimated 'Safety Margin' in these districts (10% of caseload today):</t>
  </si>
  <si>
    <t>Bekaa (1,000 HH)</t>
  </si>
  <si>
    <t>Jezzine, Nabatiyeh (1,500 HH)</t>
  </si>
  <si>
    <t>Cost during 2013</t>
  </si>
  <si>
    <t>Blankets</t>
  </si>
  <si>
    <t>Cash for heater</t>
  </si>
  <si>
    <t>Cost during 2014</t>
  </si>
  <si>
    <t>Cash for fuel</t>
  </si>
  <si>
    <t>Logistics</t>
  </si>
  <si>
    <t>Totals</t>
  </si>
  <si>
    <t>Mgt</t>
  </si>
  <si>
    <t>Diesel Stoves</t>
  </si>
  <si>
    <t>UNHCR support</t>
  </si>
  <si>
    <t>As a percentage of total caseload</t>
  </si>
  <si>
    <t>Concern Worldwide</t>
  </si>
  <si>
    <t>South (but only regular NFI - not winter package)</t>
  </si>
  <si>
    <t>Mt Lebanon (up to 700 HH if needed)</t>
  </si>
  <si>
    <t>To their beneficiaries of house rehab.</t>
  </si>
  <si>
    <t>Living in ITS &amp; unfinished buildings</t>
  </si>
  <si>
    <t>To their own beneficiary caseload</t>
  </si>
  <si>
    <t>1,500HH living in 50 ITS in Akkar</t>
  </si>
  <si>
    <t>IRC</t>
  </si>
  <si>
    <t>Living in ITS &amp; substandard shelters</t>
  </si>
  <si>
    <t>Own CSC card</t>
  </si>
  <si>
    <t>Their own resources for winterization</t>
  </si>
  <si>
    <t>(figures are no. of HH)</t>
  </si>
  <si>
    <t>Beirut &amp; Mt Leb.</t>
  </si>
  <si>
    <t>South Lebanon</t>
  </si>
  <si>
    <t>Area caseload as a proportion of the total</t>
  </si>
  <si>
    <t>(percentage)</t>
  </si>
  <si>
    <t>Allocation of first tranche of stoves across areas</t>
  </si>
  <si>
    <t>Allocation of second tranche of stoves across areas</t>
  </si>
  <si>
    <t>Total allocation of stoves across areas</t>
  </si>
  <si>
    <t>Implementing partners which will distribute them</t>
  </si>
  <si>
    <t>ALLOCATION of DIESEL STOVES per AREA</t>
  </si>
  <si>
    <t>If these stoves are added, then the totals are:</t>
  </si>
  <si>
    <t>Residents of ITS</t>
  </si>
  <si>
    <t>Lebanese</t>
  </si>
  <si>
    <t>Non-Registered</t>
  </si>
  <si>
    <t>Not Specified</t>
  </si>
  <si>
    <t>Caseload calculation</t>
  </si>
  <si>
    <t>D. Total Estimated Caseload in these districts (A + B + C):</t>
  </si>
  <si>
    <t>Transfer modality for $</t>
  </si>
  <si>
    <t>Baalbek, Hermel</t>
  </si>
  <si>
    <t>West Bekaa, Rachaya, Zahle</t>
  </si>
  <si>
    <t>Bekaa (8,350 HH) - funding TBC</t>
  </si>
  <si>
    <t>In addition to Shelter in ITS</t>
  </si>
  <si>
    <t xml:space="preserve"> </t>
  </si>
  <si>
    <r>
      <t>Surplus or</t>
    </r>
    <r>
      <rPr>
        <i/>
        <sz val="10"/>
        <color indexed="10"/>
        <rFont val="Arial"/>
        <family val="2"/>
      </rPr>
      <t xml:space="preserve"> Gap (-)</t>
    </r>
  </si>
  <si>
    <t>Hermel</t>
  </si>
  <si>
    <t>Provisional allocation across districts</t>
  </si>
  <si>
    <t>As a percentage of district total caseload</t>
  </si>
  <si>
    <t>Shortfall or Gap compared to total</t>
  </si>
  <si>
    <t>C. Estimated 'Safety Margin' in these districts (10% of caseload today) - who were not captured through A or B:</t>
  </si>
  <si>
    <t>$ reqd</t>
  </si>
  <si>
    <t>Kuwait</t>
  </si>
  <si>
    <t>Japan</t>
  </si>
  <si>
    <t>Available</t>
  </si>
  <si>
    <t>Shortfall</t>
  </si>
  <si>
    <t>UK</t>
  </si>
  <si>
    <t>Funding:</t>
  </si>
  <si>
    <t>HH coverage</t>
  </si>
  <si>
    <t>In ITS to align with weatherproofing</t>
  </si>
  <si>
    <t>South (capacity for up to 5,500 HH)</t>
  </si>
  <si>
    <t>1000 HH (500 in North &amp; 500 in Bekaa)</t>
  </si>
  <si>
    <t>Bekaa (8,350 HH) - not funded</t>
  </si>
  <si>
    <t>Hermel, Baalbek (2,400 newcomer HH)</t>
  </si>
  <si>
    <t>Percentage for calculation of allocation of stoves</t>
  </si>
  <si>
    <t>Own beneficiary caseload</t>
  </si>
  <si>
    <t>In ITS &amp; unfinished buildings</t>
  </si>
  <si>
    <t>Beneficiaries of housing rehab.</t>
  </si>
  <si>
    <t>Align with ITS weatherproofing</t>
  </si>
  <si>
    <t>Their own beneficiary caseload</t>
  </si>
  <si>
    <t>Marjayoun (130 HH)</t>
  </si>
  <si>
    <t>Through DRC?</t>
  </si>
  <si>
    <t>Has already obtained CSC cards</t>
  </si>
  <si>
    <t>Needs to get CSC cards for its caseload</t>
  </si>
  <si>
    <t>CSC cards through DRC?</t>
  </si>
  <si>
    <t>UNHCR budget calculations</t>
  </si>
  <si>
    <t>Ideally to cover ITS in Saida</t>
  </si>
  <si>
    <t>Proposal is to put all 374 stoves in the first tranche in Hasbaya which will could be cut off as soon as Nov.</t>
  </si>
  <si>
    <t xml:space="preserve">Area </t>
  </si>
  <si>
    <t>Organization</t>
  </si>
  <si>
    <t>Contact Name</t>
  </si>
  <si>
    <t>Delivery Address</t>
  </si>
  <si>
    <t>Date Required</t>
  </si>
  <si>
    <t>DRC Qobayat Warehouse, behind Qobayat Municipality Building</t>
  </si>
  <si>
    <t>Mr. Ismail</t>
  </si>
  <si>
    <t>70-832130</t>
  </si>
  <si>
    <t>During Oct - ASAP</t>
  </si>
  <si>
    <t>North Lebanon</t>
  </si>
  <si>
    <t>To Cover District(s)</t>
  </si>
  <si>
    <t>07-346930</t>
  </si>
  <si>
    <t>Details TBC</t>
  </si>
  <si>
    <t>Date TBC</t>
  </si>
  <si>
    <t>Beirut, Jbeil, Kerswane, Metn, Baabda, Aley, Chouf</t>
  </si>
  <si>
    <t>N/A</t>
  </si>
  <si>
    <t>Total for Diesel Heating Stoves</t>
  </si>
  <si>
    <t>Mr. Ciro D'Acunzo</t>
  </si>
  <si>
    <t>dacunzo.cispleb@gmail.com</t>
  </si>
  <si>
    <t>Contact Email</t>
  </si>
  <si>
    <t>Contact No.</t>
  </si>
  <si>
    <t>Hasbaya only</t>
  </si>
  <si>
    <t>Akkar only</t>
  </si>
  <si>
    <t>Total for Blanket - High Thermal (HT)</t>
  </si>
  <si>
    <t>During Oct - date TBC</t>
  </si>
  <si>
    <t>Minieh-Dennie, Zgharta, Tripoli, Koura, Bcharre, Batroun</t>
  </si>
  <si>
    <t>Baalbek, Zahle</t>
  </si>
  <si>
    <t>Jbeil, Kerswane, Metn</t>
  </si>
  <si>
    <t>Caritas (CLMC)</t>
  </si>
  <si>
    <t>Nabatieh, Marjaayoun, Hasbaya, Bent Jbeil</t>
  </si>
  <si>
    <t>Jezzine, Sour, Nabatieh, Marjaayoun, Hasbaya, Bent Jbeil</t>
  </si>
  <si>
    <t>a_nourdine@sheild-lb.org</t>
  </si>
  <si>
    <t>Mr. Ashraf Nourdine</t>
  </si>
  <si>
    <t>SHEILD Storage Facilities, Shebaa, Hasbaya</t>
  </si>
  <si>
    <t>Bekaa (1,000 HH) + Saida (250 HH)</t>
  </si>
  <si>
    <t>New IP for Saida &amp; Jezzine</t>
  </si>
  <si>
    <t>Lebanese Returnees / unregistered</t>
  </si>
  <si>
    <t>500 unregistered HH</t>
  </si>
  <si>
    <t>600 newcomer HH in Saida, Jezzine, Hasbaya</t>
  </si>
  <si>
    <t>Baalbek 500 unregistered HH</t>
  </si>
  <si>
    <t>CISP Storage Facilities, Qulaya old road (hangar), Marjayoun</t>
  </si>
  <si>
    <t>Mr. Youssef Atallah / Mr. Ciro D'Acunzo</t>
  </si>
  <si>
    <t>Youssef: 03551766   Ciro: 07-346930</t>
  </si>
  <si>
    <t>youssefatallah.cispleb@gmail.com     dacunzo.cispleb@gmail.com</t>
  </si>
  <si>
    <t>PRS</t>
  </si>
  <si>
    <t xml:space="preserve">SCI cah cover 7950 </t>
  </si>
  <si>
    <t>Zahle (Central Bekaa)</t>
  </si>
  <si>
    <t>Lebanese Returnees / unregistered in ITS</t>
  </si>
  <si>
    <t>Akkar, T5, West Bekaa, Hermel</t>
  </si>
  <si>
    <t>To be determined</t>
  </si>
  <si>
    <t>DRC Warehouse Qubayat</t>
  </si>
  <si>
    <t>DRC Warehouse Tripoli</t>
  </si>
  <si>
    <t>DRC Warehouse Zahle industrial city</t>
  </si>
  <si>
    <t>Ismail Saleh</t>
  </si>
  <si>
    <t>ismail.saleh@drclebanon.dk</t>
  </si>
  <si>
    <t>Imad Yassin</t>
  </si>
  <si>
    <t>imad.yassin@drclebanon.dk</t>
  </si>
  <si>
    <t>Houssam Faour</t>
  </si>
  <si>
    <t>houssam.faour@drclebanon.dk</t>
  </si>
  <si>
    <r>
      <t xml:space="preserve">A. Estimated no. of vulnerable registered living above 500m </t>
    </r>
    <r>
      <rPr>
        <b/>
        <i/>
        <sz val="10"/>
        <rFont val="Arial"/>
        <family val="2"/>
      </rPr>
      <t>(including those living in ITS)</t>
    </r>
    <r>
      <rPr>
        <i/>
        <sz val="10"/>
        <rFont val="Arial"/>
        <family val="2"/>
      </rPr>
      <t>:</t>
    </r>
  </si>
  <si>
    <r>
      <t xml:space="preserve">B. Estimated Caseload in ITS in these districts </t>
    </r>
    <r>
      <rPr>
        <b/>
        <i/>
        <sz val="10"/>
        <rFont val="Arial"/>
        <family val="2"/>
      </rPr>
      <t>(excluding the vulnerable registered refugees living there)</t>
    </r>
    <r>
      <rPr>
        <i/>
        <sz val="10"/>
        <rFont val="Arial"/>
        <family val="2"/>
      </rPr>
      <t>:</t>
    </r>
  </si>
  <si>
    <t>A. Estimated Caseload of vulnerable registered refugees (including in ITS):</t>
  </si>
  <si>
    <t>B. Estimated Caseload of all occupants of ITS (excluding vulnerable registered):</t>
  </si>
  <si>
    <t>Actual Caseload of 'Vulnerable' Registered Refugee HH living above 500m as at 10 Oct 2013</t>
  </si>
  <si>
    <t>IPs own estimate of HH they will assist in Nov 2013</t>
  </si>
  <si>
    <t>Estimated Quantity of HT blankets / quilts required for Nov 2013</t>
  </si>
  <si>
    <t>Mr. Fadi Hachem, Snr Supply Assistant, UNHCR Tyr</t>
  </si>
  <si>
    <t>hachemf@unhcr.org</t>
  </si>
  <si>
    <t>78-866 027</t>
  </si>
  <si>
    <t>SHEILD Warehouse in Sour - Terdebba Village</t>
  </si>
  <si>
    <t>70-919420</t>
  </si>
  <si>
    <t>Sin El Fil or Dekoune municipality building - TBC</t>
  </si>
  <si>
    <t>Hart Ford</t>
  </si>
  <si>
    <t>hart.ford@acted.org</t>
  </si>
  <si>
    <t>Jezzine, Saida</t>
  </si>
  <si>
    <t>Covered by SIF with ECHO funding</t>
  </si>
  <si>
    <t xml:space="preserve">Original Total Estimated Caseload (vul. registered above 500m + ITS residents + 10% safety margin) </t>
  </si>
  <si>
    <t>WVI</t>
  </si>
  <si>
    <t>SCI</t>
  </si>
  <si>
    <t>Makhz. F.</t>
  </si>
  <si>
    <t>Covered by AMURT &amp; CARE with ECHO &amp; other funding</t>
  </si>
  <si>
    <t>Original Planned UNHCR Caseload of 'Vulnerable' Registered Refugee HH living above 500m</t>
  </si>
  <si>
    <t>Actual UNHCR Caseload of 'Vulnerable' Registered Refugee HH living above 500m as at 10 Oct</t>
  </si>
  <si>
    <t>Total No. of HH to be assisted by UNHCR &amp; IPs in Nov 2013</t>
  </si>
  <si>
    <t>Total No. of indivs. to be assisted by UNHCR &amp; IPs in Nov 2013</t>
  </si>
  <si>
    <t>1,680 HH in Zgharta, Koura &amp; Tripoli, 625 HH in Bekaa</t>
  </si>
  <si>
    <t>UNHCR</t>
  </si>
  <si>
    <t>Quantity Immediately Required</t>
  </si>
  <si>
    <t>Nabatiyeh (500 HH)</t>
  </si>
  <si>
    <t>1,250 HH in whole South</t>
  </si>
  <si>
    <t>Mt Lebanon (2,274 HH)</t>
  </si>
  <si>
    <t>Nov</t>
  </si>
  <si>
    <t>Dec</t>
  </si>
  <si>
    <t>Total Quantity that will be Required</t>
  </si>
  <si>
    <t>In addition, DRC has an additional 2,000 UNHCR stoves from last winter which it will allocate to Akkar</t>
  </si>
  <si>
    <t>Total Quantity of HT Blankets/Quilts Required</t>
  </si>
  <si>
    <t>Quantity of HT Blankets/Quilts to Allocate Now</t>
  </si>
  <si>
    <t>Total Quantity Required vs. Quantity Available Now</t>
  </si>
  <si>
    <t>Total Requirement</t>
  </si>
  <si>
    <t>Allocate Now</t>
  </si>
  <si>
    <t>Percentage Covered</t>
  </si>
  <si>
    <t>MT Blanket Allocation</t>
  </si>
  <si>
    <t>HHs Covered</t>
  </si>
  <si>
    <t>Registered</t>
  </si>
  <si>
    <t>3,500 HH for T+5</t>
  </si>
  <si>
    <t>T+5</t>
  </si>
  <si>
    <t>500 HH in North Lebanon</t>
  </si>
  <si>
    <t>El Nabatieh, Marjaayoun, Hasbaya &amp; Bent Jbeil</t>
  </si>
  <si>
    <t>Any district in South Lebanon</t>
  </si>
  <si>
    <t>Sour, El Nabatieh, Marjaayoun, Hasbaya &amp; Bent Jbeil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</si>
</sst>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_ ;[Red]\-#,##0\ "/>
    <numFmt numFmtId="165" formatCode="&quot;$&quot;#,##0"/>
    <numFmt numFmtId="166" formatCode="&quot;$&quot;#,##0.00"/>
    <numFmt numFmtId="167" formatCode="#,##0.00000"/>
  </numFmts>
  <fonts count="1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i/>
      <sz val="10"/>
      <name val="Arial"/>
      <family val="2"/>
    </font>
    <font>
      <b/>
      <i/>
      <sz val="10"/>
      <color indexed="9"/>
      <name val="Arial"/>
      <family val="2"/>
    </font>
    <font>
      <i/>
      <sz val="10"/>
      <name val="Arial"/>
      <family val="2"/>
    </font>
    <font>
      <i/>
      <sz val="10"/>
      <color indexed="9"/>
      <name val="Arial"/>
      <family val="2"/>
    </font>
    <font>
      <sz val="10"/>
      <name val="Arial"/>
      <family val="2"/>
    </font>
    <font>
      <i/>
      <sz val="10"/>
      <color indexed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indexed="10"/>
      <name val="Arial"/>
      <family val="2"/>
    </font>
    <font>
      <u/>
      <sz val="8.5"/>
      <color indexed="12"/>
      <name val="Arial"/>
      <family val="2"/>
    </font>
    <font>
      <sz val="10"/>
      <name val="Arial"/>
    </font>
    <font>
      <u/>
      <sz val="10"/>
      <color indexed="1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</fills>
  <borders count="1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688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6" fillId="0" borderId="0" xfId="0" applyFont="1" applyAlignment="1">
      <alignment horizontal="left" vertical="top" wrapText="1"/>
    </xf>
    <xf numFmtId="3" fontId="8" fillId="0" borderId="1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164" fontId="8" fillId="0" borderId="0" xfId="0" applyNumberFormat="1" applyFont="1" applyAlignment="1">
      <alignment vertical="top"/>
    </xf>
    <xf numFmtId="0" fontId="0" fillId="0" borderId="0" xfId="0" applyFill="1" applyAlignment="1">
      <alignment vertical="top"/>
    </xf>
    <xf numFmtId="0" fontId="1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3" fontId="9" fillId="2" borderId="4" xfId="0" applyNumberFormat="1" applyFont="1" applyFill="1" applyBorder="1" applyAlignment="1">
      <alignment horizontal="right" vertical="center" wrapText="1"/>
    </xf>
    <xf numFmtId="3" fontId="7" fillId="2" borderId="4" xfId="0" applyNumberFormat="1" applyFont="1" applyFill="1" applyBorder="1" applyAlignment="1">
      <alignment horizontal="right" vertical="center" wrapText="1"/>
    </xf>
    <xf numFmtId="0" fontId="1" fillId="0" borderId="5" xfId="0" applyFont="1" applyBorder="1" applyAlignment="1">
      <alignment vertical="top"/>
    </xf>
    <xf numFmtId="0" fontId="1" fillId="0" borderId="6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1" fillId="0" borderId="7" xfId="0" applyFont="1" applyBorder="1" applyAlignment="1">
      <alignment vertical="top"/>
    </xf>
    <xf numFmtId="3" fontId="8" fillId="0" borderId="8" xfId="0" applyNumberFormat="1" applyFont="1" applyBorder="1" applyAlignment="1">
      <alignment horizontal="right" vertical="center" wrapText="1"/>
    </xf>
    <xf numFmtId="3" fontId="8" fillId="0" borderId="9" xfId="0" applyNumberFormat="1" applyFont="1" applyBorder="1" applyAlignment="1">
      <alignment horizontal="right" vertical="center" wrapText="1"/>
    </xf>
    <xf numFmtId="3" fontId="8" fillId="0" borderId="2" xfId="0" applyNumberFormat="1" applyFont="1" applyBorder="1" applyAlignment="1">
      <alignment horizontal="right" vertical="center" wrapText="1"/>
    </xf>
    <xf numFmtId="3" fontId="8" fillId="0" borderId="10" xfId="0" applyNumberFormat="1" applyFont="1" applyBorder="1" applyAlignment="1">
      <alignment horizontal="right" vertical="center" wrapText="1"/>
    </xf>
    <xf numFmtId="3" fontId="8" fillId="0" borderId="11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top" wrapText="1"/>
    </xf>
    <xf numFmtId="3" fontId="2" fillId="0" borderId="9" xfId="0" applyNumberFormat="1" applyFont="1" applyBorder="1" applyAlignment="1">
      <alignment horizontal="right"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3" fontId="2" fillId="0" borderId="10" xfId="0" applyNumberFormat="1" applyFont="1" applyBorder="1" applyAlignment="1">
      <alignment horizontal="right" vertical="center" wrapText="1"/>
    </xf>
    <xf numFmtId="3" fontId="2" fillId="0" borderId="11" xfId="0" applyNumberFormat="1" applyFont="1" applyBorder="1" applyAlignment="1">
      <alignment horizontal="right" vertical="center" wrapText="1"/>
    </xf>
    <xf numFmtId="0" fontId="10" fillId="0" borderId="0" xfId="0" applyFont="1" applyAlignment="1">
      <alignment horizontal="center" vertical="top" wrapText="1"/>
    </xf>
    <xf numFmtId="3" fontId="0" fillId="3" borderId="9" xfId="0" applyNumberFormat="1" applyFill="1" applyBorder="1" applyAlignment="1">
      <alignment vertical="center"/>
    </xf>
    <xf numFmtId="3" fontId="0" fillId="0" borderId="8" xfId="0" applyNumberFormat="1" applyBorder="1" applyAlignment="1">
      <alignment vertical="center"/>
    </xf>
    <xf numFmtId="3" fontId="0" fillId="0" borderId="1" xfId="0" applyNumberFormat="1" applyBorder="1" applyAlignment="1">
      <alignment vertical="center"/>
    </xf>
    <xf numFmtId="3" fontId="0" fillId="0" borderId="2" xfId="0" applyNumberFormat="1" applyBorder="1" applyAlignment="1">
      <alignment vertical="center"/>
    </xf>
    <xf numFmtId="3" fontId="0" fillId="4" borderId="10" xfId="0" applyNumberFormat="1" applyFill="1" applyBorder="1" applyAlignment="1">
      <alignment vertical="center"/>
    </xf>
    <xf numFmtId="3" fontId="0" fillId="4" borderId="1" xfId="0" applyNumberFormat="1" applyFill="1" applyBorder="1" applyAlignment="1">
      <alignment vertical="center"/>
    </xf>
    <xf numFmtId="3" fontId="0" fillId="0" borderId="11" xfId="0" applyNumberFormat="1" applyBorder="1" applyAlignment="1">
      <alignment vertical="center"/>
    </xf>
    <xf numFmtId="3" fontId="0" fillId="0" borderId="10" xfId="0" applyNumberFormat="1" applyBorder="1" applyAlignment="1">
      <alignment vertical="center"/>
    </xf>
    <xf numFmtId="3" fontId="5" fillId="2" borderId="4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12" xfId="0" applyFont="1" applyFill="1" applyBorder="1" applyAlignment="1">
      <alignment vertical="top" wrapText="1"/>
    </xf>
    <xf numFmtId="0" fontId="1" fillId="3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3" fontId="0" fillId="5" borderId="8" xfId="0" applyNumberFormat="1" applyFill="1" applyBorder="1" applyAlignment="1">
      <alignment vertical="center"/>
    </xf>
    <xf numFmtId="3" fontId="0" fillId="5" borderId="1" xfId="0" applyNumberFormat="1" applyFill="1" applyBorder="1" applyAlignment="1">
      <alignment vertical="center"/>
    </xf>
    <xf numFmtId="3" fontId="0" fillId="5" borderId="2" xfId="0" applyNumberFormat="1" applyFill="1" applyBorder="1" applyAlignment="1">
      <alignment vertical="center"/>
    </xf>
    <xf numFmtId="3" fontId="0" fillId="0" borderId="1" xfId="0" applyNumberFormat="1" applyFill="1" applyBorder="1" applyAlignment="1">
      <alignment vertical="center"/>
    </xf>
    <xf numFmtId="3" fontId="0" fillId="4" borderId="11" xfId="0" applyNumberFormat="1" applyFill="1" applyBorder="1" applyAlignment="1">
      <alignment vertical="center"/>
    </xf>
    <xf numFmtId="3" fontId="0" fillId="0" borderId="9" xfId="0" applyNumberFormat="1" applyBorder="1" applyAlignment="1">
      <alignment vertical="center"/>
    </xf>
    <xf numFmtId="3" fontId="0" fillId="6" borderId="1" xfId="0" applyNumberFormat="1" applyFill="1" applyBorder="1" applyAlignment="1">
      <alignment vertical="center"/>
    </xf>
    <xf numFmtId="3" fontId="0" fillId="6" borderId="2" xfId="0" applyNumberFormat="1" applyFill="1" applyBorder="1" applyAlignment="1">
      <alignment vertical="center"/>
    </xf>
    <xf numFmtId="3" fontId="0" fillId="0" borderId="10" xfId="0" applyNumberFormat="1" applyFill="1" applyBorder="1" applyAlignment="1">
      <alignment vertical="center"/>
    </xf>
    <xf numFmtId="3" fontId="0" fillId="7" borderId="1" xfId="0" applyNumberFormat="1" applyFill="1" applyBorder="1" applyAlignment="1">
      <alignment vertical="center"/>
    </xf>
    <xf numFmtId="3" fontId="0" fillId="0" borderId="11" xfId="0" applyNumberFormat="1" applyFill="1" applyBorder="1" applyAlignment="1">
      <alignment vertical="center"/>
    </xf>
    <xf numFmtId="3" fontId="0" fillId="7" borderId="11" xfId="0" applyNumberFormat="1" applyFill="1" applyBorder="1" applyAlignment="1">
      <alignment vertical="center"/>
    </xf>
    <xf numFmtId="3" fontId="0" fillId="0" borderId="15" xfId="0" applyNumberFormat="1" applyBorder="1" applyAlignment="1">
      <alignment vertical="center"/>
    </xf>
    <xf numFmtId="3" fontId="0" fillId="0" borderId="16" xfId="0" applyNumberFormat="1" applyBorder="1" applyAlignment="1">
      <alignment vertical="center"/>
    </xf>
    <xf numFmtId="3" fontId="0" fillId="0" borderId="17" xfId="0" applyNumberFormat="1" applyBorder="1" applyAlignment="1">
      <alignment vertical="center"/>
    </xf>
    <xf numFmtId="3" fontId="0" fillId="0" borderId="12" xfId="0" applyNumberFormat="1" applyBorder="1" applyAlignment="1">
      <alignment vertical="center"/>
    </xf>
    <xf numFmtId="3" fontId="0" fillId="0" borderId="18" xfId="0" applyNumberFormat="1" applyBorder="1" applyAlignment="1">
      <alignment vertical="center"/>
    </xf>
    <xf numFmtId="3" fontId="0" fillId="0" borderId="19" xfId="0" applyNumberFormat="1" applyBorder="1" applyAlignment="1">
      <alignment vertical="center"/>
    </xf>
    <xf numFmtId="3" fontId="0" fillId="0" borderId="20" xfId="0" applyNumberFormat="1" applyBorder="1" applyAlignment="1">
      <alignment vertical="center"/>
    </xf>
    <xf numFmtId="3" fontId="0" fillId="0" borderId="21" xfId="0" applyNumberFormat="1" applyBorder="1" applyAlignment="1">
      <alignment vertical="center"/>
    </xf>
    <xf numFmtId="3" fontId="0" fillId="0" borderId="22" xfId="0" applyNumberFormat="1" applyBorder="1" applyAlignment="1">
      <alignment vertical="center"/>
    </xf>
    <xf numFmtId="3" fontId="0" fillId="0" borderId="23" xfId="0" applyNumberFormat="1" applyBorder="1" applyAlignment="1">
      <alignment vertical="center"/>
    </xf>
    <xf numFmtId="3" fontId="0" fillId="0" borderId="24" xfId="0" applyNumberFormat="1" applyBorder="1" applyAlignment="1">
      <alignment vertical="center"/>
    </xf>
    <xf numFmtId="3" fontId="0" fillId="0" borderId="25" xfId="0" applyNumberFormat="1" applyBorder="1" applyAlignment="1">
      <alignment vertical="center"/>
    </xf>
    <xf numFmtId="3" fontId="5" fillId="2" borderId="26" xfId="0" applyNumberFormat="1" applyFont="1" applyFill="1" applyBorder="1" applyAlignment="1">
      <alignment vertical="center"/>
    </xf>
    <xf numFmtId="3" fontId="0" fillId="0" borderId="8" xfId="0" applyNumberFormat="1" applyFill="1" applyBorder="1" applyAlignment="1">
      <alignment vertical="center"/>
    </xf>
    <xf numFmtId="3" fontId="0" fillId="0" borderId="2" xfId="0" applyNumberFormat="1" applyFill="1" applyBorder="1" applyAlignment="1">
      <alignment vertical="center"/>
    </xf>
    <xf numFmtId="3" fontId="0" fillId="0" borderId="9" xfId="0" applyNumberFormat="1" applyFill="1" applyBorder="1" applyAlignment="1">
      <alignment vertical="center"/>
    </xf>
    <xf numFmtId="3" fontId="0" fillId="4" borderId="18" xfId="0" applyNumberFormat="1" applyFill="1" applyBorder="1" applyAlignment="1">
      <alignment vertical="center"/>
    </xf>
    <xf numFmtId="3" fontId="0" fillId="0" borderId="15" xfId="0" applyNumberFormat="1" applyFill="1" applyBorder="1" applyAlignment="1">
      <alignment vertical="center"/>
    </xf>
    <xf numFmtId="3" fontId="0" fillId="0" borderId="16" xfId="0" applyNumberFormat="1" applyFill="1" applyBorder="1" applyAlignment="1">
      <alignment vertical="center"/>
    </xf>
    <xf numFmtId="3" fontId="0" fillId="0" borderId="17" xfId="0" applyNumberFormat="1" applyFill="1" applyBorder="1" applyAlignment="1">
      <alignment vertical="center"/>
    </xf>
    <xf numFmtId="3" fontId="0" fillId="0" borderId="12" xfId="0" applyNumberFormat="1" applyFill="1" applyBorder="1" applyAlignment="1">
      <alignment vertical="center"/>
    </xf>
    <xf numFmtId="3" fontId="0" fillId="4" borderId="19" xfId="0" applyNumberFormat="1" applyFill="1" applyBorder="1" applyAlignment="1">
      <alignment vertical="center"/>
    </xf>
    <xf numFmtId="3" fontId="0" fillId="0" borderId="18" xfId="0" applyNumberFormat="1" applyFill="1" applyBorder="1" applyAlignment="1">
      <alignment vertical="center"/>
    </xf>
    <xf numFmtId="3" fontId="0" fillId="0" borderId="19" xfId="0" applyNumberFormat="1" applyFill="1" applyBorder="1" applyAlignment="1">
      <alignment vertical="center"/>
    </xf>
    <xf numFmtId="3" fontId="0" fillId="0" borderId="27" xfId="0" applyNumberFormat="1" applyFill="1" applyBorder="1" applyAlignment="1">
      <alignment vertical="center"/>
    </xf>
    <xf numFmtId="3" fontId="0" fillId="0" borderId="28" xfId="0" applyNumberFormat="1" applyFill="1" applyBorder="1" applyAlignment="1">
      <alignment vertical="center"/>
    </xf>
    <xf numFmtId="3" fontId="0" fillId="0" borderId="29" xfId="0" applyNumberFormat="1" applyFill="1" applyBorder="1" applyAlignment="1">
      <alignment vertical="center"/>
    </xf>
    <xf numFmtId="3" fontId="0" fillId="0" borderId="30" xfId="0" applyNumberFormat="1" applyFill="1" applyBorder="1" applyAlignment="1">
      <alignment vertical="center"/>
    </xf>
    <xf numFmtId="3" fontId="0" fillId="0" borderId="31" xfId="0" applyNumberFormat="1" applyFill="1" applyBorder="1" applyAlignment="1">
      <alignment vertical="center"/>
    </xf>
    <xf numFmtId="3" fontId="0" fillId="0" borderId="32" xfId="0" applyNumberFormat="1" applyFill="1" applyBorder="1" applyAlignment="1">
      <alignment vertical="center"/>
    </xf>
    <xf numFmtId="3" fontId="1" fillId="0" borderId="33" xfId="0" applyNumberFormat="1" applyFont="1" applyBorder="1" applyAlignment="1">
      <alignment vertical="center"/>
    </xf>
    <xf numFmtId="3" fontId="1" fillId="0" borderId="34" xfId="0" applyNumberFormat="1" applyFont="1" applyBorder="1" applyAlignment="1">
      <alignment vertical="center"/>
    </xf>
    <xf numFmtId="3" fontId="1" fillId="0" borderId="35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3" fontId="1" fillId="0" borderId="36" xfId="0" applyNumberFormat="1" applyFont="1" applyBorder="1" applyAlignment="1">
      <alignment vertical="center"/>
    </xf>
    <xf numFmtId="3" fontId="1" fillId="0" borderId="37" xfId="0" applyNumberFormat="1" applyFont="1" applyBorder="1" applyAlignment="1">
      <alignment vertical="center"/>
    </xf>
    <xf numFmtId="3" fontId="4" fillId="2" borderId="38" xfId="0" applyNumberFormat="1" applyFont="1" applyFill="1" applyBorder="1" applyAlignment="1">
      <alignment vertical="center"/>
    </xf>
    <xf numFmtId="164" fontId="8" fillId="0" borderId="0" xfId="0" applyNumberFormat="1" applyFont="1" applyAlignment="1">
      <alignment vertical="center"/>
    </xf>
    <xf numFmtId="164" fontId="6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top"/>
    </xf>
    <xf numFmtId="3" fontId="2" fillId="0" borderId="0" xfId="0" applyNumberFormat="1" applyFont="1" applyAlignment="1">
      <alignment vertical="top"/>
    </xf>
    <xf numFmtId="3" fontId="0" fillId="4" borderId="1" xfId="0" applyNumberFormat="1" applyFill="1" applyBorder="1" applyAlignment="1">
      <alignment vertical="top"/>
    </xf>
    <xf numFmtId="3" fontId="1" fillId="0" borderId="0" xfId="0" applyNumberFormat="1" applyFont="1" applyAlignment="1">
      <alignment vertical="center"/>
    </xf>
    <xf numFmtId="3" fontId="0" fillId="0" borderId="0" xfId="0" applyNumberFormat="1" applyAlignment="1">
      <alignment vertical="top"/>
    </xf>
    <xf numFmtId="3" fontId="0" fillId="0" borderId="0" xfId="0" applyNumberFormat="1" applyAlignment="1">
      <alignment horizontal="center" vertical="center"/>
    </xf>
    <xf numFmtId="0" fontId="2" fillId="0" borderId="2" xfId="0" applyFont="1" applyFill="1" applyBorder="1" applyAlignment="1">
      <alignment vertical="top" wrapText="1"/>
    </xf>
    <xf numFmtId="3" fontId="0" fillId="7" borderId="17" xfId="0" applyNumberFormat="1" applyFill="1" applyBorder="1" applyAlignment="1">
      <alignment vertical="center"/>
    </xf>
    <xf numFmtId="3" fontId="0" fillId="7" borderId="18" xfId="0" applyNumberFormat="1" applyFill="1" applyBorder="1" applyAlignment="1">
      <alignment vertical="center"/>
    </xf>
    <xf numFmtId="3" fontId="0" fillId="0" borderId="8" xfId="0" applyNumberFormat="1" applyBorder="1" applyAlignment="1">
      <alignment vertical="top"/>
    </xf>
    <xf numFmtId="3" fontId="0" fillId="0" borderId="1" xfId="0" applyNumberFormat="1" applyBorder="1" applyAlignment="1">
      <alignment vertical="top"/>
    </xf>
    <xf numFmtId="3" fontId="0" fillId="0" borderId="2" xfId="0" applyNumberFormat="1" applyBorder="1" applyAlignment="1">
      <alignment vertical="top"/>
    </xf>
    <xf numFmtId="3" fontId="0" fillId="4" borderId="10" xfId="0" applyNumberFormat="1" applyFill="1" applyBorder="1" applyAlignment="1">
      <alignment vertical="top"/>
    </xf>
    <xf numFmtId="3" fontId="0" fillId="0" borderId="11" xfId="0" applyNumberFormat="1" applyBorder="1" applyAlignment="1">
      <alignment vertical="top"/>
    </xf>
    <xf numFmtId="3" fontId="0" fillId="0" borderId="9" xfId="0" applyNumberFormat="1" applyFill="1" applyBorder="1" applyAlignment="1">
      <alignment vertical="top"/>
    </xf>
    <xf numFmtId="3" fontId="0" fillId="0" borderId="8" xfId="0" applyNumberFormat="1" applyFill="1" applyBorder="1" applyAlignment="1">
      <alignment vertical="top"/>
    </xf>
    <xf numFmtId="3" fontId="0" fillId="0" borderId="1" xfId="0" applyNumberFormat="1" applyFill="1" applyBorder="1" applyAlignment="1">
      <alignment vertical="top"/>
    </xf>
    <xf numFmtId="3" fontId="0" fillId="0" borderId="2" xfId="0" applyNumberFormat="1" applyFill="1" applyBorder="1" applyAlignment="1">
      <alignment vertical="top"/>
    </xf>
    <xf numFmtId="3" fontId="0" fillId="0" borderId="10" xfId="0" applyNumberFormat="1" applyFill="1" applyBorder="1" applyAlignment="1">
      <alignment vertical="top"/>
    </xf>
    <xf numFmtId="3" fontId="0" fillId="0" borderId="11" xfId="0" applyNumberFormat="1" applyFill="1" applyBorder="1" applyAlignment="1">
      <alignment vertical="top"/>
    </xf>
    <xf numFmtId="3" fontId="0" fillId="6" borderId="1" xfId="0" applyNumberFormat="1" applyFill="1" applyBorder="1" applyAlignment="1">
      <alignment vertical="top"/>
    </xf>
    <xf numFmtId="3" fontId="5" fillId="2" borderId="4" xfId="0" applyNumberFormat="1" applyFont="1" applyFill="1" applyBorder="1" applyAlignment="1">
      <alignment vertical="top"/>
    </xf>
    <xf numFmtId="0" fontId="1" fillId="8" borderId="39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40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40" xfId="0" applyFont="1" applyFill="1" applyBorder="1" applyAlignment="1">
      <alignment vertical="top" wrapText="1"/>
    </xf>
    <xf numFmtId="0" fontId="2" fillId="0" borderId="41" xfId="0" applyFont="1" applyFill="1" applyBorder="1" applyAlignment="1">
      <alignment vertical="top" wrapText="1"/>
    </xf>
    <xf numFmtId="0" fontId="2" fillId="0" borderId="30" xfId="0" applyFont="1" applyFill="1" applyBorder="1" applyAlignment="1">
      <alignment vertical="top" wrapText="1"/>
    </xf>
    <xf numFmtId="3" fontId="0" fillId="0" borderId="0" xfId="0" applyNumberFormat="1" applyAlignment="1">
      <alignment vertical="center"/>
    </xf>
    <xf numFmtId="3" fontId="0" fillId="9" borderId="1" xfId="0" applyNumberFormat="1" applyFill="1" applyBorder="1" applyAlignment="1">
      <alignment vertical="center"/>
    </xf>
    <xf numFmtId="3" fontId="0" fillId="9" borderId="8" xfId="0" applyNumberFormat="1" applyFill="1" applyBorder="1" applyAlignment="1">
      <alignment vertical="center"/>
    </xf>
    <xf numFmtId="164" fontId="8" fillId="0" borderId="0" xfId="0" applyNumberFormat="1" applyFont="1" applyAlignment="1">
      <alignment horizontal="center" vertical="center"/>
    </xf>
    <xf numFmtId="3" fontId="0" fillId="7" borderId="10" xfId="0" applyNumberFormat="1" applyFill="1" applyBorder="1" applyAlignment="1">
      <alignment vertical="center"/>
    </xf>
    <xf numFmtId="164" fontId="6" fillId="0" borderId="0" xfId="0" applyNumberFormat="1" applyFont="1" applyAlignment="1">
      <alignment vertical="top"/>
    </xf>
    <xf numFmtId="3" fontId="0" fillId="4" borderId="17" xfId="0" applyNumberFormat="1" applyFill="1" applyBorder="1" applyAlignment="1">
      <alignment vertical="center"/>
    </xf>
    <xf numFmtId="3" fontId="5" fillId="2" borderId="42" xfId="0" applyNumberFormat="1" applyFont="1" applyFill="1" applyBorder="1" applyAlignment="1">
      <alignment vertical="center"/>
    </xf>
    <xf numFmtId="3" fontId="5" fillId="2" borderId="43" xfId="0" applyNumberFormat="1" applyFont="1" applyFill="1" applyBorder="1" applyAlignment="1">
      <alignment vertical="center"/>
    </xf>
    <xf numFmtId="3" fontId="0" fillId="5" borderId="16" xfId="0" applyNumberFormat="1" applyFill="1" applyBorder="1" applyAlignment="1">
      <alignment vertical="center"/>
    </xf>
    <xf numFmtId="3" fontId="6" fillId="0" borderId="44" xfId="0" applyNumberFormat="1" applyFont="1" applyBorder="1" applyAlignment="1">
      <alignment horizontal="right" vertical="center" wrapText="1"/>
    </xf>
    <xf numFmtId="3" fontId="6" fillId="0" borderId="45" xfId="0" applyNumberFormat="1" applyFont="1" applyBorder="1" applyAlignment="1">
      <alignment horizontal="right" vertical="center" wrapText="1"/>
    </xf>
    <xf numFmtId="3" fontId="6" fillId="0" borderId="46" xfId="0" applyNumberFormat="1" applyFont="1" applyBorder="1" applyAlignment="1">
      <alignment horizontal="right" vertical="center" wrapText="1"/>
    </xf>
    <xf numFmtId="3" fontId="6" fillId="0" borderId="47" xfId="0" applyNumberFormat="1" applyFont="1" applyBorder="1" applyAlignment="1">
      <alignment horizontal="right" vertical="center" wrapText="1"/>
    </xf>
    <xf numFmtId="3" fontId="6" fillId="0" borderId="48" xfId="0" applyNumberFormat="1" applyFont="1" applyBorder="1" applyAlignment="1">
      <alignment horizontal="right" vertical="center" wrapText="1"/>
    </xf>
    <xf numFmtId="3" fontId="6" fillId="0" borderId="49" xfId="0" applyNumberFormat="1" applyFont="1" applyBorder="1" applyAlignment="1">
      <alignment horizontal="right" vertical="center" wrapText="1"/>
    </xf>
    <xf numFmtId="0" fontId="6" fillId="0" borderId="50" xfId="0" applyFont="1" applyBorder="1" applyAlignment="1">
      <alignment horizontal="left" vertical="top" wrapText="1"/>
    </xf>
    <xf numFmtId="0" fontId="6" fillId="0" borderId="51" xfId="0" applyFont="1" applyBorder="1" applyAlignment="1">
      <alignment horizontal="left" vertical="top" wrapText="1"/>
    </xf>
    <xf numFmtId="3" fontId="6" fillId="0" borderId="52" xfId="0" applyNumberFormat="1" applyFont="1" applyBorder="1" applyAlignment="1">
      <alignment horizontal="right" vertical="center" wrapText="1"/>
    </xf>
    <xf numFmtId="3" fontId="6" fillId="0" borderId="53" xfId="0" applyNumberFormat="1" applyFont="1" applyBorder="1" applyAlignment="1">
      <alignment horizontal="right" vertical="center" wrapText="1"/>
    </xf>
    <xf numFmtId="3" fontId="6" fillId="0" borderId="54" xfId="0" applyNumberFormat="1" applyFont="1" applyBorder="1" applyAlignment="1">
      <alignment horizontal="right" vertical="center" wrapText="1"/>
    </xf>
    <xf numFmtId="3" fontId="6" fillId="0" borderId="51" xfId="0" applyNumberFormat="1" applyFont="1" applyBorder="1" applyAlignment="1">
      <alignment horizontal="right" vertical="center" wrapText="1"/>
    </xf>
    <xf numFmtId="3" fontId="6" fillId="0" borderId="55" xfId="0" applyNumberFormat="1" applyFont="1" applyBorder="1" applyAlignment="1">
      <alignment horizontal="right" vertical="center" wrapText="1"/>
    </xf>
    <xf numFmtId="3" fontId="6" fillId="0" borderId="56" xfId="0" applyNumberFormat="1" applyFont="1" applyBorder="1" applyAlignment="1">
      <alignment horizontal="right" vertical="center" wrapText="1"/>
    </xf>
    <xf numFmtId="3" fontId="7" fillId="2" borderId="57" xfId="0" applyNumberFormat="1" applyFont="1" applyFill="1" applyBorder="1" applyAlignment="1">
      <alignment horizontal="right" vertical="center" wrapText="1"/>
    </xf>
    <xf numFmtId="0" fontId="2" fillId="10" borderId="3" xfId="0" applyFont="1" applyFill="1" applyBorder="1" applyAlignment="1">
      <alignment vertical="top" wrapText="1"/>
    </xf>
    <xf numFmtId="3" fontId="0" fillId="6" borderId="2" xfId="0" applyNumberFormat="1" applyFill="1" applyBorder="1" applyAlignment="1">
      <alignment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65" fontId="0" fillId="0" borderId="58" xfId="0" applyNumberFormat="1" applyBorder="1" applyAlignment="1">
      <alignment vertical="center"/>
    </xf>
    <xf numFmtId="165" fontId="2" fillId="0" borderId="0" xfId="0" applyNumberFormat="1" applyFont="1" applyAlignment="1">
      <alignment vertical="top"/>
    </xf>
    <xf numFmtId="165" fontId="0" fillId="0" borderId="0" xfId="0" applyNumberFormat="1" applyAlignment="1">
      <alignment vertical="center"/>
    </xf>
    <xf numFmtId="165" fontId="1" fillId="0" borderId="0" xfId="0" applyNumberFormat="1" applyFont="1" applyAlignment="1">
      <alignment vertical="center"/>
    </xf>
    <xf numFmtId="165" fontId="0" fillId="0" borderId="0" xfId="0" applyNumberFormat="1" applyAlignment="1">
      <alignment vertical="top"/>
    </xf>
    <xf numFmtId="165" fontId="1" fillId="0" borderId="0" xfId="0" applyNumberFormat="1" applyFont="1" applyAlignment="1">
      <alignment vertical="top"/>
    </xf>
    <xf numFmtId="10" fontId="1" fillId="0" borderId="0" xfId="0" applyNumberFormat="1" applyFont="1" applyAlignment="1">
      <alignment vertical="top"/>
    </xf>
    <xf numFmtId="10" fontId="2" fillId="0" borderId="0" xfId="0" applyNumberFormat="1" applyFont="1" applyAlignment="1">
      <alignment vertical="top"/>
    </xf>
    <xf numFmtId="10" fontId="0" fillId="0" borderId="0" xfId="0" applyNumberFormat="1" applyAlignment="1">
      <alignment horizontal="center" vertical="center"/>
    </xf>
    <xf numFmtId="10" fontId="1" fillId="0" borderId="0" xfId="0" applyNumberFormat="1" applyFont="1" applyAlignment="1">
      <alignment vertical="center"/>
    </xf>
    <xf numFmtId="10" fontId="0" fillId="0" borderId="0" xfId="0" applyNumberFormat="1" applyAlignment="1">
      <alignment vertical="top"/>
    </xf>
    <xf numFmtId="3" fontId="0" fillId="6" borderId="8" xfId="0" applyNumberFormat="1" applyFill="1" applyBorder="1" applyAlignment="1">
      <alignment vertical="center"/>
    </xf>
    <xf numFmtId="3" fontId="0" fillId="6" borderId="17" xfId="0" applyNumberFormat="1" applyFill="1" applyBorder="1" applyAlignment="1">
      <alignment vertical="center"/>
    </xf>
    <xf numFmtId="3" fontId="0" fillId="6" borderId="12" xfId="0" applyNumberFormat="1" applyFill="1" applyBorder="1" applyAlignment="1">
      <alignment vertical="center"/>
    </xf>
    <xf numFmtId="0" fontId="2" fillId="10" borderId="40" xfId="0" applyFont="1" applyFill="1" applyBorder="1" applyAlignment="1">
      <alignment vertical="top" wrapText="1"/>
    </xf>
    <xf numFmtId="3" fontId="0" fillId="0" borderId="1" xfId="0" applyNumberFormat="1" applyFill="1" applyBorder="1" applyAlignment="1">
      <alignment horizontal="center" vertical="center"/>
    </xf>
    <xf numFmtId="10" fontId="0" fillId="0" borderId="0" xfId="0" applyNumberFormat="1" applyAlignment="1">
      <alignment vertical="center"/>
    </xf>
    <xf numFmtId="3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3" fontId="1" fillId="5" borderId="22" xfId="0" applyNumberFormat="1" applyFont="1" applyFill="1" applyBorder="1" applyAlignment="1">
      <alignment horizontal="center" vertical="center"/>
    </xf>
    <xf numFmtId="3" fontId="1" fillId="4" borderId="22" xfId="0" applyNumberFormat="1" applyFont="1" applyFill="1" applyBorder="1" applyAlignment="1">
      <alignment horizontal="center" vertical="center"/>
    </xf>
    <xf numFmtId="3" fontId="1" fillId="6" borderId="22" xfId="0" applyNumberFormat="1" applyFont="1" applyFill="1" applyBorder="1" applyAlignment="1">
      <alignment horizontal="center" vertical="center"/>
    </xf>
    <xf numFmtId="3" fontId="2" fillId="0" borderId="10" xfId="0" applyNumberFormat="1" applyFont="1" applyFill="1" applyBorder="1" applyAlignment="1">
      <alignment vertical="top"/>
    </xf>
    <xf numFmtId="3" fontId="2" fillId="0" borderId="59" xfId="0" applyNumberFormat="1" applyFont="1" applyBorder="1" applyAlignment="1">
      <alignment vertical="top"/>
    </xf>
    <xf numFmtId="3" fontId="2" fillId="0" borderId="60" xfId="0" applyNumberFormat="1" applyFont="1" applyBorder="1" applyAlignment="1">
      <alignment horizontal="right" vertical="top"/>
    </xf>
    <xf numFmtId="3" fontId="2" fillId="0" borderId="55" xfId="0" applyNumberFormat="1" applyFont="1" applyFill="1" applyBorder="1" applyAlignment="1">
      <alignment vertical="top"/>
    </xf>
    <xf numFmtId="3" fontId="2" fillId="0" borderId="23" xfId="0" applyNumberFormat="1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center" vertical="top" wrapText="1"/>
    </xf>
    <xf numFmtId="3" fontId="2" fillId="0" borderId="51" xfId="0" applyNumberFormat="1" applyFont="1" applyFill="1" applyBorder="1" applyAlignment="1">
      <alignment horizontal="center" vertical="top"/>
    </xf>
    <xf numFmtId="3" fontId="2" fillId="0" borderId="61" xfId="0" applyNumberFormat="1" applyFont="1" applyBorder="1" applyAlignment="1">
      <alignment horizontal="center" vertical="top"/>
    </xf>
    <xf numFmtId="3" fontId="4" fillId="2" borderId="62" xfId="0" applyNumberFormat="1" applyFont="1" applyFill="1" applyBorder="1" applyAlignment="1">
      <alignment horizontal="center" vertical="center"/>
    </xf>
    <xf numFmtId="3" fontId="1" fillId="0" borderId="63" xfId="0" applyNumberFormat="1" applyFont="1" applyBorder="1" applyAlignment="1">
      <alignment vertical="center"/>
    </xf>
    <xf numFmtId="3" fontId="1" fillId="3" borderId="24" xfId="0" applyNumberFormat="1" applyFont="1" applyFill="1" applyBorder="1" applyAlignment="1">
      <alignment horizontal="center" vertical="center"/>
    </xf>
    <xf numFmtId="3" fontId="1" fillId="7" borderId="25" xfId="0" applyNumberFormat="1" applyFont="1" applyFill="1" applyBorder="1" applyAlignment="1">
      <alignment horizontal="center" vertical="center"/>
    </xf>
    <xf numFmtId="3" fontId="2" fillId="0" borderId="59" xfId="0" applyNumberFormat="1" applyFont="1" applyBorder="1" applyAlignment="1">
      <alignment horizontal="right" vertical="top"/>
    </xf>
    <xf numFmtId="3" fontId="2" fillId="0" borderId="64" xfId="0" applyNumberFormat="1" applyFont="1" applyBorder="1" applyAlignment="1">
      <alignment horizontal="right" vertical="top"/>
    </xf>
    <xf numFmtId="0" fontId="2" fillId="0" borderId="0" xfId="0" applyFont="1" applyFill="1" applyBorder="1" applyAlignment="1">
      <alignment horizontal="center" vertical="top" wrapText="1"/>
    </xf>
    <xf numFmtId="3" fontId="0" fillId="0" borderId="0" xfId="0" applyNumberFormat="1" applyAlignment="1">
      <alignment horizontal="center" vertical="top"/>
    </xf>
    <xf numFmtId="3" fontId="2" fillId="0" borderId="48" xfId="0" applyNumberFormat="1" applyFont="1" applyFill="1" applyBorder="1" applyAlignment="1">
      <alignment vertical="top"/>
    </xf>
    <xf numFmtId="3" fontId="2" fillId="0" borderId="47" xfId="0" applyNumberFormat="1" applyFont="1" applyFill="1" applyBorder="1" applyAlignment="1">
      <alignment horizontal="center" vertical="top"/>
    </xf>
    <xf numFmtId="10" fontId="1" fillId="0" borderId="65" xfId="0" applyNumberFormat="1" applyFont="1" applyBorder="1" applyAlignment="1">
      <alignment vertical="center"/>
    </xf>
    <xf numFmtId="3" fontId="1" fillId="0" borderId="24" xfId="0" applyNumberFormat="1" applyFont="1" applyFill="1" applyBorder="1" applyAlignment="1">
      <alignment vertical="top"/>
    </xf>
    <xf numFmtId="3" fontId="1" fillId="0" borderId="0" xfId="0" applyNumberFormat="1" applyFont="1" applyAlignment="1">
      <alignment horizontal="right" vertical="top"/>
    </xf>
    <xf numFmtId="0" fontId="4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0" fillId="0" borderId="10" xfId="0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66" xfId="0" applyFill="1" applyBorder="1" applyAlignment="1">
      <alignment horizontal="center" vertical="center" wrapText="1"/>
    </xf>
    <xf numFmtId="0" fontId="0" fillId="0" borderId="63" xfId="0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left" vertical="top" wrapText="1"/>
    </xf>
    <xf numFmtId="3" fontId="2" fillId="11" borderId="10" xfId="0" applyNumberFormat="1" applyFont="1" applyFill="1" applyBorder="1" applyAlignment="1">
      <alignment horizontal="right" vertical="center" wrapText="1"/>
    </xf>
    <xf numFmtId="3" fontId="2" fillId="11" borderId="8" xfId="0" applyNumberFormat="1" applyFont="1" applyFill="1" applyBorder="1" applyAlignment="1">
      <alignment horizontal="right" vertical="center" wrapText="1"/>
    </xf>
    <xf numFmtId="3" fontId="2" fillId="11" borderId="66" xfId="0" applyNumberFormat="1" applyFont="1" applyFill="1" applyBorder="1" applyAlignment="1">
      <alignment horizontal="right" vertical="center" wrapText="1"/>
    </xf>
    <xf numFmtId="3" fontId="2" fillId="11" borderId="1" xfId="0" applyNumberFormat="1" applyFont="1" applyFill="1" applyBorder="1" applyAlignment="1">
      <alignment horizontal="right" vertical="center" wrapText="1"/>
    </xf>
    <xf numFmtId="3" fontId="2" fillId="11" borderId="11" xfId="0" applyNumberFormat="1" applyFont="1" applyFill="1" applyBorder="1" applyAlignment="1">
      <alignment horizontal="right" vertical="center" wrapText="1"/>
    </xf>
    <xf numFmtId="3" fontId="2" fillId="11" borderId="2" xfId="0" applyNumberFormat="1" applyFont="1" applyFill="1" applyBorder="1" applyAlignment="1">
      <alignment horizontal="right" vertical="center" wrapText="1"/>
    </xf>
    <xf numFmtId="3" fontId="2" fillId="11" borderId="67" xfId="0" applyNumberFormat="1" applyFont="1" applyFill="1" applyBorder="1" applyAlignment="1">
      <alignment horizontal="right" vertical="center" wrapText="1"/>
    </xf>
    <xf numFmtId="3" fontId="1" fillId="11" borderId="4" xfId="0" applyNumberFormat="1" applyFont="1" applyFill="1" applyBorder="1" applyAlignment="1">
      <alignment horizontal="right" vertical="center" wrapText="1"/>
    </xf>
    <xf numFmtId="3" fontId="8" fillId="0" borderId="66" xfId="0" applyNumberFormat="1" applyFont="1" applyBorder="1" applyAlignment="1">
      <alignment horizontal="right" vertical="center" wrapText="1"/>
    </xf>
    <xf numFmtId="3" fontId="8" fillId="0" borderId="67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center" vertical="top" wrapText="1"/>
    </xf>
    <xf numFmtId="3" fontId="6" fillId="11" borderId="55" xfId="0" applyNumberFormat="1" applyFont="1" applyFill="1" applyBorder="1" applyAlignment="1">
      <alignment horizontal="right" vertical="center" wrapText="1"/>
    </xf>
    <xf numFmtId="3" fontId="6" fillId="11" borderId="53" xfId="0" applyNumberFormat="1" applyFont="1" applyFill="1" applyBorder="1" applyAlignment="1">
      <alignment horizontal="right" vertical="center" wrapText="1"/>
    </xf>
    <xf numFmtId="3" fontId="6" fillId="11" borderId="68" xfId="0" applyNumberFormat="1" applyFont="1" applyFill="1" applyBorder="1" applyAlignment="1">
      <alignment horizontal="right" vertical="center" wrapText="1"/>
    </xf>
    <xf numFmtId="3" fontId="6" fillId="11" borderId="54" xfId="0" applyNumberFormat="1" applyFont="1" applyFill="1" applyBorder="1" applyAlignment="1">
      <alignment horizontal="right" vertical="center" wrapText="1"/>
    </xf>
    <xf numFmtId="3" fontId="6" fillId="11" borderId="51" xfId="0" applyNumberFormat="1" applyFont="1" applyFill="1" applyBorder="1" applyAlignment="1">
      <alignment horizontal="right" vertical="center" wrapText="1"/>
    </xf>
    <xf numFmtId="3" fontId="6" fillId="11" borderId="69" xfId="0" applyNumberFormat="1" applyFont="1" applyFill="1" applyBorder="1" applyAlignment="1">
      <alignment horizontal="right" vertical="center" wrapText="1"/>
    </xf>
    <xf numFmtId="0" fontId="6" fillId="0" borderId="70" xfId="0" applyFont="1" applyBorder="1" applyAlignment="1">
      <alignment horizontal="center" vertical="top" wrapText="1"/>
    </xf>
    <xf numFmtId="3" fontId="6" fillId="0" borderId="71" xfId="0" applyNumberFormat="1" applyFont="1" applyBorder="1" applyAlignment="1">
      <alignment horizontal="right" vertical="center" wrapText="1"/>
    </xf>
    <xf numFmtId="3" fontId="6" fillId="0" borderId="72" xfId="0" applyNumberFormat="1" applyFont="1" applyBorder="1" applyAlignment="1">
      <alignment horizontal="right" vertical="center" wrapText="1"/>
    </xf>
    <xf numFmtId="0" fontId="6" fillId="0" borderId="73" xfId="0" applyFont="1" applyBorder="1" applyAlignment="1">
      <alignment horizontal="center" vertical="top" wrapText="1"/>
    </xf>
    <xf numFmtId="3" fontId="0" fillId="0" borderId="66" xfId="0" applyNumberFormat="1" applyFill="1" applyBorder="1" applyAlignment="1">
      <alignment vertical="center"/>
    </xf>
    <xf numFmtId="3" fontId="0" fillId="7" borderId="67" xfId="0" applyNumberFormat="1" applyFill="1" applyBorder="1" applyAlignment="1">
      <alignment vertical="center"/>
    </xf>
    <xf numFmtId="0" fontId="0" fillId="0" borderId="74" xfId="0" applyBorder="1" applyAlignment="1">
      <alignment horizontal="center" vertical="top"/>
    </xf>
    <xf numFmtId="3" fontId="0" fillId="3" borderId="10" xfId="0" applyNumberFormat="1" applyFill="1" applyBorder="1" applyAlignment="1">
      <alignment vertical="center"/>
    </xf>
    <xf numFmtId="3" fontId="0" fillId="6" borderId="10" xfId="0" applyNumberFormat="1" applyFill="1" applyBorder="1" applyAlignment="1">
      <alignment vertical="center"/>
    </xf>
    <xf numFmtId="3" fontId="0" fillId="0" borderId="67" xfId="0" applyNumberFormat="1" applyFill="1" applyBorder="1" applyAlignment="1">
      <alignment vertical="center"/>
    </xf>
    <xf numFmtId="3" fontId="0" fillId="4" borderId="16" xfId="0" applyNumberFormat="1" applyFill="1" applyBorder="1" applyAlignment="1">
      <alignment vertical="center"/>
    </xf>
    <xf numFmtId="3" fontId="0" fillId="0" borderId="58" xfId="0" applyNumberFormat="1" applyFill="1" applyBorder="1" applyAlignment="1">
      <alignment vertical="center"/>
    </xf>
    <xf numFmtId="3" fontId="0" fillId="6" borderId="16" xfId="0" applyNumberFormat="1" applyFill="1" applyBorder="1" applyAlignment="1">
      <alignment vertical="center"/>
    </xf>
    <xf numFmtId="3" fontId="0" fillId="0" borderId="75" xfId="0" applyNumberFormat="1" applyFill="1" applyBorder="1" applyAlignment="1">
      <alignment vertical="center"/>
    </xf>
    <xf numFmtId="0" fontId="0" fillId="0" borderId="76" xfId="0" applyFill="1" applyBorder="1" applyAlignment="1">
      <alignment horizontal="center" vertical="top"/>
    </xf>
    <xf numFmtId="3" fontId="0" fillId="0" borderId="77" xfId="0" applyNumberFormat="1" applyBorder="1" applyAlignment="1">
      <alignment vertical="center"/>
    </xf>
    <xf numFmtId="3" fontId="0" fillId="0" borderId="78" xfId="0" applyNumberFormat="1" applyBorder="1" applyAlignment="1">
      <alignment vertical="center"/>
    </xf>
    <xf numFmtId="0" fontId="0" fillId="0" borderId="79" xfId="0" applyBorder="1" applyAlignment="1">
      <alignment horizontal="center" vertical="top"/>
    </xf>
    <xf numFmtId="3" fontId="0" fillId="4" borderId="66" xfId="0" applyNumberFormat="1" applyFill="1" applyBorder="1" applyAlignment="1">
      <alignment vertical="center"/>
    </xf>
    <xf numFmtId="3" fontId="0" fillId="3" borderId="11" xfId="0" applyNumberFormat="1" applyFill="1" applyBorder="1" applyAlignment="1">
      <alignment vertical="center"/>
    </xf>
    <xf numFmtId="3" fontId="0" fillId="6" borderId="11" xfId="0" applyNumberFormat="1" applyFill="1" applyBorder="1" applyAlignment="1">
      <alignment vertical="center"/>
    </xf>
    <xf numFmtId="3" fontId="0" fillId="4" borderId="8" xfId="0" applyNumberFormat="1" applyFill="1" applyBorder="1" applyAlignment="1">
      <alignment vertical="center"/>
    </xf>
    <xf numFmtId="3" fontId="0" fillId="4" borderId="8" xfId="0" applyNumberFormat="1" applyFill="1" applyBorder="1" applyAlignment="1">
      <alignment vertical="top"/>
    </xf>
    <xf numFmtId="3" fontId="0" fillId="0" borderId="66" xfId="0" applyNumberFormat="1" applyFill="1" applyBorder="1" applyAlignment="1">
      <alignment vertical="top"/>
    </xf>
    <xf numFmtId="3" fontId="0" fillId="0" borderId="67" xfId="0" applyNumberFormat="1" applyFill="1" applyBorder="1" applyAlignment="1">
      <alignment vertical="top"/>
    </xf>
    <xf numFmtId="3" fontId="0" fillId="4" borderId="58" xfId="0" applyNumberFormat="1" applyFill="1" applyBorder="1" applyAlignment="1">
      <alignment vertical="center"/>
    </xf>
    <xf numFmtId="3" fontId="0" fillId="3" borderId="19" xfId="0" applyNumberFormat="1" applyFill="1" applyBorder="1" applyAlignment="1">
      <alignment vertical="center"/>
    </xf>
    <xf numFmtId="3" fontId="0" fillId="6" borderId="19" xfId="0" applyNumberFormat="1" applyFill="1" applyBorder="1" applyAlignment="1">
      <alignment vertical="center"/>
    </xf>
    <xf numFmtId="0" fontId="0" fillId="0" borderId="74" xfId="0" applyFill="1" applyBorder="1" applyAlignment="1">
      <alignment horizontal="center" vertical="top"/>
    </xf>
    <xf numFmtId="3" fontId="0" fillId="3" borderId="1" xfId="0" applyNumberFormat="1" applyFill="1" applyBorder="1" applyAlignment="1">
      <alignment vertical="top"/>
    </xf>
    <xf numFmtId="0" fontId="0" fillId="0" borderId="80" xfId="0" applyBorder="1" applyAlignment="1">
      <alignment horizontal="center" vertical="top"/>
    </xf>
    <xf numFmtId="3" fontId="0" fillId="0" borderId="58" xfId="0" applyNumberFormat="1" applyBorder="1" applyAlignment="1">
      <alignment vertical="center"/>
    </xf>
    <xf numFmtId="3" fontId="2" fillId="0" borderId="12" xfId="0" applyNumberFormat="1" applyFont="1" applyFill="1" applyBorder="1" applyAlignment="1">
      <alignment vertical="center"/>
    </xf>
    <xf numFmtId="3" fontId="0" fillId="0" borderId="75" xfId="0" applyNumberFormat="1" applyBorder="1" applyAlignment="1">
      <alignment vertical="center"/>
    </xf>
    <xf numFmtId="3" fontId="0" fillId="0" borderId="81" xfId="0" applyNumberFormat="1" applyFill="1" applyBorder="1" applyAlignment="1">
      <alignment vertical="center"/>
    </xf>
    <xf numFmtId="3" fontId="0" fillId="0" borderId="82" xfId="0" applyNumberFormat="1" applyFill="1" applyBorder="1" applyAlignment="1">
      <alignment vertical="center"/>
    </xf>
    <xf numFmtId="0" fontId="0" fillId="0" borderId="80" xfId="0" applyFill="1" applyBorder="1" applyAlignment="1">
      <alignment horizontal="center" vertical="top"/>
    </xf>
    <xf numFmtId="0" fontId="1" fillId="0" borderId="83" xfId="0" applyFont="1" applyBorder="1" applyAlignment="1">
      <alignment vertical="top"/>
    </xf>
    <xf numFmtId="0" fontId="2" fillId="0" borderId="84" xfId="0" applyFont="1" applyBorder="1" applyAlignment="1">
      <alignment vertical="top"/>
    </xf>
    <xf numFmtId="3" fontId="2" fillId="0" borderId="85" xfId="0" applyNumberFormat="1" applyFont="1" applyBorder="1" applyAlignment="1">
      <alignment vertical="center"/>
    </xf>
    <xf numFmtId="3" fontId="2" fillId="0" borderId="86" xfId="0" applyNumberFormat="1" applyFont="1" applyBorder="1" applyAlignment="1">
      <alignment vertical="center"/>
    </xf>
    <xf numFmtId="3" fontId="4" fillId="2" borderId="86" xfId="0" applyNumberFormat="1" applyFont="1" applyFill="1" applyBorder="1" applyAlignment="1">
      <alignment vertical="center"/>
    </xf>
    <xf numFmtId="3" fontId="4" fillId="2" borderId="0" xfId="0" applyNumberFormat="1" applyFont="1" applyFill="1" applyBorder="1" applyAlignment="1">
      <alignment vertical="center"/>
    </xf>
    <xf numFmtId="0" fontId="2" fillId="0" borderId="87" xfId="0" applyFont="1" applyBorder="1" applyAlignment="1">
      <alignment horizontal="center" vertical="top"/>
    </xf>
    <xf numFmtId="164" fontId="8" fillId="0" borderId="41" xfId="0" applyNumberFormat="1" applyFont="1" applyBorder="1" applyAlignment="1">
      <alignment vertical="top"/>
    </xf>
    <xf numFmtId="164" fontId="8" fillId="0" borderId="30" xfId="0" applyNumberFormat="1" applyFont="1" applyBorder="1" applyAlignment="1">
      <alignment vertical="top"/>
    </xf>
    <xf numFmtId="164" fontId="8" fillId="0" borderId="31" xfId="0" applyNumberFormat="1" applyFont="1" applyBorder="1" applyAlignment="1">
      <alignment vertical="center"/>
    </xf>
    <xf numFmtId="164" fontId="8" fillId="0" borderId="29" xfId="0" applyNumberFormat="1" applyFont="1" applyBorder="1" applyAlignment="1">
      <alignment vertical="center"/>
    </xf>
    <xf numFmtId="164" fontId="7" fillId="2" borderId="29" xfId="0" applyNumberFormat="1" applyFont="1" applyFill="1" applyBorder="1" applyAlignment="1">
      <alignment vertical="center"/>
    </xf>
    <xf numFmtId="164" fontId="8" fillId="0" borderId="88" xfId="0" applyNumberFormat="1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164" fontId="11" fillId="0" borderId="0" xfId="0" applyNumberFormat="1" applyFont="1" applyAlignment="1">
      <alignment vertical="top"/>
    </xf>
    <xf numFmtId="164" fontId="8" fillId="0" borderId="0" xfId="0" applyNumberFormat="1" applyFont="1" applyAlignment="1">
      <alignment horizontal="center" vertical="top"/>
    </xf>
    <xf numFmtId="10" fontId="0" fillId="0" borderId="0" xfId="0" applyNumberFormat="1" applyAlignment="1">
      <alignment horizontal="center" vertical="top"/>
    </xf>
    <xf numFmtId="3" fontId="0" fillId="5" borderId="12" xfId="0" applyNumberFormat="1" applyFill="1" applyBorder="1" applyAlignment="1">
      <alignment vertical="center"/>
    </xf>
    <xf numFmtId="3" fontId="0" fillId="12" borderId="19" xfId="0" applyNumberFormat="1" applyFill="1" applyBorder="1" applyAlignment="1">
      <alignment vertical="center"/>
    </xf>
    <xf numFmtId="3" fontId="0" fillId="12" borderId="11" xfId="0" applyNumberFormat="1" applyFill="1" applyBorder="1" applyAlignment="1">
      <alignment vertical="center"/>
    </xf>
    <xf numFmtId="3" fontId="0" fillId="10" borderId="11" xfId="0" applyNumberFormat="1" applyFill="1" applyBorder="1" applyAlignment="1">
      <alignment vertical="center"/>
    </xf>
    <xf numFmtId="3" fontId="0" fillId="7" borderId="19" xfId="0" applyNumberFormat="1" applyFill="1" applyBorder="1" applyAlignment="1">
      <alignment vertical="center"/>
    </xf>
    <xf numFmtId="164" fontId="8" fillId="0" borderId="89" xfId="0" applyNumberFormat="1" applyFont="1" applyBorder="1" applyAlignment="1">
      <alignment vertical="top"/>
    </xf>
    <xf numFmtId="3" fontId="0" fillId="13" borderId="1" xfId="0" applyNumberFormat="1" applyFill="1" applyBorder="1" applyAlignment="1">
      <alignment vertical="center"/>
    </xf>
    <xf numFmtId="3" fontId="0" fillId="13" borderId="2" xfId="0" applyNumberFormat="1" applyFill="1" applyBorder="1" applyAlignment="1">
      <alignment vertical="center"/>
    </xf>
    <xf numFmtId="165" fontId="0" fillId="0" borderId="0" xfId="0" applyNumberForma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5" fontId="14" fillId="0" borderId="0" xfId="0" applyNumberFormat="1" applyFont="1" applyAlignment="1">
      <alignment vertical="center"/>
    </xf>
    <xf numFmtId="165" fontId="14" fillId="0" borderId="58" xfId="0" applyNumberFormat="1" applyFont="1" applyBorder="1" applyAlignment="1">
      <alignment vertical="center"/>
    </xf>
    <xf numFmtId="3" fontId="1" fillId="0" borderId="90" xfId="0" applyNumberFormat="1" applyFont="1" applyBorder="1" applyAlignment="1">
      <alignment vertical="center"/>
    </xf>
    <xf numFmtId="3" fontId="1" fillId="0" borderId="65" xfId="0" applyNumberFormat="1" applyFont="1" applyBorder="1" applyAlignment="1">
      <alignment vertical="center"/>
    </xf>
    <xf numFmtId="3" fontId="1" fillId="0" borderId="91" xfId="0" applyNumberFormat="1" applyFont="1" applyBorder="1" applyAlignment="1">
      <alignment vertical="center"/>
    </xf>
    <xf numFmtId="3" fontId="0" fillId="0" borderId="92" xfId="0" applyNumberFormat="1" applyBorder="1" applyAlignment="1">
      <alignment vertical="center"/>
    </xf>
    <xf numFmtId="10" fontId="6" fillId="0" borderId="0" xfId="0" applyNumberFormat="1" applyFont="1" applyAlignment="1">
      <alignment vertical="center"/>
    </xf>
    <xf numFmtId="3" fontId="0" fillId="10" borderId="12" xfId="0" applyNumberFormat="1" applyFill="1" applyBorder="1" applyAlignment="1">
      <alignment vertical="center"/>
    </xf>
    <xf numFmtId="3" fontId="0" fillId="3" borderId="17" xfId="0" applyNumberFormat="1" applyFill="1" applyBorder="1" applyAlignment="1">
      <alignment vertical="center"/>
    </xf>
    <xf numFmtId="3" fontId="0" fillId="12" borderId="12" xfId="0" applyNumberFormat="1" applyFill="1" applyBorder="1" applyAlignment="1">
      <alignment vertical="center"/>
    </xf>
    <xf numFmtId="3" fontId="0" fillId="3" borderId="18" xfId="0" applyNumberFormat="1" applyFill="1" applyBorder="1" applyAlignment="1">
      <alignment vertical="center"/>
    </xf>
    <xf numFmtId="3" fontId="0" fillId="5" borderId="17" xfId="0" applyNumberFormat="1" applyFill="1" applyBorder="1" applyAlignment="1">
      <alignment vertical="center"/>
    </xf>
    <xf numFmtId="3" fontId="0" fillId="10" borderId="10" xfId="0" applyNumberFormat="1" applyFill="1" applyBorder="1" applyAlignment="1">
      <alignment vertical="center"/>
    </xf>
    <xf numFmtId="3" fontId="0" fillId="10" borderId="16" xfId="0" applyNumberFormat="1" applyFill="1" applyBorder="1" applyAlignment="1">
      <alignment vertical="center"/>
    </xf>
    <xf numFmtId="3" fontId="0" fillId="12" borderId="10" xfId="0" applyNumberFormat="1" applyFill="1" applyBorder="1" applyAlignment="1">
      <alignment vertical="center"/>
    </xf>
    <xf numFmtId="3" fontId="0" fillId="0" borderId="0" xfId="0" applyNumberFormat="1" applyAlignment="1">
      <alignment horizontal="left" vertical="center"/>
    </xf>
    <xf numFmtId="3" fontId="2" fillId="0" borderId="0" xfId="0" applyNumberFormat="1" applyFont="1" applyAlignment="1">
      <alignment vertical="center"/>
    </xf>
    <xf numFmtId="3" fontId="0" fillId="0" borderId="1" xfId="0" applyNumberFormat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3" fontId="0" fillId="7" borderId="1" xfId="0" applyNumberFormat="1" applyFill="1" applyBorder="1" applyAlignment="1">
      <alignment horizontal="left" vertical="center"/>
    </xf>
    <xf numFmtId="3" fontId="0" fillId="5" borderId="1" xfId="0" applyNumberFormat="1" applyFill="1" applyBorder="1" applyAlignment="1">
      <alignment horizontal="left" vertical="center"/>
    </xf>
    <xf numFmtId="3" fontId="0" fillId="4" borderId="1" xfId="0" applyNumberFormat="1" applyFill="1" applyBorder="1" applyAlignment="1">
      <alignment horizontal="left" vertical="center"/>
    </xf>
    <xf numFmtId="3" fontId="0" fillId="0" borderId="54" xfId="0" applyNumberFormat="1" applyBorder="1" applyAlignment="1">
      <alignment horizontal="left" vertical="center"/>
    </xf>
    <xf numFmtId="3" fontId="0" fillId="0" borderId="54" xfId="0" applyNumberFormat="1" applyBorder="1" applyAlignment="1">
      <alignment horizontal="center" vertical="center"/>
    </xf>
    <xf numFmtId="3" fontId="1" fillId="0" borderId="60" xfId="0" applyNumberFormat="1" applyFont="1" applyBorder="1" applyAlignment="1">
      <alignment horizontal="left" vertical="center"/>
    </xf>
    <xf numFmtId="3" fontId="1" fillId="0" borderId="60" xfId="0" applyNumberFormat="1" applyFont="1" applyBorder="1" applyAlignment="1">
      <alignment horizontal="center" vertical="center"/>
    </xf>
    <xf numFmtId="3" fontId="0" fillId="6" borderId="17" xfId="0" applyNumberFormat="1" applyFill="1" applyBorder="1" applyAlignment="1">
      <alignment horizontal="left" vertical="center"/>
    </xf>
    <xf numFmtId="3" fontId="0" fillId="0" borderId="17" xfId="0" applyNumberFormat="1" applyBorder="1" applyAlignment="1">
      <alignment horizontal="left" vertical="center"/>
    </xf>
    <xf numFmtId="3" fontId="0" fillId="0" borderId="17" xfId="0" applyNumberFormat="1" applyBorder="1" applyAlignment="1">
      <alignment horizontal="center" vertical="center"/>
    </xf>
    <xf numFmtId="3" fontId="0" fillId="7" borderId="54" xfId="0" applyNumberFormat="1" applyFill="1" applyBorder="1" applyAlignment="1">
      <alignment horizontal="left" vertical="center"/>
    </xf>
    <xf numFmtId="3" fontId="1" fillId="0" borderId="93" xfId="0" applyNumberFormat="1" applyFont="1" applyBorder="1" applyAlignment="1">
      <alignment vertical="center"/>
    </xf>
    <xf numFmtId="3" fontId="1" fillId="0" borderId="94" xfId="0" applyNumberFormat="1" applyFont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0" fillId="0" borderId="17" xfId="0" applyNumberFormat="1" applyBorder="1" applyAlignment="1">
      <alignment vertical="center" wrapText="1"/>
    </xf>
    <xf numFmtId="3" fontId="2" fillId="0" borderId="17" xfId="0" applyNumberFormat="1" applyFont="1" applyBorder="1" applyAlignment="1">
      <alignment vertical="center" wrapText="1"/>
    </xf>
    <xf numFmtId="3" fontId="15" fillId="0" borderId="1" xfId="1" applyNumberFormat="1" applyBorder="1" applyAlignment="1" applyProtection="1">
      <alignment vertical="center" wrapText="1"/>
    </xf>
    <xf numFmtId="3" fontId="2" fillId="0" borderId="54" xfId="0" applyNumberFormat="1" applyFont="1" applyBorder="1" applyAlignment="1">
      <alignment vertical="center" wrapText="1"/>
    </xf>
    <xf numFmtId="3" fontId="1" fillId="0" borderId="60" xfId="0" applyNumberFormat="1" applyFont="1" applyBorder="1" applyAlignment="1">
      <alignment vertical="center" wrapText="1"/>
    </xf>
    <xf numFmtId="3" fontId="0" fillId="0" borderId="0" xfId="0" applyNumberFormat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3" fontId="1" fillId="0" borderId="95" xfId="0" applyNumberFormat="1" applyFont="1" applyBorder="1" applyAlignment="1">
      <alignment vertical="center" wrapText="1"/>
    </xf>
    <xf numFmtId="3" fontId="2" fillId="0" borderId="24" xfId="0" applyNumberFormat="1" applyFont="1" applyBorder="1" applyAlignment="1">
      <alignment vertical="center"/>
    </xf>
    <xf numFmtId="3" fontId="2" fillId="3" borderId="22" xfId="0" applyNumberFormat="1" applyFont="1" applyFill="1" applyBorder="1" applyAlignment="1">
      <alignment horizontal="left" vertical="center"/>
    </xf>
    <xf numFmtId="3" fontId="2" fillId="0" borderId="10" xfId="0" applyNumberFormat="1" applyFont="1" applyBorder="1" applyAlignment="1">
      <alignment vertical="center"/>
    </xf>
    <xf numFmtId="3" fontId="0" fillId="0" borderId="11" xfId="0" applyNumberFormat="1" applyBorder="1" applyAlignment="1">
      <alignment vertical="center" wrapText="1"/>
    </xf>
    <xf numFmtId="3" fontId="2" fillId="5" borderId="1" xfId="0" applyNumberFormat="1" applyFont="1" applyFill="1" applyBorder="1" applyAlignment="1">
      <alignment horizontal="left" vertical="center"/>
    </xf>
    <xf numFmtId="3" fontId="2" fillId="4" borderId="1" xfId="0" applyNumberFormat="1" applyFont="1" applyFill="1" applyBorder="1" applyAlignment="1">
      <alignment horizontal="left" vertical="center"/>
    </xf>
    <xf numFmtId="3" fontId="2" fillId="6" borderId="17" xfId="0" applyNumberFormat="1" applyFont="1" applyFill="1" applyBorder="1" applyAlignment="1">
      <alignment horizontal="left" vertical="center"/>
    </xf>
    <xf numFmtId="3" fontId="0" fillId="0" borderId="19" xfId="0" applyNumberFormat="1" applyBorder="1" applyAlignment="1">
      <alignment vertical="center" wrapText="1"/>
    </xf>
    <xf numFmtId="3" fontId="2" fillId="0" borderId="55" xfId="0" applyNumberFormat="1" applyFont="1" applyBorder="1" applyAlignment="1">
      <alignment vertical="center"/>
    </xf>
    <xf numFmtId="3" fontId="1" fillId="0" borderId="59" xfId="0" applyNumberFormat="1" applyFont="1" applyBorder="1" applyAlignment="1">
      <alignment vertical="center"/>
    </xf>
    <xf numFmtId="3" fontId="1" fillId="0" borderId="64" xfId="0" applyNumberFormat="1" applyFont="1" applyBorder="1" applyAlignment="1">
      <alignment vertical="center" wrapText="1"/>
    </xf>
    <xf numFmtId="3" fontId="2" fillId="0" borderId="0" xfId="0" applyNumberFormat="1" applyFont="1" applyAlignment="1">
      <alignment horizontal="left" vertical="center"/>
    </xf>
    <xf numFmtId="166" fontId="0" fillId="0" borderId="0" xfId="0" applyNumberFormat="1" applyAlignment="1">
      <alignment vertical="center"/>
    </xf>
    <xf numFmtId="166" fontId="1" fillId="0" borderId="0" xfId="0" applyNumberFormat="1" applyFont="1" applyAlignment="1">
      <alignment vertical="center"/>
    </xf>
    <xf numFmtId="9" fontId="0" fillId="0" borderId="0" xfId="0" applyNumberFormat="1" applyAlignment="1">
      <alignment vertical="center"/>
    </xf>
    <xf numFmtId="3" fontId="0" fillId="12" borderId="16" xfId="0" applyNumberFormat="1" applyFill="1" applyBorder="1" applyAlignment="1">
      <alignment vertical="center"/>
    </xf>
    <xf numFmtId="3" fontId="0" fillId="7" borderId="75" xfId="0" applyNumberFormat="1" applyFill="1" applyBorder="1" applyAlignment="1">
      <alignment vertical="center"/>
    </xf>
    <xf numFmtId="3" fontId="1" fillId="0" borderId="94" xfId="0" applyNumberFormat="1" applyFont="1" applyBorder="1" applyAlignment="1">
      <alignment horizontal="left" vertical="center" wrapText="1"/>
    </xf>
    <xf numFmtId="3" fontId="1" fillId="0" borderId="94" xfId="0" applyNumberFormat="1" applyFont="1" applyBorder="1" applyAlignment="1">
      <alignment horizontal="center" vertical="center" wrapText="1"/>
    </xf>
    <xf numFmtId="3" fontId="1" fillId="0" borderId="0" xfId="0" applyNumberFormat="1" applyFont="1" applyAlignment="1">
      <alignment vertical="center" wrapText="1"/>
    </xf>
    <xf numFmtId="3" fontId="2" fillId="0" borderId="46" xfId="0" applyNumberFormat="1" applyFont="1" applyBorder="1" applyAlignment="1">
      <alignment vertical="center" wrapText="1"/>
    </xf>
    <xf numFmtId="14" fontId="0" fillId="0" borderId="1" xfId="0" applyNumberForma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 wrapText="1"/>
    </xf>
    <xf numFmtId="0" fontId="0" fillId="0" borderId="11" xfId="0" applyNumberFormat="1" applyBorder="1" applyAlignment="1">
      <alignment horizontal="left" vertical="center" wrapText="1"/>
    </xf>
    <xf numFmtId="14" fontId="0" fillId="0" borderId="46" xfId="0" applyNumberFormat="1" applyBorder="1" applyAlignment="1">
      <alignment horizontal="left" vertical="center"/>
    </xf>
    <xf numFmtId="3" fontId="1" fillId="0" borderId="93" xfId="0" applyNumberFormat="1" applyFont="1" applyBorder="1" applyAlignment="1">
      <alignment vertical="center" wrapText="1"/>
    </xf>
    <xf numFmtId="3" fontId="1" fillId="0" borderId="96" xfId="0" applyNumberFormat="1" applyFont="1" applyBorder="1" applyAlignment="1">
      <alignment vertical="center" wrapText="1"/>
    </xf>
    <xf numFmtId="0" fontId="2" fillId="11" borderId="3" xfId="0" applyFont="1" applyFill="1" applyBorder="1" applyAlignment="1">
      <alignment horizontal="center" vertical="top" wrapText="1"/>
    </xf>
    <xf numFmtId="3" fontId="2" fillId="11" borderId="9" xfId="0" applyNumberFormat="1" applyFont="1" applyFill="1" applyBorder="1" applyAlignment="1">
      <alignment horizontal="right" vertical="center" wrapText="1"/>
    </xf>
    <xf numFmtId="0" fontId="2" fillId="10" borderId="3" xfId="0" applyFont="1" applyFill="1" applyBorder="1" applyAlignment="1">
      <alignment horizontal="center" vertical="top" wrapText="1"/>
    </xf>
    <xf numFmtId="0" fontId="1" fillId="10" borderId="2" xfId="0" applyFont="1" applyFill="1" applyBorder="1" applyAlignment="1">
      <alignment horizontal="left" vertical="top" wrapText="1"/>
    </xf>
    <xf numFmtId="3" fontId="2" fillId="10" borderId="9" xfId="0" applyNumberFormat="1" applyFont="1" applyFill="1" applyBorder="1" applyAlignment="1">
      <alignment horizontal="right" vertical="center" wrapText="1"/>
    </xf>
    <xf numFmtId="3" fontId="2" fillId="10" borderId="8" xfId="0" applyNumberFormat="1" applyFont="1" applyFill="1" applyBorder="1" applyAlignment="1">
      <alignment horizontal="right" vertical="center" wrapText="1"/>
    </xf>
    <xf numFmtId="3" fontId="2" fillId="10" borderId="1" xfId="0" applyNumberFormat="1" applyFont="1" applyFill="1" applyBorder="1" applyAlignment="1">
      <alignment horizontal="right" vertical="center" wrapText="1"/>
    </xf>
    <xf numFmtId="3" fontId="2" fillId="10" borderId="2" xfId="0" applyNumberFormat="1" applyFont="1" applyFill="1" applyBorder="1" applyAlignment="1">
      <alignment horizontal="right" vertical="center" wrapText="1"/>
    </xf>
    <xf numFmtId="3" fontId="2" fillId="10" borderId="10" xfId="0" applyNumberFormat="1" applyFont="1" applyFill="1" applyBorder="1" applyAlignment="1">
      <alignment horizontal="right" vertical="center" wrapText="1"/>
    </xf>
    <xf numFmtId="3" fontId="2" fillId="10" borderId="11" xfId="0" applyNumberFormat="1" applyFont="1" applyFill="1" applyBorder="1" applyAlignment="1">
      <alignment horizontal="right" vertical="center" wrapText="1"/>
    </xf>
    <xf numFmtId="3" fontId="1" fillId="13" borderId="94" xfId="0" applyNumberFormat="1" applyFont="1" applyFill="1" applyBorder="1" applyAlignment="1">
      <alignment horizontal="center" vertical="center" wrapText="1"/>
    </xf>
    <xf numFmtId="3" fontId="0" fillId="13" borderId="1" xfId="0" applyNumberFormat="1" applyFill="1" applyBorder="1" applyAlignment="1">
      <alignment horizontal="center" vertical="center"/>
    </xf>
    <xf numFmtId="3" fontId="0" fillId="13" borderId="54" xfId="0" applyNumberFormat="1" applyFill="1" applyBorder="1" applyAlignment="1">
      <alignment horizontal="center" vertical="center"/>
    </xf>
    <xf numFmtId="3" fontId="1" fillId="13" borderId="60" xfId="0" applyNumberFormat="1" applyFont="1" applyFill="1" applyBorder="1" applyAlignment="1">
      <alignment horizontal="center" vertical="center"/>
    </xf>
    <xf numFmtId="3" fontId="16" fillId="6" borderId="17" xfId="0" applyNumberFormat="1" applyFont="1" applyFill="1" applyBorder="1" applyAlignment="1">
      <alignment horizontal="center" vertical="center"/>
    </xf>
    <xf numFmtId="3" fontId="16" fillId="7" borderId="1" xfId="0" applyNumberFormat="1" applyFont="1" applyFill="1" applyBorder="1" applyAlignment="1">
      <alignment horizontal="center" vertical="center"/>
    </xf>
    <xf numFmtId="3" fontId="15" fillId="0" borderId="54" xfId="1" applyNumberFormat="1" applyFont="1" applyBorder="1" applyAlignment="1" applyProtection="1">
      <alignment vertical="center" wrapText="1"/>
    </xf>
    <xf numFmtId="3" fontId="2" fillId="0" borderId="56" xfId="0" applyNumberFormat="1" applyFont="1" applyBorder="1" applyAlignment="1">
      <alignment vertical="center" wrapText="1"/>
    </xf>
    <xf numFmtId="3" fontId="15" fillId="0" borderId="17" xfId="1" applyNumberFormat="1" applyBorder="1" applyAlignment="1" applyProtection="1">
      <alignment vertical="center" wrapText="1"/>
    </xf>
    <xf numFmtId="3" fontId="8" fillId="0" borderId="0" xfId="0" applyNumberFormat="1" applyFont="1" applyAlignment="1">
      <alignment horizontal="right" vertical="top"/>
    </xf>
    <xf numFmtId="3" fontId="5" fillId="2" borderId="4" xfId="0" applyNumberFormat="1" applyFont="1" applyFill="1" applyBorder="1" applyAlignment="1">
      <alignment horizontal="right" vertical="center" wrapText="1"/>
    </xf>
    <xf numFmtId="3" fontId="2" fillId="10" borderId="16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0" fontId="2" fillId="14" borderId="3" xfId="0" applyFont="1" applyFill="1" applyBorder="1" applyAlignment="1">
      <alignment horizontal="center" vertical="top" wrapText="1"/>
    </xf>
    <xf numFmtId="0" fontId="1" fillId="14" borderId="2" xfId="0" applyFont="1" applyFill="1" applyBorder="1" applyAlignment="1">
      <alignment horizontal="left" vertical="top" wrapText="1"/>
    </xf>
    <xf numFmtId="3" fontId="2" fillId="14" borderId="9" xfId="0" applyNumberFormat="1" applyFont="1" applyFill="1" applyBorder="1" applyAlignment="1">
      <alignment horizontal="right" vertical="center" wrapText="1"/>
    </xf>
    <xf numFmtId="3" fontId="2" fillId="14" borderId="10" xfId="0" applyNumberFormat="1" applyFont="1" applyFill="1" applyBorder="1" applyAlignment="1">
      <alignment horizontal="right" vertical="center" wrapText="1"/>
    </xf>
    <xf numFmtId="3" fontId="2" fillId="14" borderId="11" xfId="0" applyNumberFormat="1" applyFont="1" applyFill="1" applyBorder="1" applyAlignment="1">
      <alignment horizontal="right" vertical="center" wrapText="1"/>
    </xf>
    <xf numFmtId="3" fontId="2" fillId="14" borderId="8" xfId="0" applyNumberFormat="1" applyFont="1" applyFill="1" applyBorder="1" applyAlignment="1">
      <alignment horizontal="right" vertical="center" wrapText="1"/>
    </xf>
    <xf numFmtId="3" fontId="2" fillId="14" borderId="1" xfId="0" applyNumberFormat="1" applyFont="1" applyFill="1" applyBorder="1" applyAlignment="1">
      <alignment horizontal="right" vertical="center" wrapText="1"/>
    </xf>
    <xf numFmtId="3" fontId="2" fillId="0" borderId="12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2" fillId="14" borderId="2" xfId="0" applyNumberFormat="1" applyFont="1" applyFill="1" applyBorder="1" applyAlignment="1">
      <alignment horizontal="right" vertical="center" wrapText="1"/>
    </xf>
    <xf numFmtId="3" fontId="2" fillId="0" borderId="47" xfId="0" applyNumberFormat="1" applyFont="1" applyFill="1" applyBorder="1" applyAlignment="1">
      <alignment horizontal="center" vertical="center" wrapText="1"/>
    </xf>
    <xf numFmtId="3" fontId="2" fillId="0" borderId="45" xfId="0" applyNumberFormat="1" applyFont="1" applyFill="1" applyBorder="1" applyAlignment="1">
      <alignment horizontal="center" vertical="center" wrapText="1"/>
    </xf>
    <xf numFmtId="3" fontId="2" fillId="0" borderId="97" xfId="0" applyNumberFormat="1" applyFont="1" applyFill="1" applyBorder="1" applyAlignment="1">
      <alignment horizontal="center" vertical="center" wrapText="1"/>
    </xf>
    <xf numFmtId="3" fontId="2" fillId="0" borderId="75" xfId="0" applyNumberFormat="1" applyFont="1" applyFill="1" applyBorder="1" applyAlignment="1">
      <alignment horizontal="center" vertical="center" wrapText="1"/>
    </xf>
    <xf numFmtId="3" fontId="2" fillId="0" borderId="58" xfId="0" applyNumberFormat="1" applyFont="1" applyFill="1" applyBorder="1" applyAlignment="1">
      <alignment horizontal="center" vertical="center" wrapText="1"/>
    </xf>
    <xf numFmtId="3" fontId="2" fillId="10" borderId="15" xfId="0" applyNumberFormat="1" applyFont="1" applyFill="1" applyBorder="1" applyAlignment="1">
      <alignment horizontal="center" vertical="center" wrapText="1"/>
    </xf>
    <xf numFmtId="3" fontId="2" fillId="10" borderId="18" xfId="0" applyNumberFormat="1" applyFont="1" applyFill="1" applyBorder="1" applyAlignment="1">
      <alignment horizontal="center" vertical="center" wrapText="1"/>
    </xf>
    <xf numFmtId="3" fontId="2" fillId="10" borderId="19" xfId="0" applyNumberFormat="1" applyFont="1" applyFill="1" applyBorder="1" applyAlignment="1">
      <alignment horizontal="center" vertical="center" wrapText="1"/>
    </xf>
    <xf numFmtId="3" fontId="2" fillId="10" borderId="45" xfId="0" applyNumberFormat="1" applyFont="1" applyFill="1" applyBorder="1" applyAlignment="1">
      <alignment horizontal="center" vertical="center" wrapText="1"/>
    </xf>
    <xf numFmtId="3" fontId="2" fillId="0" borderId="15" xfId="0" applyNumberFormat="1" applyFont="1" applyFill="1" applyBorder="1" applyAlignment="1">
      <alignment horizontal="center" vertical="center" wrapText="1"/>
    </xf>
    <xf numFmtId="3" fontId="2" fillId="10" borderId="17" xfId="0" applyNumberFormat="1" applyFont="1" applyFill="1" applyBorder="1" applyAlignment="1">
      <alignment horizontal="center" vertical="center" wrapText="1"/>
    </xf>
    <xf numFmtId="3" fontId="2" fillId="11" borderId="9" xfId="0" applyNumberFormat="1" applyFont="1" applyFill="1" applyBorder="1" applyAlignment="1">
      <alignment horizontal="center" vertical="center" wrapText="1"/>
    </xf>
    <xf numFmtId="3" fontId="2" fillId="11" borderId="8" xfId="0" applyNumberFormat="1" applyFont="1" applyFill="1" applyBorder="1" applyAlignment="1">
      <alignment horizontal="center" vertical="center" wrapText="1"/>
    </xf>
    <xf numFmtId="3" fontId="2" fillId="11" borderId="1" xfId="0" applyNumberFormat="1" applyFont="1" applyFill="1" applyBorder="1" applyAlignment="1">
      <alignment horizontal="center" vertical="center" wrapText="1"/>
    </xf>
    <xf numFmtId="3" fontId="2" fillId="11" borderId="2" xfId="0" applyNumberFormat="1" applyFont="1" applyFill="1" applyBorder="1" applyAlignment="1">
      <alignment horizontal="center" vertical="center" wrapText="1"/>
    </xf>
    <xf numFmtId="3" fontId="2" fillId="11" borderId="10" xfId="0" applyNumberFormat="1" applyFont="1" applyFill="1" applyBorder="1" applyAlignment="1">
      <alignment horizontal="center" vertical="center" wrapText="1"/>
    </xf>
    <xf numFmtId="3" fontId="2" fillId="11" borderId="11" xfId="0" applyNumberFormat="1" applyFont="1" applyFill="1" applyBorder="1" applyAlignment="1">
      <alignment horizontal="center" vertical="center" wrapText="1"/>
    </xf>
    <xf numFmtId="3" fontId="2" fillId="10" borderId="44" xfId="0" applyNumberFormat="1" applyFont="1" applyFill="1" applyBorder="1" applyAlignment="1">
      <alignment horizontal="center" vertical="center" wrapText="1"/>
    </xf>
    <xf numFmtId="3" fontId="2" fillId="10" borderId="48" xfId="0" applyNumberFormat="1" applyFont="1" applyFill="1" applyBorder="1" applyAlignment="1">
      <alignment horizontal="center" vertical="center" wrapText="1"/>
    </xf>
    <xf numFmtId="3" fontId="2" fillId="10" borderId="49" xfId="0" applyNumberFormat="1" applyFont="1" applyFill="1" applyBorder="1" applyAlignment="1">
      <alignment horizontal="center" vertical="center" wrapText="1"/>
    </xf>
    <xf numFmtId="3" fontId="2" fillId="0" borderId="84" xfId="0" applyNumberFormat="1" applyFont="1" applyFill="1" applyBorder="1" applyAlignment="1">
      <alignment horizontal="center" vertical="center" wrapText="1"/>
    </xf>
    <xf numFmtId="3" fontId="2" fillId="10" borderId="46" xfId="0" applyNumberFormat="1" applyFont="1" applyFill="1" applyBorder="1" applyAlignment="1">
      <alignment horizontal="center" vertical="center" wrapText="1"/>
    </xf>
    <xf numFmtId="3" fontId="2" fillId="5" borderId="1" xfId="0" applyNumberFormat="1" applyFont="1" applyFill="1" applyBorder="1" applyAlignment="1">
      <alignment horizontal="center" vertical="center" wrapText="1"/>
    </xf>
    <xf numFmtId="3" fontId="2" fillId="5" borderId="2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3" fontId="2" fillId="4" borderId="11" xfId="0" applyNumberFormat="1" applyFont="1" applyFill="1" applyBorder="1" applyAlignment="1">
      <alignment horizontal="center" vertical="center" wrapText="1"/>
    </xf>
    <xf numFmtId="3" fontId="2" fillId="6" borderId="1" xfId="0" applyNumberFormat="1" applyFont="1" applyFill="1" applyBorder="1" applyAlignment="1">
      <alignment horizontal="center" vertical="center" wrapText="1"/>
    </xf>
    <xf numFmtId="3" fontId="0" fillId="3" borderId="9" xfId="0" applyNumberFormat="1" applyFill="1" applyBorder="1" applyAlignment="1">
      <alignment horizontal="center" vertical="center" wrapText="1"/>
    </xf>
    <xf numFmtId="3" fontId="0" fillId="5" borderId="8" xfId="0" applyNumberFormat="1" applyFill="1" applyBorder="1" applyAlignment="1">
      <alignment horizontal="center" vertical="center" wrapText="1"/>
    </xf>
    <xf numFmtId="3" fontId="0" fillId="5" borderId="1" xfId="0" applyNumberFormat="1" applyFill="1" applyBorder="1" applyAlignment="1">
      <alignment horizontal="center" vertical="center" wrapText="1"/>
    </xf>
    <xf numFmtId="3" fontId="0" fillId="4" borderId="10" xfId="0" applyNumberFormat="1" applyFill="1" applyBorder="1" applyAlignment="1">
      <alignment horizontal="center" vertical="center" wrapText="1"/>
    </xf>
    <xf numFmtId="3" fontId="0" fillId="4" borderId="1" xfId="0" applyNumberFormat="1" applyFill="1" applyBorder="1" applyAlignment="1">
      <alignment horizontal="center" vertical="center" wrapText="1"/>
    </xf>
    <xf numFmtId="3" fontId="0" fillId="6" borderId="8" xfId="0" applyNumberFormat="1" applyFill="1" applyBorder="1" applyAlignment="1">
      <alignment horizontal="center" vertical="center" wrapText="1"/>
    </xf>
    <xf numFmtId="3" fontId="0" fillId="6" borderId="1" xfId="0" applyNumberFormat="1" applyFill="1" applyBorder="1" applyAlignment="1">
      <alignment horizontal="center" vertical="center" wrapText="1"/>
    </xf>
    <xf numFmtId="3" fontId="0" fillId="6" borderId="2" xfId="0" applyNumberFormat="1" applyFill="1" applyBorder="1" applyAlignment="1">
      <alignment horizontal="center" vertical="center" wrapText="1"/>
    </xf>
    <xf numFmtId="3" fontId="0" fillId="7" borderId="10" xfId="0" applyNumberFormat="1" applyFill="1" applyBorder="1" applyAlignment="1">
      <alignment horizontal="center" vertical="center" wrapText="1"/>
    </xf>
    <xf numFmtId="3" fontId="0" fillId="7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2" fillId="0" borderId="98" xfId="0" applyNumberFormat="1" applyFont="1" applyFill="1" applyBorder="1" applyAlignment="1">
      <alignment horizontal="center" vertical="center" wrapText="1"/>
    </xf>
    <xf numFmtId="3" fontId="2" fillId="0" borderId="85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horizontal="center" vertical="center" wrapText="1"/>
    </xf>
    <xf numFmtId="3" fontId="2" fillId="10" borderId="99" xfId="0" applyNumberFormat="1" applyFont="1" applyFill="1" applyBorder="1" applyAlignment="1">
      <alignment horizontal="center" vertical="center" wrapText="1"/>
    </xf>
    <xf numFmtId="3" fontId="2" fillId="10" borderId="100" xfId="0" applyNumberFormat="1" applyFont="1" applyFill="1" applyBorder="1" applyAlignment="1">
      <alignment horizontal="center" vertical="center" wrapText="1"/>
    </xf>
    <xf numFmtId="3" fontId="2" fillId="14" borderId="20" xfId="0" applyNumberFormat="1" applyFont="1" applyFill="1" applyBorder="1" applyAlignment="1">
      <alignment horizontal="center" vertical="center" wrapText="1"/>
    </xf>
    <xf numFmtId="3" fontId="2" fillId="14" borderId="24" xfId="0" applyNumberFormat="1" applyFont="1" applyFill="1" applyBorder="1" applyAlignment="1">
      <alignment horizontal="center" vertical="center" wrapText="1"/>
    </xf>
    <xf numFmtId="3" fontId="2" fillId="14" borderId="22" xfId="0" applyNumberFormat="1" applyFont="1" applyFill="1" applyBorder="1" applyAlignment="1">
      <alignment horizontal="center" vertical="center" wrapText="1"/>
    </xf>
    <xf numFmtId="3" fontId="2" fillId="14" borderId="25" xfId="0" applyNumberFormat="1" applyFont="1" applyFill="1" applyBorder="1" applyAlignment="1">
      <alignment horizontal="center" vertical="center" wrapText="1"/>
    </xf>
    <xf numFmtId="3" fontId="2" fillId="14" borderId="52" xfId="0" applyNumberFormat="1" applyFont="1" applyFill="1" applyBorder="1" applyAlignment="1">
      <alignment horizontal="center" vertical="center" wrapText="1"/>
    </xf>
    <xf numFmtId="3" fontId="2" fillId="14" borderId="55" xfId="0" applyNumberFormat="1" applyFont="1" applyFill="1" applyBorder="1" applyAlignment="1">
      <alignment horizontal="center" vertical="center" wrapText="1"/>
    </xf>
    <xf numFmtId="3" fontId="2" fillId="14" borderId="54" xfId="0" applyNumberFormat="1" applyFont="1" applyFill="1" applyBorder="1" applyAlignment="1">
      <alignment horizontal="center" vertical="center" wrapText="1"/>
    </xf>
    <xf numFmtId="3" fontId="2" fillId="14" borderId="56" xfId="0" applyNumberFormat="1" applyFont="1" applyFill="1" applyBorder="1" applyAlignment="1">
      <alignment horizontal="center" vertical="center" wrapText="1"/>
    </xf>
    <xf numFmtId="0" fontId="1" fillId="0" borderId="101" xfId="0" applyFont="1" applyBorder="1" applyAlignment="1">
      <alignment horizontal="center" vertical="center" wrapText="1"/>
    </xf>
    <xf numFmtId="0" fontId="1" fillId="0" borderId="102" xfId="0" applyFont="1" applyBorder="1" applyAlignment="1">
      <alignment horizontal="center" vertical="center" wrapText="1"/>
    </xf>
    <xf numFmtId="3" fontId="1" fillId="0" borderId="102" xfId="0" applyNumberFormat="1" applyFont="1" applyBorder="1" applyAlignment="1">
      <alignment horizontal="center" vertical="center" wrapText="1"/>
    </xf>
    <xf numFmtId="0" fontId="1" fillId="11" borderId="102" xfId="0" applyFont="1" applyFill="1" applyBorder="1" applyAlignment="1">
      <alignment horizontal="center" vertical="center" wrapText="1"/>
    </xf>
    <xf numFmtId="0" fontId="1" fillId="14" borderId="103" xfId="0" applyFont="1" applyFill="1" applyBorder="1" applyAlignment="1">
      <alignment horizontal="center" vertical="center" wrapText="1"/>
    </xf>
    <xf numFmtId="0" fontId="1" fillId="14" borderId="104" xfId="0" applyFont="1" applyFill="1" applyBorder="1" applyAlignment="1">
      <alignment horizontal="center" vertical="center" wrapText="1"/>
    </xf>
    <xf numFmtId="3" fontId="5" fillId="2" borderId="4" xfId="0" applyNumberFormat="1" applyFont="1" applyFill="1" applyBorder="1" applyAlignment="1">
      <alignment horizontal="center" vertical="center" wrapText="1"/>
    </xf>
    <xf numFmtId="0" fontId="2" fillId="7" borderId="105" xfId="0" applyFont="1" applyFill="1" applyBorder="1" applyAlignment="1">
      <alignment horizontal="center" vertical="center" wrapText="1"/>
    </xf>
    <xf numFmtId="3" fontId="2" fillId="7" borderId="105" xfId="0" applyNumberFormat="1" applyFont="1" applyFill="1" applyBorder="1" applyAlignment="1">
      <alignment horizontal="center" vertical="center" wrapText="1"/>
    </xf>
    <xf numFmtId="3" fontId="2" fillId="11" borderId="105" xfId="0" applyNumberFormat="1" applyFont="1" applyFill="1" applyBorder="1" applyAlignment="1">
      <alignment horizontal="center" vertical="center" wrapText="1"/>
    </xf>
    <xf numFmtId="3" fontId="2" fillId="10" borderId="106" xfId="0" applyNumberFormat="1" applyFont="1" applyFill="1" applyBorder="1" applyAlignment="1">
      <alignment horizontal="center" vertical="center" wrapText="1"/>
    </xf>
    <xf numFmtId="3" fontId="2" fillId="10" borderId="107" xfId="0" applyNumberFormat="1" applyFont="1" applyFill="1" applyBorder="1" applyAlignment="1">
      <alignment horizontal="center" vertical="center" wrapText="1"/>
    </xf>
    <xf numFmtId="0" fontId="1" fillId="0" borderId="108" xfId="0" applyFont="1" applyBorder="1" applyAlignment="1">
      <alignment horizontal="center" vertical="center" wrapText="1"/>
    </xf>
    <xf numFmtId="3" fontId="2" fillId="3" borderId="33" xfId="0" applyNumberFormat="1" applyFont="1" applyFill="1" applyBorder="1" applyAlignment="1">
      <alignment horizontal="center" vertical="center" wrapText="1"/>
    </xf>
    <xf numFmtId="3" fontId="2" fillId="5" borderId="34" xfId="0" applyNumberFormat="1" applyFont="1" applyFill="1" applyBorder="1" applyAlignment="1">
      <alignment horizontal="center" vertical="center" wrapText="1"/>
    </xf>
    <xf numFmtId="3" fontId="2" fillId="5" borderId="35" xfId="0" applyNumberFormat="1" applyFont="1" applyFill="1" applyBorder="1" applyAlignment="1">
      <alignment horizontal="center" vertical="center" wrapText="1"/>
    </xf>
    <xf numFmtId="3" fontId="2" fillId="5" borderId="7" xfId="0" applyNumberFormat="1" applyFont="1" applyFill="1" applyBorder="1" applyAlignment="1">
      <alignment horizontal="center" vertical="center" wrapText="1"/>
    </xf>
    <xf numFmtId="3" fontId="2" fillId="4" borderId="36" xfId="0" applyNumberFormat="1" applyFont="1" applyFill="1" applyBorder="1" applyAlignment="1">
      <alignment horizontal="center" vertical="center" wrapText="1"/>
    </xf>
    <xf numFmtId="3" fontId="2" fillId="4" borderId="35" xfId="0" applyNumberFormat="1" applyFont="1" applyFill="1" applyBorder="1" applyAlignment="1">
      <alignment horizontal="center" vertical="center" wrapText="1"/>
    </xf>
    <xf numFmtId="3" fontId="2" fillId="4" borderId="37" xfId="0" applyNumberFormat="1" applyFont="1" applyFill="1" applyBorder="1" applyAlignment="1">
      <alignment horizontal="center" vertical="center" wrapText="1"/>
    </xf>
    <xf numFmtId="3" fontId="2" fillId="6" borderId="34" xfId="0" applyNumberFormat="1" applyFont="1" applyFill="1" applyBorder="1" applyAlignment="1">
      <alignment horizontal="center" vertical="center" wrapText="1"/>
    </xf>
    <xf numFmtId="3" fontId="2" fillId="6" borderId="35" xfId="0" applyNumberFormat="1" applyFont="1" applyFill="1" applyBorder="1" applyAlignment="1">
      <alignment horizontal="center" vertical="center" wrapText="1"/>
    </xf>
    <xf numFmtId="3" fontId="2" fillId="6" borderId="7" xfId="0" applyNumberFormat="1" applyFont="1" applyFill="1" applyBorder="1" applyAlignment="1">
      <alignment horizontal="center" vertical="center" wrapText="1"/>
    </xf>
    <xf numFmtId="3" fontId="2" fillId="7" borderId="36" xfId="0" applyNumberFormat="1" applyFont="1" applyFill="1" applyBorder="1" applyAlignment="1">
      <alignment horizontal="center" vertical="center" wrapText="1"/>
    </xf>
    <xf numFmtId="3" fontId="2" fillId="7" borderId="35" xfId="0" applyNumberFormat="1" applyFont="1" applyFill="1" applyBorder="1" applyAlignment="1">
      <alignment horizontal="center" vertical="center" wrapText="1"/>
    </xf>
    <xf numFmtId="3" fontId="2" fillId="7" borderId="109" xfId="0" applyNumberFormat="1" applyFont="1" applyFill="1" applyBorder="1" applyAlignment="1">
      <alignment horizontal="center" vertical="center" wrapText="1"/>
    </xf>
    <xf numFmtId="3" fontId="2" fillId="0" borderId="22" xfId="0" applyNumberFormat="1" applyFont="1" applyFill="1" applyBorder="1" applyAlignment="1">
      <alignment horizontal="center" vertical="center" wrapText="1"/>
    </xf>
    <xf numFmtId="3" fontId="2" fillId="0" borderId="25" xfId="0" applyNumberFormat="1" applyFont="1" applyFill="1" applyBorder="1" applyAlignment="1">
      <alignment horizontal="center" vertical="center" wrapText="1"/>
    </xf>
    <xf numFmtId="3" fontId="2" fillId="0" borderId="54" xfId="0" applyNumberFormat="1" applyFont="1" applyFill="1" applyBorder="1" applyAlignment="1">
      <alignment horizontal="center" vertical="center" wrapText="1"/>
    </xf>
    <xf numFmtId="3" fontId="2" fillId="0" borderId="56" xfId="0" applyNumberFormat="1" applyFont="1" applyFill="1" applyBorder="1" applyAlignment="1">
      <alignment horizontal="center" vertical="center" wrapText="1"/>
    </xf>
    <xf numFmtId="3" fontId="1" fillId="0" borderId="60" xfId="0" applyNumberFormat="1" applyFont="1" applyBorder="1" applyAlignment="1">
      <alignment vertical="center"/>
    </xf>
    <xf numFmtId="3" fontId="0" fillId="0" borderId="19" xfId="0" applyNumberFormat="1" applyBorder="1" applyAlignment="1">
      <alignment horizontal="left" vertical="center" wrapText="1"/>
    </xf>
    <xf numFmtId="3" fontId="2" fillId="0" borderId="60" xfId="0" applyNumberFormat="1" applyFont="1" applyBorder="1" applyAlignment="1">
      <alignment vertical="center" wrapText="1"/>
    </xf>
    <xf numFmtId="3" fontId="2" fillId="0" borderId="11" xfId="0" applyNumberFormat="1" applyFont="1" applyBorder="1" applyAlignment="1">
      <alignment vertical="center" wrapText="1"/>
    </xf>
    <xf numFmtId="3" fontId="1" fillId="0" borderId="93" xfId="0" applyNumberFormat="1" applyFont="1" applyBorder="1" applyAlignment="1">
      <alignment horizontal="center" vertical="center" wrapText="1"/>
    </xf>
    <xf numFmtId="3" fontId="0" fillId="7" borderId="12" xfId="0" applyNumberFormat="1" applyFill="1" applyBorder="1" applyAlignment="1">
      <alignment vertical="center"/>
    </xf>
    <xf numFmtId="165" fontId="2" fillId="0" borderId="0" xfId="0" applyNumberFormat="1" applyFont="1" applyAlignment="1">
      <alignment horizontal="right" vertical="center"/>
    </xf>
    <xf numFmtId="165" fontId="1" fillId="0" borderId="0" xfId="0" applyNumberFormat="1" applyFont="1" applyAlignment="1">
      <alignment horizontal="right" vertical="center"/>
    </xf>
    <xf numFmtId="3" fontId="1" fillId="0" borderId="110" xfId="0" applyNumberFormat="1" applyFont="1" applyBorder="1" applyAlignment="1">
      <alignment horizontal="left" vertical="center" wrapText="1"/>
    </xf>
    <xf numFmtId="3" fontId="2" fillId="3" borderId="24" xfId="0" applyNumberFormat="1" applyFont="1" applyFill="1" applyBorder="1" applyAlignment="1">
      <alignment horizontal="left" vertical="center"/>
    </xf>
    <xf numFmtId="3" fontId="2" fillId="0" borderId="22" xfId="0" applyNumberFormat="1" applyFont="1" applyBorder="1" applyAlignment="1">
      <alignment horizontal="left" vertical="center"/>
    </xf>
    <xf numFmtId="3" fontId="2" fillId="13" borderId="17" xfId="0" applyNumberFormat="1" applyFont="1" applyFill="1" applyBorder="1" applyAlignment="1">
      <alignment horizontal="center" vertical="center"/>
    </xf>
    <xf numFmtId="3" fontId="2" fillId="0" borderId="46" xfId="0" applyNumberFormat="1" applyFont="1" applyBorder="1" applyAlignment="1">
      <alignment horizontal="center" vertical="center"/>
    </xf>
    <xf numFmtId="3" fontId="2" fillId="0" borderId="22" xfId="0" applyNumberFormat="1" applyFont="1" applyBorder="1" applyAlignment="1">
      <alignment vertical="center"/>
    </xf>
    <xf numFmtId="3" fontId="2" fillId="0" borderId="94" xfId="0" applyNumberFormat="1" applyFont="1" applyBorder="1" applyAlignment="1">
      <alignment vertical="center" wrapText="1"/>
    </xf>
    <xf numFmtId="3" fontId="2" fillId="0" borderId="95" xfId="0" applyNumberFormat="1" applyFont="1" applyBorder="1" applyAlignment="1">
      <alignment vertical="center" wrapText="1"/>
    </xf>
    <xf numFmtId="3" fontId="2" fillId="5" borderId="10" xfId="0" applyNumberFormat="1" applyFont="1" applyFill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vertical="center"/>
    </xf>
    <xf numFmtId="3" fontId="2" fillId="4" borderId="10" xfId="0" applyNumberFormat="1" applyFont="1" applyFill="1" applyBorder="1" applyAlignment="1">
      <alignment horizontal="left" vertical="center"/>
    </xf>
    <xf numFmtId="3" fontId="2" fillId="6" borderId="18" xfId="0" applyNumberFormat="1" applyFont="1" applyFill="1" applyBorder="1" applyAlignment="1">
      <alignment horizontal="left" vertical="center"/>
    </xf>
    <xf numFmtId="3" fontId="2" fillId="0" borderId="17" xfId="0" applyNumberFormat="1" applyFont="1" applyBorder="1" applyAlignment="1">
      <alignment horizontal="left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vertical="center" wrapText="1"/>
    </xf>
    <xf numFmtId="3" fontId="2" fillId="7" borderId="10" xfId="0" applyNumberFormat="1" applyFont="1" applyFill="1" applyBorder="1" applyAlignment="1">
      <alignment horizontal="left" vertical="center"/>
    </xf>
    <xf numFmtId="3" fontId="2" fillId="13" borderId="1" xfId="0" applyNumberFormat="1" applyFont="1" applyFill="1" applyBorder="1" applyAlignment="1">
      <alignment horizontal="center" vertical="center"/>
    </xf>
    <xf numFmtId="3" fontId="17" fillId="0" borderId="1" xfId="1" applyNumberFormat="1" applyFont="1" applyBorder="1" applyAlignment="1" applyProtection="1">
      <alignment vertical="center" wrapText="1"/>
    </xf>
    <xf numFmtId="3" fontId="2" fillId="7" borderId="18" xfId="0" applyNumberFormat="1" applyFont="1" applyFill="1" applyBorder="1" applyAlignment="1">
      <alignment horizontal="left" vertical="center"/>
    </xf>
    <xf numFmtId="3" fontId="17" fillId="0" borderId="17" xfId="1" applyNumberFormat="1" applyFont="1" applyBorder="1" applyAlignment="1" applyProtection="1">
      <alignment vertical="center" wrapText="1"/>
    </xf>
    <xf numFmtId="3" fontId="2" fillId="7" borderId="55" xfId="0" applyNumberFormat="1" applyFont="1" applyFill="1" applyBorder="1" applyAlignment="1">
      <alignment horizontal="left" vertical="center"/>
    </xf>
    <xf numFmtId="3" fontId="2" fillId="0" borderId="54" xfId="0" applyNumberFormat="1" applyFont="1" applyBorder="1" applyAlignment="1">
      <alignment horizontal="left" vertical="center"/>
    </xf>
    <xf numFmtId="3" fontId="2" fillId="13" borderId="54" xfId="0" applyNumberFormat="1" applyFont="1" applyFill="1" applyBorder="1" applyAlignment="1">
      <alignment horizontal="center" vertical="center"/>
    </xf>
    <xf numFmtId="3" fontId="2" fillId="0" borderId="54" xfId="0" applyNumberFormat="1" applyFont="1" applyBorder="1" applyAlignment="1">
      <alignment horizontal="center" vertical="center"/>
    </xf>
    <xf numFmtId="14" fontId="2" fillId="0" borderId="54" xfId="0" applyNumberFormat="1" applyFont="1" applyBorder="1" applyAlignment="1">
      <alignment horizontal="left" vertical="center"/>
    </xf>
    <xf numFmtId="3" fontId="17" fillId="0" borderId="60" xfId="1" applyNumberFormat="1" applyFont="1" applyBorder="1" applyAlignment="1" applyProtection="1">
      <alignment vertical="center" wrapText="1"/>
    </xf>
    <xf numFmtId="3" fontId="2" fillId="0" borderId="64" xfId="0" applyNumberFormat="1" applyFont="1" applyBorder="1" applyAlignment="1">
      <alignment vertical="center" wrapText="1"/>
    </xf>
    <xf numFmtId="3" fontId="2" fillId="0" borderId="0" xfId="0" applyNumberFormat="1" applyFont="1" applyAlignment="1">
      <alignment horizontal="center" vertical="center"/>
    </xf>
    <xf numFmtId="3" fontId="2" fillId="0" borderId="11" xfId="0" applyNumberFormat="1" applyFont="1" applyBorder="1" applyAlignment="1">
      <alignment vertical="center"/>
    </xf>
    <xf numFmtId="10" fontId="2" fillId="0" borderId="55" xfId="0" applyNumberFormat="1" applyFont="1" applyBorder="1" applyAlignment="1">
      <alignment vertical="center"/>
    </xf>
    <xf numFmtId="10" fontId="2" fillId="0" borderId="54" xfId="0" applyNumberFormat="1" applyFont="1" applyBorder="1" applyAlignment="1">
      <alignment vertical="center"/>
    </xf>
    <xf numFmtId="10" fontId="2" fillId="0" borderId="56" xfId="0" applyNumberFormat="1" applyFont="1" applyBorder="1" applyAlignment="1">
      <alignment vertical="center"/>
    </xf>
    <xf numFmtId="3" fontId="2" fillId="0" borderId="25" xfId="0" applyNumberFormat="1" applyFont="1" applyBorder="1" applyAlignment="1">
      <alignment vertical="center"/>
    </xf>
    <xf numFmtId="3" fontId="2" fillId="0" borderId="54" xfId="0" applyNumberFormat="1" applyFont="1" applyBorder="1" applyAlignment="1">
      <alignment vertical="center"/>
    </xf>
    <xf numFmtId="3" fontId="2" fillId="0" borderId="56" xfId="0" applyNumberFormat="1" applyFont="1" applyBorder="1" applyAlignment="1">
      <alignment vertical="center"/>
    </xf>
    <xf numFmtId="3" fontId="2" fillId="0" borderId="0" xfId="0" applyNumberFormat="1" applyFont="1" applyBorder="1" applyAlignment="1">
      <alignment vertical="top"/>
    </xf>
    <xf numFmtId="3" fontId="2" fillId="0" borderId="0" xfId="0" applyNumberFormat="1" applyFont="1" applyBorder="1" applyAlignment="1">
      <alignment horizontal="center" vertical="top"/>
    </xf>
    <xf numFmtId="3" fontId="2" fillId="0" borderId="111" xfId="0" applyNumberFormat="1" applyFont="1" applyBorder="1" applyAlignment="1">
      <alignment horizontal="right" vertical="top"/>
    </xf>
    <xf numFmtId="3" fontId="2" fillId="0" borderId="0" xfId="0" applyNumberFormat="1" applyFont="1" applyBorder="1" applyAlignment="1">
      <alignment horizontal="right" vertical="top"/>
    </xf>
    <xf numFmtId="3" fontId="1" fillId="0" borderId="0" xfId="0" applyNumberFormat="1" applyFont="1" applyBorder="1" applyAlignment="1">
      <alignment vertical="center"/>
    </xf>
    <xf numFmtId="3" fontId="1" fillId="0" borderId="0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horizontal="left" vertical="center"/>
    </xf>
    <xf numFmtId="3" fontId="0" fillId="0" borderId="0" xfId="0" applyNumberFormat="1" applyFill="1" applyBorder="1" applyAlignment="1">
      <alignment vertical="center"/>
    </xf>
    <xf numFmtId="3" fontId="1" fillId="0" borderId="0" xfId="0" applyNumberFormat="1" applyFont="1" applyFill="1" applyBorder="1" applyAlignment="1">
      <alignment vertical="center"/>
    </xf>
    <xf numFmtId="3" fontId="0" fillId="0" borderId="0" xfId="0" applyNumberFormat="1" applyFill="1" applyBorder="1" applyAlignment="1">
      <alignment horizontal="left" vertical="center"/>
    </xf>
    <xf numFmtId="3" fontId="0" fillId="0" borderId="0" xfId="0" applyNumberFormat="1" applyFill="1" applyBorder="1" applyAlignment="1">
      <alignment horizontal="center" vertical="center"/>
    </xf>
    <xf numFmtId="3" fontId="0" fillId="0" borderId="0" xfId="0" applyNumberForma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vertical="center" wrapText="1"/>
    </xf>
    <xf numFmtId="167" fontId="0" fillId="0" borderId="0" xfId="0" applyNumberFormat="1" applyFill="1" applyBorder="1" applyAlignment="1">
      <alignment vertical="center"/>
    </xf>
    <xf numFmtId="3" fontId="1" fillId="0" borderId="0" xfId="0" applyNumberFormat="1" applyFont="1" applyAlignment="1">
      <alignment horizontal="left" vertical="center"/>
    </xf>
    <xf numFmtId="3" fontId="1" fillId="13" borderId="0" xfId="0" applyNumberFormat="1" applyFont="1" applyFill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3" fontId="0" fillId="13" borderId="0" xfId="0" applyNumberFormat="1" applyFill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3" fontId="0" fillId="0" borderId="0" xfId="0" applyNumberFormat="1" applyFill="1" applyAlignment="1">
      <alignment horizontal="center" vertical="center" wrapText="1"/>
    </xf>
    <xf numFmtId="9" fontId="1" fillId="0" borderId="0" xfId="0" applyNumberFormat="1" applyFont="1" applyAlignment="1">
      <alignment horizontal="center" vertical="center"/>
    </xf>
    <xf numFmtId="164" fontId="4" fillId="2" borderId="0" xfId="0" applyNumberFormat="1" applyFont="1" applyFill="1" applyBorder="1" applyAlignment="1">
      <alignment vertical="center"/>
    </xf>
    <xf numFmtId="3" fontId="2" fillId="7" borderId="1" xfId="0" applyNumberFormat="1" applyFont="1" applyFill="1" applyBorder="1" applyAlignment="1">
      <alignment horizontal="left" vertical="center" wrapText="1"/>
    </xf>
    <xf numFmtId="3" fontId="2" fillId="7" borderId="17" xfId="0" applyNumberFormat="1" applyFont="1" applyFill="1" applyBorder="1" applyAlignment="1">
      <alignment horizontal="left" vertical="center" wrapText="1"/>
    </xf>
    <xf numFmtId="3" fontId="2" fillId="7" borderId="54" xfId="0" applyNumberFormat="1" applyFont="1" applyFill="1" applyBorder="1" applyAlignment="1">
      <alignment horizontal="left" vertical="center" wrapText="1"/>
    </xf>
    <xf numFmtId="3" fontId="0" fillId="0" borderId="0" xfId="0" applyNumberFormat="1" applyAlignment="1">
      <alignment horizontal="center" vertical="center"/>
    </xf>
    <xf numFmtId="3" fontId="2" fillId="10" borderId="2" xfId="0" applyNumberFormat="1" applyFont="1" applyFill="1" applyBorder="1" applyAlignment="1">
      <alignment horizontal="center" vertical="center" wrapText="1"/>
    </xf>
    <xf numFmtId="3" fontId="2" fillId="10" borderId="66" xfId="0" applyNumberFormat="1" applyFont="1" applyFill="1" applyBorder="1" applyAlignment="1">
      <alignment horizontal="center" vertical="center" wrapText="1"/>
    </xf>
    <xf numFmtId="3" fontId="2" fillId="10" borderId="8" xfId="0" applyNumberFormat="1" applyFont="1" applyFill="1" applyBorder="1" applyAlignment="1">
      <alignment horizontal="center" vertical="center" wrapText="1"/>
    </xf>
    <xf numFmtId="3" fontId="2" fillId="14" borderId="2" xfId="0" applyNumberFormat="1" applyFont="1" applyFill="1" applyBorder="1" applyAlignment="1">
      <alignment horizontal="center" vertical="center" wrapText="1"/>
    </xf>
    <xf numFmtId="3" fontId="2" fillId="14" borderId="66" xfId="0" applyNumberFormat="1" applyFont="1" applyFill="1" applyBorder="1" applyAlignment="1">
      <alignment horizontal="center" vertical="center" wrapText="1"/>
    </xf>
    <xf numFmtId="3" fontId="2" fillId="14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7" borderId="114" xfId="0" applyFont="1" applyFill="1" applyBorder="1" applyAlignment="1">
      <alignment horizontal="center" vertical="center"/>
    </xf>
    <xf numFmtId="0" fontId="1" fillId="7" borderId="115" xfId="0" applyFont="1" applyFill="1" applyBorder="1" applyAlignment="1">
      <alignment horizontal="center" vertical="center"/>
    </xf>
    <xf numFmtId="0" fontId="1" fillId="7" borderId="116" xfId="0" applyFont="1" applyFill="1" applyBorder="1" applyAlignment="1">
      <alignment horizontal="center" vertical="center"/>
    </xf>
    <xf numFmtId="0" fontId="1" fillId="6" borderId="112" xfId="0" applyFont="1" applyFill="1" applyBorder="1" applyAlignment="1">
      <alignment horizontal="center" vertical="center"/>
    </xf>
    <xf numFmtId="0" fontId="1" fillId="6" borderId="113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0" borderId="117" xfId="0" applyFont="1" applyBorder="1" applyAlignment="1">
      <alignment horizontal="center" vertical="top" wrapText="1"/>
    </xf>
    <xf numFmtId="0" fontId="1" fillId="0" borderId="90" xfId="0" applyFont="1" applyBorder="1" applyAlignment="1">
      <alignment horizontal="center" vertical="top" wrapText="1"/>
    </xf>
    <xf numFmtId="0" fontId="1" fillId="0" borderId="118" xfId="0" applyFont="1" applyBorder="1" applyAlignment="1">
      <alignment horizontal="center" vertical="top" wrapText="1"/>
    </xf>
    <xf numFmtId="0" fontId="1" fillId="0" borderId="62" xfId="0" applyFont="1" applyBorder="1" applyAlignment="1">
      <alignment horizontal="center" vertical="top" wrapText="1"/>
    </xf>
    <xf numFmtId="3" fontId="2" fillId="10" borderId="67" xfId="0" applyNumberFormat="1" applyFont="1" applyFill="1" applyBorder="1" applyAlignment="1">
      <alignment horizontal="center" vertical="center" wrapText="1"/>
    </xf>
    <xf numFmtId="3" fontId="2" fillId="10" borderId="63" xfId="0" applyNumberFormat="1" applyFont="1" applyFill="1" applyBorder="1" applyAlignment="1">
      <alignment horizontal="center" vertical="center" wrapText="1"/>
    </xf>
    <xf numFmtId="3" fontId="2" fillId="14" borderId="67" xfId="0" applyNumberFormat="1" applyFont="1" applyFill="1" applyBorder="1" applyAlignment="1">
      <alignment horizontal="center" vertical="center" wrapText="1"/>
    </xf>
    <xf numFmtId="3" fontId="2" fillId="14" borderId="63" xfId="0" applyNumberFormat="1" applyFont="1" applyFill="1" applyBorder="1" applyAlignment="1">
      <alignment horizontal="center" vertical="center" wrapText="1"/>
    </xf>
    <xf numFmtId="0" fontId="1" fillId="5" borderId="112" xfId="0" applyFont="1" applyFill="1" applyBorder="1" applyAlignment="1">
      <alignment horizontal="center" vertical="center"/>
    </xf>
    <xf numFmtId="0" fontId="1" fillId="5" borderId="113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4" borderId="114" xfId="0" applyFont="1" applyFill="1" applyBorder="1" applyAlignment="1">
      <alignment horizontal="center" vertical="center"/>
    </xf>
    <xf numFmtId="0" fontId="1" fillId="4" borderId="115" xfId="0" applyFont="1" applyFill="1" applyBorder="1" applyAlignment="1">
      <alignment horizontal="center" vertical="center"/>
    </xf>
    <xf numFmtId="0" fontId="1" fillId="4" borderId="116" xfId="0" applyFon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1" fillId="4" borderId="67" xfId="0" applyFont="1" applyFill="1" applyBorder="1" applyAlignment="1">
      <alignment horizontal="center" vertical="center" wrapText="1"/>
    </xf>
    <xf numFmtId="0" fontId="1" fillId="4" borderId="66" xfId="0" applyFont="1" applyFill="1" applyBorder="1" applyAlignment="1">
      <alignment horizontal="center" vertical="center" wrapText="1"/>
    </xf>
    <xf numFmtId="0" fontId="1" fillId="5" borderId="66" xfId="0" applyFont="1" applyFill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83" xfId="0" applyFont="1" applyBorder="1" applyAlignment="1">
      <alignment horizontal="center" vertical="center" wrapText="1"/>
    </xf>
    <xf numFmtId="0" fontId="1" fillId="0" borderId="119" xfId="0" applyFont="1" applyBorder="1" applyAlignment="1">
      <alignment horizontal="center" vertical="center" wrapText="1"/>
    </xf>
    <xf numFmtId="0" fontId="1" fillId="10" borderId="67" xfId="0" applyFont="1" applyFill="1" applyBorder="1" applyAlignment="1">
      <alignment horizontal="center" vertical="center" wrapText="1"/>
    </xf>
    <xf numFmtId="0" fontId="1" fillId="10" borderId="66" xfId="0" applyFont="1" applyFill="1" applyBorder="1" applyAlignment="1">
      <alignment horizontal="center" vertical="center" wrapText="1"/>
    </xf>
    <xf numFmtId="0" fontId="1" fillId="10" borderId="63" xfId="0" applyFont="1" applyFill="1" applyBorder="1" applyAlignment="1">
      <alignment horizontal="center" vertical="center" wrapText="1"/>
    </xf>
    <xf numFmtId="0" fontId="1" fillId="3" borderId="67" xfId="0" applyFont="1" applyFill="1" applyBorder="1" applyAlignment="1">
      <alignment horizontal="center" vertical="center" wrapText="1"/>
    </xf>
    <xf numFmtId="0" fontId="1" fillId="3" borderId="66" xfId="0" applyFont="1" applyFill="1" applyBorder="1" applyAlignment="1">
      <alignment horizontal="center" vertical="center" wrapText="1"/>
    </xf>
    <xf numFmtId="0" fontId="1" fillId="3" borderId="63" xfId="0" applyFont="1" applyFill="1" applyBorder="1" applyAlignment="1">
      <alignment horizontal="center" vertical="center" wrapText="1"/>
    </xf>
    <xf numFmtId="0" fontId="1" fillId="7" borderId="67" xfId="0" applyFont="1" applyFill="1" applyBorder="1" applyAlignment="1">
      <alignment horizontal="center" vertical="center" wrapText="1"/>
    </xf>
    <xf numFmtId="0" fontId="1" fillId="7" borderId="66" xfId="0" applyFont="1" applyFill="1" applyBorder="1" applyAlignment="1">
      <alignment horizontal="center" vertical="center" wrapText="1"/>
    </xf>
    <xf numFmtId="0" fontId="1" fillId="7" borderId="63" xfId="0" applyFont="1" applyFill="1" applyBorder="1" applyAlignment="1">
      <alignment horizontal="center" vertical="center" wrapText="1"/>
    </xf>
    <xf numFmtId="0" fontId="1" fillId="6" borderId="67" xfId="0" applyFont="1" applyFill="1" applyBorder="1" applyAlignment="1">
      <alignment horizontal="center" vertical="center" wrapText="1"/>
    </xf>
    <xf numFmtId="0" fontId="1" fillId="6" borderId="66" xfId="0" applyFont="1" applyFill="1" applyBorder="1" applyAlignment="1">
      <alignment horizontal="center" vertical="center" wrapText="1"/>
    </xf>
    <xf numFmtId="0" fontId="1" fillId="6" borderId="63" xfId="0" applyFont="1" applyFill="1" applyBorder="1" applyAlignment="1">
      <alignment horizontal="center" vertical="center" wrapText="1"/>
    </xf>
    <xf numFmtId="0" fontId="1" fillId="12" borderId="67" xfId="0" applyFont="1" applyFill="1" applyBorder="1" applyAlignment="1">
      <alignment horizontal="center" vertical="center" wrapText="1"/>
    </xf>
    <xf numFmtId="0" fontId="1" fillId="12" borderId="66" xfId="0" applyFont="1" applyFill="1" applyBorder="1" applyAlignment="1">
      <alignment horizontal="center" vertical="center" wrapText="1"/>
    </xf>
    <xf numFmtId="0" fontId="1" fillId="12" borderId="63" xfId="0" applyFont="1" applyFill="1" applyBorder="1" applyAlignment="1">
      <alignment horizontal="center" vertical="center" wrapText="1"/>
    </xf>
    <xf numFmtId="3" fontId="2" fillId="10" borderId="12" xfId="0" applyNumberFormat="1" applyFont="1" applyFill="1" applyBorder="1" applyAlignment="1">
      <alignment horizontal="center" vertical="center" wrapText="1"/>
    </xf>
    <xf numFmtId="3" fontId="2" fillId="10" borderId="58" xfId="0" applyNumberFormat="1" applyFont="1" applyFill="1" applyBorder="1" applyAlignment="1">
      <alignment horizontal="center" vertical="center" wrapText="1"/>
    </xf>
    <xf numFmtId="3" fontId="2" fillId="10" borderId="43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horizontal="center" vertical="center" wrapText="1"/>
    </xf>
    <xf numFmtId="0" fontId="1" fillId="7" borderId="124" xfId="0" applyFont="1" applyFill="1" applyBorder="1" applyAlignment="1">
      <alignment horizontal="center" vertical="center"/>
    </xf>
    <xf numFmtId="3" fontId="2" fillId="10" borderId="75" xfId="0" applyNumberFormat="1" applyFont="1" applyFill="1" applyBorder="1" applyAlignment="1">
      <alignment horizontal="center" vertical="center" wrapText="1"/>
    </xf>
    <xf numFmtId="3" fontId="2" fillId="10" borderId="16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00" xfId="0" applyNumberFormat="1" applyFont="1" applyFill="1" applyBorder="1" applyAlignment="1">
      <alignment horizontal="center" vertical="center" wrapText="1"/>
    </xf>
    <xf numFmtId="3" fontId="2" fillId="0" borderId="60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3" fontId="2" fillId="0" borderId="97" xfId="0" applyNumberFormat="1" applyFont="1" applyFill="1" applyBorder="1" applyAlignment="1">
      <alignment horizontal="center" vertical="center" wrapText="1"/>
    </xf>
    <xf numFmtId="3" fontId="2" fillId="0" borderId="64" xfId="0" applyNumberFormat="1" applyFont="1" applyFill="1" applyBorder="1" applyAlignment="1">
      <alignment horizontal="center" vertical="center" wrapText="1"/>
    </xf>
    <xf numFmtId="0" fontId="1" fillId="10" borderId="120" xfId="0" applyFont="1" applyFill="1" applyBorder="1" applyAlignment="1">
      <alignment horizontal="center" vertical="center" wrapText="1"/>
    </xf>
    <xf numFmtId="0" fontId="1" fillId="10" borderId="121" xfId="0" applyFont="1" applyFill="1" applyBorder="1" applyAlignment="1">
      <alignment horizontal="center" vertical="center" wrapText="1"/>
    </xf>
    <xf numFmtId="0" fontId="1" fillId="10" borderId="122" xfId="0" applyFont="1" applyFill="1" applyBorder="1" applyAlignment="1">
      <alignment horizontal="center" vertical="center" wrapText="1"/>
    </xf>
    <xf numFmtId="3" fontId="2" fillId="0" borderId="75" xfId="0" applyNumberFormat="1" applyFont="1" applyFill="1" applyBorder="1" applyAlignment="1">
      <alignment horizontal="center" vertical="center" wrapText="1"/>
    </xf>
    <xf numFmtId="3" fontId="2" fillId="0" borderId="58" xfId="0" applyNumberFormat="1" applyFont="1" applyFill="1" applyBorder="1" applyAlignment="1">
      <alignment horizontal="center" vertical="center" wrapText="1"/>
    </xf>
    <xf numFmtId="3" fontId="2" fillId="0" borderId="92" xfId="0" applyNumberFormat="1" applyFont="1" applyFill="1" applyBorder="1" applyAlignment="1">
      <alignment horizontal="center" vertical="center" wrapText="1"/>
    </xf>
    <xf numFmtId="3" fontId="2" fillId="10" borderId="92" xfId="0" applyNumberFormat="1" applyFont="1" applyFill="1" applyBorder="1" applyAlignment="1">
      <alignment horizontal="center" vertical="center" wrapText="1"/>
    </xf>
    <xf numFmtId="3" fontId="2" fillId="10" borderId="72" xfId="0" applyNumberFormat="1" applyFont="1" applyFill="1" applyBorder="1" applyAlignment="1">
      <alignment horizontal="center" vertical="center" wrapText="1"/>
    </xf>
    <xf numFmtId="3" fontId="2" fillId="10" borderId="71" xfId="0" applyNumberFormat="1" applyFont="1" applyFill="1" applyBorder="1" applyAlignment="1">
      <alignment horizontal="center" vertical="center" wrapText="1"/>
    </xf>
    <xf numFmtId="3" fontId="2" fillId="10" borderId="90" xfId="0" applyNumberFormat="1" applyFont="1" applyFill="1" applyBorder="1" applyAlignment="1">
      <alignment horizontal="center" vertical="center" wrapText="1"/>
    </xf>
    <xf numFmtId="3" fontId="2" fillId="10" borderId="47" xfId="0" applyNumberFormat="1" applyFont="1" applyFill="1" applyBorder="1" applyAlignment="1">
      <alignment horizontal="center" vertical="center" wrapText="1"/>
    </xf>
    <xf numFmtId="3" fontId="2" fillId="10" borderId="45" xfId="0" applyNumberFormat="1" applyFont="1" applyFill="1" applyBorder="1" applyAlignment="1">
      <alignment horizontal="center" vertical="center" wrapText="1"/>
    </xf>
    <xf numFmtId="3" fontId="2" fillId="0" borderId="85" xfId="0" applyNumberFormat="1" applyFont="1" applyFill="1" applyBorder="1" applyAlignment="1">
      <alignment horizontal="center" vertical="center" wrapText="1"/>
    </xf>
    <xf numFmtId="3" fontId="2" fillId="0" borderId="123" xfId="0" applyNumberFormat="1" applyFont="1" applyFill="1" applyBorder="1" applyAlignment="1">
      <alignment horizontal="center" vertical="center" wrapText="1"/>
    </xf>
    <xf numFmtId="3" fontId="2" fillId="14" borderId="69" xfId="0" applyNumberFormat="1" applyFont="1" applyFill="1" applyBorder="1" applyAlignment="1">
      <alignment horizontal="center" vertical="center" wrapText="1"/>
    </xf>
    <xf numFmtId="3" fontId="2" fillId="14" borderId="68" xfId="0" applyNumberFormat="1" applyFont="1" applyFill="1" applyBorder="1" applyAlignment="1">
      <alignment horizontal="center" vertical="center" wrapText="1"/>
    </xf>
    <xf numFmtId="3" fontId="2" fillId="14" borderId="65" xfId="0" applyNumberFormat="1" applyFont="1" applyFill="1" applyBorder="1" applyAlignment="1">
      <alignment horizontal="center" vertical="center" wrapText="1"/>
    </xf>
    <xf numFmtId="3" fontId="2" fillId="14" borderId="54" xfId="0" applyNumberFormat="1" applyFont="1" applyFill="1" applyBorder="1" applyAlignment="1">
      <alignment horizontal="center" vertical="center" wrapText="1"/>
    </xf>
    <xf numFmtId="3" fontId="2" fillId="14" borderId="78" xfId="0" applyNumberFormat="1" applyFont="1" applyFill="1" applyBorder="1" applyAlignment="1">
      <alignment horizontal="center" vertical="center" wrapText="1"/>
    </xf>
    <xf numFmtId="3" fontId="2" fillId="14" borderId="77" xfId="0" applyNumberFormat="1" applyFont="1" applyFill="1" applyBorder="1" applyAlignment="1">
      <alignment horizontal="center" vertical="center" wrapText="1"/>
    </xf>
    <xf numFmtId="3" fontId="2" fillId="14" borderId="62" xfId="0" applyNumberFormat="1" applyFont="1" applyFill="1" applyBorder="1" applyAlignment="1">
      <alignment horizontal="center" vertical="center" wrapText="1"/>
    </xf>
    <xf numFmtId="3" fontId="2" fillId="14" borderId="22" xfId="0" applyNumberFormat="1" applyFont="1" applyFill="1" applyBorder="1" applyAlignment="1">
      <alignment horizontal="center" vertical="center" wrapText="1"/>
    </xf>
    <xf numFmtId="3" fontId="0" fillId="0" borderId="17" xfId="0" applyNumberFormat="1" applyBorder="1" applyAlignment="1">
      <alignment horizontal="center" vertical="center"/>
    </xf>
    <xf numFmtId="3" fontId="0" fillId="0" borderId="100" xfId="0" applyNumberFormat="1" applyBorder="1" applyAlignment="1">
      <alignment horizontal="center" vertical="center"/>
    </xf>
    <xf numFmtId="3" fontId="0" fillId="0" borderId="46" xfId="0" applyNumberFormat="1" applyBorder="1" applyAlignment="1">
      <alignment horizontal="center" vertical="center"/>
    </xf>
    <xf numFmtId="3" fontId="0" fillId="13" borderId="94" xfId="0" applyNumberFormat="1" applyFill="1" applyBorder="1" applyAlignment="1">
      <alignment horizontal="center" vertical="center"/>
    </xf>
    <xf numFmtId="3" fontId="0" fillId="13" borderId="100" xfId="0" applyNumberFormat="1" applyFill="1" applyBorder="1" applyAlignment="1">
      <alignment horizontal="center" vertical="center"/>
    </xf>
    <xf numFmtId="3" fontId="0" fillId="13" borderId="46" xfId="0" applyNumberForma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left" vertical="center"/>
    </xf>
    <xf numFmtId="3" fontId="2" fillId="0" borderId="46" xfId="0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left" vertical="center" wrapText="1"/>
    </xf>
    <xf numFmtId="3" fontId="2" fillId="3" borderId="110" xfId="0" applyNumberFormat="1" applyFont="1" applyFill="1" applyBorder="1" applyAlignment="1">
      <alignment horizontal="left" vertical="center"/>
    </xf>
    <xf numFmtId="3" fontId="2" fillId="3" borderId="48" xfId="0" applyNumberFormat="1" applyFont="1" applyFill="1" applyBorder="1" applyAlignment="1">
      <alignment horizontal="left" vertical="center"/>
    </xf>
    <xf numFmtId="3" fontId="0" fillId="3" borderId="94" xfId="0" applyNumberFormat="1" applyFill="1" applyBorder="1" applyAlignment="1">
      <alignment horizontal="left" vertical="center"/>
    </xf>
    <xf numFmtId="3" fontId="0" fillId="3" borderId="46" xfId="0" applyNumberFormat="1" applyFill="1" applyBorder="1" applyAlignment="1">
      <alignment horizontal="left" vertical="center"/>
    </xf>
    <xf numFmtId="3" fontId="0" fillId="0" borderId="94" xfId="0" applyNumberFormat="1" applyBorder="1" applyAlignment="1">
      <alignment horizontal="left" vertical="center"/>
    </xf>
    <xf numFmtId="3" fontId="0" fillId="0" borderId="46" xfId="0" applyNumberFormat="1" applyBorder="1" applyAlignment="1">
      <alignment horizontal="left" vertical="center"/>
    </xf>
    <xf numFmtId="3" fontId="0" fillId="0" borderId="94" xfId="0" applyNumberFormat="1" applyBorder="1" applyAlignment="1">
      <alignment horizontal="center" vertical="center"/>
    </xf>
    <xf numFmtId="3" fontId="2" fillId="4" borderId="18" xfId="0" applyNumberFormat="1" applyFont="1" applyFill="1" applyBorder="1" applyAlignment="1">
      <alignment horizontal="left" vertical="center"/>
    </xf>
    <xf numFmtId="3" fontId="2" fillId="4" borderId="99" xfId="0" applyNumberFormat="1" applyFont="1" applyFill="1" applyBorder="1" applyAlignment="1">
      <alignment horizontal="left" vertical="center"/>
    </xf>
    <xf numFmtId="3" fontId="2" fillId="4" borderId="48" xfId="0" applyNumberFormat="1" applyFont="1" applyFill="1" applyBorder="1" applyAlignment="1">
      <alignment horizontal="left" vertical="center"/>
    </xf>
    <xf numFmtId="3" fontId="0" fillId="4" borderId="17" xfId="0" applyNumberFormat="1" applyFill="1" applyBorder="1" applyAlignment="1">
      <alignment horizontal="left" vertical="center"/>
    </xf>
    <xf numFmtId="3" fontId="0" fillId="4" borderId="100" xfId="0" applyNumberFormat="1" applyFill="1" applyBorder="1" applyAlignment="1">
      <alignment horizontal="left" vertical="center"/>
    </xf>
    <xf numFmtId="3" fontId="0" fillId="4" borderId="46" xfId="0" applyNumberFormat="1" applyFill="1" applyBorder="1" applyAlignment="1">
      <alignment horizontal="left" vertical="center"/>
    </xf>
    <xf numFmtId="3" fontId="0" fillId="0" borderId="17" xfId="0" applyNumberFormat="1" applyBorder="1" applyAlignment="1">
      <alignment horizontal="left" vertical="center"/>
    </xf>
    <xf numFmtId="3" fontId="0" fillId="0" borderId="100" xfId="0" applyNumberFormat="1" applyBorder="1" applyAlignment="1">
      <alignment horizontal="left" vertical="center"/>
    </xf>
    <xf numFmtId="0" fontId="0" fillId="0" borderId="97" xfId="0" applyNumberFormat="1" applyBorder="1" applyAlignment="1">
      <alignment horizontal="left" vertical="center" wrapText="1"/>
    </xf>
    <xf numFmtId="0" fontId="0" fillId="0" borderId="49" xfId="0" applyNumberFormat="1" applyBorder="1" applyAlignment="1">
      <alignment horizontal="left" vertical="center" wrapText="1"/>
    </xf>
    <xf numFmtId="3" fontId="2" fillId="0" borderId="17" xfId="0" applyNumberFormat="1" applyFont="1" applyBorder="1" applyAlignment="1">
      <alignment horizontal="left" vertical="center" wrapText="1"/>
    </xf>
    <xf numFmtId="3" fontId="2" fillId="0" borderId="100" xfId="0" applyNumberFormat="1" applyFont="1" applyBorder="1" applyAlignment="1">
      <alignment horizontal="left" vertical="center" wrapText="1"/>
    </xf>
    <xf numFmtId="0" fontId="0" fillId="0" borderId="19" xfId="0" applyNumberFormat="1" applyBorder="1" applyAlignment="1">
      <alignment horizontal="left" vertical="center" wrapText="1"/>
    </xf>
    <xf numFmtId="3" fontId="2" fillId="0" borderId="0" xfId="0" applyNumberFormat="1" applyFont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XPgrpwise/Winterization/GWViewer/GWViewer/UNHCR%20Winterization%20Implementing%20Partners,%202013-08-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XPgrpwise/GWViewer/Winterization/GWViewer/GWViewer/UNHCR%20Winterization%20Implementing%20Partners,%202013-08-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2">
          <cell r="C2" t="str">
            <v>Akkar</v>
          </cell>
          <cell r="D2" t="str">
            <v>El Minieh-Dennie</v>
          </cell>
          <cell r="E2" t="str">
            <v>Zgharta</v>
          </cell>
          <cell r="F2" t="str">
            <v>Tripoli</v>
          </cell>
          <cell r="G2" t="str">
            <v>El Koura</v>
          </cell>
          <cell r="H2" t="str">
            <v>Bcharre</v>
          </cell>
          <cell r="I2" t="str">
            <v>El Batroun</v>
          </cell>
          <cell r="J2" t="str">
            <v>Baalbek</v>
          </cell>
          <cell r="K2" t="str">
            <v>West Bekaa</v>
          </cell>
          <cell r="L2" t="str">
            <v>Rachaya</v>
          </cell>
          <cell r="M2" t="str">
            <v>Zahle</v>
          </cell>
          <cell r="N2" t="str">
            <v>El Hermel</v>
          </cell>
          <cell r="O2" t="str">
            <v>Beirut</v>
          </cell>
          <cell r="P2" t="str">
            <v>Jbeil</v>
          </cell>
          <cell r="Q2" t="str">
            <v>Kesrwane</v>
          </cell>
          <cell r="R2" t="str">
            <v>El Meten</v>
          </cell>
          <cell r="S2" t="str">
            <v>Baabda</v>
          </cell>
          <cell r="T2" t="str">
            <v>Aley</v>
          </cell>
          <cell r="U2" t="str">
            <v>Chouf</v>
          </cell>
          <cell r="V2" t="str">
            <v>Saida</v>
          </cell>
          <cell r="W2" t="str">
            <v>Jezzine</v>
          </cell>
          <cell r="X2" t="str">
            <v>Sour</v>
          </cell>
          <cell r="Y2" t="str">
            <v>El Nabatieh</v>
          </cell>
          <cell r="Z2" t="str">
            <v>Marjaayoun</v>
          </cell>
          <cell r="AA2" t="str">
            <v>Hasbaya</v>
          </cell>
          <cell r="AB2" t="str">
            <v>Bent Jbeil</v>
          </cell>
        </row>
      </sheetData>
      <sheetData sheetId="1">
        <row r="2">
          <cell r="A2" t="str">
            <v>Beirut</v>
          </cell>
          <cell r="B2">
            <v>0</v>
          </cell>
        </row>
        <row r="3">
          <cell r="A3" t="str">
            <v>Baalbek</v>
          </cell>
          <cell r="B3">
            <v>14067</v>
          </cell>
        </row>
        <row r="4">
          <cell r="A4" t="str">
            <v>El Hermel</v>
          </cell>
          <cell r="B4">
            <v>980</v>
          </cell>
        </row>
        <row r="5">
          <cell r="A5" t="str">
            <v>Rachaya</v>
          </cell>
          <cell r="B5">
            <v>1456</v>
          </cell>
        </row>
        <row r="6">
          <cell r="A6" t="str">
            <v>West Bekaa</v>
          </cell>
          <cell r="B6">
            <v>8209</v>
          </cell>
        </row>
        <row r="7">
          <cell r="A7" t="str">
            <v>Zahle</v>
          </cell>
          <cell r="B7">
            <v>20866</v>
          </cell>
        </row>
        <row r="8">
          <cell r="A8" t="str">
            <v>Aley</v>
          </cell>
          <cell r="B8">
            <v>842</v>
          </cell>
        </row>
        <row r="9">
          <cell r="A9" t="str">
            <v>Baabda</v>
          </cell>
          <cell r="B9">
            <v>138</v>
          </cell>
        </row>
        <row r="10">
          <cell r="A10" t="str">
            <v>Chouf</v>
          </cell>
          <cell r="B10">
            <v>1503</v>
          </cell>
        </row>
        <row r="11">
          <cell r="A11" t="str">
            <v>El Meten</v>
          </cell>
          <cell r="B11">
            <v>341</v>
          </cell>
        </row>
        <row r="12">
          <cell r="A12" t="str">
            <v>Jbeil</v>
          </cell>
          <cell r="B12">
            <v>40</v>
          </cell>
        </row>
        <row r="13">
          <cell r="A13" t="str">
            <v>Kesrwane</v>
          </cell>
          <cell r="B13">
            <v>207</v>
          </cell>
        </row>
        <row r="14">
          <cell r="A14" t="str">
            <v>Akkar</v>
          </cell>
          <cell r="B14">
            <v>4155</v>
          </cell>
        </row>
        <row r="15">
          <cell r="A15" t="str">
            <v>Bcharre</v>
          </cell>
          <cell r="B15">
            <v>271</v>
          </cell>
        </row>
        <row r="16">
          <cell r="A16" t="str">
            <v>El Batroun</v>
          </cell>
          <cell r="B16">
            <v>331</v>
          </cell>
        </row>
        <row r="17">
          <cell r="A17" t="str">
            <v>El Koura</v>
          </cell>
          <cell r="B17">
            <v>11</v>
          </cell>
        </row>
        <row r="18">
          <cell r="A18" t="str">
            <v>El Minieh-Dennie</v>
          </cell>
          <cell r="B18">
            <v>1871</v>
          </cell>
        </row>
        <row r="19">
          <cell r="A19" t="str">
            <v>Tripoli</v>
          </cell>
          <cell r="B19">
            <v>98</v>
          </cell>
        </row>
        <row r="20">
          <cell r="A20" t="str">
            <v>Zgharta</v>
          </cell>
          <cell r="B20">
            <v>254</v>
          </cell>
        </row>
        <row r="21">
          <cell r="A21" t="str">
            <v>Bent Jbeil</v>
          </cell>
          <cell r="B21">
            <v>844</v>
          </cell>
        </row>
        <row r="22">
          <cell r="A22" t="str">
            <v>El Nabatieh</v>
          </cell>
          <cell r="B22">
            <v>445</v>
          </cell>
        </row>
        <row r="23">
          <cell r="A23" t="str">
            <v>Hasbaya</v>
          </cell>
          <cell r="B23">
            <v>537</v>
          </cell>
        </row>
        <row r="24">
          <cell r="A24" t="str">
            <v>Jezzine</v>
          </cell>
          <cell r="B24">
            <v>191</v>
          </cell>
        </row>
        <row r="25">
          <cell r="A25" t="str">
            <v>Marjaayoun</v>
          </cell>
          <cell r="B25">
            <v>534</v>
          </cell>
        </row>
        <row r="26">
          <cell r="A26" t="str">
            <v>Saida</v>
          </cell>
          <cell r="B26">
            <v>0</v>
          </cell>
        </row>
        <row r="27">
          <cell r="A27" t="str">
            <v>Sour</v>
          </cell>
          <cell r="B27">
            <v>14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>
        <row r="2">
          <cell r="J2" t="str">
            <v>Baalbek</v>
          </cell>
          <cell r="K2" t="str">
            <v>West Bekaa</v>
          </cell>
          <cell r="L2" t="str">
            <v>Rachaya</v>
          </cell>
          <cell r="M2" t="str">
            <v>Zahle</v>
          </cell>
        </row>
      </sheetData>
      <sheetData sheetId="1" refreshError="1">
        <row r="2">
          <cell r="A2" t="str">
            <v>Beirut</v>
          </cell>
          <cell r="B2">
            <v>0</v>
          </cell>
        </row>
        <row r="3">
          <cell r="A3" t="str">
            <v>Baalbek</v>
          </cell>
          <cell r="B3">
            <v>14067</v>
          </cell>
        </row>
        <row r="4">
          <cell r="A4" t="str">
            <v>El Hermel</v>
          </cell>
          <cell r="B4">
            <v>980</v>
          </cell>
        </row>
        <row r="5">
          <cell r="A5" t="str">
            <v>Rachaya</v>
          </cell>
          <cell r="B5">
            <v>1456</v>
          </cell>
        </row>
        <row r="6">
          <cell r="A6" t="str">
            <v>West Bekaa</v>
          </cell>
          <cell r="B6">
            <v>8209</v>
          </cell>
        </row>
        <row r="7">
          <cell r="A7" t="str">
            <v>Zahle</v>
          </cell>
          <cell r="B7">
            <v>20866</v>
          </cell>
        </row>
        <row r="8">
          <cell r="A8" t="str">
            <v>Aley</v>
          </cell>
          <cell r="B8">
            <v>842</v>
          </cell>
        </row>
        <row r="9">
          <cell r="A9" t="str">
            <v>Baabda</v>
          </cell>
          <cell r="B9">
            <v>138</v>
          </cell>
        </row>
        <row r="10">
          <cell r="A10" t="str">
            <v>Chouf</v>
          </cell>
          <cell r="B10">
            <v>1503</v>
          </cell>
        </row>
        <row r="11">
          <cell r="A11" t="str">
            <v>El Meten</v>
          </cell>
          <cell r="B11">
            <v>341</v>
          </cell>
        </row>
        <row r="12">
          <cell r="A12" t="str">
            <v>Jbeil</v>
          </cell>
          <cell r="B12">
            <v>40</v>
          </cell>
        </row>
        <row r="13">
          <cell r="A13" t="str">
            <v>Kesrwane</v>
          </cell>
          <cell r="B13">
            <v>207</v>
          </cell>
        </row>
        <row r="14">
          <cell r="A14" t="str">
            <v>Akkar</v>
          </cell>
          <cell r="B14">
            <v>4155</v>
          </cell>
        </row>
        <row r="15">
          <cell r="A15" t="str">
            <v>Bcharre</v>
          </cell>
          <cell r="B15">
            <v>271</v>
          </cell>
        </row>
        <row r="16">
          <cell r="A16" t="str">
            <v>El Batroun</v>
          </cell>
          <cell r="B16">
            <v>331</v>
          </cell>
        </row>
        <row r="17">
          <cell r="A17" t="str">
            <v>El Koura</v>
          </cell>
          <cell r="B17">
            <v>11</v>
          </cell>
        </row>
        <row r="18">
          <cell r="A18" t="str">
            <v>El Minieh-Dennie</v>
          </cell>
          <cell r="B18">
            <v>1871</v>
          </cell>
        </row>
        <row r="19">
          <cell r="A19" t="str">
            <v>Tripoli</v>
          </cell>
          <cell r="B19">
            <v>98</v>
          </cell>
        </row>
        <row r="20">
          <cell r="A20" t="str">
            <v>Zgharta</v>
          </cell>
          <cell r="B20">
            <v>254</v>
          </cell>
        </row>
        <row r="21">
          <cell r="A21" t="str">
            <v>Bent Jbeil</v>
          </cell>
          <cell r="B21">
            <v>844</v>
          </cell>
        </row>
        <row r="22">
          <cell r="A22" t="str">
            <v>El Nabatieh</v>
          </cell>
          <cell r="B22">
            <v>445</v>
          </cell>
        </row>
        <row r="23">
          <cell r="A23" t="str">
            <v>Hasbaya</v>
          </cell>
          <cell r="B23">
            <v>537</v>
          </cell>
        </row>
        <row r="24">
          <cell r="A24" t="str">
            <v>Jezzine</v>
          </cell>
          <cell r="B24">
            <v>191</v>
          </cell>
        </row>
        <row r="25">
          <cell r="A25" t="str">
            <v>Marjaayoun</v>
          </cell>
          <cell r="B25">
            <v>534</v>
          </cell>
        </row>
        <row r="26">
          <cell r="A26" t="str">
            <v>Saida</v>
          </cell>
          <cell r="B26">
            <v>0</v>
          </cell>
        </row>
        <row r="27">
          <cell r="A27" t="str">
            <v>Sour</v>
          </cell>
          <cell r="B27">
            <v>14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a_nourdine@sheild-lb.org" TargetMode="External"/><Relationship Id="rId2" Type="http://schemas.openxmlformats.org/officeDocument/2006/relationships/hyperlink" Target="mailto:houssam.faour@drclebanon.dk" TargetMode="External"/><Relationship Id="rId1" Type="http://schemas.openxmlformats.org/officeDocument/2006/relationships/hyperlink" Target="mailto:dacunzo.cispleb@gmail.com" TargetMode="External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mailto:hart.ford@acted.org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hachemf@unhcr.org" TargetMode="External"/><Relationship Id="rId2" Type="http://schemas.openxmlformats.org/officeDocument/2006/relationships/hyperlink" Target="mailto:a_nourdine@sheild-lb.org" TargetMode="External"/><Relationship Id="rId1" Type="http://schemas.openxmlformats.org/officeDocument/2006/relationships/hyperlink" Target="mailto:dacunzo.cispleb@gmail.com" TargetMode="External"/><Relationship Id="rId5" Type="http://schemas.openxmlformats.org/officeDocument/2006/relationships/printerSettings" Target="../printerSettings/printerSettings7.bin"/><Relationship Id="rId4" Type="http://schemas.openxmlformats.org/officeDocument/2006/relationships/hyperlink" Target="mailto:a_nourdine@sheild-lb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7"/>
  <sheetViews>
    <sheetView zoomScale="85" zoomScaleNormal="85" workbookViewId="0">
      <pane xSplit="2" topLeftCell="K1" activePane="topRight" state="frozen"/>
      <selection pane="topRight" activeCell="U74" sqref="U74"/>
    </sheetView>
  </sheetViews>
  <sheetFormatPr defaultRowHeight="12.75" x14ac:dyDescent="0.2"/>
  <cols>
    <col min="1" max="1" width="21.28515625" style="2" customWidth="1"/>
    <col min="2" max="2" width="32.42578125" style="2" customWidth="1"/>
    <col min="3" max="3" width="10.7109375" style="116" customWidth="1"/>
    <col min="4" max="4" width="11" style="116" customWidth="1"/>
    <col min="5" max="15" width="9.140625" style="116"/>
    <col min="16" max="16" width="10.28515625" style="116" customWidth="1"/>
    <col min="17" max="17" width="10.85546875" style="116" customWidth="1"/>
    <col min="18" max="18" width="11.28515625" style="116" bestFit="1" customWidth="1"/>
    <col min="19" max="19" width="11.28515625" style="116" customWidth="1"/>
    <col min="20" max="21" width="10.42578125" style="116" customWidth="1"/>
    <col min="22" max="26" width="9.140625" style="116"/>
    <col min="27" max="27" width="11.140625" style="116" customWidth="1"/>
    <col min="28" max="28" width="9" style="116" customWidth="1"/>
    <col min="29" max="29" width="11.28515625" style="117" customWidth="1"/>
    <col min="30" max="16384" width="9.140625" style="3"/>
  </cols>
  <sheetData>
    <row r="1" spans="1:30" s="1" customFormat="1" ht="13.5" thickTop="1" x14ac:dyDescent="0.2">
      <c r="A1" s="140" t="s">
        <v>35</v>
      </c>
      <c r="B1" s="16"/>
      <c r="C1" s="44" t="s">
        <v>2</v>
      </c>
      <c r="D1" s="594" t="s">
        <v>264</v>
      </c>
      <c r="E1" s="595"/>
      <c r="F1" s="595"/>
      <c r="G1" s="595"/>
      <c r="H1" s="595"/>
      <c r="I1" s="596"/>
      <c r="J1" s="597" t="s">
        <v>17</v>
      </c>
      <c r="K1" s="598"/>
      <c r="L1" s="598"/>
      <c r="M1" s="598"/>
      <c r="N1" s="599"/>
      <c r="O1" s="583" t="s">
        <v>10</v>
      </c>
      <c r="P1" s="584"/>
      <c r="Q1" s="584"/>
      <c r="R1" s="584"/>
      <c r="S1" s="584"/>
      <c r="T1" s="584"/>
      <c r="U1" s="585"/>
      <c r="V1" s="580" t="s">
        <v>18</v>
      </c>
      <c r="W1" s="581"/>
      <c r="X1" s="581"/>
      <c r="Y1" s="581"/>
      <c r="Z1" s="581"/>
      <c r="AA1" s="581"/>
      <c r="AB1" s="582"/>
      <c r="AC1" s="45" t="s">
        <v>33</v>
      </c>
    </row>
    <row r="2" spans="1:30" s="7" customFormat="1" ht="25.5" x14ac:dyDescent="0.2">
      <c r="A2" s="11"/>
      <c r="B2" s="141"/>
      <c r="C2" s="46" t="s">
        <v>2</v>
      </c>
      <c r="D2" s="47" t="s">
        <v>47</v>
      </c>
      <c r="E2" s="48" t="s">
        <v>4</v>
      </c>
      <c r="F2" s="48" t="s">
        <v>5</v>
      </c>
      <c r="G2" s="49" t="s">
        <v>46</v>
      </c>
      <c r="H2" s="48" t="s">
        <v>6</v>
      </c>
      <c r="I2" s="50" t="s">
        <v>44</v>
      </c>
      <c r="J2" s="51" t="s">
        <v>42</v>
      </c>
      <c r="K2" s="52" t="s">
        <v>16</v>
      </c>
      <c r="L2" s="52" t="s">
        <v>51</v>
      </c>
      <c r="M2" s="53" t="s">
        <v>52</v>
      </c>
      <c r="N2" s="54" t="s">
        <v>45</v>
      </c>
      <c r="O2" s="55" t="s">
        <v>9</v>
      </c>
      <c r="P2" s="56" t="s">
        <v>49</v>
      </c>
      <c r="Q2" s="57" t="s">
        <v>50</v>
      </c>
      <c r="R2" s="57" t="s">
        <v>7</v>
      </c>
      <c r="S2" s="57" t="s">
        <v>8</v>
      </c>
      <c r="T2" s="56" t="s">
        <v>41</v>
      </c>
      <c r="U2" s="58" t="s">
        <v>1</v>
      </c>
      <c r="V2" s="59" t="s">
        <v>12</v>
      </c>
      <c r="W2" s="60" t="s">
        <v>11</v>
      </c>
      <c r="X2" s="60" t="s">
        <v>14</v>
      </c>
      <c r="Y2" s="60" t="s">
        <v>13</v>
      </c>
      <c r="Z2" s="60" t="s">
        <v>15</v>
      </c>
      <c r="AA2" s="60" t="s">
        <v>48</v>
      </c>
      <c r="AB2" s="61" t="s">
        <v>43</v>
      </c>
      <c r="AC2" s="62"/>
    </row>
    <row r="3" spans="1:30" s="31" customFormat="1" ht="45" customHeight="1" x14ac:dyDescent="0.2">
      <c r="A3" s="380"/>
      <c r="B3" s="229" t="s">
        <v>222</v>
      </c>
      <c r="C3" s="381">
        <v>4132</v>
      </c>
      <c r="D3" s="231">
        <v>1342</v>
      </c>
      <c r="E3" s="233">
        <v>185</v>
      </c>
      <c r="F3" s="233">
        <v>0</v>
      </c>
      <c r="G3" s="233">
        <v>7</v>
      </c>
      <c r="H3" s="233">
        <v>196</v>
      </c>
      <c r="I3" s="235">
        <v>282</v>
      </c>
      <c r="J3" s="230">
        <v>9804</v>
      </c>
      <c r="K3" s="233">
        <v>5657</v>
      </c>
      <c r="L3" s="233">
        <v>1005</v>
      </c>
      <c r="M3" s="233">
        <v>14511</v>
      </c>
      <c r="N3" s="234">
        <v>638</v>
      </c>
      <c r="O3" s="231">
        <v>0</v>
      </c>
      <c r="P3" s="233">
        <v>38</v>
      </c>
      <c r="Q3" s="233">
        <v>232</v>
      </c>
      <c r="R3" s="233">
        <v>327</v>
      </c>
      <c r="S3" s="233">
        <v>154</v>
      </c>
      <c r="T3" s="233">
        <v>1485</v>
      </c>
      <c r="U3" s="235">
        <v>1261</v>
      </c>
      <c r="V3" s="230">
        <v>0</v>
      </c>
      <c r="W3" s="233">
        <v>147</v>
      </c>
      <c r="X3" s="233">
        <v>14</v>
      </c>
      <c r="Y3" s="233">
        <v>366</v>
      </c>
      <c r="Z3" s="233">
        <v>542</v>
      </c>
      <c r="AA3" s="233">
        <v>429</v>
      </c>
      <c r="AB3" s="234">
        <v>636</v>
      </c>
      <c r="AC3" s="400">
        <f t="shared" ref="AC3:AC10" si="0">SUM(C3:AB3)</f>
        <v>43390</v>
      </c>
    </row>
    <row r="4" spans="1:30" s="31" customFormat="1" ht="26.25" customHeight="1" x14ac:dyDescent="0.2">
      <c r="A4" s="382"/>
      <c r="B4" s="383" t="s">
        <v>223</v>
      </c>
      <c r="C4" s="384">
        <f>C3</f>
        <v>4132</v>
      </c>
      <c r="D4" s="590">
        <f>SUM(D3:I3)</f>
        <v>2012</v>
      </c>
      <c r="E4" s="573"/>
      <c r="F4" s="573"/>
      <c r="G4" s="573"/>
      <c r="H4" s="573"/>
      <c r="I4" s="591"/>
      <c r="J4" s="388">
        <f>J3+J14</f>
        <v>11354</v>
      </c>
      <c r="K4" s="572">
        <f>23559+M14</f>
        <v>24859</v>
      </c>
      <c r="L4" s="573"/>
      <c r="M4" s="574"/>
      <c r="N4" s="389">
        <f>N3</f>
        <v>638</v>
      </c>
      <c r="O4" s="385">
        <f>O15</f>
        <v>381</v>
      </c>
      <c r="P4" s="572">
        <f>SUM(P10:R10)</f>
        <v>1200.7</v>
      </c>
      <c r="Q4" s="573"/>
      <c r="R4" s="574"/>
      <c r="S4" s="386"/>
      <c r="T4" s="386"/>
      <c r="U4" s="387"/>
      <c r="V4" s="388">
        <f>SUM(V17:V20)</f>
        <v>1073</v>
      </c>
      <c r="W4" s="386">
        <f>SUM(W17:W20)</f>
        <v>221</v>
      </c>
      <c r="X4" s="386">
        <f>X3</f>
        <v>14</v>
      </c>
      <c r="Y4" s="386">
        <f>Y3+Y18</f>
        <v>516</v>
      </c>
      <c r="Z4" s="386">
        <f>Z3+Z18</f>
        <v>617</v>
      </c>
      <c r="AA4" s="386">
        <f>AA3+AA18</f>
        <v>504</v>
      </c>
      <c r="AB4" s="386">
        <f>AB3+AB18</f>
        <v>686</v>
      </c>
      <c r="AC4" s="400">
        <f>SUM(C4:AB4)</f>
        <v>48207.7</v>
      </c>
    </row>
    <row r="5" spans="1:30" s="31" customFormat="1" ht="26.25" customHeight="1" x14ac:dyDescent="0.2">
      <c r="A5" s="403"/>
      <c r="B5" s="404" t="s">
        <v>224</v>
      </c>
      <c r="C5" s="405">
        <f>C4*5</f>
        <v>20660</v>
      </c>
      <c r="D5" s="592">
        <f>D4*5</f>
        <v>10060</v>
      </c>
      <c r="E5" s="576"/>
      <c r="F5" s="576"/>
      <c r="G5" s="576"/>
      <c r="H5" s="576"/>
      <c r="I5" s="593"/>
      <c r="J5" s="406">
        <f>J4*5</f>
        <v>56770</v>
      </c>
      <c r="K5" s="576">
        <f>K4*5</f>
        <v>124295</v>
      </c>
      <c r="L5" s="576"/>
      <c r="M5" s="577"/>
      <c r="N5" s="407">
        <f>N4*5</f>
        <v>3190</v>
      </c>
      <c r="O5" s="408">
        <f>O4*5</f>
        <v>1905</v>
      </c>
      <c r="P5" s="575">
        <f>P4*5</f>
        <v>6003.5</v>
      </c>
      <c r="Q5" s="576"/>
      <c r="R5" s="577"/>
      <c r="S5" s="409"/>
      <c r="T5" s="409"/>
      <c r="U5" s="412"/>
      <c r="V5" s="406">
        <f>V4*5</f>
        <v>5365</v>
      </c>
      <c r="W5" s="409">
        <f t="shared" ref="W5:AB5" si="1">W4*5</f>
        <v>1105</v>
      </c>
      <c r="X5" s="409">
        <f t="shared" si="1"/>
        <v>70</v>
      </c>
      <c r="Y5" s="409">
        <f t="shared" si="1"/>
        <v>2580</v>
      </c>
      <c r="Z5" s="409">
        <f t="shared" si="1"/>
        <v>3085</v>
      </c>
      <c r="AA5" s="409">
        <f t="shared" si="1"/>
        <v>2520</v>
      </c>
      <c r="AB5" s="407">
        <f t="shared" si="1"/>
        <v>3430</v>
      </c>
      <c r="AC5" s="400">
        <f>SUM(C5:AB5)</f>
        <v>241038.5</v>
      </c>
    </row>
    <row r="6" spans="1:30" s="31" customFormat="1" ht="26.25" customHeight="1" x14ac:dyDescent="0.2">
      <c r="A6" s="24"/>
      <c r="B6" s="10" t="s">
        <v>39</v>
      </c>
      <c r="C6" s="25">
        <v>18812</v>
      </c>
      <c r="D6" s="26">
        <v>9784</v>
      </c>
      <c r="E6" s="27">
        <v>2114</v>
      </c>
      <c r="F6" s="27">
        <v>13772</v>
      </c>
      <c r="G6" s="27">
        <v>2825</v>
      </c>
      <c r="H6" s="27">
        <v>317</v>
      </c>
      <c r="I6" s="28">
        <v>2283</v>
      </c>
      <c r="J6" s="29">
        <v>12906</v>
      </c>
      <c r="K6" s="27">
        <v>7938</v>
      </c>
      <c r="L6" s="27">
        <v>1543</v>
      </c>
      <c r="M6" s="27">
        <v>19660</v>
      </c>
      <c r="N6" s="30">
        <v>888</v>
      </c>
      <c r="O6" s="26">
        <v>3811</v>
      </c>
      <c r="P6" s="27">
        <v>237</v>
      </c>
      <c r="Q6" s="27">
        <v>710</v>
      </c>
      <c r="R6" s="27">
        <v>5180</v>
      </c>
      <c r="S6" s="27">
        <v>8171</v>
      </c>
      <c r="T6" s="27">
        <v>4766</v>
      </c>
      <c r="U6" s="28">
        <v>5971</v>
      </c>
      <c r="V6" s="29">
        <v>6775</v>
      </c>
      <c r="W6" s="27">
        <v>301</v>
      </c>
      <c r="X6" s="27">
        <v>4478</v>
      </c>
      <c r="Y6" s="27">
        <v>3663</v>
      </c>
      <c r="Z6" s="27">
        <v>643</v>
      </c>
      <c r="AA6" s="27">
        <v>599</v>
      </c>
      <c r="AB6" s="30">
        <v>992</v>
      </c>
      <c r="AC6" s="400">
        <f t="shared" si="0"/>
        <v>139139</v>
      </c>
    </row>
    <row r="7" spans="1:30" s="6" customFormat="1" ht="45" customHeight="1" x14ac:dyDescent="0.2">
      <c r="A7" s="12"/>
      <c r="B7" s="17" t="s">
        <v>218</v>
      </c>
      <c r="C7" s="20">
        <f>VLOOKUP([1]Sheet1!C2,[1]Sheet2!$A$2:$B$27,2,FALSE)</f>
        <v>4155</v>
      </c>
      <c r="D7" s="19">
        <f>VLOOKUP([1]Sheet1!D2,[1]Sheet2!$A$2:$B$27,2,FALSE)</f>
        <v>1871</v>
      </c>
      <c r="E7" s="5">
        <f>VLOOKUP([1]Sheet1!E2,[1]Sheet2!$A$2:$B$27,2,FALSE)</f>
        <v>254</v>
      </c>
      <c r="F7" s="5">
        <f>VLOOKUP([1]Sheet1!F2,[1]Sheet2!$A$2:$B$27,2,FALSE)</f>
        <v>98</v>
      </c>
      <c r="G7" s="5">
        <f>VLOOKUP([1]Sheet1!G2,[1]Sheet2!$A$2:$B$27,2,FALSE)</f>
        <v>11</v>
      </c>
      <c r="H7" s="5">
        <f>VLOOKUP([1]Sheet1!H2,[1]Sheet2!$A$2:$B$27,2,FALSE)</f>
        <v>271</v>
      </c>
      <c r="I7" s="21">
        <f>VLOOKUP([1]Sheet1!I2,[1]Sheet2!$A$2:$B$27,2,FALSE)</f>
        <v>331</v>
      </c>
      <c r="J7" s="22">
        <f>VLOOKUP([1]Sheet1!J2,[1]Sheet2!$A$2:$B$27,2,FALSE)</f>
        <v>14067</v>
      </c>
      <c r="K7" s="5">
        <f>VLOOKUP([1]Sheet1!K2,[1]Sheet2!$A$2:$B$27,2,FALSE)</f>
        <v>8209</v>
      </c>
      <c r="L7" s="5">
        <f>VLOOKUP([1]Sheet1!L2,[1]Sheet2!$A$2:$B$27,2,FALSE)</f>
        <v>1456</v>
      </c>
      <c r="M7" s="5">
        <f>VLOOKUP([1]Sheet1!M2,[1]Sheet2!$A$2:$B$27,2,FALSE)</f>
        <v>20866</v>
      </c>
      <c r="N7" s="23">
        <f>VLOOKUP([1]Sheet1!N2,[1]Sheet2!$A$2:$B$27,2,FALSE)</f>
        <v>980</v>
      </c>
      <c r="O7" s="19">
        <f>VLOOKUP([1]Sheet1!O2,[1]Sheet2!$A$2:$B$27,2,FALSE)</f>
        <v>0</v>
      </c>
      <c r="P7" s="5">
        <f>VLOOKUP([1]Sheet1!P2,[1]Sheet2!$A$2:$B$27,2,FALSE)</f>
        <v>40</v>
      </c>
      <c r="Q7" s="5">
        <f>VLOOKUP([1]Sheet1!Q2,[1]Sheet2!$A$2:$B$27,2,FALSE)</f>
        <v>207</v>
      </c>
      <c r="R7" s="5">
        <f>VLOOKUP([1]Sheet1!R2,[1]Sheet2!$A$2:$B$27,2,FALSE)</f>
        <v>341</v>
      </c>
      <c r="S7" s="5">
        <f>VLOOKUP([1]Sheet1!S2,[1]Sheet2!$A$2:$B$27,2,FALSE)</f>
        <v>138</v>
      </c>
      <c r="T7" s="5">
        <f>VLOOKUP([1]Sheet1!T2,[1]Sheet2!$A$2:$B$27,2,FALSE)</f>
        <v>842</v>
      </c>
      <c r="U7" s="21">
        <f>VLOOKUP([1]Sheet1!U2,[1]Sheet2!$A$2:$B$27,2,FALSE)</f>
        <v>1503</v>
      </c>
      <c r="V7" s="22">
        <f>VLOOKUP([1]Sheet1!V2,[1]Sheet2!$A$2:$B$27,2,FALSE)</f>
        <v>0</v>
      </c>
      <c r="W7" s="5">
        <f>VLOOKUP([1]Sheet1!W2,[1]Sheet2!$A$2:$B$27,2,FALSE)</f>
        <v>191</v>
      </c>
      <c r="X7" s="5">
        <f>VLOOKUP([1]Sheet1!X2,[1]Sheet2!$A$2:$B$27,2,FALSE)</f>
        <v>14</v>
      </c>
      <c r="Y7" s="5">
        <f>VLOOKUP([1]Sheet1!Y2,[1]Sheet2!$A$2:$B$27,2,FALSE)</f>
        <v>445</v>
      </c>
      <c r="Z7" s="5">
        <f>VLOOKUP([1]Sheet1!Z2,[1]Sheet2!$A$2:$B$27,2,FALSE)</f>
        <v>534</v>
      </c>
      <c r="AA7" s="5">
        <f>VLOOKUP([1]Sheet1!AA2,[1]Sheet2!$A$2:$B$27,2,FALSE)</f>
        <v>537</v>
      </c>
      <c r="AB7" s="23">
        <f>VLOOKUP([1]Sheet1!AB2,[1]Sheet2!$A$2:$B$27,2,FALSE)</f>
        <v>844</v>
      </c>
      <c r="AC7" s="13">
        <f t="shared" si="0"/>
        <v>58205</v>
      </c>
    </row>
    <row r="8" spans="1:30" s="6" customFormat="1" ht="45" customHeight="1" x14ac:dyDescent="0.2">
      <c r="A8" s="12"/>
      <c r="B8" s="17" t="s">
        <v>219</v>
      </c>
      <c r="C8" s="20">
        <v>2741</v>
      </c>
      <c r="D8" s="19">
        <v>1258</v>
      </c>
      <c r="E8" s="5">
        <v>16</v>
      </c>
      <c r="F8" s="5">
        <v>376</v>
      </c>
      <c r="G8" s="5">
        <v>460</v>
      </c>
      <c r="H8" s="5">
        <v>0</v>
      </c>
      <c r="I8" s="21">
        <v>0</v>
      </c>
      <c r="J8" s="22">
        <v>2641</v>
      </c>
      <c r="K8" s="5">
        <v>2305</v>
      </c>
      <c r="L8" s="5">
        <v>0</v>
      </c>
      <c r="M8" s="5">
        <v>6958</v>
      </c>
      <c r="N8" s="23">
        <v>65</v>
      </c>
      <c r="O8" s="19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21">
        <v>137</v>
      </c>
      <c r="V8" s="22">
        <v>695</v>
      </c>
      <c r="W8" s="5">
        <v>0</v>
      </c>
      <c r="X8" s="5">
        <v>88</v>
      </c>
      <c r="Y8" s="5">
        <v>0</v>
      </c>
      <c r="Z8" s="5">
        <v>558</v>
      </c>
      <c r="AA8" s="5">
        <v>88</v>
      </c>
      <c r="AB8" s="23">
        <v>0</v>
      </c>
      <c r="AC8" s="13">
        <f t="shared" si="0"/>
        <v>18386</v>
      </c>
    </row>
    <row r="9" spans="1:30" s="6" customFormat="1" ht="45" customHeight="1" x14ac:dyDescent="0.2">
      <c r="A9" s="12"/>
      <c r="B9" s="17" t="s">
        <v>131</v>
      </c>
      <c r="C9" s="20">
        <f>10%*C6</f>
        <v>1881.2</v>
      </c>
      <c r="D9" s="19">
        <f>D6*10%</f>
        <v>978.40000000000009</v>
      </c>
      <c r="E9" s="5">
        <f>E6*10%</f>
        <v>211.4</v>
      </c>
      <c r="F9" s="5">
        <f>F6*10%</f>
        <v>1377.2</v>
      </c>
      <c r="G9" s="5">
        <f t="shared" ref="G9:AB9" si="2">G6*10%</f>
        <v>282.5</v>
      </c>
      <c r="H9" s="5">
        <f t="shared" si="2"/>
        <v>31.700000000000003</v>
      </c>
      <c r="I9" s="21">
        <f t="shared" si="2"/>
        <v>228.3</v>
      </c>
      <c r="J9" s="22">
        <f t="shared" si="2"/>
        <v>1290.6000000000001</v>
      </c>
      <c r="K9" s="5">
        <f t="shared" si="2"/>
        <v>793.80000000000007</v>
      </c>
      <c r="L9" s="5">
        <f t="shared" si="2"/>
        <v>154.30000000000001</v>
      </c>
      <c r="M9" s="5">
        <f t="shared" si="2"/>
        <v>1966</v>
      </c>
      <c r="N9" s="23">
        <f t="shared" si="2"/>
        <v>88.800000000000011</v>
      </c>
      <c r="O9" s="19">
        <f t="shared" si="2"/>
        <v>381.1</v>
      </c>
      <c r="P9" s="5">
        <f t="shared" si="2"/>
        <v>23.700000000000003</v>
      </c>
      <c r="Q9" s="5">
        <f t="shared" si="2"/>
        <v>71</v>
      </c>
      <c r="R9" s="5">
        <f t="shared" si="2"/>
        <v>518</v>
      </c>
      <c r="S9" s="5">
        <f t="shared" si="2"/>
        <v>817.1</v>
      </c>
      <c r="T9" s="5">
        <f t="shared" si="2"/>
        <v>476.6</v>
      </c>
      <c r="U9" s="21">
        <f t="shared" si="2"/>
        <v>597.1</v>
      </c>
      <c r="V9" s="22">
        <f t="shared" si="2"/>
        <v>677.5</v>
      </c>
      <c r="W9" s="5">
        <f t="shared" si="2"/>
        <v>30.1</v>
      </c>
      <c r="X9" s="5">
        <f t="shared" si="2"/>
        <v>447.8</v>
      </c>
      <c r="Y9" s="5">
        <f t="shared" si="2"/>
        <v>366.3</v>
      </c>
      <c r="Z9" s="5">
        <f t="shared" si="2"/>
        <v>64.3</v>
      </c>
      <c r="AA9" s="5">
        <f t="shared" si="2"/>
        <v>59.900000000000006</v>
      </c>
      <c r="AB9" s="23">
        <f t="shared" si="2"/>
        <v>99.2</v>
      </c>
      <c r="AC9" s="13">
        <f t="shared" si="0"/>
        <v>13913.900000000001</v>
      </c>
    </row>
    <row r="10" spans="1:30" s="4" customFormat="1" ht="45" customHeight="1" thickBot="1" x14ac:dyDescent="0.25">
      <c r="A10" s="166"/>
      <c r="B10" s="167" t="s">
        <v>38</v>
      </c>
      <c r="C10" s="168">
        <f>SUM(C7:C9)</f>
        <v>8777.2000000000007</v>
      </c>
      <c r="D10" s="169">
        <f t="shared" ref="D10:AB10" si="3">SUM(D7:D9)</f>
        <v>4107.3999999999996</v>
      </c>
      <c r="E10" s="170">
        <f t="shared" si="3"/>
        <v>481.4</v>
      </c>
      <c r="F10" s="170">
        <f t="shared" si="3"/>
        <v>1851.2</v>
      </c>
      <c r="G10" s="170">
        <f t="shared" si="3"/>
        <v>753.5</v>
      </c>
      <c r="H10" s="170">
        <f t="shared" si="3"/>
        <v>302.7</v>
      </c>
      <c r="I10" s="171">
        <f t="shared" si="3"/>
        <v>559.29999999999995</v>
      </c>
      <c r="J10" s="172">
        <f>SUM(J7:J9)</f>
        <v>17998.599999999999</v>
      </c>
      <c r="K10" s="170">
        <f>SUM(K7:K9)</f>
        <v>11307.8</v>
      </c>
      <c r="L10" s="170">
        <f t="shared" si="3"/>
        <v>1610.3</v>
      </c>
      <c r="M10" s="170">
        <f t="shared" si="3"/>
        <v>29790</v>
      </c>
      <c r="N10" s="173">
        <f t="shared" si="3"/>
        <v>1133.8</v>
      </c>
      <c r="O10" s="169">
        <f t="shared" si="3"/>
        <v>381.1</v>
      </c>
      <c r="P10" s="170">
        <f t="shared" si="3"/>
        <v>63.7</v>
      </c>
      <c r="Q10" s="170">
        <f t="shared" si="3"/>
        <v>278</v>
      </c>
      <c r="R10" s="170">
        <f t="shared" si="3"/>
        <v>859</v>
      </c>
      <c r="S10" s="170">
        <f t="shared" si="3"/>
        <v>955.1</v>
      </c>
      <c r="T10" s="170">
        <f t="shared" si="3"/>
        <v>1318.6</v>
      </c>
      <c r="U10" s="171">
        <f t="shared" si="3"/>
        <v>2237.1</v>
      </c>
      <c r="V10" s="172">
        <f>SUM(V7:V9)</f>
        <v>1372.5</v>
      </c>
      <c r="W10" s="170">
        <f t="shared" si="3"/>
        <v>221.1</v>
      </c>
      <c r="X10" s="170">
        <f>SUM(X7:X9)</f>
        <v>549.79999999999995</v>
      </c>
      <c r="Y10" s="170">
        <f t="shared" si="3"/>
        <v>811.3</v>
      </c>
      <c r="Z10" s="170">
        <f>SUM(Z7:Z9)</f>
        <v>1156.3</v>
      </c>
      <c r="AA10" s="170">
        <f>SUM(AA7:AA9)</f>
        <v>684.9</v>
      </c>
      <c r="AB10" s="173">
        <f t="shared" si="3"/>
        <v>943.2</v>
      </c>
      <c r="AC10" s="174">
        <f t="shared" si="0"/>
        <v>90504.900000000038</v>
      </c>
    </row>
    <row r="11" spans="1:30" s="4" customFormat="1" ht="26.25" customHeight="1" x14ac:dyDescent="0.2">
      <c r="A11" s="586" t="s">
        <v>40</v>
      </c>
      <c r="B11" s="587"/>
      <c r="C11" s="160"/>
      <c r="D11" s="161"/>
      <c r="E11" s="162"/>
      <c r="F11" s="162"/>
      <c r="G11" s="162"/>
      <c r="H11" s="162"/>
      <c r="I11" s="163"/>
      <c r="J11" s="164"/>
      <c r="K11" s="162"/>
      <c r="L11" s="162"/>
      <c r="M11" s="162"/>
      <c r="N11" s="165"/>
      <c r="O11" s="161"/>
      <c r="P11" s="162"/>
      <c r="Q11" s="162"/>
      <c r="R11" s="162"/>
      <c r="S11" s="162"/>
      <c r="T11" s="162"/>
      <c r="U11" s="163"/>
      <c r="V11" s="164"/>
      <c r="W11" s="162"/>
      <c r="X11" s="162"/>
      <c r="Y11" s="162"/>
      <c r="Z11" s="162"/>
      <c r="AA11" s="162"/>
      <c r="AB11" s="165"/>
      <c r="AC11" s="14"/>
    </row>
    <row r="12" spans="1:30" x14ac:dyDescent="0.2">
      <c r="A12" s="175" t="s">
        <v>28</v>
      </c>
      <c r="B12" s="143" t="s">
        <v>207</v>
      </c>
      <c r="C12" s="32">
        <v>5527</v>
      </c>
      <c r="D12" s="63">
        <f t="shared" ref="D12:J12" si="4">D7</f>
        <v>1871</v>
      </c>
      <c r="E12" s="63">
        <f t="shared" si="4"/>
        <v>254</v>
      </c>
      <c r="F12" s="63">
        <f t="shared" si="4"/>
        <v>98</v>
      </c>
      <c r="G12" s="63">
        <f t="shared" si="4"/>
        <v>11</v>
      </c>
      <c r="H12" s="63">
        <f t="shared" si="4"/>
        <v>271</v>
      </c>
      <c r="I12" s="63">
        <f t="shared" si="4"/>
        <v>331</v>
      </c>
      <c r="J12" s="36">
        <f t="shared" si="4"/>
        <v>14067</v>
      </c>
      <c r="K12" s="66"/>
      <c r="L12" s="34"/>
      <c r="M12" s="66"/>
      <c r="N12" s="67">
        <f>N7</f>
        <v>980</v>
      </c>
      <c r="O12" s="33"/>
      <c r="P12" s="34"/>
      <c r="Q12" s="34"/>
      <c r="R12" s="34"/>
      <c r="S12" s="34"/>
      <c r="T12" s="34"/>
      <c r="U12" s="35"/>
      <c r="V12" s="39"/>
      <c r="W12" s="34"/>
      <c r="X12" s="194"/>
      <c r="Y12" s="66"/>
      <c r="Z12" s="194"/>
      <c r="AA12" s="194"/>
      <c r="AB12" s="194"/>
      <c r="AC12" s="40">
        <f t="shared" ref="AC12:AC30" si="5">SUM(C12:AB12)</f>
        <v>23410</v>
      </c>
      <c r="AD12" s="3" t="s">
        <v>153</v>
      </c>
    </row>
    <row r="13" spans="1:30" ht="12" customHeight="1" x14ac:dyDescent="0.2">
      <c r="A13" s="175" t="s">
        <v>23</v>
      </c>
      <c r="B13" s="143" t="s">
        <v>122</v>
      </c>
      <c r="C13" s="68"/>
      <c r="D13" s="33"/>
      <c r="E13" s="34"/>
      <c r="F13" s="34"/>
      <c r="G13" s="34"/>
      <c r="H13" s="34"/>
      <c r="I13" s="35"/>
      <c r="J13" s="71"/>
      <c r="K13" s="37">
        <f>K7</f>
        <v>8209</v>
      </c>
      <c r="L13" s="37">
        <f>L7</f>
        <v>1456</v>
      </c>
      <c r="M13" s="37">
        <f>M7</f>
        <v>20866</v>
      </c>
      <c r="N13" s="38"/>
      <c r="O13" s="33"/>
      <c r="P13" s="34"/>
      <c r="Q13" s="34"/>
      <c r="R13" s="34"/>
      <c r="S13" s="34"/>
      <c r="T13" s="34"/>
      <c r="U13" s="35"/>
      <c r="V13" s="39"/>
      <c r="W13" s="34"/>
      <c r="X13" s="34"/>
      <c r="Y13" s="34"/>
      <c r="Z13" s="34"/>
      <c r="AA13" s="34"/>
      <c r="AB13" s="38"/>
      <c r="AC13" s="40">
        <f t="shared" si="5"/>
        <v>30531</v>
      </c>
      <c r="AD13" s="3" t="s">
        <v>154</v>
      </c>
    </row>
    <row r="14" spans="1:30" x14ac:dyDescent="0.2">
      <c r="A14" s="193" t="s">
        <v>22</v>
      </c>
      <c r="B14" s="43" t="s">
        <v>140</v>
      </c>
      <c r="C14" s="75"/>
      <c r="D14" s="76"/>
      <c r="E14" s="77"/>
      <c r="F14" s="77"/>
      <c r="G14" s="77"/>
      <c r="H14" s="77"/>
      <c r="I14" s="78"/>
      <c r="J14" s="91">
        <v>1550</v>
      </c>
      <c r="K14" s="77"/>
      <c r="L14" s="77"/>
      <c r="M14" s="156">
        <v>1300</v>
      </c>
      <c r="N14" s="80"/>
      <c r="O14" s="76"/>
      <c r="P14" s="77"/>
      <c r="Q14" s="77"/>
      <c r="R14" s="77"/>
      <c r="S14" s="77"/>
      <c r="T14" s="77"/>
      <c r="U14" s="78"/>
      <c r="V14" s="79"/>
      <c r="W14" s="77"/>
      <c r="X14" s="77"/>
      <c r="Y14" s="77"/>
      <c r="Z14" s="77"/>
      <c r="AA14" s="77"/>
      <c r="AB14" s="80"/>
      <c r="AC14" s="40">
        <f t="shared" si="5"/>
        <v>2850</v>
      </c>
      <c r="AD14" s="3" t="s">
        <v>153</v>
      </c>
    </row>
    <row r="15" spans="1:30" ht="12" customHeight="1" x14ac:dyDescent="0.2">
      <c r="A15" s="175" t="s">
        <v>76</v>
      </c>
      <c r="B15" s="143" t="s">
        <v>9</v>
      </c>
      <c r="C15" s="68"/>
      <c r="D15" s="33"/>
      <c r="E15" s="34"/>
      <c r="F15" s="34"/>
      <c r="G15" s="34"/>
      <c r="H15" s="34"/>
      <c r="I15" s="35"/>
      <c r="J15" s="39"/>
      <c r="K15" s="34"/>
      <c r="L15" s="34"/>
      <c r="M15" s="34"/>
      <c r="N15" s="38"/>
      <c r="O15" s="190">
        <v>381</v>
      </c>
      <c r="P15" s="34"/>
      <c r="Q15" s="34"/>
      <c r="R15" s="34"/>
      <c r="S15" s="34"/>
      <c r="T15" s="34"/>
      <c r="U15" s="35"/>
      <c r="V15" s="39"/>
      <c r="W15" s="34"/>
      <c r="X15" s="34"/>
      <c r="Y15" s="34"/>
      <c r="Z15" s="34"/>
      <c r="AA15" s="34"/>
      <c r="AB15" s="38"/>
      <c r="AC15" s="40">
        <f t="shared" si="5"/>
        <v>381</v>
      </c>
      <c r="AD15" s="3" t="s">
        <v>155</v>
      </c>
    </row>
    <row r="16" spans="1:30" ht="12" customHeight="1" x14ac:dyDescent="0.2">
      <c r="A16" s="175" t="s">
        <v>27</v>
      </c>
      <c r="B16" s="143" t="s">
        <v>74</v>
      </c>
      <c r="C16" s="68"/>
      <c r="D16" s="33"/>
      <c r="E16" s="34"/>
      <c r="F16" s="34"/>
      <c r="G16" s="34"/>
      <c r="H16" s="34"/>
      <c r="I16" s="35"/>
      <c r="J16" s="39"/>
      <c r="K16" s="34"/>
      <c r="L16" s="34"/>
      <c r="M16" s="34"/>
      <c r="N16" s="38"/>
      <c r="O16" s="88"/>
      <c r="P16" s="151">
        <f>P10</f>
        <v>63.7</v>
      </c>
      <c r="Q16" s="69">
        <v>278</v>
      </c>
      <c r="R16" s="69">
        <v>859</v>
      </c>
      <c r="S16" s="307"/>
      <c r="T16" s="307"/>
      <c r="U16" s="308"/>
      <c r="V16" s="39"/>
      <c r="W16" s="34"/>
      <c r="X16" s="34"/>
      <c r="Y16" s="34"/>
      <c r="Z16" s="34"/>
      <c r="AA16" s="34"/>
      <c r="AB16" s="38"/>
      <c r="AC16" s="40">
        <f t="shared" si="5"/>
        <v>1200.7</v>
      </c>
      <c r="AD16" s="3" t="s">
        <v>155</v>
      </c>
    </row>
    <row r="17" spans="1:35" ht="12" customHeight="1" x14ac:dyDescent="0.2">
      <c r="A17" s="175" t="s">
        <v>24</v>
      </c>
      <c r="B17" s="143" t="s">
        <v>233</v>
      </c>
      <c r="C17" s="68"/>
      <c r="D17" s="33"/>
      <c r="E17" s="34"/>
      <c r="F17" s="34"/>
      <c r="G17" s="34"/>
      <c r="H17" s="34"/>
      <c r="I17" s="35"/>
      <c r="J17" s="39"/>
      <c r="K17" s="34"/>
      <c r="L17" s="34"/>
      <c r="M17" s="34"/>
      <c r="N17" s="38"/>
      <c r="O17" s="88"/>
      <c r="P17" s="66"/>
      <c r="Q17" s="66"/>
      <c r="R17" s="66"/>
      <c r="S17" s="66"/>
      <c r="T17" s="66"/>
      <c r="U17" s="89"/>
      <c r="V17" s="154">
        <v>440</v>
      </c>
      <c r="W17" s="66"/>
      <c r="X17" s="66"/>
      <c r="Y17" s="66"/>
      <c r="Z17" s="66"/>
      <c r="AA17" s="66"/>
      <c r="AB17" s="73"/>
      <c r="AC17" s="40">
        <f t="shared" si="5"/>
        <v>440</v>
      </c>
      <c r="AD17" s="3" t="s">
        <v>155</v>
      </c>
    </row>
    <row r="18" spans="1:35" ht="12" customHeight="1" x14ac:dyDescent="0.2">
      <c r="A18" s="175" t="s">
        <v>25</v>
      </c>
      <c r="B18" s="143" t="s">
        <v>18</v>
      </c>
      <c r="C18" s="68"/>
      <c r="D18" s="33"/>
      <c r="E18" s="34"/>
      <c r="F18" s="34"/>
      <c r="G18" s="34"/>
      <c r="H18" s="34"/>
      <c r="I18" s="35"/>
      <c r="J18" s="39"/>
      <c r="K18" s="34"/>
      <c r="L18" s="34"/>
      <c r="M18" s="34"/>
      <c r="N18" s="38"/>
      <c r="O18" s="33"/>
      <c r="P18" s="34"/>
      <c r="Q18" s="34"/>
      <c r="R18" s="34"/>
      <c r="S18" s="34"/>
      <c r="T18" s="34"/>
      <c r="U18" s="35"/>
      <c r="V18" s="71"/>
      <c r="W18" s="66"/>
      <c r="X18" s="66"/>
      <c r="Y18" s="72">
        <v>150</v>
      </c>
      <c r="Z18" s="72">
        <v>75</v>
      </c>
      <c r="AA18" s="72">
        <v>75</v>
      </c>
      <c r="AB18" s="74">
        <v>50</v>
      </c>
      <c r="AC18" s="40">
        <f t="shared" si="5"/>
        <v>350</v>
      </c>
      <c r="AD18" s="3" t="s">
        <v>155</v>
      </c>
    </row>
    <row r="19" spans="1:35" ht="12" customHeight="1" x14ac:dyDescent="0.2">
      <c r="A19" s="175" t="s">
        <v>30</v>
      </c>
      <c r="B19" s="143" t="s">
        <v>141</v>
      </c>
      <c r="C19" s="68"/>
      <c r="D19" s="33"/>
      <c r="E19" s="34"/>
      <c r="F19" s="34"/>
      <c r="G19" s="34"/>
      <c r="H19" s="34"/>
      <c r="I19" s="35"/>
      <c r="J19" s="39"/>
      <c r="K19" s="34"/>
      <c r="L19" s="34"/>
      <c r="M19" s="34"/>
      <c r="N19" s="38"/>
      <c r="O19" s="33"/>
      <c r="P19" s="34"/>
      <c r="Q19" s="34"/>
      <c r="R19" s="34"/>
      <c r="S19" s="34"/>
      <c r="T19" s="34"/>
      <c r="U19" s="35"/>
      <c r="V19" s="71"/>
      <c r="W19" s="66"/>
      <c r="X19" s="72">
        <v>550</v>
      </c>
      <c r="Y19" s="72">
        <v>661</v>
      </c>
      <c r="Z19" s="72">
        <v>951</v>
      </c>
      <c r="AA19" s="72">
        <v>610</v>
      </c>
      <c r="AB19" s="74">
        <v>893</v>
      </c>
      <c r="AC19" s="40">
        <f>SUM(C19:AB19)</f>
        <v>3665</v>
      </c>
      <c r="AD19" s="3" t="s">
        <v>155</v>
      </c>
    </row>
    <row r="20" spans="1:35" ht="12" customHeight="1" thickBot="1" x14ac:dyDescent="0.25">
      <c r="A20" s="175" t="s">
        <v>60</v>
      </c>
      <c r="B20" s="143" t="s">
        <v>194</v>
      </c>
      <c r="C20" s="68"/>
      <c r="D20" s="33"/>
      <c r="E20" s="34"/>
      <c r="F20" s="34"/>
      <c r="G20" s="34"/>
      <c r="H20" s="34"/>
      <c r="I20" s="35"/>
      <c r="J20" s="39"/>
      <c r="K20" s="34"/>
      <c r="L20" s="34"/>
      <c r="M20" s="34"/>
      <c r="N20" s="38"/>
      <c r="O20" s="33"/>
      <c r="P20" s="34"/>
      <c r="Q20" s="34"/>
      <c r="R20" s="34"/>
      <c r="S20" s="34"/>
      <c r="T20" s="34"/>
      <c r="U20" s="35"/>
      <c r="V20" s="154">
        <v>633</v>
      </c>
      <c r="W20" s="72">
        <v>221</v>
      </c>
      <c r="X20" s="66"/>
      <c r="Y20" s="66"/>
      <c r="Z20" s="66"/>
      <c r="AA20" s="66"/>
      <c r="AB20" s="73"/>
      <c r="AC20" s="40">
        <f t="shared" si="5"/>
        <v>854</v>
      </c>
      <c r="AD20" s="3" t="s">
        <v>155</v>
      </c>
    </row>
    <row r="21" spans="1:35" ht="27.75" customHeight="1" x14ac:dyDescent="0.2">
      <c r="A21" s="588" t="s">
        <v>73</v>
      </c>
      <c r="B21" s="589"/>
      <c r="C21" s="81"/>
      <c r="D21" s="82"/>
      <c r="E21" s="83"/>
      <c r="F21" s="83"/>
      <c r="G21" s="83"/>
      <c r="H21" s="83"/>
      <c r="I21" s="84"/>
      <c r="J21" s="85"/>
      <c r="K21" s="83"/>
      <c r="L21" s="83"/>
      <c r="M21" s="83"/>
      <c r="N21" s="86"/>
      <c r="O21" s="82"/>
      <c r="P21" s="83"/>
      <c r="Q21" s="83"/>
      <c r="R21" s="83"/>
      <c r="S21" s="83"/>
      <c r="T21" s="83"/>
      <c r="U21" s="84"/>
      <c r="V21" s="85"/>
      <c r="W21" s="83"/>
      <c r="X21" s="83"/>
      <c r="Y21" s="83"/>
      <c r="Z21" s="83"/>
      <c r="AA21" s="83"/>
      <c r="AB21" s="86"/>
      <c r="AC21" s="87">
        <f t="shared" si="5"/>
        <v>0</v>
      </c>
      <c r="AH21" s="122"/>
      <c r="AI21" s="122"/>
    </row>
    <row r="22" spans="1:35" x14ac:dyDescent="0.2">
      <c r="A22" s="142" t="s">
        <v>92</v>
      </c>
      <c r="B22" s="143" t="s">
        <v>98</v>
      </c>
      <c r="C22" s="32"/>
      <c r="D22" s="127"/>
      <c r="E22" s="128"/>
      <c r="F22" s="128"/>
      <c r="G22" s="128"/>
      <c r="H22" s="128"/>
      <c r="I22" s="129"/>
      <c r="J22" s="136"/>
      <c r="K22" s="134"/>
      <c r="L22" s="134"/>
      <c r="M22" s="134"/>
      <c r="N22" s="137"/>
      <c r="O22" s="88"/>
      <c r="P22" s="66"/>
      <c r="Q22" s="66"/>
      <c r="R22" s="66"/>
      <c r="S22" s="66"/>
      <c r="T22" s="134"/>
      <c r="U22" s="135"/>
      <c r="V22" s="39"/>
      <c r="W22" s="34"/>
      <c r="X22" s="34"/>
      <c r="Y22" s="34"/>
      <c r="Z22" s="34"/>
      <c r="AA22" s="34"/>
      <c r="AB22" s="38"/>
      <c r="AC22" s="40">
        <f>SUM(C22:AB22)</f>
        <v>0</v>
      </c>
    </row>
    <row r="23" spans="1:35" x14ac:dyDescent="0.2">
      <c r="A23" s="142" t="s">
        <v>99</v>
      </c>
      <c r="B23" s="143" t="s">
        <v>100</v>
      </c>
      <c r="C23" s="32">
        <v>80</v>
      </c>
      <c r="D23" s="127"/>
      <c r="E23" s="128"/>
      <c r="F23" s="128"/>
      <c r="G23" s="128"/>
      <c r="H23" s="128"/>
      <c r="I23" s="129"/>
      <c r="J23" s="136"/>
      <c r="K23" s="134"/>
      <c r="L23" s="134"/>
      <c r="M23" s="134"/>
      <c r="N23" s="137"/>
      <c r="O23" s="88"/>
      <c r="P23" s="66"/>
      <c r="Q23" s="66"/>
      <c r="R23" s="66"/>
      <c r="S23" s="66"/>
      <c r="T23" s="134"/>
      <c r="U23" s="135"/>
      <c r="V23" s="39"/>
      <c r="W23" s="34"/>
      <c r="X23" s="34"/>
      <c r="Y23" s="34"/>
      <c r="Z23" s="34"/>
      <c r="AA23" s="34"/>
      <c r="AB23" s="38"/>
      <c r="AC23" s="40">
        <f>SUM(C23:AB23)</f>
        <v>80</v>
      </c>
    </row>
    <row r="24" spans="1:35" x14ac:dyDescent="0.2">
      <c r="A24" s="142" t="s">
        <v>29</v>
      </c>
      <c r="B24" s="124" t="s">
        <v>95</v>
      </c>
      <c r="C24" s="32">
        <v>726</v>
      </c>
      <c r="D24" s="88"/>
      <c r="E24" s="66"/>
      <c r="F24" s="66"/>
      <c r="G24" s="66"/>
      <c r="H24" s="66"/>
      <c r="I24" s="89"/>
      <c r="J24" s="36">
        <v>600</v>
      </c>
      <c r="K24" s="37">
        <v>0</v>
      </c>
      <c r="L24" s="34"/>
      <c r="M24" s="37">
        <v>400</v>
      </c>
      <c r="N24" s="73"/>
      <c r="O24" s="33"/>
      <c r="P24" s="34"/>
      <c r="Q24" s="34"/>
      <c r="R24" s="34"/>
      <c r="S24" s="34"/>
      <c r="T24" s="34"/>
      <c r="U24" s="35"/>
      <c r="V24" s="39"/>
      <c r="W24" s="34"/>
      <c r="X24" s="66"/>
      <c r="Y24" s="66"/>
      <c r="Z24" s="34"/>
      <c r="AA24" s="34"/>
      <c r="AB24" s="73"/>
      <c r="AC24" s="40">
        <f t="shared" si="5"/>
        <v>1726</v>
      </c>
    </row>
    <row r="25" spans="1:35" ht="12" customHeight="1" x14ac:dyDescent="0.2">
      <c r="A25" s="142" t="s">
        <v>22</v>
      </c>
      <c r="B25" s="143" t="s">
        <v>96</v>
      </c>
      <c r="C25" s="32">
        <v>1800</v>
      </c>
      <c r="D25" s="33"/>
      <c r="E25" s="34"/>
      <c r="F25" s="34"/>
      <c r="G25" s="34"/>
      <c r="H25" s="34"/>
      <c r="I25" s="35"/>
      <c r="J25" s="36">
        <v>2900</v>
      </c>
      <c r="K25" s="34"/>
      <c r="L25" s="34"/>
      <c r="M25" s="37">
        <v>2200</v>
      </c>
      <c r="N25" s="38"/>
      <c r="O25" s="33"/>
      <c r="P25" s="34"/>
      <c r="Q25" s="34"/>
      <c r="R25" s="34"/>
      <c r="S25" s="34"/>
      <c r="T25" s="34"/>
      <c r="U25" s="35"/>
      <c r="V25" s="39"/>
      <c r="W25" s="34"/>
      <c r="X25" s="34"/>
      <c r="Y25" s="34"/>
      <c r="Z25" s="34"/>
      <c r="AA25" s="34"/>
      <c r="AB25" s="38"/>
      <c r="AC25" s="40">
        <f t="shared" si="5"/>
        <v>6900</v>
      </c>
    </row>
    <row r="26" spans="1:35" ht="25.5" x14ac:dyDescent="0.2">
      <c r="A26" s="142" t="s">
        <v>20</v>
      </c>
      <c r="B26" s="143" t="s">
        <v>206</v>
      </c>
      <c r="C26" s="32">
        <v>1900</v>
      </c>
      <c r="D26" s="127"/>
      <c r="E26" s="128"/>
      <c r="F26" s="128"/>
      <c r="G26" s="128"/>
      <c r="H26" s="128"/>
      <c r="I26" s="129"/>
      <c r="J26" s="130">
        <v>1500</v>
      </c>
      <c r="K26" s="128"/>
      <c r="L26" s="128"/>
      <c r="M26" s="128"/>
      <c r="N26" s="131"/>
      <c r="O26" s="33"/>
      <c r="P26" s="34"/>
      <c r="Q26" s="34"/>
      <c r="R26" s="34"/>
      <c r="S26" s="34"/>
      <c r="T26" s="138">
        <v>50</v>
      </c>
      <c r="U26" s="176">
        <v>50</v>
      </c>
      <c r="V26" s="126">
        <v>400</v>
      </c>
      <c r="W26" s="34"/>
      <c r="X26" s="34"/>
      <c r="Y26" s="34"/>
      <c r="Z26" s="34"/>
      <c r="AA26" s="34"/>
      <c r="AB26" s="38"/>
      <c r="AC26" s="40">
        <f>SUM(C26:AB26)</f>
        <v>3900</v>
      </c>
    </row>
    <row r="27" spans="1:35" x14ac:dyDescent="0.2">
      <c r="A27" s="142" t="s">
        <v>19</v>
      </c>
      <c r="B27" s="143" t="s">
        <v>97</v>
      </c>
      <c r="C27" s="32"/>
      <c r="D27" s="33"/>
      <c r="E27" s="34"/>
      <c r="F27" s="64"/>
      <c r="G27" s="64"/>
      <c r="H27" s="66"/>
      <c r="I27" s="65"/>
      <c r="J27" s="36"/>
      <c r="K27" s="66"/>
      <c r="L27" s="66"/>
      <c r="M27" s="37"/>
      <c r="N27" s="73"/>
      <c r="O27" s="152"/>
      <c r="P27" s="66"/>
      <c r="Q27" s="69"/>
      <c r="R27" s="69"/>
      <c r="S27" s="66"/>
      <c r="T27" s="66"/>
      <c r="U27" s="89"/>
      <c r="V27" s="154">
        <v>50</v>
      </c>
      <c r="W27" s="34"/>
      <c r="X27" s="34"/>
      <c r="Y27" s="34"/>
      <c r="Z27" s="34"/>
      <c r="AA27" s="34"/>
      <c r="AB27" s="38"/>
      <c r="AC27" s="158">
        <f>SUM(C27:AB27)</f>
        <v>50</v>
      </c>
    </row>
    <row r="28" spans="1:35" ht="24" customHeight="1" x14ac:dyDescent="0.2">
      <c r="A28" s="142" t="s">
        <v>67</v>
      </c>
      <c r="B28" s="143" t="s">
        <v>244</v>
      </c>
      <c r="C28" s="68"/>
      <c r="D28" s="88"/>
      <c r="E28" s="64">
        <v>227</v>
      </c>
      <c r="F28" s="64">
        <v>1051</v>
      </c>
      <c r="G28" s="64">
        <v>370</v>
      </c>
      <c r="H28" s="64">
        <v>32</v>
      </c>
      <c r="I28" s="89"/>
      <c r="J28" s="36">
        <v>20</v>
      </c>
      <c r="K28" s="156">
        <v>845</v>
      </c>
      <c r="L28" s="34"/>
      <c r="M28" s="37">
        <v>45</v>
      </c>
      <c r="N28" s="38"/>
      <c r="O28" s="33"/>
      <c r="P28" s="34"/>
      <c r="Q28" s="34"/>
      <c r="R28" s="34"/>
      <c r="S28" s="34"/>
      <c r="T28" s="34"/>
      <c r="U28" s="35"/>
      <c r="V28" s="39"/>
      <c r="W28" s="34"/>
      <c r="X28" s="34"/>
      <c r="Y28" s="34"/>
      <c r="Z28" s="34"/>
      <c r="AA28" s="34"/>
      <c r="AB28" s="38"/>
      <c r="AC28" s="157">
        <f t="shared" si="5"/>
        <v>2590</v>
      </c>
    </row>
    <row r="29" spans="1:35" ht="12" customHeight="1" x14ac:dyDescent="0.2">
      <c r="A29" s="144" t="s">
        <v>69</v>
      </c>
      <c r="B29" s="145" t="s">
        <v>142</v>
      </c>
      <c r="C29" s="75"/>
      <c r="D29" s="93"/>
      <c r="E29" s="77"/>
      <c r="F29" s="322">
        <v>500</v>
      </c>
      <c r="G29" s="77"/>
      <c r="H29" s="77"/>
      <c r="I29" s="78"/>
      <c r="J29" s="97"/>
      <c r="K29" s="156">
        <v>250</v>
      </c>
      <c r="L29" s="77"/>
      <c r="M29" s="37">
        <v>250</v>
      </c>
      <c r="N29" s="80"/>
      <c r="O29" s="76"/>
      <c r="P29" s="77"/>
      <c r="Q29" s="77"/>
      <c r="R29" s="77"/>
      <c r="S29" s="77"/>
      <c r="T29" s="77"/>
      <c r="U29" s="78"/>
      <c r="V29" s="79"/>
      <c r="W29" s="77"/>
      <c r="X29" s="77"/>
      <c r="Y29" s="77"/>
      <c r="Z29" s="77"/>
      <c r="AA29" s="77"/>
      <c r="AB29" s="80"/>
      <c r="AC29" s="40">
        <f t="shared" si="5"/>
        <v>1000</v>
      </c>
    </row>
    <row r="30" spans="1:35" s="9" customFormat="1" ht="12" customHeight="1" x14ac:dyDescent="0.2">
      <c r="A30" s="147" t="s">
        <v>54</v>
      </c>
      <c r="B30" s="43" t="s">
        <v>144</v>
      </c>
      <c r="C30" s="92"/>
      <c r="D30" s="93"/>
      <c r="E30" s="94"/>
      <c r="F30" s="94"/>
      <c r="G30" s="94"/>
      <c r="H30" s="94"/>
      <c r="I30" s="95"/>
      <c r="J30" s="91">
        <v>0</v>
      </c>
      <c r="K30" s="94"/>
      <c r="L30" s="94"/>
      <c r="M30" s="94"/>
      <c r="N30" s="96">
        <v>0</v>
      </c>
      <c r="O30" s="93"/>
      <c r="P30" s="94"/>
      <c r="Q30" s="94"/>
      <c r="R30" s="94"/>
      <c r="S30" s="94"/>
      <c r="T30" s="94"/>
      <c r="U30" s="95"/>
      <c r="V30" s="97"/>
      <c r="W30" s="94"/>
      <c r="X30" s="94"/>
      <c r="Y30" s="94"/>
      <c r="Z30" s="94"/>
      <c r="AA30" s="94"/>
      <c r="AB30" s="98"/>
      <c r="AC30" s="40">
        <f t="shared" si="5"/>
        <v>0</v>
      </c>
    </row>
    <row r="31" spans="1:35" s="9" customFormat="1" ht="12.75" customHeight="1" x14ac:dyDescent="0.2">
      <c r="A31" s="146" t="s">
        <v>59</v>
      </c>
      <c r="B31" s="124" t="s">
        <v>143</v>
      </c>
      <c r="C31" s="90"/>
      <c r="D31" s="88"/>
      <c r="E31" s="66"/>
      <c r="F31" s="66"/>
      <c r="G31" s="66"/>
      <c r="H31" s="66"/>
      <c r="I31" s="89"/>
      <c r="J31" s="36"/>
      <c r="K31" s="37"/>
      <c r="L31" s="37"/>
      <c r="M31" s="37"/>
      <c r="N31" s="73"/>
      <c r="O31" s="88"/>
      <c r="P31" s="66"/>
      <c r="Q31" s="66"/>
      <c r="R31" s="66"/>
      <c r="S31" s="66"/>
      <c r="T31" s="66"/>
      <c r="U31" s="89"/>
      <c r="V31" s="71"/>
      <c r="W31" s="66"/>
      <c r="X31" s="66"/>
      <c r="Y31" s="66"/>
      <c r="Z31" s="66"/>
      <c r="AA31" s="66"/>
      <c r="AB31" s="73"/>
      <c r="AC31" s="40">
        <f>SUM(C31:AB31)</f>
        <v>0</v>
      </c>
    </row>
    <row r="32" spans="1:35" x14ac:dyDescent="0.2">
      <c r="A32" s="142" t="s">
        <v>28</v>
      </c>
      <c r="B32" s="124" t="s">
        <v>102</v>
      </c>
      <c r="C32" s="90"/>
      <c r="D32" s="63">
        <v>2236</v>
      </c>
      <c r="E32" s="66"/>
      <c r="F32" s="64">
        <v>664</v>
      </c>
      <c r="G32" s="64">
        <v>372</v>
      </c>
      <c r="H32" s="66"/>
      <c r="I32" s="65">
        <v>228</v>
      </c>
      <c r="J32" s="71"/>
      <c r="K32" s="66"/>
      <c r="L32" s="66"/>
      <c r="M32" s="66"/>
      <c r="N32" s="73"/>
      <c r="O32" s="33"/>
      <c r="P32" s="34"/>
      <c r="Q32" s="34"/>
      <c r="R32" s="34"/>
      <c r="S32" s="34"/>
      <c r="T32" s="34"/>
      <c r="U32" s="35"/>
      <c r="V32" s="39"/>
      <c r="W32" s="34"/>
      <c r="X32" s="66"/>
      <c r="Y32" s="66"/>
      <c r="Z32" s="34"/>
      <c r="AA32" s="34"/>
      <c r="AB32" s="73"/>
      <c r="AC32" s="40">
        <f>SUM(C32:AB32)</f>
        <v>3500</v>
      </c>
    </row>
    <row r="33" spans="1:29" ht="12" customHeight="1" x14ac:dyDescent="0.2">
      <c r="A33" s="142" t="s">
        <v>21</v>
      </c>
      <c r="B33" s="143" t="s">
        <v>31</v>
      </c>
      <c r="C33" s="68"/>
      <c r="D33" s="33"/>
      <c r="E33" s="34"/>
      <c r="F33" s="34"/>
      <c r="G33" s="34"/>
      <c r="H33" s="34"/>
      <c r="I33" s="35"/>
      <c r="J33" s="71"/>
      <c r="K33" s="120">
        <v>800</v>
      </c>
      <c r="L33" s="134"/>
      <c r="M33" s="66"/>
      <c r="N33" s="38"/>
      <c r="O33" s="33"/>
      <c r="P33" s="34"/>
      <c r="Q33" s="34"/>
      <c r="R33" s="34"/>
      <c r="S33" s="34"/>
      <c r="T33" s="34"/>
      <c r="U33" s="35"/>
      <c r="V33" s="39"/>
      <c r="W33" s="34"/>
      <c r="X33" s="34"/>
      <c r="Y33" s="34"/>
      <c r="Z33" s="34"/>
      <c r="AA33" s="34"/>
      <c r="AB33" s="38"/>
      <c r="AC33" s="40">
        <f>SUM(C33:AB33)</f>
        <v>800</v>
      </c>
    </row>
    <row r="34" spans="1:29" ht="12" customHeight="1" x14ac:dyDescent="0.2">
      <c r="A34" s="144" t="s">
        <v>70</v>
      </c>
      <c r="B34" s="145"/>
      <c r="C34" s="75"/>
      <c r="D34" s="76"/>
      <c r="E34" s="77"/>
      <c r="F34" s="77"/>
      <c r="G34" s="77"/>
      <c r="H34" s="77"/>
      <c r="I34" s="78"/>
      <c r="J34" s="97"/>
      <c r="K34" s="156">
        <v>210</v>
      </c>
      <c r="L34" s="37">
        <v>40</v>
      </c>
      <c r="M34" s="66"/>
      <c r="N34" s="80"/>
      <c r="O34" s="76"/>
      <c r="P34" s="77"/>
      <c r="Q34" s="77"/>
      <c r="R34" s="77"/>
      <c r="S34" s="77"/>
      <c r="T34" s="77"/>
      <c r="U34" s="78"/>
      <c r="V34" s="79"/>
      <c r="W34" s="77"/>
      <c r="X34" s="77"/>
      <c r="Y34" s="77"/>
      <c r="Z34" s="125">
        <v>130</v>
      </c>
      <c r="AA34" s="77"/>
      <c r="AB34" s="80"/>
      <c r="AC34" s="40">
        <f>SUM(C34:AB34)</f>
        <v>380</v>
      </c>
    </row>
    <row r="35" spans="1:29" ht="12" customHeight="1" x14ac:dyDescent="0.2">
      <c r="A35" s="144" t="s">
        <v>23</v>
      </c>
      <c r="B35" s="145" t="s">
        <v>193</v>
      </c>
      <c r="C35" s="75"/>
      <c r="D35" s="76"/>
      <c r="E35" s="77"/>
      <c r="F35" s="77"/>
      <c r="G35" s="77"/>
      <c r="H35" s="77"/>
      <c r="I35" s="78"/>
      <c r="J35" s="97"/>
      <c r="K35" s="94"/>
      <c r="L35" s="77"/>
      <c r="M35" s="37">
        <v>1000</v>
      </c>
      <c r="N35" s="80"/>
      <c r="O35" s="76"/>
      <c r="P35" s="77"/>
      <c r="Q35" s="77"/>
      <c r="R35" s="77"/>
      <c r="S35" s="77"/>
      <c r="T35" s="77"/>
      <c r="U35" s="78"/>
      <c r="V35" s="126">
        <v>250</v>
      </c>
      <c r="W35" s="77"/>
      <c r="X35" s="77"/>
      <c r="Y35" s="77"/>
      <c r="Z35" s="77"/>
      <c r="AA35" s="77"/>
      <c r="AB35" s="80"/>
      <c r="AC35" s="40">
        <f t="shared" ref="AC35:AC46" si="6">SUM(C35:AB35)</f>
        <v>1250</v>
      </c>
    </row>
    <row r="36" spans="1:29" ht="12" customHeight="1" x14ac:dyDescent="0.2">
      <c r="A36" s="144" t="s">
        <v>68</v>
      </c>
      <c r="B36" s="145"/>
      <c r="C36" s="75"/>
      <c r="D36" s="76"/>
      <c r="E36" s="77"/>
      <c r="F36" s="77"/>
      <c r="G36" s="77"/>
      <c r="H36" s="77"/>
      <c r="I36" s="78"/>
      <c r="J36" s="97"/>
      <c r="K36" s="94"/>
      <c r="L36" s="77"/>
      <c r="M36" s="37">
        <v>500</v>
      </c>
      <c r="N36" s="80"/>
      <c r="O36" s="76"/>
      <c r="P36" s="77"/>
      <c r="Q36" s="77"/>
      <c r="R36" s="77"/>
      <c r="S36" s="77"/>
      <c r="T36" s="77"/>
      <c r="U36" s="78"/>
      <c r="V36" s="79"/>
      <c r="W36" s="77"/>
      <c r="X36" s="77"/>
      <c r="Y36" s="77"/>
      <c r="Z36" s="77"/>
      <c r="AA36" s="77"/>
      <c r="AB36" s="80"/>
      <c r="AC36" s="40">
        <f t="shared" si="6"/>
        <v>500</v>
      </c>
    </row>
    <row r="37" spans="1:29" s="9" customFormat="1" ht="12" customHeight="1" x14ac:dyDescent="0.2">
      <c r="A37" s="146" t="s">
        <v>62</v>
      </c>
      <c r="B37" s="124" t="s">
        <v>249</v>
      </c>
      <c r="C37" s="132"/>
      <c r="D37" s="133"/>
      <c r="E37" s="134"/>
      <c r="F37" s="134"/>
      <c r="G37" s="134"/>
      <c r="H37" s="134"/>
      <c r="I37" s="135"/>
      <c r="J37" s="136"/>
      <c r="K37" s="134"/>
      <c r="L37" s="134"/>
      <c r="M37" s="134"/>
      <c r="N37" s="137"/>
      <c r="O37" s="133"/>
      <c r="P37" s="134"/>
      <c r="Q37" s="134"/>
      <c r="R37" s="134"/>
      <c r="S37" s="138">
        <v>955</v>
      </c>
      <c r="T37" s="138">
        <v>1319</v>
      </c>
      <c r="U37" s="135"/>
      <c r="V37" s="136"/>
      <c r="W37" s="134"/>
      <c r="X37" s="134"/>
      <c r="Y37" s="134"/>
      <c r="Z37" s="134"/>
      <c r="AA37" s="134"/>
      <c r="AB37" s="137"/>
      <c r="AC37" s="139">
        <f t="shared" si="6"/>
        <v>2274</v>
      </c>
    </row>
    <row r="38" spans="1:29" ht="12" customHeight="1" x14ac:dyDescent="0.2">
      <c r="A38" s="142" t="s">
        <v>0</v>
      </c>
      <c r="B38" s="143" t="s">
        <v>34</v>
      </c>
      <c r="C38" s="68"/>
      <c r="D38" s="33"/>
      <c r="E38" s="34"/>
      <c r="F38" s="34"/>
      <c r="G38" s="34"/>
      <c r="H38" s="34"/>
      <c r="I38" s="35"/>
      <c r="J38" s="39"/>
      <c r="K38" s="34"/>
      <c r="L38" s="34"/>
      <c r="M38" s="34"/>
      <c r="N38" s="38"/>
      <c r="O38" s="33"/>
      <c r="P38" s="34"/>
      <c r="Q38" s="34"/>
      <c r="R38" s="34"/>
      <c r="S38" s="34"/>
      <c r="T38" s="34"/>
      <c r="U38" s="70">
        <v>500</v>
      </c>
      <c r="V38" s="39"/>
      <c r="W38" s="34"/>
      <c r="X38" s="34"/>
      <c r="Y38" s="34"/>
      <c r="Z38" s="34"/>
      <c r="AA38" s="34"/>
      <c r="AB38" s="38"/>
      <c r="AC38" s="40">
        <f t="shared" si="6"/>
        <v>500</v>
      </c>
    </row>
    <row r="39" spans="1:29" s="9" customFormat="1" ht="12" customHeight="1" x14ac:dyDescent="0.2">
      <c r="A39" s="146" t="s">
        <v>36</v>
      </c>
      <c r="B39" s="124" t="s">
        <v>37</v>
      </c>
      <c r="C39" s="90"/>
      <c r="D39" s="88"/>
      <c r="E39" s="66"/>
      <c r="F39" s="66"/>
      <c r="G39" s="66"/>
      <c r="H39" s="66"/>
      <c r="I39" s="89"/>
      <c r="J39" s="71"/>
      <c r="K39" s="66"/>
      <c r="L39" s="66"/>
      <c r="M39" s="66"/>
      <c r="N39" s="73"/>
      <c r="O39" s="88"/>
      <c r="P39" s="66"/>
      <c r="Q39" s="66"/>
      <c r="R39" s="66"/>
      <c r="S39" s="66"/>
      <c r="T39" s="66"/>
      <c r="U39" s="70">
        <v>1941</v>
      </c>
      <c r="V39" s="71"/>
      <c r="W39" s="66"/>
      <c r="X39" s="66"/>
      <c r="Y39" s="66"/>
      <c r="Z39" s="66"/>
      <c r="AA39" s="66"/>
      <c r="AB39" s="73"/>
      <c r="AC39" s="40">
        <f t="shared" si="6"/>
        <v>1941</v>
      </c>
    </row>
    <row r="40" spans="1:29" s="9" customFormat="1" ht="12.75" customHeight="1" x14ac:dyDescent="0.2">
      <c r="A40" s="147" t="s">
        <v>61</v>
      </c>
      <c r="B40" s="43" t="s">
        <v>198</v>
      </c>
      <c r="C40" s="92"/>
      <c r="D40" s="93"/>
      <c r="E40" s="94"/>
      <c r="F40" s="94"/>
      <c r="G40" s="94"/>
      <c r="H40" s="94"/>
      <c r="I40" s="95"/>
      <c r="J40" s="91">
        <v>500</v>
      </c>
      <c r="K40" s="94"/>
      <c r="L40" s="94"/>
      <c r="M40" s="94"/>
      <c r="N40" s="98"/>
      <c r="O40" s="93"/>
      <c r="P40" s="94"/>
      <c r="Q40" s="94"/>
      <c r="R40" s="94"/>
      <c r="S40" s="94"/>
      <c r="T40" s="94"/>
      <c r="U40" s="95"/>
      <c r="V40" s="126"/>
      <c r="W40" s="125"/>
      <c r="X40" s="94"/>
      <c r="Y40" s="94"/>
      <c r="Z40" s="94"/>
      <c r="AA40" s="125"/>
      <c r="AB40" s="98"/>
      <c r="AC40" s="40">
        <f t="shared" si="6"/>
        <v>500</v>
      </c>
    </row>
    <row r="41" spans="1:29" s="9" customFormat="1" ht="12" customHeight="1" x14ac:dyDescent="0.2">
      <c r="A41" s="147" t="s">
        <v>60</v>
      </c>
      <c r="B41" s="43" t="s">
        <v>80</v>
      </c>
      <c r="C41" s="92"/>
      <c r="D41" s="93"/>
      <c r="E41" s="94"/>
      <c r="F41" s="94"/>
      <c r="G41" s="94"/>
      <c r="H41" s="94"/>
      <c r="I41" s="95"/>
      <c r="J41" s="97"/>
      <c r="K41" s="94"/>
      <c r="L41" s="94"/>
      <c r="M41" s="94"/>
      <c r="N41" s="98"/>
      <c r="O41" s="93"/>
      <c r="P41" s="94"/>
      <c r="Q41" s="94"/>
      <c r="R41" s="94"/>
      <c r="S41" s="94"/>
      <c r="T41" s="94"/>
      <c r="U41" s="95"/>
      <c r="V41" s="97"/>
      <c r="W41" s="125"/>
      <c r="X41" s="94"/>
      <c r="Y41" s="125"/>
      <c r="Z41" s="94"/>
      <c r="AA41" s="94"/>
      <c r="AB41" s="98"/>
      <c r="AC41" s="40">
        <f t="shared" si="6"/>
        <v>0</v>
      </c>
    </row>
    <row r="42" spans="1:29" ht="12" customHeight="1" x14ac:dyDescent="0.2">
      <c r="A42" s="144" t="s">
        <v>66</v>
      </c>
      <c r="B42" s="145" t="s">
        <v>93</v>
      </c>
      <c r="C42" s="75"/>
      <c r="D42" s="76"/>
      <c r="E42" s="77"/>
      <c r="F42" s="77"/>
      <c r="G42" s="77"/>
      <c r="H42" s="77"/>
      <c r="I42" s="78"/>
      <c r="J42" s="79"/>
      <c r="K42" s="77"/>
      <c r="L42" s="77"/>
      <c r="M42" s="77"/>
      <c r="N42" s="80"/>
      <c r="O42" s="88"/>
      <c r="P42" s="94"/>
      <c r="Q42" s="94"/>
      <c r="R42" s="94"/>
      <c r="S42" s="66"/>
      <c r="T42" s="66"/>
      <c r="U42" s="89"/>
      <c r="V42" s="79"/>
      <c r="W42" s="77"/>
      <c r="X42" s="77"/>
      <c r="Y42" s="77"/>
      <c r="Z42" s="77"/>
      <c r="AA42" s="77"/>
      <c r="AB42" s="80"/>
      <c r="AC42" s="40">
        <f>SUM(C42:AB42)</f>
        <v>0</v>
      </c>
    </row>
    <row r="43" spans="1:29" ht="12" customHeight="1" x14ac:dyDescent="0.2">
      <c r="A43" s="142" t="s">
        <v>26</v>
      </c>
      <c r="B43" s="143" t="s">
        <v>32</v>
      </c>
      <c r="C43" s="68"/>
      <c r="D43" s="33"/>
      <c r="E43" s="34"/>
      <c r="F43" s="34"/>
      <c r="G43" s="34"/>
      <c r="H43" s="34"/>
      <c r="I43" s="35"/>
      <c r="J43" s="71"/>
      <c r="K43" s="66"/>
      <c r="L43" s="66"/>
      <c r="M43" s="66"/>
      <c r="N43" s="73"/>
      <c r="O43" s="88"/>
      <c r="P43" s="66"/>
      <c r="Q43" s="66"/>
      <c r="R43" s="66"/>
      <c r="S43" s="66"/>
      <c r="T43" s="66"/>
      <c r="U43" s="89"/>
      <c r="V43" s="39"/>
      <c r="W43" s="34"/>
      <c r="X43" s="34"/>
      <c r="Y43" s="34"/>
      <c r="Z43" s="34"/>
      <c r="AA43" s="34"/>
      <c r="AB43" s="38"/>
      <c r="AC43" s="40">
        <f t="shared" si="6"/>
        <v>0</v>
      </c>
    </row>
    <row r="44" spans="1:29" ht="12" customHeight="1" x14ac:dyDescent="0.2">
      <c r="A44" s="144" t="s">
        <v>63</v>
      </c>
      <c r="B44" s="145" t="s">
        <v>64</v>
      </c>
      <c r="C44" s="75"/>
      <c r="D44" s="76"/>
      <c r="E44" s="77"/>
      <c r="F44" s="77"/>
      <c r="G44" s="77"/>
      <c r="H44" s="77"/>
      <c r="I44" s="78"/>
      <c r="J44" s="79"/>
      <c r="K44" s="77"/>
      <c r="L44" s="77"/>
      <c r="M44" s="77"/>
      <c r="N44" s="80"/>
      <c r="O44" s="93"/>
      <c r="P44" s="94"/>
      <c r="Q44" s="94"/>
      <c r="R44" s="94"/>
      <c r="S44" s="66"/>
      <c r="T44" s="66"/>
      <c r="U44" s="89"/>
      <c r="V44" s="79"/>
      <c r="W44" s="77"/>
      <c r="X44" s="77"/>
      <c r="Y44" s="77"/>
      <c r="Z44" s="77"/>
      <c r="AA44" s="77"/>
      <c r="AB44" s="80"/>
      <c r="AC44" s="40">
        <f t="shared" si="6"/>
        <v>0</v>
      </c>
    </row>
    <row r="45" spans="1:29" ht="12" customHeight="1" x14ac:dyDescent="0.2">
      <c r="A45" s="144" t="s">
        <v>65</v>
      </c>
      <c r="B45" s="145" t="s">
        <v>94</v>
      </c>
      <c r="C45" s="75"/>
      <c r="D45" s="76"/>
      <c r="E45" s="77"/>
      <c r="F45" s="77"/>
      <c r="G45" s="77"/>
      <c r="H45" s="77"/>
      <c r="I45" s="78"/>
      <c r="J45" s="79"/>
      <c r="K45" s="77"/>
      <c r="L45" s="77"/>
      <c r="M45" s="77"/>
      <c r="N45" s="80"/>
      <c r="O45" s="93"/>
      <c r="P45" s="94"/>
      <c r="Q45" s="94"/>
      <c r="R45" s="94"/>
      <c r="S45" s="191"/>
      <c r="T45" s="191"/>
      <c r="U45" s="192"/>
      <c r="V45" s="79"/>
      <c r="W45" s="77"/>
      <c r="X45" s="77"/>
      <c r="Y45" s="77"/>
      <c r="Z45" s="77"/>
      <c r="AA45" s="77"/>
      <c r="AB45" s="80"/>
      <c r="AC45" s="40">
        <f t="shared" si="6"/>
        <v>0</v>
      </c>
    </row>
    <row r="46" spans="1:29" s="9" customFormat="1" ht="12" customHeight="1" thickBot="1" x14ac:dyDescent="0.25">
      <c r="A46" s="148" t="s">
        <v>53</v>
      </c>
      <c r="B46" s="149"/>
      <c r="C46" s="99"/>
      <c r="D46" s="100"/>
      <c r="E46" s="101"/>
      <c r="F46" s="101"/>
      <c r="G46" s="101"/>
      <c r="H46" s="101"/>
      <c r="I46" s="102"/>
      <c r="J46" s="103"/>
      <c r="K46" s="101"/>
      <c r="L46" s="101"/>
      <c r="M46" s="101"/>
      <c r="N46" s="104"/>
      <c r="O46" s="100"/>
      <c r="P46" s="101"/>
      <c r="Q46" s="101"/>
      <c r="R46" s="101"/>
      <c r="S46" s="101"/>
      <c r="T46" s="101"/>
      <c r="U46" s="102"/>
      <c r="V46" s="103"/>
      <c r="W46" s="101"/>
      <c r="X46" s="101"/>
      <c r="Y46" s="101"/>
      <c r="Z46" s="101"/>
      <c r="AA46" s="101"/>
      <c r="AB46" s="104"/>
      <c r="AC46" s="40">
        <f t="shared" si="6"/>
        <v>0</v>
      </c>
    </row>
    <row r="47" spans="1:29" s="1" customFormat="1" ht="14.25" thickTop="1" thickBot="1" x14ac:dyDescent="0.25">
      <c r="A47" s="15" t="s">
        <v>33</v>
      </c>
      <c r="B47" s="18"/>
      <c r="C47" s="105">
        <f t="shared" ref="C47:AB47" si="7">SUM(C12:C46)</f>
        <v>10033</v>
      </c>
      <c r="D47" s="106">
        <f t="shared" si="7"/>
        <v>4107</v>
      </c>
      <c r="E47" s="107">
        <f t="shared" si="7"/>
        <v>481</v>
      </c>
      <c r="F47" s="107">
        <f t="shared" si="7"/>
        <v>2313</v>
      </c>
      <c r="G47" s="107">
        <f t="shared" si="7"/>
        <v>753</v>
      </c>
      <c r="H47" s="107">
        <f t="shared" si="7"/>
        <v>303</v>
      </c>
      <c r="I47" s="108">
        <f t="shared" si="7"/>
        <v>559</v>
      </c>
      <c r="J47" s="109">
        <f t="shared" si="7"/>
        <v>21137</v>
      </c>
      <c r="K47" s="107">
        <f t="shared" si="7"/>
        <v>10314</v>
      </c>
      <c r="L47" s="107">
        <f t="shared" si="7"/>
        <v>1496</v>
      </c>
      <c r="M47" s="107">
        <f t="shared" si="7"/>
        <v>26561</v>
      </c>
      <c r="N47" s="110">
        <f t="shared" si="7"/>
        <v>980</v>
      </c>
      <c r="O47" s="106">
        <f t="shared" si="7"/>
        <v>381</v>
      </c>
      <c r="P47" s="107">
        <f t="shared" si="7"/>
        <v>63.7</v>
      </c>
      <c r="Q47" s="107">
        <f t="shared" si="7"/>
        <v>278</v>
      </c>
      <c r="R47" s="107">
        <f t="shared" si="7"/>
        <v>859</v>
      </c>
      <c r="S47" s="107">
        <f t="shared" si="7"/>
        <v>955</v>
      </c>
      <c r="T47" s="107">
        <f t="shared" si="7"/>
        <v>1369</v>
      </c>
      <c r="U47" s="108">
        <f t="shared" si="7"/>
        <v>2491</v>
      </c>
      <c r="V47" s="109">
        <f t="shared" si="7"/>
        <v>1773</v>
      </c>
      <c r="W47" s="107">
        <f t="shared" si="7"/>
        <v>221</v>
      </c>
      <c r="X47" s="107">
        <f t="shared" si="7"/>
        <v>550</v>
      </c>
      <c r="Y47" s="107">
        <f t="shared" si="7"/>
        <v>811</v>
      </c>
      <c r="Z47" s="107">
        <f t="shared" si="7"/>
        <v>1156</v>
      </c>
      <c r="AA47" s="107">
        <f t="shared" si="7"/>
        <v>685</v>
      </c>
      <c r="AB47" s="110">
        <f t="shared" si="7"/>
        <v>943</v>
      </c>
      <c r="AC47" s="111">
        <f>SUM(C47:AB47)</f>
        <v>91572.7</v>
      </c>
    </row>
    <row r="48" spans="1:29" s="8" customFormat="1" ht="13.5" thickTop="1" x14ac:dyDescent="0.2">
      <c r="A48" s="306" t="s">
        <v>126</v>
      </c>
      <c r="C48" s="112">
        <f>C47-C10</f>
        <v>1255.7999999999993</v>
      </c>
      <c r="D48" s="112">
        <f>D47-D10</f>
        <v>-0.3999999999996362</v>
      </c>
      <c r="E48" s="112">
        <f t="shared" ref="E48:AB48" si="8">E47-E10</f>
        <v>-0.39999999999997726</v>
      </c>
      <c r="F48" s="112">
        <f t="shared" si="8"/>
        <v>461.79999999999995</v>
      </c>
      <c r="G48" s="112">
        <f t="shared" si="8"/>
        <v>-0.5</v>
      </c>
      <c r="H48" s="112">
        <f t="shared" si="8"/>
        <v>0.30000000000001137</v>
      </c>
      <c r="I48" s="112">
        <f t="shared" si="8"/>
        <v>-0.29999999999995453</v>
      </c>
      <c r="J48" s="112">
        <f t="shared" si="8"/>
        <v>3138.4000000000015</v>
      </c>
      <c r="K48" s="112">
        <f t="shared" si="8"/>
        <v>-993.79999999999927</v>
      </c>
      <c r="L48" s="112">
        <f t="shared" si="8"/>
        <v>-114.29999999999995</v>
      </c>
      <c r="M48" s="112">
        <f t="shared" si="8"/>
        <v>-3229</v>
      </c>
      <c r="N48" s="112">
        <f t="shared" si="8"/>
        <v>-153.79999999999995</v>
      </c>
      <c r="O48" s="112">
        <f t="shared" si="8"/>
        <v>-0.10000000000002274</v>
      </c>
      <c r="P48" s="112">
        <f t="shared" si="8"/>
        <v>0</v>
      </c>
      <c r="Q48" s="112">
        <f t="shared" si="8"/>
        <v>0</v>
      </c>
      <c r="R48" s="112">
        <f t="shared" si="8"/>
        <v>0</v>
      </c>
      <c r="S48" s="112">
        <f t="shared" si="8"/>
        <v>-0.10000000000002274</v>
      </c>
      <c r="T48" s="112">
        <f t="shared" si="8"/>
        <v>50.400000000000091</v>
      </c>
      <c r="U48" s="112">
        <f t="shared" si="8"/>
        <v>253.90000000000009</v>
      </c>
      <c r="V48" s="112">
        <f t="shared" si="8"/>
        <v>400.5</v>
      </c>
      <c r="W48" s="112">
        <f t="shared" si="8"/>
        <v>-9.9999999999994316E-2</v>
      </c>
      <c r="X48" s="112">
        <f t="shared" si="8"/>
        <v>0.20000000000004547</v>
      </c>
      <c r="Y48" s="112">
        <f t="shared" si="8"/>
        <v>-0.29999999999995453</v>
      </c>
      <c r="Z48" s="112">
        <f t="shared" si="8"/>
        <v>-0.29999999999995453</v>
      </c>
      <c r="AA48" s="112">
        <f t="shared" si="8"/>
        <v>0.10000000000002274</v>
      </c>
      <c r="AB48" s="112">
        <f t="shared" si="8"/>
        <v>-0.20000000000004547</v>
      </c>
      <c r="AC48" s="113">
        <f>AC10-AC47</f>
        <v>-1067.7999999999593</v>
      </c>
    </row>
    <row r="50" spans="1:37" s="41" customFormat="1" x14ac:dyDescent="0.2">
      <c r="C50" s="114" t="s">
        <v>2</v>
      </c>
      <c r="D50" s="578" t="s">
        <v>3</v>
      </c>
      <c r="E50" s="578"/>
      <c r="F50" s="578"/>
      <c r="G50" s="578"/>
      <c r="H50" s="578"/>
      <c r="I50" s="578"/>
      <c r="J50" s="578" t="s">
        <v>17</v>
      </c>
      <c r="K50" s="578"/>
      <c r="L50" s="578"/>
      <c r="M50" s="578"/>
      <c r="N50" s="578"/>
      <c r="O50" s="578" t="s">
        <v>10</v>
      </c>
      <c r="P50" s="578"/>
      <c r="Q50" s="578"/>
      <c r="R50" s="578"/>
      <c r="S50" s="578"/>
      <c r="T50" s="578"/>
      <c r="U50" s="578"/>
      <c r="V50" s="578" t="s">
        <v>18</v>
      </c>
      <c r="W50" s="578"/>
      <c r="X50" s="578"/>
      <c r="Y50" s="578"/>
      <c r="Z50" s="578"/>
      <c r="AA50" s="578"/>
      <c r="AB50" s="578"/>
      <c r="AC50" s="114"/>
    </row>
    <row r="51" spans="1:37" s="41" customFormat="1" x14ac:dyDescent="0.2">
      <c r="A51" s="3">
        <f>4/9</f>
        <v>0.44444444444444442</v>
      </c>
      <c r="B51" s="42" t="s">
        <v>56</v>
      </c>
      <c r="C51" s="115">
        <f>SUM(C10)</f>
        <v>8777.2000000000007</v>
      </c>
      <c r="D51" s="579">
        <f>SUM(D10:I10)</f>
        <v>8055.4999999999991</v>
      </c>
      <c r="E51" s="578"/>
      <c r="F51" s="578"/>
      <c r="G51" s="578"/>
      <c r="H51" s="578"/>
      <c r="I51" s="578"/>
      <c r="J51" s="579">
        <f>SUM(J10:N10)</f>
        <v>61840.5</v>
      </c>
      <c r="K51" s="578"/>
      <c r="L51" s="578"/>
      <c r="M51" s="578"/>
      <c r="N51" s="578"/>
      <c r="O51" s="579">
        <f>SUM(O10:U10)</f>
        <v>6092.6</v>
      </c>
      <c r="P51" s="578"/>
      <c r="Q51" s="578"/>
      <c r="R51" s="578"/>
      <c r="S51" s="578"/>
      <c r="T51" s="578"/>
      <c r="U51" s="578"/>
      <c r="V51" s="579">
        <f>SUM(V10:AB10)</f>
        <v>5739.0999999999995</v>
      </c>
      <c r="W51" s="578"/>
      <c r="X51" s="578"/>
      <c r="Y51" s="578"/>
      <c r="Z51" s="578"/>
      <c r="AA51" s="578"/>
      <c r="AB51" s="578"/>
      <c r="AC51" s="121">
        <f>SUM(C51:AB51)</f>
        <v>90504.900000000009</v>
      </c>
      <c r="AD51" s="197">
        <f>AC51*5</f>
        <v>452524.50000000006</v>
      </c>
    </row>
    <row r="52" spans="1:37" s="122" customFormat="1" x14ac:dyDescent="0.2">
      <c r="A52" s="118" t="s">
        <v>55</v>
      </c>
      <c r="B52" s="119" t="s">
        <v>57</v>
      </c>
      <c r="C52" s="123">
        <f>SUM(C11:C20)</f>
        <v>5527</v>
      </c>
      <c r="D52" s="571">
        <f>SUM(D11:I20)</f>
        <v>2836</v>
      </c>
      <c r="E52" s="571"/>
      <c r="F52" s="571"/>
      <c r="G52" s="571"/>
      <c r="H52" s="571"/>
      <c r="I52" s="571"/>
      <c r="J52" s="571">
        <f>SUM(J11:N20)</f>
        <v>48428</v>
      </c>
      <c r="K52" s="571"/>
      <c r="L52" s="571"/>
      <c r="M52" s="571"/>
      <c r="N52" s="571"/>
      <c r="O52" s="571">
        <f>SUM(O11:U20)</f>
        <v>1581.7</v>
      </c>
      <c r="P52" s="571"/>
      <c r="Q52" s="571"/>
      <c r="R52" s="571"/>
      <c r="S52" s="571"/>
      <c r="T52" s="571"/>
      <c r="U52" s="571"/>
      <c r="V52" s="571">
        <f>SUM(V11:AB20)</f>
        <v>5309</v>
      </c>
      <c r="W52" s="571"/>
      <c r="X52" s="571"/>
      <c r="Y52" s="571"/>
      <c r="Z52" s="571"/>
      <c r="AA52" s="571"/>
      <c r="AB52" s="571"/>
      <c r="AC52" s="121">
        <f>SUM(C52:AB52)</f>
        <v>63681.7</v>
      </c>
      <c r="AD52" s="197">
        <f>AC52*5</f>
        <v>318408.5</v>
      </c>
    </row>
    <row r="53" spans="1:37" s="122" customFormat="1" x14ac:dyDescent="0.2">
      <c r="A53" s="118" t="s">
        <v>71</v>
      </c>
      <c r="B53" s="119" t="s">
        <v>72</v>
      </c>
      <c r="C53" s="123">
        <f>SUM(C21:C46)</f>
        <v>4506</v>
      </c>
      <c r="D53" s="571">
        <f>SUM(D21:I46)</f>
        <v>5680</v>
      </c>
      <c r="E53" s="571"/>
      <c r="F53" s="571"/>
      <c r="G53" s="571"/>
      <c r="H53" s="571"/>
      <c r="I53" s="571"/>
      <c r="J53" s="571">
        <f>SUM(J21:N46)</f>
        <v>12060</v>
      </c>
      <c r="K53" s="571"/>
      <c r="L53" s="571"/>
      <c r="M53" s="571"/>
      <c r="N53" s="571"/>
      <c r="O53" s="571">
        <f>SUM(O21:U46)</f>
        <v>4815</v>
      </c>
      <c r="P53" s="571"/>
      <c r="Q53" s="571"/>
      <c r="R53" s="571"/>
      <c r="S53" s="571"/>
      <c r="T53" s="571"/>
      <c r="U53" s="571"/>
      <c r="V53" s="571">
        <f>SUM(V21:AB46)</f>
        <v>830</v>
      </c>
      <c r="W53" s="571"/>
      <c r="X53" s="571"/>
      <c r="Y53" s="571"/>
      <c r="Z53" s="571"/>
      <c r="AA53" s="571"/>
      <c r="AB53" s="571"/>
      <c r="AC53" s="121">
        <f>SUM(C53:AB53)</f>
        <v>27891</v>
      </c>
      <c r="AD53" s="197">
        <f>AC53*5</f>
        <v>139455</v>
      </c>
    </row>
    <row r="54" spans="1:37" s="8" customFormat="1" x14ac:dyDescent="0.2">
      <c r="A54" s="155"/>
      <c r="B54" s="8" t="s">
        <v>130</v>
      </c>
      <c r="C54" s="153">
        <f>C52+C53-C51</f>
        <v>1255.7999999999993</v>
      </c>
      <c r="D54" s="601">
        <f>D52+D53-D51</f>
        <v>460.50000000000091</v>
      </c>
      <c r="E54" s="601">
        <f>E51-E52</f>
        <v>0</v>
      </c>
      <c r="F54" s="601">
        <f>F51-F52</f>
        <v>0</v>
      </c>
      <c r="G54" s="601">
        <f>G51-G52</f>
        <v>0</v>
      </c>
      <c r="H54" s="601">
        <f>H51-H52</f>
        <v>0</v>
      </c>
      <c r="I54" s="601">
        <f>I51-I52</f>
        <v>0</v>
      </c>
      <c r="J54" s="601">
        <f>(J52+J53)-J51</f>
        <v>-1352.5</v>
      </c>
      <c r="K54" s="601"/>
      <c r="L54" s="601"/>
      <c r="M54" s="601"/>
      <c r="N54" s="601"/>
      <c r="O54" s="601">
        <f>O52+O53-O51</f>
        <v>304.09999999999945</v>
      </c>
      <c r="P54" s="601"/>
      <c r="Q54" s="601"/>
      <c r="R54" s="601"/>
      <c r="S54" s="601"/>
      <c r="T54" s="601"/>
      <c r="U54" s="601"/>
      <c r="V54" s="601">
        <f>V52+V53-V51</f>
        <v>399.90000000000055</v>
      </c>
      <c r="W54" s="601"/>
      <c r="X54" s="601"/>
      <c r="Y54" s="601"/>
      <c r="Z54" s="601"/>
      <c r="AA54" s="601"/>
      <c r="AB54" s="601"/>
      <c r="AC54" s="113">
        <f>SUM(C54:AB54)</f>
        <v>1067.8000000000002</v>
      </c>
      <c r="AD54" s="399">
        <f>AC54*5</f>
        <v>5339.0000000000009</v>
      </c>
    </row>
    <row r="55" spans="1:37" s="8" customFormat="1" x14ac:dyDescent="0.2">
      <c r="A55" s="185"/>
      <c r="B55" s="186"/>
      <c r="C55" s="153"/>
      <c r="D55" s="153"/>
      <c r="E55" s="153"/>
      <c r="F55" s="153"/>
      <c r="G55" s="153"/>
      <c r="H55" s="153"/>
      <c r="I55" s="153"/>
      <c r="J55" s="153"/>
      <c r="K55" s="153"/>
      <c r="L55" s="153"/>
      <c r="M55" s="153"/>
      <c r="N55" s="153"/>
      <c r="O55" s="153"/>
      <c r="P55" s="153"/>
      <c r="Q55" s="153"/>
      <c r="R55" s="153"/>
      <c r="S55" s="153"/>
      <c r="T55" s="153"/>
      <c r="U55" s="153"/>
      <c r="V55" s="153"/>
      <c r="W55" s="153"/>
      <c r="X55" s="153"/>
      <c r="Y55" s="153"/>
      <c r="Z55" s="153"/>
      <c r="AA55" s="153"/>
      <c r="AB55" s="153"/>
      <c r="AC55" s="317">
        <f>(AC52+AC53)/AC51</f>
        <v>1.0117982562270107</v>
      </c>
    </row>
    <row r="56" spans="1:37" s="189" customFormat="1" x14ac:dyDescent="0.2">
      <c r="A56" s="118" t="s">
        <v>90</v>
      </c>
      <c r="B56" s="119" t="s">
        <v>91</v>
      </c>
      <c r="C56" s="187">
        <f>C52/C51</f>
        <v>0.62969967643439817</v>
      </c>
      <c r="D56" s="600">
        <f>D52/D51</f>
        <v>0.35205760039724415</v>
      </c>
      <c r="E56" s="600"/>
      <c r="F56" s="600"/>
      <c r="G56" s="600"/>
      <c r="H56" s="600"/>
      <c r="I56" s="600"/>
      <c r="J56" s="600">
        <f>J52/J51</f>
        <v>0.78311139140207464</v>
      </c>
      <c r="K56" s="600"/>
      <c r="L56" s="600"/>
      <c r="M56" s="600"/>
      <c r="N56" s="600"/>
      <c r="O56" s="600">
        <f>O52/O51</f>
        <v>0.25961001871122347</v>
      </c>
      <c r="P56" s="600"/>
      <c r="Q56" s="600"/>
      <c r="R56" s="600"/>
      <c r="S56" s="600"/>
      <c r="T56" s="600"/>
      <c r="U56" s="600"/>
      <c r="V56" s="600">
        <f>V52/V51</f>
        <v>0.92505793591329655</v>
      </c>
      <c r="W56" s="600"/>
      <c r="X56" s="600"/>
      <c r="Y56" s="600"/>
      <c r="Z56" s="600"/>
      <c r="AA56" s="600"/>
      <c r="AB56" s="600"/>
      <c r="AC56" s="188">
        <f>AC52/AC51</f>
        <v>0.70362709643345267</v>
      </c>
    </row>
    <row r="58" spans="1:37" x14ac:dyDescent="0.2">
      <c r="H58" s="178" t="s">
        <v>82</v>
      </c>
      <c r="I58" s="178" t="s">
        <v>86</v>
      </c>
      <c r="J58" s="116" t="s">
        <v>83</v>
      </c>
      <c r="L58" s="177" t="s">
        <v>85</v>
      </c>
      <c r="M58" s="178" t="s">
        <v>88</v>
      </c>
      <c r="N58" s="178" t="s">
        <v>87</v>
      </c>
      <c r="P58" s="178" t="s">
        <v>139</v>
      </c>
      <c r="Q58" s="178" t="s">
        <v>132</v>
      </c>
      <c r="R58" s="178" t="s">
        <v>138</v>
      </c>
      <c r="S58" s="309" t="s">
        <v>133</v>
      </c>
      <c r="T58" s="178" t="s">
        <v>134</v>
      </c>
      <c r="U58" s="178" t="s">
        <v>137</v>
      </c>
      <c r="AA58" s="178" t="s">
        <v>135</v>
      </c>
      <c r="AB58" s="178"/>
      <c r="AC58" s="310" t="s">
        <v>136</v>
      </c>
      <c r="AD58" s="178"/>
      <c r="AE58" s="178"/>
      <c r="AF58" s="116"/>
      <c r="AG58" s="116"/>
      <c r="AH58" s="116"/>
      <c r="AI58" s="116"/>
      <c r="AJ58" s="116"/>
      <c r="AK58" s="117"/>
    </row>
    <row r="59" spans="1:37" s="183" customFormat="1" x14ac:dyDescent="0.2">
      <c r="A59" s="184" t="s">
        <v>156</v>
      </c>
      <c r="B59" s="180" t="s">
        <v>81</v>
      </c>
      <c r="C59" s="181"/>
      <c r="D59" s="181"/>
      <c r="E59" s="181"/>
      <c r="F59" s="181"/>
      <c r="G59" s="181"/>
      <c r="H59" s="181">
        <v>50</v>
      </c>
      <c r="I59" s="181">
        <f>H59*30%</f>
        <v>15</v>
      </c>
      <c r="J59" s="181">
        <v>50</v>
      </c>
      <c r="K59" s="181">
        <f>J59*10%</f>
        <v>5</v>
      </c>
      <c r="L59" s="181">
        <v>200</v>
      </c>
      <c r="M59" s="181">
        <f>L59*10%</f>
        <v>20</v>
      </c>
      <c r="N59" s="181">
        <f>SUM(H59:M59)</f>
        <v>340</v>
      </c>
      <c r="O59" s="181"/>
      <c r="P59" s="150">
        <f>AC52</f>
        <v>63681.7</v>
      </c>
      <c r="Q59" s="181">
        <f>N59*P59</f>
        <v>21651778</v>
      </c>
      <c r="R59" s="181"/>
      <c r="S59" s="181">
        <v>14000000</v>
      </c>
      <c r="T59" s="181">
        <v>2400000</v>
      </c>
      <c r="AA59" s="183">
        <f>SUM(S59:Z59)</f>
        <v>16400000</v>
      </c>
      <c r="AB59" s="181"/>
      <c r="AC59" s="311">
        <f>Q59-AA59</f>
        <v>5251778</v>
      </c>
      <c r="AD59" s="181"/>
      <c r="AE59" s="181"/>
      <c r="AF59" s="181"/>
      <c r="AG59" s="181"/>
      <c r="AH59" s="181"/>
      <c r="AI59" s="181"/>
      <c r="AJ59" s="181"/>
      <c r="AK59" s="182"/>
    </row>
    <row r="60" spans="1:37" s="183" customFormat="1" x14ac:dyDescent="0.2">
      <c r="A60" s="180"/>
      <c r="B60" s="180" t="s">
        <v>84</v>
      </c>
      <c r="C60" s="181"/>
      <c r="D60" s="181"/>
      <c r="E60" s="181"/>
      <c r="F60" s="181"/>
      <c r="G60" s="181"/>
      <c r="H60" s="181">
        <v>0</v>
      </c>
      <c r="I60" s="181">
        <f>H60*30%</f>
        <v>0</v>
      </c>
      <c r="J60" s="181">
        <v>0</v>
      </c>
      <c r="K60" s="181">
        <f>J60*10%</f>
        <v>0</v>
      </c>
      <c r="L60" s="181">
        <v>300</v>
      </c>
      <c r="M60" s="181">
        <f>L60*10%</f>
        <v>30</v>
      </c>
      <c r="N60" s="181">
        <f>SUM(H60:M60)</f>
        <v>330</v>
      </c>
      <c r="O60" s="181"/>
      <c r="P60" s="150">
        <f>AC52</f>
        <v>63681.7</v>
      </c>
      <c r="Q60" s="181">
        <f>N60*P60</f>
        <v>21014961</v>
      </c>
      <c r="R60" s="181"/>
      <c r="S60" s="181"/>
      <c r="T60" s="181"/>
      <c r="U60" s="183">
        <v>9516279</v>
      </c>
      <c r="V60" s="181"/>
      <c r="W60" s="181"/>
      <c r="X60" s="181"/>
      <c r="Y60" s="181"/>
      <c r="Z60" s="181"/>
      <c r="AA60" s="183">
        <f>SUM(S60:Z60)</f>
        <v>9516279</v>
      </c>
      <c r="AB60" s="181"/>
      <c r="AC60" s="311">
        <f>Q60-AA60</f>
        <v>11498682</v>
      </c>
      <c r="AD60" s="181"/>
      <c r="AE60" s="181"/>
      <c r="AF60" s="181"/>
      <c r="AG60" s="181"/>
      <c r="AH60" s="181"/>
      <c r="AI60" s="181"/>
      <c r="AJ60" s="181"/>
      <c r="AK60" s="182"/>
    </row>
    <row r="61" spans="1:37" s="183" customFormat="1" x14ac:dyDescent="0.2">
      <c r="A61" s="180"/>
      <c r="B61" s="180"/>
      <c r="C61" s="181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79">
        <f>SUM(N59:N60)</f>
        <v>670</v>
      </c>
      <c r="O61" s="181"/>
      <c r="P61" s="181"/>
      <c r="Q61" s="179">
        <f>Q59+Q60</f>
        <v>42666739</v>
      </c>
      <c r="R61" s="181"/>
      <c r="S61" s="181"/>
      <c r="T61" s="181"/>
      <c r="U61" s="181"/>
      <c r="V61" s="181"/>
      <c r="W61" s="181"/>
      <c r="X61" s="181"/>
      <c r="Y61" s="181"/>
      <c r="Z61" s="181"/>
      <c r="AA61" s="179">
        <f>AA59+AA60</f>
        <v>25916279</v>
      </c>
      <c r="AB61" s="181"/>
      <c r="AC61" s="312">
        <f>AC59+AC60</f>
        <v>16750460</v>
      </c>
      <c r="AD61" s="181"/>
      <c r="AE61" s="181"/>
      <c r="AF61" s="181"/>
      <c r="AG61" s="181"/>
      <c r="AH61" s="181"/>
      <c r="AI61" s="181"/>
      <c r="AJ61" s="181"/>
      <c r="AK61" s="182"/>
    </row>
    <row r="62" spans="1:37" x14ac:dyDescent="0.2">
      <c r="AC62" s="116"/>
      <c r="AD62" s="117"/>
    </row>
    <row r="63" spans="1:37" x14ac:dyDescent="0.2">
      <c r="N63" s="181">
        <f>N61</f>
        <v>670</v>
      </c>
      <c r="P63" s="150">
        <f>AC53</f>
        <v>27891</v>
      </c>
      <c r="Q63" s="181">
        <f>N63*P63</f>
        <v>18686970</v>
      </c>
    </row>
    <row r="64" spans="1:37" x14ac:dyDescent="0.2">
      <c r="P64" s="278">
        <f>P60+P63</f>
        <v>91572.7</v>
      </c>
      <c r="Q64" s="179">
        <f>Q61+Q63</f>
        <v>61353709</v>
      </c>
    </row>
    <row r="65" spans="27:29" x14ac:dyDescent="0.2">
      <c r="AA65" s="365"/>
      <c r="AC65" s="366"/>
    </row>
    <row r="67" spans="27:29" x14ac:dyDescent="0.2">
      <c r="AA67" s="365"/>
      <c r="AC67" s="366"/>
    </row>
  </sheetData>
  <mergeCells count="36">
    <mergeCell ref="V56:AB56"/>
    <mergeCell ref="J54:N54"/>
    <mergeCell ref="D56:I56"/>
    <mergeCell ref="J56:N56"/>
    <mergeCell ref="O56:U56"/>
    <mergeCell ref="O54:U54"/>
    <mergeCell ref="D54:I54"/>
    <mergeCell ref="V54:AB54"/>
    <mergeCell ref="V1:AB1"/>
    <mergeCell ref="O1:U1"/>
    <mergeCell ref="A11:B11"/>
    <mergeCell ref="A21:B21"/>
    <mergeCell ref="K4:M4"/>
    <mergeCell ref="D4:I4"/>
    <mergeCell ref="D5:I5"/>
    <mergeCell ref="K5:M5"/>
    <mergeCell ref="D1:I1"/>
    <mergeCell ref="J1:N1"/>
    <mergeCell ref="V50:AB50"/>
    <mergeCell ref="V53:AB53"/>
    <mergeCell ref="J53:N53"/>
    <mergeCell ref="O53:U53"/>
    <mergeCell ref="O51:U51"/>
    <mergeCell ref="V51:AB51"/>
    <mergeCell ref="V52:AB52"/>
    <mergeCell ref="J51:N51"/>
    <mergeCell ref="D53:I53"/>
    <mergeCell ref="P4:R4"/>
    <mergeCell ref="P5:R5"/>
    <mergeCell ref="O52:U52"/>
    <mergeCell ref="J52:N52"/>
    <mergeCell ref="D52:I52"/>
    <mergeCell ref="D50:I50"/>
    <mergeCell ref="J50:N50"/>
    <mergeCell ref="O50:U50"/>
    <mergeCell ref="D51:I51"/>
  </mergeCells>
  <phoneticPr fontId="3" type="noConversion"/>
  <printOptions horizontalCentered="1"/>
  <pageMargins left="0.25" right="0.25" top="0.75" bottom="0.75" header="0.3" footer="0.3"/>
  <pageSetup paperSize="8" scale="66" orientation="landscape" r:id="rId1"/>
  <headerFooter alignWithMargins="0">
    <oddHeader>&amp;C&amp;"Arial,Bold"&amp;14&amp;F</oddHeader>
    <oddFooter>&amp;L&amp;A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zoomScale="85" zoomScaleNormal="85" workbookViewId="0">
      <pane xSplit="2" topLeftCell="C1" activePane="topRight" state="frozen"/>
      <selection pane="topRight" activeCell="P33" sqref="P33"/>
    </sheetView>
  </sheetViews>
  <sheetFormatPr defaultRowHeight="12.75" x14ac:dyDescent="0.2"/>
  <cols>
    <col min="1" max="1" width="19.85546875" style="2" customWidth="1"/>
    <col min="2" max="2" width="26.85546875" style="2" customWidth="1"/>
    <col min="3" max="32" width="8.7109375" style="116" customWidth="1"/>
    <col min="33" max="33" width="11.28515625" style="117" bestFit="1" customWidth="1"/>
    <col min="34" max="34" width="14.28515625" style="297" customWidth="1"/>
    <col min="35" max="16384" width="9.140625" style="3"/>
  </cols>
  <sheetData>
    <row r="1" spans="1:34" ht="13.5" customHeight="1" thickTop="1" x14ac:dyDescent="0.2">
      <c r="A1" s="140" t="s">
        <v>35</v>
      </c>
      <c r="B1" s="141"/>
      <c r="C1" s="602" t="s">
        <v>47</v>
      </c>
      <c r="D1" s="603"/>
      <c r="E1" s="603"/>
      <c r="F1" s="603"/>
      <c r="G1" s="603"/>
      <c r="H1" s="611" t="s">
        <v>4</v>
      </c>
      <c r="I1" s="612"/>
      <c r="J1" s="612"/>
      <c r="K1" s="612"/>
      <c r="L1" s="613"/>
      <c r="M1" s="604" t="s">
        <v>5</v>
      </c>
      <c r="N1" s="604"/>
      <c r="O1" s="604"/>
      <c r="P1" s="604"/>
      <c r="Q1" s="604"/>
      <c r="R1" s="617" t="s">
        <v>46</v>
      </c>
      <c r="S1" s="618"/>
      <c r="T1" s="618"/>
      <c r="U1" s="618"/>
      <c r="V1" s="619"/>
      <c r="W1" s="608" t="s">
        <v>6</v>
      </c>
      <c r="X1" s="609"/>
      <c r="Y1" s="609"/>
      <c r="Z1" s="609"/>
      <c r="AA1" s="610"/>
      <c r="AB1" s="614" t="s">
        <v>44</v>
      </c>
      <c r="AC1" s="615"/>
      <c r="AD1" s="615"/>
      <c r="AE1" s="615"/>
      <c r="AF1" s="616"/>
      <c r="AG1" s="222" t="s">
        <v>33</v>
      </c>
      <c r="AH1" s="223"/>
    </row>
    <row r="2" spans="1:34" ht="38.25" x14ac:dyDescent="0.2">
      <c r="A2" s="11"/>
      <c r="B2" s="141"/>
      <c r="C2" s="224" t="s">
        <v>262</v>
      </c>
      <c r="D2" s="225" t="s">
        <v>114</v>
      </c>
      <c r="E2" s="226" t="s">
        <v>115</v>
      </c>
      <c r="F2" s="226" t="s">
        <v>116</v>
      </c>
      <c r="G2" s="227" t="s">
        <v>117</v>
      </c>
      <c r="H2" s="224" t="s">
        <v>262</v>
      </c>
      <c r="I2" s="226" t="s">
        <v>114</v>
      </c>
      <c r="J2" s="226" t="s">
        <v>115</v>
      </c>
      <c r="K2" s="226" t="s">
        <v>116</v>
      </c>
      <c r="L2" s="227" t="s">
        <v>117</v>
      </c>
      <c r="M2" s="224" t="s">
        <v>262</v>
      </c>
      <c r="N2" s="226" t="s">
        <v>114</v>
      </c>
      <c r="O2" s="226" t="s">
        <v>115</v>
      </c>
      <c r="P2" s="226" t="s">
        <v>116</v>
      </c>
      <c r="Q2" s="227" t="s">
        <v>117</v>
      </c>
      <c r="R2" s="224" t="s">
        <v>262</v>
      </c>
      <c r="S2" s="226" t="s">
        <v>114</v>
      </c>
      <c r="T2" s="226" t="s">
        <v>115</v>
      </c>
      <c r="U2" s="226" t="s">
        <v>116</v>
      </c>
      <c r="V2" s="228" t="s">
        <v>117</v>
      </c>
      <c r="W2" s="224" t="s">
        <v>262</v>
      </c>
      <c r="X2" s="226" t="s">
        <v>114</v>
      </c>
      <c r="Y2" s="226" t="s">
        <v>115</v>
      </c>
      <c r="Z2" s="226" t="s">
        <v>116</v>
      </c>
      <c r="AA2" s="228" t="s">
        <v>117</v>
      </c>
      <c r="AB2" s="224" t="s">
        <v>262</v>
      </c>
      <c r="AC2" s="226" t="s">
        <v>114</v>
      </c>
      <c r="AD2" s="226" t="s">
        <v>115</v>
      </c>
      <c r="AE2" s="226" t="s">
        <v>116</v>
      </c>
      <c r="AF2" s="228" t="s">
        <v>117</v>
      </c>
      <c r="AG2" s="62"/>
      <c r="AH2" s="7"/>
    </row>
    <row r="3" spans="1:34" ht="38.25" x14ac:dyDescent="0.2">
      <c r="A3" s="605" t="s">
        <v>118</v>
      </c>
      <c r="B3" s="229" t="s">
        <v>39</v>
      </c>
      <c r="C3" s="230">
        <v>9784</v>
      </c>
      <c r="D3" s="231"/>
      <c r="E3" s="231"/>
      <c r="F3" s="231"/>
      <c r="G3" s="232"/>
      <c r="H3" s="230">
        <v>2114</v>
      </c>
      <c r="I3" s="233"/>
      <c r="J3" s="233"/>
      <c r="K3" s="233"/>
      <c r="L3" s="234"/>
      <c r="M3" s="231">
        <v>13772</v>
      </c>
      <c r="N3" s="233"/>
      <c r="O3" s="233"/>
      <c r="P3" s="233"/>
      <c r="Q3" s="235"/>
      <c r="R3" s="230">
        <v>2825</v>
      </c>
      <c r="S3" s="235"/>
      <c r="T3" s="235"/>
      <c r="U3" s="235"/>
      <c r="V3" s="234"/>
      <c r="W3" s="230">
        <v>317</v>
      </c>
      <c r="X3" s="235"/>
      <c r="Y3" s="235"/>
      <c r="Z3" s="235"/>
      <c r="AA3" s="234"/>
      <c r="AB3" s="236">
        <v>2283</v>
      </c>
      <c r="AC3" s="235"/>
      <c r="AD3" s="235"/>
      <c r="AE3" s="235"/>
      <c r="AF3" s="234"/>
      <c r="AG3" s="237">
        <f>SUM(C3:AF3)</f>
        <v>31095</v>
      </c>
      <c r="AH3" s="223"/>
    </row>
    <row r="4" spans="1:34" ht="38.25" x14ac:dyDescent="0.2">
      <c r="A4" s="606"/>
      <c r="B4" s="17" t="s">
        <v>220</v>
      </c>
      <c r="C4" s="22">
        <v>1871</v>
      </c>
      <c r="D4" s="19"/>
      <c r="E4" s="19"/>
      <c r="F4" s="19"/>
      <c r="G4" s="238"/>
      <c r="H4" s="22">
        <v>254</v>
      </c>
      <c r="I4" s="5"/>
      <c r="J4" s="5"/>
      <c r="K4" s="5"/>
      <c r="L4" s="23"/>
      <c r="M4" s="19">
        <v>98</v>
      </c>
      <c r="N4" s="5"/>
      <c r="O4" s="5"/>
      <c r="P4" s="5"/>
      <c r="Q4" s="21"/>
      <c r="R4" s="22">
        <v>11</v>
      </c>
      <c r="S4" s="21"/>
      <c r="T4" s="21"/>
      <c r="U4" s="21"/>
      <c r="V4" s="23"/>
      <c r="W4" s="22">
        <v>271</v>
      </c>
      <c r="X4" s="21"/>
      <c r="Y4" s="21"/>
      <c r="Z4" s="21"/>
      <c r="AA4" s="23"/>
      <c r="AB4" s="239">
        <v>331</v>
      </c>
      <c r="AC4" s="21"/>
      <c r="AD4" s="21"/>
      <c r="AE4" s="21"/>
      <c r="AF4" s="23"/>
      <c r="AG4" s="13">
        <f>SUM(C4:AF4)</f>
        <v>2836</v>
      </c>
      <c r="AH4" s="240"/>
    </row>
    <row r="5" spans="1:34" ht="38.25" x14ac:dyDescent="0.2">
      <c r="A5" s="606"/>
      <c r="B5" s="17" t="s">
        <v>221</v>
      </c>
      <c r="C5" s="22"/>
      <c r="D5" s="5">
        <v>1258</v>
      </c>
      <c r="E5" s="5"/>
      <c r="F5" s="5"/>
      <c r="G5" s="21"/>
      <c r="H5" s="22"/>
      <c r="I5" s="5">
        <v>16</v>
      </c>
      <c r="J5" s="5"/>
      <c r="K5" s="5"/>
      <c r="L5" s="23"/>
      <c r="M5" s="19"/>
      <c r="N5" s="5">
        <v>376</v>
      </c>
      <c r="O5" s="5"/>
      <c r="P5" s="5"/>
      <c r="Q5" s="21"/>
      <c r="R5" s="22"/>
      <c r="S5" s="21">
        <v>460</v>
      </c>
      <c r="T5" s="21"/>
      <c r="U5" s="21"/>
      <c r="V5" s="23"/>
      <c r="W5" s="22"/>
      <c r="X5" s="21">
        <v>0</v>
      </c>
      <c r="Y5" s="21"/>
      <c r="Z5" s="21"/>
      <c r="AA5" s="23"/>
      <c r="AB5" s="239"/>
      <c r="AC5" s="21">
        <v>0</v>
      </c>
      <c r="AD5" s="21"/>
      <c r="AE5" s="21"/>
      <c r="AF5" s="23"/>
      <c r="AG5" s="13">
        <f>SUM(C5:AF5)</f>
        <v>2110</v>
      </c>
      <c r="AH5" s="240"/>
    </row>
    <row r="6" spans="1:34" ht="39" thickBot="1" x14ac:dyDescent="0.25">
      <c r="A6" s="606"/>
      <c r="B6" s="17" t="s">
        <v>78</v>
      </c>
      <c r="C6" s="22"/>
      <c r="D6" s="5"/>
      <c r="E6" s="5"/>
      <c r="F6" s="5"/>
      <c r="G6" s="21">
        <f>C3*10%</f>
        <v>978.40000000000009</v>
      </c>
      <c r="H6" s="22"/>
      <c r="I6" s="5"/>
      <c r="J6" s="5"/>
      <c r="K6" s="5"/>
      <c r="L6" s="21">
        <f>H3*10%</f>
        <v>211.4</v>
      </c>
      <c r="M6" s="22"/>
      <c r="N6" s="5"/>
      <c r="O6" s="5"/>
      <c r="P6" s="5"/>
      <c r="Q6" s="21">
        <f>M3*10%</f>
        <v>1377.2</v>
      </c>
      <c r="R6" s="22"/>
      <c r="S6" s="21"/>
      <c r="T6" s="21"/>
      <c r="U6" s="21"/>
      <c r="V6" s="23">
        <f>R3*10%</f>
        <v>282.5</v>
      </c>
      <c r="W6" s="22"/>
      <c r="X6" s="21"/>
      <c r="Y6" s="21"/>
      <c r="Z6" s="21"/>
      <c r="AA6" s="23">
        <f>W3*10%</f>
        <v>31.700000000000003</v>
      </c>
      <c r="AB6" s="239"/>
      <c r="AC6" s="21"/>
      <c r="AD6" s="21"/>
      <c r="AE6" s="21"/>
      <c r="AF6" s="23">
        <f>AB3*10%</f>
        <v>228.3</v>
      </c>
      <c r="AG6" s="13">
        <f>SUM(C6:AF6)</f>
        <v>3109.5</v>
      </c>
      <c r="AH6" s="240"/>
    </row>
    <row r="7" spans="1:34" ht="39.75" thickTop="1" thickBot="1" x14ac:dyDescent="0.25">
      <c r="A7" s="607"/>
      <c r="B7" s="167" t="s">
        <v>119</v>
      </c>
      <c r="C7" s="241"/>
      <c r="D7" s="242"/>
      <c r="E7" s="243"/>
      <c r="F7" s="244"/>
      <c r="G7" s="171">
        <f>SUM(C4:G6)</f>
        <v>4107.3999999999996</v>
      </c>
      <c r="H7" s="241"/>
      <c r="I7" s="244"/>
      <c r="J7" s="244"/>
      <c r="K7" s="244"/>
      <c r="L7" s="171">
        <f>SUM(H4:L6)</f>
        <v>481.4</v>
      </c>
      <c r="M7" s="241"/>
      <c r="N7" s="244"/>
      <c r="O7" s="244"/>
      <c r="P7" s="244"/>
      <c r="Q7" s="171">
        <f>SUM(M4:Q6)</f>
        <v>1851.2</v>
      </c>
      <c r="R7" s="241"/>
      <c r="S7" s="245"/>
      <c r="T7" s="245"/>
      <c r="U7" s="245"/>
      <c r="V7" s="173">
        <f>SUM(R4:V6)</f>
        <v>753.5</v>
      </c>
      <c r="W7" s="241"/>
      <c r="X7" s="245"/>
      <c r="Y7" s="245"/>
      <c r="Z7" s="245"/>
      <c r="AA7" s="173">
        <f>SUM(W4:AA6)</f>
        <v>302.7</v>
      </c>
      <c r="AB7" s="246"/>
      <c r="AC7" s="245"/>
      <c r="AD7" s="245"/>
      <c r="AE7" s="245"/>
      <c r="AF7" s="173">
        <f>SUM(AB4:AF6)</f>
        <v>559.29999999999995</v>
      </c>
      <c r="AG7" s="174">
        <f>SUM(C7:AF7)</f>
        <v>8055.4999999999991</v>
      </c>
      <c r="AH7" s="247" t="s">
        <v>120</v>
      </c>
    </row>
    <row r="8" spans="1:34" ht="13.5" thickTop="1" x14ac:dyDescent="0.2">
      <c r="A8" s="586" t="s">
        <v>40</v>
      </c>
      <c r="B8" s="587"/>
      <c r="C8" s="164"/>
      <c r="D8" s="161"/>
      <c r="E8" s="161"/>
      <c r="F8" s="161"/>
      <c r="G8" s="248"/>
      <c r="H8" s="164"/>
      <c r="I8" s="162"/>
      <c r="J8" s="162"/>
      <c r="K8" s="162"/>
      <c r="L8" s="165"/>
      <c r="M8" s="161"/>
      <c r="N8" s="162"/>
      <c r="O8" s="162"/>
      <c r="P8" s="162"/>
      <c r="Q8" s="163"/>
      <c r="R8" s="164"/>
      <c r="S8" s="163"/>
      <c r="T8" s="163"/>
      <c r="U8" s="163"/>
      <c r="V8" s="165"/>
      <c r="W8" s="164"/>
      <c r="X8" s="163"/>
      <c r="Y8" s="163"/>
      <c r="Z8" s="163"/>
      <c r="AA8" s="165"/>
      <c r="AB8" s="249"/>
      <c r="AC8" s="163"/>
      <c r="AD8" s="163"/>
      <c r="AE8" s="163"/>
      <c r="AF8" s="165"/>
      <c r="AG8" s="14"/>
      <c r="AH8" s="250"/>
    </row>
    <row r="9" spans="1:34" x14ac:dyDescent="0.2">
      <c r="A9" s="175" t="s">
        <v>28</v>
      </c>
      <c r="B9" s="143"/>
      <c r="C9" s="91">
        <v>1871</v>
      </c>
      <c r="D9" s="93"/>
      <c r="E9" s="93"/>
      <c r="F9" s="93"/>
      <c r="G9" s="258"/>
      <c r="H9" s="321">
        <v>254</v>
      </c>
      <c r="I9" s="94"/>
      <c r="J9" s="94"/>
      <c r="K9" s="94"/>
      <c r="L9" s="98"/>
      <c r="M9" s="159">
        <v>98</v>
      </c>
      <c r="N9" s="94"/>
      <c r="O9" s="94"/>
      <c r="P9" s="94"/>
      <c r="Q9" s="95"/>
      <c r="R9" s="255">
        <v>11</v>
      </c>
      <c r="S9" s="93"/>
      <c r="T9" s="95"/>
      <c r="U9" s="95"/>
      <c r="V9" s="98"/>
      <c r="W9" s="323">
        <v>271</v>
      </c>
      <c r="X9" s="93"/>
      <c r="Y9" s="95"/>
      <c r="Z9" s="95"/>
      <c r="AA9" s="98"/>
      <c r="AB9" s="369">
        <v>331</v>
      </c>
      <c r="AC9" s="95"/>
      <c r="AD9" s="95"/>
      <c r="AE9" s="95"/>
      <c r="AF9" s="98"/>
      <c r="AG9" s="40">
        <f>SUM(C9:AF9)</f>
        <v>2836</v>
      </c>
      <c r="AH9" s="253" t="s">
        <v>101</v>
      </c>
    </row>
    <row r="10" spans="1:34" ht="13.5" thickBot="1" x14ac:dyDescent="0.25">
      <c r="A10" s="146"/>
      <c r="B10" s="124"/>
      <c r="C10" s="71"/>
      <c r="D10" s="88"/>
      <c r="E10" s="88"/>
      <c r="F10" s="88"/>
      <c r="G10" s="251"/>
      <c r="H10" s="97"/>
      <c r="I10" s="94"/>
      <c r="J10" s="66"/>
      <c r="K10" s="66"/>
      <c r="L10" s="98"/>
      <c r="M10" s="88"/>
      <c r="N10" s="66"/>
      <c r="O10" s="66"/>
      <c r="P10" s="66"/>
      <c r="Q10" s="89"/>
      <c r="R10" s="71"/>
      <c r="S10" s="89"/>
      <c r="T10" s="89"/>
      <c r="U10" s="89"/>
      <c r="V10" s="73"/>
      <c r="W10" s="71"/>
      <c r="X10" s="89"/>
      <c r="Y10" s="89"/>
      <c r="Z10" s="89"/>
      <c r="AA10" s="73"/>
      <c r="AB10" s="256"/>
      <c r="AC10" s="89"/>
      <c r="AD10" s="89"/>
      <c r="AE10" s="89"/>
      <c r="AF10" s="73"/>
      <c r="AG10" s="40"/>
      <c r="AH10" s="261"/>
    </row>
    <row r="11" spans="1:34" ht="13.5" thickTop="1" x14ac:dyDescent="0.2">
      <c r="A11" s="588" t="s">
        <v>73</v>
      </c>
      <c r="B11" s="589"/>
      <c r="C11" s="85"/>
      <c r="D11" s="82"/>
      <c r="E11" s="82"/>
      <c r="F11" s="82"/>
      <c r="G11" s="262"/>
      <c r="H11" s="85"/>
      <c r="I11" s="83"/>
      <c r="J11" s="83"/>
      <c r="K11" s="83"/>
      <c r="L11" s="86"/>
      <c r="M11" s="82"/>
      <c r="N11" s="83"/>
      <c r="O11" s="83"/>
      <c r="P11" s="83"/>
      <c r="Q11" s="84"/>
      <c r="R11" s="85"/>
      <c r="S11" s="84"/>
      <c r="T11" s="84"/>
      <c r="U11" s="84"/>
      <c r="V11" s="86"/>
      <c r="W11" s="85"/>
      <c r="X11" s="84"/>
      <c r="Y11" s="84"/>
      <c r="Z11" s="84"/>
      <c r="AA11" s="86"/>
      <c r="AB11" s="263"/>
      <c r="AC11" s="84"/>
      <c r="AD11" s="84"/>
      <c r="AE11" s="84"/>
      <c r="AF11" s="86"/>
      <c r="AG11" s="87">
        <f t="shared" ref="AG11:AG17" si="0">SUM(C11:AF11)</f>
        <v>0</v>
      </c>
      <c r="AH11" s="264"/>
    </row>
    <row r="12" spans="1:34" ht="12" customHeight="1" x14ac:dyDescent="0.2">
      <c r="A12" s="144" t="s">
        <v>69</v>
      </c>
      <c r="B12" s="145" t="s">
        <v>265</v>
      </c>
      <c r="C12" s="71"/>
      <c r="D12" s="88"/>
      <c r="E12" s="88"/>
      <c r="F12" s="88"/>
      <c r="G12" s="251"/>
      <c r="H12" s="71"/>
      <c r="I12" s="66"/>
      <c r="J12" s="66"/>
      <c r="K12" s="66"/>
      <c r="L12" s="73"/>
      <c r="M12" s="88"/>
      <c r="N12" s="66"/>
      <c r="O12" s="66"/>
      <c r="P12" s="66"/>
      <c r="Q12" s="65">
        <v>500</v>
      </c>
      <c r="R12" s="71"/>
      <c r="S12" s="89"/>
      <c r="T12" s="89"/>
      <c r="U12" s="89"/>
      <c r="V12" s="73"/>
      <c r="W12" s="71"/>
      <c r="X12" s="89"/>
      <c r="Y12" s="89"/>
      <c r="Z12" s="89"/>
      <c r="AA12" s="73"/>
      <c r="AB12" s="256"/>
      <c r="AC12" s="89"/>
      <c r="AD12" s="89"/>
      <c r="AE12" s="89"/>
      <c r="AF12" s="73"/>
      <c r="AG12" s="158">
        <f t="shared" si="0"/>
        <v>500</v>
      </c>
      <c r="AH12" s="253"/>
    </row>
    <row r="13" spans="1:34" x14ac:dyDescent="0.2">
      <c r="A13" s="147" t="s">
        <v>28</v>
      </c>
      <c r="B13" s="43" t="s">
        <v>263</v>
      </c>
      <c r="C13" s="97"/>
      <c r="D13" s="257">
        <v>1258</v>
      </c>
      <c r="E13" s="93"/>
      <c r="F13" s="93"/>
      <c r="G13" s="265">
        <v>978</v>
      </c>
      <c r="H13" s="97"/>
      <c r="I13" s="94"/>
      <c r="J13" s="94"/>
      <c r="K13" s="94"/>
      <c r="L13" s="98"/>
      <c r="M13" s="88"/>
      <c r="N13" s="64">
        <v>376</v>
      </c>
      <c r="O13" s="66"/>
      <c r="P13" s="66"/>
      <c r="Q13" s="65">
        <v>288</v>
      </c>
      <c r="R13" s="71"/>
      <c r="S13" s="192">
        <v>372</v>
      </c>
      <c r="T13" s="95"/>
      <c r="U13" s="95"/>
      <c r="V13" s="98"/>
      <c r="W13" s="71"/>
      <c r="X13" s="95"/>
      <c r="Y13" s="95"/>
      <c r="Z13" s="95"/>
      <c r="AA13" s="98"/>
      <c r="AB13" s="260"/>
      <c r="AC13" s="95"/>
      <c r="AD13" s="95"/>
      <c r="AE13" s="95"/>
      <c r="AF13" s="305">
        <v>228</v>
      </c>
      <c r="AG13" s="40">
        <f t="shared" si="0"/>
        <v>3500</v>
      </c>
      <c r="AH13" s="253"/>
    </row>
    <row r="14" spans="1:34" ht="24.75" customHeight="1" x14ac:dyDescent="0.2">
      <c r="A14" s="142" t="s">
        <v>67</v>
      </c>
      <c r="B14" s="143" t="s">
        <v>244</v>
      </c>
      <c r="C14" s="71"/>
      <c r="D14" s="88"/>
      <c r="E14" s="88"/>
      <c r="F14" s="88"/>
      <c r="G14" s="251"/>
      <c r="H14" s="71"/>
      <c r="I14" s="66"/>
      <c r="J14" s="66"/>
      <c r="K14" s="66"/>
      <c r="L14" s="266">
        <v>227</v>
      </c>
      <c r="M14" s="88"/>
      <c r="N14" s="66"/>
      <c r="O14" s="66"/>
      <c r="P14" s="66"/>
      <c r="Q14" s="65">
        <v>1051</v>
      </c>
      <c r="R14" s="71"/>
      <c r="S14" s="89"/>
      <c r="T14" s="89"/>
      <c r="U14" s="89"/>
      <c r="V14" s="267">
        <v>370</v>
      </c>
      <c r="W14" s="71"/>
      <c r="X14" s="89"/>
      <c r="Y14" s="89"/>
      <c r="Z14" s="89"/>
      <c r="AA14" s="304">
        <v>32</v>
      </c>
      <c r="AB14" s="256"/>
      <c r="AC14" s="89"/>
      <c r="AD14" s="89"/>
      <c r="AE14" s="89"/>
      <c r="AF14" s="73"/>
      <c r="AG14" s="158">
        <f t="shared" si="0"/>
        <v>1680</v>
      </c>
      <c r="AH14" s="253"/>
    </row>
    <row r="15" spans="1:34" x14ac:dyDescent="0.2">
      <c r="A15" s="144"/>
      <c r="B15" s="145"/>
      <c r="C15" s="79"/>
      <c r="D15" s="93"/>
      <c r="E15" s="93"/>
      <c r="F15" s="93"/>
      <c r="G15" s="258"/>
      <c r="H15" s="97"/>
      <c r="I15" s="94"/>
      <c r="J15" s="94"/>
      <c r="K15" s="94"/>
      <c r="L15" s="98"/>
      <c r="M15" s="93"/>
      <c r="N15" s="94"/>
      <c r="O15" s="94"/>
      <c r="P15" s="94"/>
      <c r="Q15" s="95"/>
      <c r="R15" s="97"/>
      <c r="S15" s="95"/>
      <c r="T15" s="279"/>
      <c r="U15" s="95"/>
      <c r="V15" s="98"/>
      <c r="W15" s="97"/>
      <c r="X15" s="95"/>
      <c r="Y15" s="279"/>
      <c r="Z15" s="95"/>
      <c r="AA15" s="98"/>
      <c r="AB15" s="280"/>
      <c r="AC15" s="78"/>
      <c r="AD15" s="78"/>
      <c r="AE15" s="78"/>
      <c r="AF15" s="80"/>
      <c r="AG15" s="40">
        <f t="shared" si="0"/>
        <v>0</v>
      </c>
      <c r="AH15" s="253"/>
    </row>
    <row r="16" spans="1:34" x14ac:dyDescent="0.2">
      <c r="A16" s="144"/>
      <c r="B16" s="145"/>
      <c r="C16" s="79"/>
      <c r="D16" s="76"/>
      <c r="E16" s="76"/>
      <c r="F16" s="76"/>
      <c r="G16" s="278"/>
      <c r="H16" s="79"/>
      <c r="I16" s="77"/>
      <c r="J16" s="77"/>
      <c r="K16" s="77"/>
      <c r="L16" s="80"/>
      <c r="M16" s="76"/>
      <c r="N16" s="77"/>
      <c r="O16" s="77"/>
      <c r="P16" s="77"/>
      <c r="Q16" s="78"/>
      <c r="R16" s="79"/>
      <c r="S16" s="78"/>
      <c r="T16" s="78"/>
      <c r="U16" s="78"/>
      <c r="V16" s="80"/>
      <c r="W16" s="79"/>
      <c r="X16" s="78"/>
      <c r="Y16" s="78"/>
      <c r="Z16" s="78"/>
      <c r="AA16" s="80"/>
      <c r="AB16" s="280"/>
      <c r="AC16" s="78"/>
      <c r="AD16" s="78"/>
      <c r="AE16" s="78"/>
      <c r="AF16" s="80"/>
      <c r="AG16" s="40">
        <f t="shared" si="0"/>
        <v>0</v>
      </c>
      <c r="AH16" s="253"/>
    </row>
    <row r="17" spans="1:34" ht="13.5" thickBot="1" x14ac:dyDescent="0.25">
      <c r="A17" s="148"/>
      <c r="B17" s="149"/>
      <c r="C17" s="103"/>
      <c r="D17" s="100"/>
      <c r="E17" s="100"/>
      <c r="F17" s="100"/>
      <c r="G17" s="281"/>
      <c r="H17" s="103"/>
      <c r="I17" s="101"/>
      <c r="J17" s="101"/>
      <c r="K17" s="101"/>
      <c r="L17" s="104"/>
      <c r="M17" s="100"/>
      <c r="N17" s="101"/>
      <c r="O17" s="101"/>
      <c r="P17" s="101"/>
      <c r="Q17" s="102"/>
      <c r="R17" s="103"/>
      <c r="S17" s="102"/>
      <c r="T17" s="102"/>
      <c r="U17" s="102"/>
      <c r="V17" s="104"/>
      <c r="W17" s="103"/>
      <c r="X17" s="102"/>
      <c r="Y17" s="102"/>
      <c r="Z17" s="102"/>
      <c r="AA17" s="104"/>
      <c r="AB17" s="282"/>
      <c r="AC17" s="102"/>
      <c r="AD17" s="102"/>
      <c r="AE17" s="102"/>
      <c r="AF17" s="104"/>
      <c r="AG17" s="40">
        <f t="shared" si="0"/>
        <v>0</v>
      </c>
      <c r="AH17" s="283"/>
    </row>
    <row r="18" spans="1:34" ht="13.5" thickTop="1" x14ac:dyDescent="0.2">
      <c r="A18" s="284" t="s">
        <v>33</v>
      </c>
      <c r="B18" s="285"/>
      <c r="C18" s="286">
        <f>SUM(C9:C17)</f>
        <v>1871</v>
      </c>
      <c r="D18" s="287">
        <f>SUM(D9:D17)</f>
        <v>1258</v>
      </c>
      <c r="E18" s="287">
        <f>SUM(E9:E17)</f>
        <v>0</v>
      </c>
      <c r="F18" s="287">
        <f>SUM(F9:F17)</f>
        <v>0</v>
      </c>
      <c r="G18" s="288">
        <f>SUM(C9:G17)</f>
        <v>4107</v>
      </c>
      <c r="H18" s="286">
        <f>SUM(H9:H17)</f>
        <v>254</v>
      </c>
      <c r="I18" s="287">
        <f>SUM(I9:I17)</f>
        <v>0</v>
      </c>
      <c r="J18" s="287">
        <f>SUM(J9:J17)</f>
        <v>0</v>
      </c>
      <c r="K18" s="287">
        <f>SUM(K9:K17)</f>
        <v>0</v>
      </c>
      <c r="L18" s="288">
        <f>SUM(H9:L17)</f>
        <v>481</v>
      </c>
      <c r="M18" s="286">
        <f>SUM(M9:M17)</f>
        <v>98</v>
      </c>
      <c r="N18" s="287">
        <f>SUM(N9:N17)</f>
        <v>376</v>
      </c>
      <c r="O18" s="287">
        <f>SUM(O9:O17)</f>
        <v>0</v>
      </c>
      <c r="P18" s="287">
        <f>SUM(P9:P17)</f>
        <v>0</v>
      </c>
      <c r="Q18" s="288">
        <f>SUM(M9:Q17)</f>
        <v>2313</v>
      </c>
      <c r="R18" s="286">
        <f>SUM(R9:R17)</f>
        <v>11</v>
      </c>
      <c r="S18" s="287">
        <f>SUM(S9:S17)</f>
        <v>372</v>
      </c>
      <c r="T18" s="287">
        <f>SUM(T9:T17)</f>
        <v>0</v>
      </c>
      <c r="U18" s="287">
        <f>SUM(U9:U17)</f>
        <v>0</v>
      </c>
      <c r="V18" s="288">
        <f>SUM(R9:V17)</f>
        <v>753</v>
      </c>
      <c r="W18" s="286">
        <f>SUM(W9:W17)</f>
        <v>271</v>
      </c>
      <c r="X18" s="287">
        <f>SUM(X9:X17)</f>
        <v>0</v>
      </c>
      <c r="Y18" s="287">
        <f>SUM(Y9:Y17)</f>
        <v>0</v>
      </c>
      <c r="Z18" s="287">
        <f>SUM(Z9:Z17)</f>
        <v>0</v>
      </c>
      <c r="AA18" s="288">
        <f>SUM(W9:AA17)</f>
        <v>303</v>
      </c>
      <c r="AB18" s="286">
        <f>SUM(AB9:AB17)</f>
        <v>331</v>
      </c>
      <c r="AC18" s="287">
        <f>SUM(AC9:AC17)</f>
        <v>0</v>
      </c>
      <c r="AD18" s="287">
        <f>SUM(AD9:AD17)</f>
        <v>0</v>
      </c>
      <c r="AE18" s="287">
        <f>SUM(AE9:AE17)</f>
        <v>0</v>
      </c>
      <c r="AF18" s="288">
        <f>SUM(AB9:AF17)</f>
        <v>559</v>
      </c>
      <c r="AG18" s="289">
        <f>G18+L18+Q18+V18+AA18+AF18</f>
        <v>8516</v>
      </c>
      <c r="AH18" s="290"/>
    </row>
    <row r="19" spans="1:34" ht="13.5" thickBot="1" x14ac:dyDescent="0.25">
      <c r="A19" s="291" t="s">
        <v>126</v>
      </c>
      <c r="B19" s="292"/>
      <c r="C19" s="293">
        <f>C18-C4</f>
        <v>0</v>
      </c>
      <c r="D19" s="294">
        <f>D18-D5</f>
        <v>0</v>
      </c>
      <c r="E19" s="294"/>
      <c r="F19" s="294"/>
      <c r="G19" s="295">
        <f>G18-G7</f>
        <v>-0.3999999999996362</v>
      </c>
      <c r="H19" s="293">
        <f>H18-H4</f>
        <v>0</v>
      </c>
      <c r="I19" s="294">
        <f>I18-I5</f>
        <v>-16</v>
      </c>
      <c r="J19" s="294"/>
      <c r="K19" s="294"/>
      <c r="L19" s="295">
        <f>L18-L7</f>
        <v>-0.39999999999997726</v>
      </c>
      <c r="M19" s="293">
        <f>M18-M4</f>
        <v>0</v>
      </c>
      <c r="N19" s="294">
        <f>N18-N5</f>
        <v>0</v>
      </c>
      <c r="O19" s="294"/>
      <c r="P19" s="294"/>
      <c r="Q19" s="295">
        <f>Q18-Q7</f>
        <v>461.79999999999995</v>
      </c>
      <c r="R19" s="293">
        <f>R18-R4</f>
        <v>0</v>
      </c>
      <c r="S19" s="294">
        <f>S18-S5</f>
        <v>-88</v>
      </c>
      <c r="T19" s="294"/>
      <c r="U19" s="294"/>
      <c r="V19" s="295">
        <f>V18-V7</f>
        <v>-0.5</v>
      </c>
      <c r="W19" s="293">
        <f>W18-W4</f>
        <v>0</v>
      </c>
      <c r="X19" s="294">
        <f>X18-X5</f>
        <v>0</v>
      </c>
      <c r="Y19" s="294"/>
      <c r="Z19" s="294"/>
      <c r="AA19" s="295">
        <f>AA18-AA7</f>
        <v>0.30000000000001137</v>
      </c>
      <c r="AB19" s="293">
        <f>AB18-AB4</f>
        <v>0</v>
      </c>
      <c r="AC19" s="294">
        <f>AC18-AC5</f>
        <v>0</v>
      </c>
      <c r="AD19" s="294"/>
      <c r="AE19" s="294"/>
      <c r="AF19" s="295">
        <f>AF18-AF7</f>
        <v>-0.29999999999995453</v>
      </c>
      <c r="AG19" s="567">
        <f>G19+L19+Q19+V19+AA19+AF19</f>
        <v>460.5000000000004</v>
      </c>
      <c r="AH19" s="296"/>
    </row>
    <row r="20" spans="1:34" ht="13.5" thickTop="1" x14ac:dyDescent="0.2"/>
    <row r="21" spans="1:34" x14ac:dyDescent="0.2">
      <c r="A21" s="41"/>
      <c r="B21" s="41"/>
      <c r="C21" s="578" t="str">
        <f>C1</f>
        <v>El Minieh-Dennie</v>
      </c>
      <c r="D21" s="578"/>
      <c r="E21" s="578"/>
      <c r="F21" s="578"/>
      <c r="G21" s="578"/>
      <c r="H21" s="578" t="str">
        <f>H1</f>
        <v>Zgharta</v>
      </c>
      <c r="I21" s="578"/>
      <c r="J21" s="578"/>
      <c r="K21" s="578"/>
      <c r="L21" s="578"/>
      <c r="M21" s="578" t="str">
        <f>M1</f>
        <v>Tripoli</v>
      </c>
      <c r="N21" s="578"/>
      <c r="O21" s="578"/>
      <c r="P21" s="578"/>
      <c r="Q21" s="578"/>
      <c r="R21" s="578" t="str">
        <f>R1</f>
        <v>El Koura</v>
      </c>
      <c r="S21" s="578"/>
      <c r="T21" s="578"/>
      <c r="U21" s="578"/>
      <c r="V21" s="578"/>
      <c r="W21" s="578" t="str">
        <f>W1</f>
        <v>Bcharre</v>
      </c>
      <c r="X21" s="578"/>
      <c r="Y21" s="578"/>
      <c r="Z21" s="578"/>
      <c r="AA21" s="578"/>
      <c r="AB21" s="578" t="str">
        <f>AB1</f>
        <v>El Batroun</v>
      </c>
      <c r="AC21" s="578"/>
      <c r="AD21" s="578"/>
      <c r="AE21" s="578"/>
      <c r="AF21" s="578"/>
      <c r="AG21" s="114"/>
      <c r="AH21" s="41"/>
    </row>
    <row r="22" spans="1:34" x14ac:dyDescent="0.2">
      <c r="A22" s="3">
        <f>4/9</f>
        <v>0.44444444444444442</v>
      </c>
      <c r="B22" s="42" t="s">
        <v>56</v>
      </c>
      <c r="C22" s="579">
        <f>G7</f>
        <v>4107.3999999999996</v>
      </c>
      <c r="D22" s="579"/>
      <c r="E22" s="579"/>
      <c r="F22" s="579"/>
      <c r="G22" s="579"/>
      <c r="H22" s="579">
        <f>L7</f>
        <v>481.4</v>
      </c>
      <c r="I22" s="579"/>
      <c r="J22" s="579"/>
      <c r="K22" s="579"/>
      <c r="L22" s="579"/>
      <c r="M22" s="579">
        <f>Q7</f>
        <v>1851.2</v>
      </c>
      <c r="N22" s="579"/>
      <c r="O22" s="579"/>
      <c r="P22" s="579"/>
      <c r="Q22" s="579"/>
      <c r="R22" s="579">
        <f>V7</f>
        <v>753.5</v>
      </c>
      <c r="S22" s="579"/>
      <c r="T22" s="579"/>
      <c r="U22" s="579"/>
      <c r="V22" s="579"/>
      <c r="W22" s="579">
        <f>AA7</f>
        <v>302.7</v>
      </c>
      <c r="X22" s="579"/>
      <c r="Y22" s="579"/>
      <c r="Z22" s="579"/>
      <c r="AA22" s="579"/>
      <c r="AB22" s="579">
        <f>AF7</f>
        <v>559.29999999999995</v>
      </c>
      <c r="AC22" s="579"/>
      <c r="AD22" s="579"/>
      <c r="AE22" s="579"/>
      <c r="AF22" s="579"/>
      <c r="AG22" s="121">
        <f>SUM(C22:AF22)</f>
        <v>8055.4999999999991</v>
      </c>
      <c r="AH22" s="41"/>
    </row>
    <row r="23" spans="1:34" x14ac:dyDescent="0.2">
      <c r="A23" s="118" t="s">
        <v>55</v>
      </c>
      <c r="B23" s="119" t="s">
        <v>128</v>
      </c>
      <c r="C23" s="571">
        <f>SUM(C9:G10)</f>
        <v>1871</v>
      </c>
      <c r="D23" s="571"/>
      <c r="E23" s="571"/>
      <c r="F23" s="571"/>
      <c r="G23" s="571"/>
      <c r="H23" s="571">
        <f>SUM(H9:L10)</f>
        <v>254</v>
      </c>
      <c r="I23" s="571"/>
      <c r="J23" s="571"/>
      <c r="K23" s="571"/>
      <c r="L23" s="571"/>
      <c r="M23" s="571">
        <f>SUM(M9:Q10)</f>
        <v>98</v>
      </c>
      <c r="N23" s="571"/>
      <c r="O23" s="571"/>
      <c r="P23" s="571"/>
      <c r="Q23" s="571"/>
      <c r="R23" s="571">
        <f>SUM(R9:V10)</f>
        <v>11</v>
      </c>
      <c r="S23" s="571"/>
      <c r="T23" s="571"/>
      <c r="U23" s="571"/>
      <c r="V23" s="571"/>
      <c r="W23" s="571">
        <f>SUM(W9:AA10)</f>
        <v>271</v>
      </c>
      <c r="X23" s="571"/>
      <c r="Y23" s="571"/>
      <c r="Z23" s="571"/>
      <c r="AA23" s="571"/>
      <c r="AB23" s="571">
        <f>SUM(AB9:AF10)</f>
        <v>331</v>
      </c>
      <c r="AC23" s="571"/>
      <c r="AD23" s="571"/>
      <c r="AE23" s="571"/>
      <c r="AF23" s="571"/>
      <c r="AG23" s="121">
        <f>SUM(C23:AF23)</f>
        <v>2836</v>
      </c>
      <c r="AH23" s="216"/>
    </row>
    <row r="24" spans="1:34" x14ac:dyDescent="0.2">
      <c r="A24" s="118" t="s">
        <v>71</v>
      </c>
      <c r="B24" s="119" t="s">
        <v>72</v>
      </c>
      <c r="C24" s="571">
        <f>SUM(C11:G17)</f>
        <v>2236</v>
      </c>
      <c r="D24" s="571"/>
      <c r="E24" s="571"/>
      <c r="F24" s="571"/>
      <c r="G24" s="571"/>
      <c r="H24" s="571">
        <f>SUM(H11:L17)</f>
        <v>227</v>
      </c>
      <c r="I24" s="571"/>
      <c r="J24" s="571"/>
      <c r="K24" s="571"/>
      <c r="L24" s="571"/>
      <c r="M24" s="571">
        <f>SUM(M11:Q17)</f>
        <v>2215</v>
      </c>
      <c r="N24" s="571"/>
      <c r="O24" s="571"/>
      <c r="P24" s="571"/>
      <c r="Q24" s="571"/>
      <c r="R24" s="571">
        <f>SUM(R11:V17)</f>
        <v>742</v>
      </c>
      <c r="S24" s="571"/>
      <c r="T24" s="571"/>
      <c r="U24" s="571"/>
      <c r="V24" s="571"/>
      <c r="W24" s="571">
        <f>SUM(W11:AA17)</f>
        <v>32</v>
      </c>
      <c r="X24" s="571"/>
      <c r="Y24" s="571"/>
      <c r="Z24" s="571"/>
      <c r="AA24" s="571"/>
      <c r="AB24" s="571">
        <f>SUM(AB11:AF17)</f>
        <v>228</v>
      </c>
      <c r="AC24" s="571"/>
      <c r="AD24" s="571"/>
      <c r="AE24" s="571"/>
      <c r="AF24" s="571"/>
      <c r="AG24" s="121">
        <f>SUM(C24:AF24)</f>
        <v>5680</v>
      </c>
      <c r="AH24" s="216"/>
    </row>
    <row r="25" spans="1:34" x14ac:dyDescent="0.2">
      <c r="A25" s="155"/>
      <c r="B25" s="298" t="s">
        <v>58</v>
      </c>
      <c r="C25" s="601">
        <f>(C23+C24)-C22</f>
        <v>-0.3999999999996362</v>
      </c>
      <c r="D25" s="601"/>
      <c r="E25" s="601"/>
      <c r="F25" s="601"/>
      <c r="G25" s="601"/>
      <c r="H25" s="601">
        <f>(H23+H24)-H22</f>
        <v>-0.39999999999997726</v>
      </c>
      <c r="I25" s="601"/>
      <c r="J25" s="601"/>
      <c r="K25" s="601"/>
      <c r="L25" s="601"/>
      <c r="M25" s="601">
        <f>(M23+M24)-M22</f>
        <v>461.79999999999995</v>
      </c>
      <c r="N25" s="601"/>
      <c r="O25" s="601"/>
      <c r="P25" s="601"/>
      <c r="Q25" s="601"/>
      <c r="R25" s="601">
        <f>(R23+R24)-R22</f>
        <v>-0.5</v>
      </c>
      <c r="S25" s="601"/>
      <c r="T25" s="601"/>
      <c r="U25" s="601"/>
      <c r="V25" s="601"/>
      <c r="W25" s="601">
        <f>(W23+W24)-W22</f>
        <v>0.30000000000001137</v>
      </c>
      <c r="X25" s="601"/>
      <c r="Y25" s="601"/>
      <c r="Z25" s="601"/>
      <c r="AA25" s="601"/>
      <c r="AB25" s="601">
        <f>(AB23+AB24)-AB22</f>
        <v>-0.29999999999995453</v>
      </c>
      <c r="AC25" s="601"/>
      <c r="AD25" s="601"/>
      <c r="AE25" s="601"/>
      <c r="AF25" s="601"/>
      <c r="AG25" s="121">
        <f>SUM(C25:AF25)</f>
        <v>460.5000000000004</v>
      </c>
      <c r="AH25" s="299"/>
    </row>
    <row r="26" spans="1:34" x14ac:dyDescent="0.2">
      <c r="A26" s="185"/>
      <c r="B26" s="186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3"/>
      <c r="Y26" s="153"/>
      <c r="Z26" s="153"/>
      <c r="AA26" s="153"/>
      <c r="AB26" s="153"/>
      <c r="AC26" s="153"/>
      <c r="AD26" s="153"/>
      <c r="AE26" s="153"/>
      <c r="AF26" s="153"/>
      <c r="AG26" s="113"/>
      <c r="AH26" s="299"/>
    </row>
    <row r="27" spans="1:34" x14ac:dyDescent="0.2">
      <c r="A27" s="118" t="s">
        <v>90</v>
      </c>
      <c r="B27" s="119" t="s">
        <v>129</v>
      </c>
      <c r="C27" s="600">
        <f>C23/C22</f>
        <v>0.45551930661732487</v>
      </c>
      <c r="D27" s="600"/>
      <c r="E27" s="600"/>
      <c r="F27" s="600"/>
      <c r="G27" s="600"/>
      <c r="H27" s="600">
        <f>H23/H22</f>
        <v>0.52762775238886583</v>
      </c>
      <c r="I27" s="600"/>
      <c r="J27" s="600"/>
      <c r="K27" s="600"/>
      <c r="L27" s="600"/>
      <c r="M27" s="600">
        <f>M23/M22</f>
        <v>5.2938634399308557E-2</v>
      </c>
      <c r="N27" s="600"/>
      <c r="O27" s="600"/>
      <c r="P27" s="600"/>
      <c r="Q27" s="600"/>
      <c r="R27" s="600">
        <f>R23/R22</f>
        <v>1.4598540145985401E-2</v>
      </c>
      <c r="S27" s="600"/>
      <c r="T27" s="600"/>
      <c r="U27" s="600"/>
      <c r="V27" s="600"/>
      <c r="W27" s="600">
        <f>W23/W22</f>
        <v>0.89527585067723825</v>
      </c>
      <c r="X27" s="600"/>
      <c r="Y27" s="600"/>
      <c r="Z27" s="600"/>
      <c r="AA27" s="600"/>
      <c r="AB27" s="600">
        <f>AB23/AB22</f>
        <v>0.59181119256213133</v>
      </c>
      <c r="AC27" s="600"/>
      <c r="AD27" s="600"/>
      <c r="AE27" s="600"/>
      <c r="AF27" s="600"/>
      <c r="AG27" s="188">
        <f>AG23/AG22</f>
        <v>0.35205760039724415</v>
      </c>
      <c r="AH27" s="300"/>
    </row>
    <row r="28" spans="1:34" x14ac:dyDescent="0.2">
      <c r="A28" s="118"/>
      <c r="B28" s="119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5"/>
      <c r="AE28" s="195"/>
      <c r="AF28" s="195"/>
      <c r="AG28" s="188"/>
      <c r="AH28" s="300"/>
    </row>
    <row r="29" spans="1:34" x14ac:dyDescent="0.2">
      <c r="A29" s="185" t="s">
        <v>89</v>
      </c>
      <c r="B29" s="186" t="s">
        <v>128</v>
      </c>
      <c r="C29" s="571">
        <v>0</v>
      </c>
      <c r="D29" s="571"/>
      <c r="E29" s="571"/>
      <c r="F29" s="571"/>
      <c r="G29" s="571"/>
      <c r="H29" s="571">
        <v>0</v>
      </c>
      <c r="I29" s="571"/>
      <c r="J29" s="571"/>
      <c r="K29" s="571"/>
      <c r="L29" s="571"/>
      <c r="M29" s="571">
        <v>0</v>
      </c>
      <c r="N29" s="571"/>
      <c r="O29" s="571"/>
      <c r="P29" s="571"/>
      <c r="Q29" s="571"/>
      <c r="R29" s="571">
        <v>0</v>
      </c>
      <c r="S29" s="571"/>
      <c r="T29" s="571"/>
      <c r="U29" s="571"/>
      <c r="V29" s="571"/>
      <c r="W29" s="571">
        <v>0</v>
      </c>
      <c r="X29" s="571"/>
      <c r="Y29" s="571"/>
      <c r="Z29" s="571"/>
      <c r="AA29" s="571"/>
      <c r="AB29" s="571">
        <v>0</v>
      </c>
      <c r="AC29" s="571"/>
      <c r="AD29" s="571"/>
      <c r="AE29" s="571"/>
      <c r="AF29" s="571"/>
      <c r="AG29" s="121">
        <f>SUM(C29:AF29)</f>
        <v>0</v>
      </c>
      <c r="AH29" s="216"/>
    </row>
    <row r="30" spans="1:34" x14ac:dyDescent="0.2">
      <c r="A30" s="2" t="s">
        <v>158</v>
      </c>
    </row>
  </sheetData>
  <mergeCells count="51">
    <mergeCell ref="R1:V1"/>
    <mergeCell ref="M21:Q21"/>
    <mergeCell ref="AB23:AF23"/>
    <mergeCell ref="W23:AA23"/>
    <mergeCell ref="R21:V21"/>
    <mergeCell ref="AB1:AF1"/>
    <mergeCell ref="W21:AA21"/>
    <mergeCell ref="AB21:AF21"/>
    <mergeCell ref="R22:V22"/>
    <mergeCell ref="W22:AA22"/>
    <mergeCell ref="AB22:AF22"/>
    <mergeCell ref="M22:Q22"/>
    <mergeCell ref="W1:AA1"/>
    <mergeCell ref="C24:G24"/>
    <mergeCell ref="H24:L24"/>
    <mergeCell ref="R23:V23"/>
    <mergeCell ref="M24:Q24"/>
    <mergeCell ref="H23:L23"/>
    <mergeCell ref="M23:Q23"/>
    <mergeCell ref="H21:L21"/>
    <mergeCell ref="H1:L1"/>
    <mergeCell ref="M27:Q27"/>
    <mergeCell ref="A8:B8"/>
    <mergeCell ref="C23:G23"/>
    <mergeCell ref="C1:G1"/>
    <mergeCell ref="M1:Q1"/>
    <mergeCell ref="C22:G22"/>
    <mergeCell ref="H22:L22"/>
    <mergeCell ref="A11:B11"/>
    <mergeCell ref="C21:G21"/>
    <mergeCell ref="A3:A7"/>
    <mergeCell ref="R29:V29"/>
    <mergeCell ref="W29:AA29"/>
    <mergeCell ref="M25:Q25"/>
    <mergeCell ref="C29:G29"/>
    <mergeCell ref="C27:G27"/>
    <mergeCell ref="C25:G25"/>
    <mergeCell ref="H27:L27"/>
    <mergeCell ref="H29:L29"/>
    <mergeCell ref="H25:L25"/>
    <mergeCell ref="M29:Q29"/>
    <mergeCell ref="R27:V27"/>
    <mergeCell ref="R25:V25"/>
    <mergeCell ref="AB27:AF27"/>
    <mergeCell ref="W27:AA27"/>
    <mergeCell ref="R24:V24"/>
    <mergeCell ref="AB29:AF29"/>
    <mergeCell ref="W25:AA25"/>
    <mergeCell ref="W24:AA24"/>
    <mergeCell ref="AB24:AF24"/>
    <mergeCell ref="AB25:AF25"/>
  </mergeCells>
  <phoneticPr fontId="3" type="noConversion"/>
  <printOptions horizontalCentered="1"/>
  <pageMargins left="0.25" right="0.25" top="0.75" bottom="0.75" header="0.3" footer="0.3"/>
  <pageSetup paperSize="8" scale="65" orientation="landscape" r:id="rId1"/>
  <headerFooter alignWithMargins="0">
    <oddHeader>&amp;C&amp;"Arial,Bold"&amp;14&amp;F</oddHeader>
    <oddFooter>&amp;L&amp;A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47"/>
  <sheetViews>
    <sheetView zoomScale="85" zoomScaleNormal="85" workbookViewId="0">
      <pane xSplit="2" topLeftCell="L1" activePane="topRight" state="frozen"/>
      <selection pane="topRight" activeCell="AH35" sqref="AH35"/>
    </sheetView>
  </sheetViews>
  <sheetFormatPr defaultRowHeight="12.75" x14ac:dyDescent="0.2"/>
  <cols>
    <col min="1" max="1" width="19.85546875" style="2" customWidth="1"/>
    <col min="2" max="2" width="26.85546875" style="2" customWidth="1"/>
    <col min="3" max="32" width="8.7109375" style="116" customWidth="1"/>
    <col min="33" max="33" width="11.28515625" style="117" bestFit="1" customWidth="1"/>
    <col min="34" max="34" width="14.28515625" style="297" customWidth="1"/>
    <col min="35" max="16384" width="9.140625" style="3"/>
  </cols>
  <sheetData>
    <row r="1" spans="1:34" ht="12.75" customHeight="1" thickTop="1" x14ac:dyDescent="0.2">
      <c r="A1" s="140" t="s">
        <v>35</v>
      </c>
      <c r="B1" s="141"/>
      <c r="C1" s="602" t="s">
        <v>42</v>
      </c>
      <c r="D1" s="603"/>
      <c r="E1" s="603"/>
      <c r="F1" s="603"/>
      <c r="G1" s="603"/>
      <c r="H1" s="603"/>
      <c r="I1" s="611" t="s">
        <v>16</v>
      </c>
      <c r="J1" s="612"/>
      <c r="K1" s="612"/>
      <c r="L1" s="612"/>
      <c r="M1" s="612"/>
      <c r="N1" s="613"/>
      <c r="O1" s="604" t="s">
        <v>51</v>
      </c>
      <c r="P1" s="604"/>
      <c r="Q1" s="604"/>
      <c r="R1" s="604"/>
      <c r="S1" s="604"/>
      <c r="T1" s="604"/>
      <c r="U1" s="617" t="s">
        <v>205</v>
      </c>
      <c r="V1" s="618"/>
      <c r="W1" s="618"/>
      <c r="X1" s="618"/>
      <c r="Y1" s="618"/>
      <c r="Z1" s="619"/>
      <c r="AA1" s="614" t="s">
        <v>45</v>
      </c>
      <c r="AB1" s="615"/>
      <c r="AC1" s="615"/>
      <c r="AD1" s="615"/>
      <c r="AE1" s="615"/>
      <c r="AF1" s="616"/>
      <c r="AG1" s="222" t="s">
        <v>33</v>
      </c>
      <c r="AH1" s="223"/>
    </row>
    <row r="2" spans="1:34" ht="38.25" x14ac:dyDescent="0.2">
      <c r="A2" s="11"/>
      <c r="B2" s="141"/>
      <c r="C2" s="224" t="s">
        <v>262</v>
      </c>
      <c r="D2" s="225" t="s">
        <v>114</v>
      </c>
      <c r="E2" s="226" t="s">
        <v>115</v>
      </c>
      <c r="F2" s="226" t="s">
        <v>203</v>
      </c>
      <c r="G2" s="226" t="s">
        <v>116</v>
      </c>
      <c r="H2" s="227" t="s">
        <v>117</v>
      </c>
      <c r="I2" s="224" t="s">
        <v>262</v>
      </c>
      <c r="J2" s="226" t="s">
        <v>114</v>
      </c>
      <c r="K2" s="226" t="s">
        <v>115</v>
      </c>
      <c r="L2" s="226" t="s">
        <v>203</v>
      </c>
      <c r="M2" s="226" t="s">
        <v>116</v>
      </c>
      <c r="N2" s="227" t="s">
        <v>117</v>
      </c>
      <c r="O2" s="224" t="s">
        <v>262</v>
      </c>
      <c r="P2" s="226" t="s">
        <v>114</v>
      </c>
      <c r="Q2" s="226" t="s">
        <v>115</v>
      </c>
      <c r="R2" s="226" t="s">
        <v>203</v>
      </c>
      <c r="S2" s="226" t="s">
        <v>116</v>
      </c>
      <c r="T2" s="227" t="s">
        <v>117</v>
      </c>
      <c r="U2" s="224" t="s">
        <v>262</v>
      </c>
      <c r="V2" s="226" t="s">
        <v>114</v>
      </c>
      <c r="W2" s="226" t="s">
        <v>115</v>
      </c>
      <c r="X2" s="226" t="s">
        <v>203</v>
      </c>
      <c r="Y2" s="226" t="s">
        <v>116</v>
      </c>
      <c r="Z2" s="228" t="s">
        <v>117</v>
      </c>
      <c r="AA2" s="224" t="s">
        <v>262</v>
      </c>
      <c r="AB2" s="226" t="s">
        <v>114</v>
      </c>
      <c r="AC2" s="226" t="s">
        <v>115</v>
      </c>
      <c r="AD2" s="226" t="s">
        <v>203</v>
      </c>
      <c r="AE2" s="226" t="s">
        <v>116</v>
      </c>
      <c r="AF2" s="228" t="s">
        <v>117</v>
      </c>
      <c r="AG2" s="62"/>
      <c r="AH2" s="7"/>
    </row>
    <row r="3" spans="1:34" ht="38.25" x14ac:dyDescent="0.2">
      <c r="A3" s="605" t="s">
        <v>118</v>
      </c>
      <c r="B3" s="229" t="s">
        <v>39</v>
      </c>
      <c r="C3" s="230">
        <v>12906</v>
      </c>
      <c r="D3" s="231"/>
      <c r="E3" s="231"/>
      <c r="F3" s="231"/>
      <c r="G3" s="231"/>
      <c r="H3" s="232"/>
      <c r="I3" s="230">
        <v>7938</v>
      </c>
      <c r="J3" s="233"/>
      <c r="K3" s="233"/>
      <c r="L3" s="233"/>
      <c r="M3" s="233"/>
      <c r="N3" s="234"/>
      <c r="O3" s="231">
        <v>1543</v>
      </c>
      <c r="P3" s="233"/>
      <c r="Q3" s="233"/>
      <c r="R3" s="233"/>
      <c r="S3" s="233"/>
      <c r="T3" s="235"/>
      <c r="U3" s="230">
        <v>19660</v>
      </c>
      <c r="V3" s="235"/>
      <c r="W3" s="235"/>
      <c r="X3" s="235"/>
      <c r="Y3" s="235"/>
      <c r="Z3" s="234"/>
      <c r="AA3" s="236">
        <v>888</v>
      </c>
      <c r="AB3" s="235"/>
      <c r="AC3" s="235"/>
      <c r="AD3" s="235"/>
      <c r="AE3" s="235"/>
      <c r="AF3" s="234"/>
      <c r="AG3" s="237">
        <f>SUM(C3:AF3)</f>
        <v>42935</v>
      </c>
      <c r="AH3" s="223"/>
    </row>
    <row r="4" spans="1:34" ht="38.25" x14ac:dyDescent="0.2">
      <c r="A4" s="606"/>
      <c r="B4" s="17" t="s">
        <v>220</v>
      </c>
      <c r="C4" s="22">
        <f>VLOOKUP([2]Sheet1!J2,[2]Sheet2!$A$2:$B$27,2,FALSE)</f>
        <v>14067</v>
      </c>
      <c r="D4" s="19"/>
      <c r="E4" s="19"/>
      <c r="F4" s="19"/>
      <c r="G4" s="19"/>
      <c r="H4" s="238"/>
      <c r="I4" s="22">
        <f>VLOOKUP([2]Sheet1!K2,[2]Sheet2!$A$2:$B$27,2,FALSE)</f>
        <v>8209</v>
      </c>
      <c r="J4" s="5"/>
      <c r="K4" s="5"/>
      <c r="L4" s="5"/>
      <c r="M4" s="5"/>
      <c r="N4" s="23"/>
      <c r="O4" s="19">
        <f>VLOOKUP([2]Sheet1!L2,[2]Sheet2!$A$2:$B$27,2,FALSE)</f>
        <v>1456</v>
      </c>
      <c r="P4" s="5"/>
      <c r="Q4" s="5"/>
      <c r="R4" s="5"/>
      <c r="S4" s="5"/>
      <c r="T4" s="21"/>
      <c r="U4" s="22">
        <f>VLOOKUP([2]Sheet1!M2,[2]Sheet2!$A$2:$B$27,2,FALSE)</f>
        <v>20866</v>
      </c>
      <c r="V4" s="21"/>
      <c r="W4" s="21"/>
      <c r="X4" s="21"/>
      <c r="Y4" s="21"/>
      <c r="Z4" s="23"/>
      <c r="AA4" s="239">
        <v>980</v>
      </c>
      <c r="AB4" s="21"/>
      <c r="AC4" s="21"/>
      <c r="AD4" s="21"/>
      <c r="AE4" s="21"/>
      <c r="AF4" s="23"/>
      <c r="AG4" s="13">
        <f>SUM(C4:AF4)</f>
        <v>45578</v>
      </c>
      <c r="AH4" s="240"/>
    </row>
    <row r="5" spans="1:34" ht="38.25" x14ac:dyDescent="0.2">
      <c r="A5" s="606"/>
      <c r="B5" s="17" t="s">
        <v>221</v>
      </c>
      <c r="C5" s="22"/>
      <c r="D5" s="5">
        <v>2641</v>
      </c>
      <c r="E5" s="5"/>
      <c r="F5" s="5"/>
      <c r="G5" s="5"/>
      <c r="H5" s="21"/>
      <c r="I5" s="22"/>
      <c r="J5" s="5">
        <v>2305</v>
      </c>
      <c r="K5" s="5"/>
      <c r="L5" s="5"/>
      <c r="M5" s="5"/>
      <c r="N5" s="23"/>
      <c r="O5" s="19"/>
      <c r="P5" s="5">
        <v>0</v>
      </c>
      <c r="Q5" s="5"/>
      <c r="R5" s="5"/>
      <c r="S5" s="5"/>
      <c r="T5" s="21"/>
      <c r="U5" s="22"/>
      <c r="V5" s="21">
        <v>6958</v>
      </c>
      <c r="W5" s="21"/>
      <c r="X5" s="21"/>
      <c r="Y5" s="21"/>
      <c r="Z5" s="23"/>
      <c r="AA5" s="239"/>
      <c r="AB5" s="21">
        <v>65</v>
      </c>
      <c r="AC5" s="21"/>
      <c r="AD5" s="21"/>
      <c r="AE5" s="21"/>
      <c r="AF5" s="23"/>
      <c r="AG5" s="13">
        <f>SUM(C5:AF5)</f>
        <v>11969</v>
      </c>
      <c r="AH5" s="240"/>
    </row>
    <row r="6" spans="1:34" ht="39" thickBot="1" x14ac:dyDescent="0.25">
      <c r="A6" s="606"/>
      <c r="B6" s="17" t="s">
        <v>78</v>
      </c>
      <c r="C6" s="22"/>
      <c r="D6" s="5"/>
      <c r="E6" s="5"/>
      <c r="F6" s="5"/>
      <c r="G6" s="5"/>
      <c r="H6" s="21">
        <f>C3*10%</f>
        <v>1290.6000000000001</v>
      </c>
      <c r="I6" s="22"/>
      <c r="J6" s="5"/>
      <c r="K6" s="5"/>
      <c r="L6" s="5"/>
      <c r="M6" s="5"/>
      <c r="N6" s="21">
        <f>I3*10%</f>
        <v>793.80000000000007</v>
      </c>
      <c r="O6" s="22"/>
      <c r="P6" s="5"/>
      <c r="Q6" s="5"/>
      <c r="R6" s="5"/>
      <c r="S6" s="5"/>
      <c r="T6" s="21">
        <f>O3*10%</f>
        <v>154.30000000000001</v>
      </c>
      <c r="U6" s="22"/>
      <c r="V6" s="21"/>
      <c r="W6" s="21"/>
      <c r="X6" s="21"/>
      <c r="Y6" s="21"/>
      <c r="Z6" s="23">
        <f>U3*10%</f>
        <v>1966</v>
      </c>
      <c r="AA6" s="239"/>
      <c r="AB6" s="21"/>
      <c r="AC6" s="21"/>
      <c r="AD6" s="21"/>
      <c r="AE6" s="21"/>
      <c r="AF6" s="23">
        <f>AA3*10%</f>
        <v>88.800000000000011</v>
      </c>
      <c r="AG6" s="13">
        <f>SUM(C6:AF6)</f>
        <v>4293.5000000000009</v>
      </c>
      <c r="AH6" s="240"/>
    </row>
    <row r="7" spans="1:34" ht="39.75" thickTop="1" thickBot="1" x14ac:dyDescent="0.25">
      <c r="A7" s="607"/>
      <c r="B7" s="167" t="s">
        <v>119</v>
      </c>
      <c r="C7" s="241"/>
      <c r="D7" s="242"/>
      <c r="E7" s="243"/>
      <c r="F7" s="244"/>
      <c r="G7" s="244"/>
      <c r="H7" s="171">
        <f>SUM(C4:H6)</f>
        <v>17998.599999999999</v>
      </c>
      <c r="I7" s="241"/>
      <c r="J7" s="244"/>
      <c r="K7" s="244"/>
      <c r="L7" s="244"/>
      <c r="M7" s="244"/>
      <c r="N7" s="171">
        <f>SUM(I4:N6)</f>
        <v>11307.8</v>
      </c>
      <c r="O7" s="241"/>
      <c r="P7" s="244"/>
      <c r="Q7" s="244"/>
      <c r="R7" s="244"/>
      <c r="S7" s="244"/>
      <c r="T7" s="171">
        <f>SUM(O4:T6)</f>
        <v>1610.3</v>
      </c>
      <c r="U7" s="241"/>
      <c r="V7" s="245"/>
      <c r="W7" s="245"/>
      <c r="X7" s="245"/>
      <c r="Y7" s="245"/>
      <c r="Z7" s="173">
        <f>SUM(U4:Z6)</f>
        <v>29790</v>
      </c>
      <c r="AA7" s="246"/>
      <c r="AB7" s="245"/>
      <c r="AC7" s="245"/>
      <c r="AD7" s="245"/>
      <c r="AE7" s="245"/>
      <c r="AF7" s="173">
        <f>SUM(AA4:AF6)</f>
        <v>1133.8</v>
      </c>
      <c r="AG7" s="174">
        <f>SUM(C7:AF7)</f>
        <v>61840.5</v>
      </c>
      <c r="AH7" s="247" t="s">
        <v>120</v>
      </c>
    </row>
    <row r="8" spans="1:34" ht="13.5" thickTop="1" x14ac:dyDescent="0.2">
      <c r="A8" s="586" t="s">
        <v>40</v>
      </c>
      <c r="B8" s="587"/>
      <c r="C8" s="164"/>
      <c r="D8" s="161"/>
      <c r="E8" s="161"/>
      <c r="F8" s="161"/>
      <c r="G8" s="161"/>
      <c r="H8" s="248"/>
      <c r="I8" s="164"/>
      <c r="J8" s="162"/>
      <c r="K8" s="162"/>
      <c r="L8" s="162"/>
      <c r="M8" s="162"/>
      <c r="N8" s="165"/>
      <c r="O8" s="161"/>
      <c r="P8" s="162"/>
      <c r="Q8" s="162"/>
      <c r="R8" s="162"/>
      <c r="S8" s="162"/>
      <c r="T8" s="163"/>
      <c r="U8" s="164"/>
      <c r="V8" s="163"/>
      <c r="W8" s="163"/>
      <c r="X8" s="163"/>
      <c r="Y8" s="163"/>
      <c r="Z8" s="165"/>
      <c r="AA8" s="249"/>
      <c r="AB8" s="163"/>
      <c r="AC8" s="163"/>
      <c r="AD8" s="163"/>
      <c r="AE8" s="163"/>
      <c r="AF8" s="165"/>
      <c r="AG8" s="14"/>
      <c r="AH8" s="250"/>
    </row>
    <row r="9" spans="1:34" x14ac:dyDescent="0.2">
      <c r="A9" s="175" t="s">
        <v>28</v>
      </c>
      <c r="B9" s="143" t="s">
        <v>121</v>
      </c>
      <c r="C9" s="36">
        <v>14067</v>
      </c>
      <c r="D9" s="88"/>
      <c r="E9" s="88"/>
      <c r="F9" s="88"/>
      <c r="G9" s="88"/>
      <c r="H9" s="251"/>
      <c r="I9" s="71"/>
      <c r="J9" s="66"/>
      <c r="K9" s="66"/>
      <c r="L9" s="66"/>
      <c r="M9" s="66"/>
      <c r="N9" s="73"/>
      <c r="O9" s="33"/>
      <c r="P9" s="34"/>
      <c r="Q9" s="34"/>
      <c r="R9" s="34"/>
      <c r="S9" s="34"/>
      <c r="T9" s="35"/>
      <c r="U9" s="71"/>
      <c r="V9" s="89"/>
      <c r="W9" s="89"/>
      <c r="X9" s="89"/>
      <c r="Y9" s="89"/>
      <c r="Z9" s="73"/>
      <c r="AA9" s="252">
        <v>980</v>
      </c>
      <c r="AB9" s="89"/>
      <c r="AC9" s="89"/>
      <c r="AD9" s="89"/>
      <c r="AE9" s="89"/>
      <c r="AF9" s="73"/>
      <c r="AG9" s="40">
        <f>SUM(C9:AF9)</f>
        <v>15047</v>
      </c>
      <c r="AH9" s="253" t="s">
        <v>101</v>
      </c>
    </row>
    <row r="10" spans="1:34" x14ac:dyDescent="0.2">
      <c r="A10" s="175" t="s">
        <v>23</v>
      </c>
      <c r="B10" s="143" t="s">
        <v>122</v>
      </c>
      <c r="C10" s="71"/>
      <c r="D10" s="88"/>
      <c r="E10" s="88"/>
      <c r="F10" s="88"/>
      <c r="G10" s="88"/>
      <c r="H10" s="251"/>
      <c r="I10" s="254">
        <v>8209</v>
      </c>
      <c r="J10" s="66"/>
      <c r="K10" s="66"/>
      <c r="L10" s="66"/>
      <c r="M10" s="66"/>
      <c r="N10" s="73"/>
      <c r="O10" s="63">
        <v>1456</v>
      </c>
      <c r="P10" s="66"/>
      <c r="Q10" s="66"/>
      <c r="R10" s="66"/>
      <c r="S10" s="66"/>
      <c r="T10" s="89"/>
      <c r="U10" s="255">
        <v>20866</v>
      </c>
      <c r="V10" s="89"/>
      <c r="W10" s="89"/>
      <c r="X10" s="89"/>
      <c r="Y10" s="89"/>
      <c r="Z10" s="73"/>
      <c r="AA10" s="256"/>
      <c r="AB10" s="89"/>
      <c r="AC10" s="89"/>
      <c r="AD10" s="89"/>
      <c r="AE10" s="89"/>
      <c r="AF10" s="38"/>
      <c r="AG10" s="40">
        <f>SUM(C10:AF10)</f>
        <v>30531</v>
      </c>
      <c r="AH10" s="253" t="s">
        <v>152</v>
      </c>
    </row>
    <row r="11" spans="1:34" x14ac:dyDescent="0.2">
      <c r="A11" s="193" t="s">
        <v>22</v>
      </c>
      <c r="B11" s="43" t="s">
        <v>149</v>
      </c>
      <c r="C11" s="97"/>
      <c r="D11" s="257">
        <v>1550</v>
      </c>
      <c r="E11" s="93"/>
      <c r="F11" s="93"/>
      <c r="G11" s="93"/>
      <c r="H11" s="258"/>
      <c r="I11" s="79"/>
      <c r="J11" s="77"/>
      <c r="K11" s="77"/>
      <c r="L11" s="77"/>
      <c r="M11" s="77"/>
      <c r="N11" s="80"/>
      <c r="O11" s="76"/>
      <c r="P11" s="77"/>
      <c r="Q11" s="77"/>
      <c r="R11" s="77"/>
      <c r="S11" s="77"/>
      <c r="T11" s="78"/>
      <c r="U11" s="71"/>
      <c r="V11" s="259">
        <v>1300</v>
      </c>
      <c r="W11" s="95"/>
      <c r="X11" s="95"/>
      <c r="Y11" s="95"/>
      <c r="Z11" s="98"/>
      <c r="AA11" s="260"/>
      <c r="AB11" s="95"/>
      <c r="AC11" s="95"/>
      <c r="AD11" s="95"/>
      <c r="AE11" s="95"/>
      <c r="AF11" s="80"/>
      <c r="AG11" s="40">
        <f>SUM(C11:AF11)</f>
        <v>2850</v>
      </c>
      <c r="AH11" s="253" t="s">
        <v>101</v>
      </c>
    </row>
    <row r="12" spans="1:34" ht="13.5" thickBot="1" x14ac:dyDescent="0.25">
      <c r="A12" s="146"/>
      <c r="B12" s="124"/>
      <c r="C12" s="71"/>
      <c r="D12" s="88"/>
      <c r="E12" s="88"/>
      <c r="F12" s="88"/>
      <c r="G12" s="88"/>
      <c r="H12" s="251"/>
      <c r="I12" s="71"/>
      <c r="J12" s="66"/>
      <c r="K12" s="66"/>
      <c r="L12" s="66"/>
      <c r="M12" s="66"/>
      <c r="N12" s="73"/>
      <c r="O12" s="88"/>
      <c r="P12" s="66"/>
      <c r="Q12" s="66"/>
      <c r="R12" s="66"/>
      <c r="S12" s="66"/>
      <c r="T12" s="89"/>
      <c r="U12" s="71"/>
      <c r="V12" s="89"/>
      <c r="W12" s="89"/>
      <c r="X12" s="89"/>
      <c r="Y12" s="89"/>
      <c r="Z12" s="73"/>
      <c r="AA12" s="256"/>
      <c r="AB12" s="89"/>
      <c r="AC12" s="89"/>
      <c r="AD12" s="89"/>
      <c r="AE12" s="89"/>
      <c r="AF12" s="73"/>
      <c r="AG12" s="40"/>
      <c r="AH12" s="261"/>
    </row>
    <row r="13" spans="1:34" ht="13.5" thickTop="1" x14ac:dyDescent="0.2">
      <c r="A13" s="588" t="s">
        <v>73</v>
      </c>
      <c r="B13" s="589"/>
      <c r="C13" s="85"/>
      <c r="D13" s="82"/>
      <c r="E13" s="82"/>
      <c r="F13" s="82"/>
      <c r="G13" s="82"/>
      <c r="H13" s="262"/>
      <c r="I13" s="85"/>
      <c r="J13" s="83"/>
      <c r="K13" s="83"/>
      <c r="L13" s="83"/>
      <c r="M13" s="83"/>
      <c r="N13" s="86"/>
      <c r="O13" s="82"/>
      <c r="P13" s="83"/>
      <c r="Q13" s="83"/>
      <c r="R13" s="83"/>
      <c r="S13" s="83"/>
      <c r="T13" s="84"/>
      <c r="U13" s="85"/>
      <c r="V13" s="84"/>
      <c r="W13" s="84"/>
      <c r="X13" s="84"/>
      <c r="Y13" s="84"/>
      <c r="Z13" s="86"/>
      <c r="AA13" s="263"/>
      <c r="AB13" s="84"/>
      <c r="AC13" s="84"/>
      <c r="AD13" s="84"/>
      <c r="AE13" s="84"/>
      <c r="AF13" s="86"/>
      <c r="AG13" s="87">
        <f t="shared" ref="AG13:AG30" si="0">SUM(C13:AF13)</f>
        <v>0</v>
      </c>
      <c r="AH13" s="264"/>
    </row>
    <row r="14" spans="1:34" ht="12" customHeight="1" x14ac:dyDescent="0.2">
      <c r="A14" s="142" t="s">
        <v>29</v>
      </c>
      <c r="B14" s="124" t="s">
        <v>148</v>
      </c>
      <c r="C14" s="71"/>
      <c r="D14" s="88"/>
      <c r="E14" s="88"/>
      <c r="F14" s="88"/>
      <c r="G14" s="88"/>
      <c r="H14" s="265">
        <v>600</v>
      </c>
      <c r="I14" s="71"/>
      <c r="J14" s="66"/>
      <c r="K14" s="66"/>
      <c r="L14" s="66"/>
      <c r="M14" s="66"/>
      <c r="N14" s="266">
        <v>0</v>
      </c>
      <c r="O14" s="33"/>
      <c r="P14" s="34"/>
      <c r="Q14" s="34"/>
      <c r="R14" s="34"/>
      <c r="S14" s="34"/>
      <c r="T14" s="35"/>
      <c r="U14" s="71"/>
      <c r="V14" s="89"/>
      <c r="W14" s="89"/>
      <c r="X14" s="89"/>
      <c r="Y14" s="89"/>
      <c r="Z14" s="267">
        <v>400</v>
      </c>
      <c r="AA14" s="256"/>
      <c r="AB14" s="89"/>
      <c r="AC14" s="89"/>
      <c r="AD14" s="89"/>
      <c r="AE14" s="89"/>
      <c r="AF14" s="73"/>
      <c r="AG14" s="40">
        <f t="shared" si="0"/>
        <v>1000</v>
      </c>
      <c r="AH14" s="253"/>
    </row>
    <row r="15" spans="1:34" x14ac:dyDescent="0.2">
      <c r="A15" s="142" t="s">
        <v>22</v>
      </c>
      <c r="B15" s="143" t="s">
        <v>147</v>
      </c>
      <c r="C15" s="71"/>
      <c r="D15" s="268">
        <v>2900</v>
      </c>
      <c r="E15" s="88"/>
      <c r="F15" s="88"/>
      <c r="G15" s="88"/>
      <c r="H15" s="251"/>
      <c r="I15" s="71"/>
      <c r="J15" s="66"/>
      <c r="K15" s="66"/>
      <c r="L15" s="66"/>
      <c r="M15" s="66"/>
      <c r="N15" s="73"/>
      <c r="O15" s="33"/>
      <c r="P15" s="34"/>
      <c r="Q15" s="34"/>
      <c r="R15" s="34"/>
      <c r="S15" s="34"/>
      <c r="T15" s="35"/>
      <c r="U15" s="71"/>
      <c r="V15" s="70">
        <v>2200</v>
      </c>
      <c r="W15" s="89"/>
      <c r="X15" s="89"/>
      <c r="Y15" s="89"/>
      <c r="Z15" s="73"/>
      <c r="AA15" s="256"/>
      <c r="AB15" s="89"/>
      <c r="AC15" s="89"/>
      <c r="AD15" s="89"/>
      <c r="AE15" s="89"/>
      <c r="AF15" s="38"/>
      <c r="AG15" s="40">
        <f t="shared" si="0"/>
        <v>5100</v>
      </c>
      <c r="AH15" s="253"/>
    </row>
    <row r="16" spans="1:34" ht="25.5" x14ac:dyDescent="0.2">
      <c r="A16" s="142" t="s">
        <v>20</v>
      </c>
      <c r="B16" s="143" t="s">
        <v>195</v>
      </c>
      <c r="C16" s="136"/>
      <c r="D16" s="133"/>
      <c r="E16" s="269">
        <v>1500</v>
      </c>
      <c r="F16" s="133"/>
      <c r="G16" s="133"/>
      <c r="H16" s="270"/>
      <c r="I16" s="136"/>
      <c r="J16" s="134"/>
      <c r="K16" s="134"/>
      <c r="L16" s="134"/>
      <c r="M16" s="134"/>
      <c r="N16" s="137"/>
      <c r="O16" s="127"/>
      <c r="P16" s="128"/>
      <c r="Q16" s="128"/>
      <c r="R16" s="128"/>
      <c r="S16" s="128"/>
      <c r="T16" s="129"/>
      <c r="U16" s="136"/>
      <c r="V16" s="135"/>
      <c r="W16" s="135"/>
      <c r="X16" s="135"/>
      <c r="Y16" s="135"/>
      <c r="Z16" s="137"/>
      <c r="AA16" s="271"/>
      <c r="AB16" s="135"/>
      <c r="AC16" s="135"/>
      <c r="AD16" s="135"/>
      <c r="AE16" s="135"/>
      <c r="AF16" s="131"/>
      <c r="AG16" s="40">
        <f t="shared" si="0"/>
        <v>1500</v>
      </c>
      <c r="AH16" s="253"/>
    </row>
    <row r="17" spans="1:34" x14ac:dyDescent="0.2">
      <c r="A17" s="142" t="s">
        <v>19</v>
      </c>
      <c r="B17" s="143" t="s">
        <v>146</v>
      </c>
      <c r="C17" s="71"/>
      <c r="D17" s="88"/>
      <c r="E17" s="88"/>
      <c r="F17" s="88"/>
      <c r="G17" s="88"/>
      <c r="H17" s="265"/>
      <c r="I17" s="71"/>
      <c r="J17" s="66"/>
      <c r="K17" s="66"/>
      <c r="L17" s="66"/>
      <c r="M17" s="66"/>
      <c r="N17" s="73"/>
      <c r="O17" s="88"/>
      <c r="P17" s="66"/>
      <c r="Q17" s="66"/>
      <c r="R17" s="66"/>
      <c r="S17" s="66"/>
      <c r="T17" s="89"/>
      <c r="U17" s="71"/>
      <c r="V17" s="89"/>
      <c r="W17" s="89"/>
      <c r="X17" s="89"/>
      <c r="Y17" s="89"/>
      <c r="Z17" s="267"/>
      <c r="AA17" s="256"/>
      <c r="AB17" s="89"/>
      <c r="AC17" s="89"/>
      <c r="AD17" s="89"/>
      <c r="AE17" s="89"/>
      <c r="AF17" s="73"/>
      <c r="AG17" s="158">
        <f t="shared" si="0"/>
        <v>0</v>
      </c>
      <c r="AH17" s="253"/>
    </row>
    <row r="18" spans="1:34" x14ac:dyDescent="0.2">
      <c r="A18" s="142" t="s">
        <v>67</v>
      </c>
      <c r="B18" s="143"/>
      <c r="C18" s="71"/>
      <c r="D18" s="93"/>
      <c r="E18" s="93"/>
      <c r="F18" s="93"/>
      <c r="G18" s="93"/>
      <c r="H18" s="272">
        <v>20</v>
      </c>
      <c r="I18" s="97"/>
      <c r="J18" s="94"/>
      <c r="K18" s="94"/>
      <c r="L18" s="94"/>
      <c r="M18" s="94"/>
      <c r="N18" s="273">
        <v>845</v>
      </c>
      <c r="O18" s="33"/>
      <c r="P18" s="34"/>
      <c r="Q18" s="34"/>
      <c r="R18" s="34"/>
      <c r="S18" s="34"/>
      <c r="T18" s="35"/>
      <c r="U18" s="71"/>
      <c r="V18" s="89"/>
      <c r="W18" s="89"/>
      <c r="X18" s="89"/>
      <c r="Y18" s="89"/>
      <c r="Z18" s="267">
        <v>45</v>
      </c>
      <c r="AA18" s="256"/>
      <c r="AB18" s="89"/>
      <c r="AC18" s="89"/>
      <c r="AD18" s="89"/>
      <c r="AE18" s="89"/>
      <c r="AF18" s="38"/>
      <c r="AG18" s="157">
        <f t="shared" si="0"/>
        <v>910</v>
      </c>
      <c r="AH18" s="253"/>
    </row>
    <row r="19" spans="1:34" x14ac:dyDescent="0.2">
      <c r="A19" s="144" t="s">
        <v>69</v>
      </c>
      <c r="B19" s="145"/>
      <c r="C19" s="97"/>
      <c r="D19" s="93"/>
      <c r="E19" s="93"/>
      <c r="F19" s="93"/>
      <c r="G19" s="93"/>
      <c r="H19" s="258"/>
      <c r="I19" s="97"/>
      <c r="J19" s="94"/>
      <c r="K19" s="94"/>
      <c r="L19" s="94"/>
      <c r="M19" s="319">
        <v>250</v>
      </c>
      <c r="N19" s="98"/>
      <c r="O19" s="76"/>
      <c r="P19" s="94"/>
      <c r="Q19" s="94"/>
      <c r="R19" s="94"/>
      <c r="S19" s="94"/>
      <c r="T19" s="95"/>
      <c r="U19" s="71"/>
      <c r="V19" s="95"/>
      <c r="W19" s="95"/>
      <c r="X19" s="95"/>
      <c r="Y19" s="192">
        <v>250</v>
      </c>
      <c r="Z19" s="98"/>
      <c r="AA19" s="260"/>
      <c r="AB19" s="95"/>
      <c r="AC19" s="95"/>
      <c r="AD19" s="95"/>
      <c r="AE19" s="95"/>
      <c r="AF19" s="80"/>
      <c r="AG19" s="40">
        <f t="shared" si="0"/>
        <v>500</v>
      </c>
      <c r="AH19" s="253"/>
    </row>
    <row r="20" spans="1:34" ht="12" customHeight="1" x14ac:dyDescent="0.2">
      <c r="A20" s="146" t="s">
        <v>59</v>
      </c>
      <c r="B20" s="124" t="s">
        <v>123</v>
      </c>
      <c r="C20" s="71"/>
      <c r="D20" s="88"/>
      <c r="E20" s="88"/>
      <c r="F20" s="88"/>
      <c r="G20" s="88"/>
      <c r="H20" s="265"/>
      <c r="I20" s="71"/>
      <c r="J20" s="66"/>
      <c r="K20" s="66"/>
      <c r="L20" s="66"/>
      <c r="M20" s="66"/>
      <c r="N20" s="266"/>
      <c r="O20" s="88"/>
      <c r="P20" s="66"/>
      <c r="Q20" s="66"/>
      <c r="R20" s="66"/>
      <c r="S20" s="66"/>
      <c r="T20" s="65"/>
      <c r="U20" s="71"/>
      <c r="V20" s="89"/>
      <c r="W20" s="89"/>
      <c r="X20" s="89"/>
      <c r="Y20" s="89"/>
      <c r="Z20" s="267"/>
      <c r="AA20" s="256"/>
      <c r="AB20" s="89"/>
      <c r="AC20" s="89"/>
      <c r="AD20" s="89"/>
      <c r="AE20" s="89"/>
      <c r="AF20" s="73"/>
      <c r="AG20" s="40">
        <f t="shared" si="0"/>
        <v>0</v>
      </c>
      <c r="AH20" s="275"/>
    </row>
    <row r="21" spans="1:34" x14ac:dyDescent="0.2">
      <c r="A21" s="193" t="s">
        <v>21</v>
      </c>
      <c r="B21" s="143" t="s">
        <v>124</v>
      </c>
      <c r="C21" s="97"/>
      <c r="D21" s="93"/>
      <c r="E21" s="93"/>
      <c r="F21" s="93"/>
      <c r="G21" s="93"/>
      <c r="H21" s="258"/>
      <c r="I21" s="79"/>
      <c r="J21" s="276">
        <v>800</v>
      </c>
      <c r="K21" s="77"/>
      <c r="L21" s="77"/>
      <c r="M21" s="77"/>
      <c r="N21" s="80"/>
      <c r="O21" s="76"/>
      <c r="P21" s="77"/>
      <c r="Q21" s="77"/>
      <c r="R21" s="77"/>
      <c r="S21" s="77"/>
      <c r="T21" s="78"/>
      <c r="U21" s="71"/>
      <c r="V21" s="95"/>
      <c r="W21" s="95"/>
      <c r="X21" s="95"/>
      <c r="Y21" s="95"/>
      <c r="Z21" s="98"/>
      <c r="AA21" s="260"/>
      <c r="AB21" s="95"/>
      <c r="AC21" s="95"/>
      <c r="AD21" s="95"/>
      <c r="AE21" s="95"/>
      <c r="AF21" s="80"/>
      <c r="AG21" s="40">
        <f>SUM(C21:AF21)</f>
        <v>800</v>
      </c>
      <c r="AH21" s="277"/>
    </row>
    <row r="22" spans="1:34" x14ac:dyDescent="0.2">
      <c r="A22" s="144" t="s">
        <v>70</v>
      </c>
      <c r="B22" s="145"/>
      <c r="C22" s="97"/>
      <c r="D22" s="93"/>
      <c r="E22" s="93"/>
      <c r="F22" s="93"/>
      <c r="G22" s="93"/>
      <c r="H22" s="258"/>
      <c r="I22" s="97"/>
      <c r="J22" s="94"/>
      <c r="K22" s="94"/>
      <c r="L22" s="94"/>
      <c r="M22" s="94"/>
      <c r="N22" s="273">
        <v>210</v>
      </c>
      <c r="O22" s="88"/>
      <c r="P22" s="66"/>
      <c r="Q22" s="66"/>
      <c r="R22" s="66"/>
      <c r="S22" s="66"/>
      <c r="T22" s="65">
        <v>40</v>
      </c>
      <c r="U22" s="71"/>
      <c r="V22" s="95"/>
      <c r="W22" s="95"/>
      <c r="X22" s="95"/>
      <c r="Y22" s="95"/>
      <c r="Z22" s="98"/>
      <c r="AA22" s="260"/>
      <c r="AB22" s="95"/>
      <c r="AC22" s="95"/>
      <c r="AD22" s="95"/>
      <c r="AE22" s="95"/>
      <c r="AF22" s="80"/>
      <c r="AG22" s="40">
        <f t="shared" si="0"/>
        <v>250</v>
      </c>
      <c r="AH22" s="253"/>
    </row>
    <row r="23" spans="1:34" x14ac:dyDescent="0.2">
      <c r="A23" s="144" t="s">
        <v>23</v>
      </c>
      <c r="B23" s="145" t="s">
        <v>79</v>
      </c>
      <c r="C23" s="97"/>
      <c r="D23" s="93"/>
      <c r="E23" s="93"/>
      <c r="F23" s="93"/>
      <c r="G23" s="93"/>
      <c r="H23" s="258"/>
      <c r="I23" s="97"/>
      <c r="J23" s="94"/>
      <c r="K23" s="94"/>
      <c r="L23" s="94"/>
      <c r="M23" s="94"/>
      <c r="N23" s="98"/>
      <c r="O23" s="76"/>
      <c r="P23" s="94"/>
      <c r="Q23" s="94"/>
      <c r="R23" s="94"/>
      <c r="S23" s="94"/>
      <c r="T23" s="95"/>
      <c r="U23" s="71"/>
      <c r="V23" s="94"/>
      <c r="W23" s="94"/>
      <c r="X23" s="94"/>
      <c r="Y23" s="191">
        <v>1000</v>
      </c>
      <c r="Z23" s="316"/>
      <c r="AA23" s="260"/>
      <c r="AB23" s="95"/>
      <c r="AC23" s="95"/>
      <c r="AD23" s="95"/>
      <c r="AE23" s="95"/>
      <c r="AF23" s="80"/>
      <c r="AG23" s="40">
        <f t="shared" si="0"/>
        <v>1000</v>
      </c>
      <c r="AH23" s="253"/>
    </row>
    <row r="24" spans="1:34" x14ac:dyDescent="0.2">
      <c r="A24" s="144" t="s">
        <v>68</v>
      </c>
      <c r="B24" s="145"/>
      <c r="C24" s="97"/>
      <c r="D24" s="93"/>
      <c r="E24" s="93"/>
      <c r="F24" s="93"/>
      <c r="G24" s="93"/>
      <c r="H24" s="258"/>
      <c r="I24" s="97"/>
      <c r="J24" s="94"/>
      <c r="K24" s="94"/>
      <c r="L24" s="94"/>
      <c r="M24" s="94"/>
      <c r="N24" s="98"/>
      <c r="O24" s="76"/>
      <c r="P24" s="77"/>
      <c r="Q24" s="77"/>
      <c r="R24" s="77"/>
      <c r="S24" s="77"/>
      <c r="T24" s="78"/>
      <c r="U24" s="71"/>
      <c r="V24" s="69">
        <v>500</v>
      </c>
      <c r="W24" s="66"/>
      <c r="X24" s="66"/>
      <c r="Y24" s="66"/>
      <c r="Z24" s="316"/>
      <c r="AA24" s="260"/>
      <c r="AB24" s="95"/>
      <c r="AC24" s="95"/>
      <c r="AD24" s="95"/>
      <c r="AE24" s="95"/>
      <c r="AF24" s="80"/>
      <c r="AG24" s="40">
        <f t="shared" si="0"/>
        <v>500</v>
      </c>
      <c r="AH24" s="253"/>
    </row>
    <row r="25" spans="1:34" x14ac:dyDescent="0.2">
      <c r="A25" s="147" t="s">
        <v>61</v>
      </c>
      <c r="B25" s="43" t="s">
        <v>196</v>
      </c>
      <c r="C25" s="97"/>
      <c r="D25" s="93"/>
      <c r="E25" s="93"/>
      <c r="F25" s="93"/>
      <c r="G25" s="257">
        <v>500</v>
      </c>
      <c r="H25" s="258"/>
      <c r="I25" s="97"/>
      <c r="J25" s="94"/>
      <c r="K25" s="94"/>
      <c r="L25" s="94"/>
      <c r="M25" s="94"/>
      <c r="N25" s="98"/>
      <c r="O25" s="93"/>
      <c r="P25" s="94"/>
      <c r="Q25" s="94"/>
      <c r="R25" s="94"/>
      <c r="S25" s="94"/>
      <c r="T25" s="95"/>
      <c r="U25" s="97"/>
      <c r="V25" s="95"/>
      <c r="W25" s="95"/>
      <c r="X25" s="95"/>
      <c r="Y25" s="95"/>
      <c r="Z25" s="80"/>
      <c r="AA25" s="260"/>
      <c r="AB25" s="95"/>
      <c r="AC25" s="95"/>
      <c r="AD25" s="95"/>
      <c r="AE25" s="95"/>
      <c r="AF25" s="98"/>
      <c r="AG25" s="40">
        <f t="shared" si="0"/>
        <v>500</v>
      </c>
      <c r="AH25" s="275"/>
    </row>
    <row r="26" spans="1:34" x14ac:dyDescent="0.2">
      <c r="A26" s="144"/>
      <c r="B26" s="145"/>
      <c r="C26" s="79"/>
      <c r="D26" s="76"/>
      <c r="E26" s="76"/>
      <c r="F26" s="76"/>
      <c r="G26" s="76"/>
      <c r="H26" s="278"/>
      <c r="I26" s="79"/>
      <c r="J26" s="77"/>
      <c r="K26" s="77"/>
      <c r="L26" s="77"/>
      <c r="M26" s="77"/>
      <c r="N26" s="80"/>
      <c r="O26" s="76"/>
      <c r="P26" s="77"/>
      <c r="Q26" s="77"/>
      <c r="R26" s="77"/>
      <c r="S26" s="77"/>
      <c r="T26" s="78"/>
      <c r="U26" s="79"/>
      <c r="V26" s="78"/>
      <c r="W26" s="279" t="s">
        <v>125</v>
      </c>
      <c r="X26" s="95"/>
      <c r="Y26" s="95"/>
      <c r="Z26" s="80"/>
      <c r="AA26" s="280"/>
      <c r="AB26" s="78"/>
      <c r="AC26" s="78"/>
      <c r="AD26" s="78"/>
      <c r="AE26" s="78"/>
      <c r="AF26" s="80"/>
      <c r="AG26" s="40">
        <f t="shared" si="0"/>
        <v>0</v>
      </c>
      <c r="AH26" s="253"/>
    </row>
    <row r="27" spans="1:34" x14ac:dyDescent="0.2">
      <c r="A27" s="142"/>
      <c r="B27" s="143"/>
      <c r="C27" s="71"/>
      <c r="D27" s="88"/>
      <c r="E27" s="88"/>
      <c r="F27" s="88"/>
      <c r="G27" s="88"/>
      <c r="H27" s="251"/>
      <c r="I27" s="71"/>
      <c r="J27" s="66"/>
      <c r="K27" s="66"/>
      <c r="L27" s="66"/>
      <c r="M27" s="66"/>
      <c r="N27" s="73"/>
      <c r="O27" s="88"/>
      <c r="P27" s="66"/>
      <c r="Q27" s="66"/>
      <c r="R27" s="66"/>
      <c r="S27" s="66"/>
      <c r="T27" s="89"/>
      <c r="U27" s="71"/>
      <c r="V27" s="89"/>
      <c r="W27" s="89"/>
      <c r="X27" s="89"/>
      <c r="Y27" s="89"/>
      <c r="Z27" s="73"/>
      <c r="AA27" s="256"/>
      <c r="AB27" s="89"/>
      <c r="AC27" s="89"/>
      <c r="AD27" s="89"/>
      <c r="AE27" s="89"/>
      <c r="AF27" s="73"/>
      <c r="AG27" s="40">
        <f t="shared" si="0"/>
        <v>0</v>
      </c>
      <c r="AH27" s="253"/>
    </row>
    <row r="28" spans="1:34" x14ac:dyDescent="0.2">
      <c r="A28" s="144"/>
      <c r="B28" s="145"/>
      <c r="C28" s="79"/>
      <c r="D28" s="76"/>
      <c r="E28" s="76"/>
      <c r="F28" s="76"/>
      <c r="G28" s="76"/>
      <c r="H28" s="278"/>
      <c r="I28" s="79"/>
      <c r="J28" s="77"/>
      <c r="K28" s="77"/>
      <c r="L28" s="77"/>
      <c r="M28" s="77"/>
      <c r="N28" s="80"/>
      <c r="O28" s="76"/>
      <c r="P28" s="77"/>
      <c r="Q28" s="77"/>
      <c r="R28" s="77"/>
      <c r="S28" s="77"/>
      <c r="T28" s="78"/>
      <c r="U28" s="79"/>
      <c r="V28" s="78"/>
      <c r="W28" s="78"/>
      <c r="X28" s="78"/>
      <c r="Y28" s="78"/>
      <c r="Z28" s="80"/>
      <c r="AA28" s="280"/>
      <c r="AB28" s="78"/>
      <c r="AC28" s="78"/>
      <c r="AD28" s="78"/>
      <c r="AE28" s="78"/>
      <c r="AF28" s="80"/>
      <c r="AG28" s="40">
        <f t="shared" si="0"/>
        <v>0</v>
      </c>
      <c r="AH28" s="253"/>
    </row>
    <row r="29" spans="1:34" x14ac:dyDescent="0.2">
      <c r="A29" s="144"/>
      <c r="B29" s="145"/>
      <c r="C29" s="79"/>
      <c r="D29" s="76"/>
      <c r="E29" s="76"/>
      <c r="F29" s="76"/>
      <c r="G29" s="76"/>
      <c r="H29" s="278"/>
      <c r="I29" s="79"/>
      <c r="J29" s="77"/>
      <c r="K29" s="77"/>
      <c r="L29" s="77"/>
      <c r="M29" s="77"/>
      <c r="N29" s="80"/>
      <c r="O29" s="76"/>
      <c r="P29" s="77"/>
      <c r="Q29" s="77"/>
      <c r="R29" s="77"/>
      <c r="S29" s="77"/>
      <c r="T29" s="78"/>
      <c r="U29" s="79"/>
      <c r="V29" s="78"/>
      <c r="W29" s="78"/>
      <c r="X29" s="78"/>
      <c r="Y29" s="78"/>
      <c r="Z29" s="80"/>
      <c r="AA29" s="280"/>
      <c r="AB29" s="78"/>
      <c r="AC29" s="78"/>
      <c r="AD29" s="78"/>
      <c r="AE29" s="78"/>
      <c r="AF29" s="80"/>
      <c r="AG29" s="40">
        <f t="shared" si="0"/>
        <v>0</v>
      </c>
      <c r="AH29" s="253"/>
    </row>
    <row r="30" spans="1:34" ht="13.5" thickBot="1" x14ac:dyDescent="0.25">
      <c r="A30" s="148"/>
      <c r="B30" s="149"/>
      <c r="C30" s="103"/>
      <c r="D30" s="100"/>
      <c r="E30" s="100"/>
      <c r="F30" s="100"/>
      <c r="G30" s="100"/>
      <c r="H30" s="281"/>
      <c r="I30" s="103"/>
      <c r="J30" s="101"/>
      <c r="K30" s="101"/>
      <c r="L30" s="101"/>
      <c r="M30" s="101"/>
      <c r="N30" s="104"/>
      <c r="O30" s="100"/>
      <c r="P30" s="101"/>
      <c r="Q30" s="101"/>
      <c r="R30" s="101"/>
      <c r="S30" s="101"/>
      <c r="T30" s="102"/>
      <c r="U30" s="103"/>
      <c r="V30" s="102"/>
      <c r="W30" s="102"/>
      <c r="X30" s="102"/>
      <c r="Y30" s="102"/>
      <c r="Z30" s="104"/>
      <c r="AA30" s="282"/>
      <c r="AB30" s="102"/>
      <c r="AC30" s="102"/>
      <c r="AD30" s="102"/>
      <c r="AE30" s="102"/>
      <c r="AF30" s="104"/>
      <c r="AG30" s="40">
        <f t="shared" si="0"/>
        <v>0</v>
      </c>
      <c r="AH30" s="283"/>
    </row>
    <row r="31" spans="1:34" ht="13.5" thickTop="1" x14ac:dyDescent="0.2">
      <c r="A31" s="284" t="s">
        <v>33</v>
      </c>
      <c r="B31" s="285"/>
      <c r="C31" s="286">
        <f>SUM(C9:C30)</f>
        <v>14067</v>
      </c>
      <c r="D31" s="287">
        <f>SUM(D9:D30)</f>
        <v>4450</v>
      </c>
      <c r="E31" s="287">
        <f>SUM(E9:E30)</f>
        <v>1500</v>
      </c>
      <c r="F31" s="287">
        <f>SUM(F9:F30)</f>
        <v>0</v>
      </c>
      <c r="G31" s="287">
        <f>SUM(G9:G30)</f>
        <v>500</v>
      </c>
      <c r="H31" s="288">
        <f>SUM(C9:H30)</f>
        <v>21137</v>
      </c>
      <c r="I31" s="286">
        <f>SUM(I9:I30)</f>
        <v>8209</v>
      </c>
      <c r="J31" s="287">
        <f>SUM(J9:J30)</f>
        <v>800</v>
      </c>
      <c r="K31" s="287">
        <f>SUM(K9:K30)</f>
        <v>0</v>
      </c>
      <c r="L31" s="287">
        <f>SUM(L9:L30)</f>
        <v>0</v>
      </c>
      <c r="M31" s="287">
        <f>SUM(M9:M30)</f>
        <v>250</v>
      </c>
      <c r="N31" s="288">
        <f>SUM(I9:N30)</f>
        <v>10314</v>
      </c>
      <c r="O31" s="286">
        <f>SUM(O9:O30)</f>
        <v>1456</v>
      </c>
      <c r="P31" s="287">
        <f>SUM(P9:P30)</f>
        <v>0</v>
      </c>
      <c r="Q31" s="287">
        <f>SUM(Q9:Q30)</f>
        <v>0</v>
      </c>
      <c r="R31" s="287">
        <f>SUM(R9:R30)</f>
        <v>0</v>
      </c>
      <c r="S31" s="287">
        <f>SUM(S9:S30)</f>
        <v>0</v>
      </c>
      <c r="T31" s="288">
        <f>SUM(O9:T30)</f>
        <v>1496</v>
      </c>
      <c r="U31" s="286">
        <f>SUM(U9:U30)</f>
        <v>20866</v>
      </c>
      <c r="V31" s="287">
        <f>SUM(V9:V30)</f>
        <v>4000</v>
      </c>
      <c r="W31" s="287">
        <f>SUM(W9:W30)</f>
        <v>0</v>
      </c>
      <c r="X31" s="287">
        <f>SUM(X9:X30)</f>
        <v>0</v>
      </c>
      <c r="Y31" s="287">
        <f>SUM(Y9:Y30)</f>
        <v>1250</v>
      </c>
      <c r="Z31" s="288">
        <f>SUM(U9:Z30)</f>
        <v>26561</v>
      </c>
      <c r="AA31" s="286">
        <f>SUM(AA9:AA30)</f>
        <v>980</v>
      </c>
      <c r="AB31" s="287">
        <f>SUM(AB9:AB30)</f>
        <v>0</v>
      </c>
      <c r="AC31" s="287">
        <f>SUM(AC9:AC30)</f>
        <v>0</v>
      </c>
      <c r="AD31" s="287">
        <f>SUM(AD9:AD30)</f>
        <v>0</v>
      </c>
      <c r="AE31" s="287">
        <f>SUM(AE9:AE30)</f>
        <v>0</v>
      </c>
      <c r="AF31" s="288">
        <f>SUM(AA9:AF30)</f>
        <v>980</v>
      </c>
      <c r="AG31" s="289">
        <f>H31+N31+T31+Z31+AF31</f>
        <v>60488</v>
      </c>
      <c r="AH31" s="290"/>
    </row>
    <row r="32" spans="1:34" ht="13.5" thickBot="1" x14ac:dyDescent="0.25">
      <c r="A32" s="291" t="s">
        <v>126</v>
      </c>
      <c r="B32" s="292"/>
      <c r="C32" s="293">
        <f>C31-C4</f>
        <v>0</v>
      </c>
      <c r="D32" s="294">
        <f>D31-D5</f>
        <v>1809</v>
      </c>
      <c r="E32" s="294"/>
      <c r="F32" s="294"/>
      <c r="G32" s="294"/>
      <c r="H32" s="295">
        <f>H31-H7</f>
        <v>3138.4000000000015</v>
      </c>
      <c r="I32" s="293">
        <f>I31-I4</f>
        <v>0</v>
      </c>
      <c r="J32" s="294">
        <f>J31-J5</f>
        <v>-1505</v>
      </c>
      <c r="K32" s="294"/>
      <c r="L32" s="294"/>
      <c r="M32" s="294"/>
      <c r="N32" s="295">
        <f>N31-N7</f>
        <v>-993.79999999999927</v>
      </c>
      <c r="O32" s="293">
        <f>O31-O4</f>
        <v>0</v>
      </c>
      <c r="P32" s="294">
        <f>P31-P5</f>
        <v>0</v>
      </c>
      <c r="Q32" s="294"/>
      <c r="R32" s="294"/>
      <c r="S32" s="294"/>
      <c r="T32" s="295">
        <f>T31-T7</f>
        <v>-114.29999999999995</v>
      </c>
      <c r="U32" s="293">
        <f>U31-U4</f>
        <v>0</v>
      </c>
      <c r="V32" s="294">
        <f>V31-V5</f>
        <v>-2958</v>
      </c>
      <c r="W32" s="294"/>
      <c r="X32" s="294"/>
      <c r="Y32" s="294"/>
      <c r="Z32" s="295">
        <f>Z31-Z7</f>
        <v>-3229</v>
      </c>
      <c r="AA32" s="293">
        <f>AA31-AA4</f>
        <v>0</v>
      </c>
      <c r="AB32" s="294">
        <f>AB31-AB5</f>
        <v>-65</v>
      </c>
      <c r="AC32" s="294"/>
      <c r="AD32" s="294"/>
      <c r="AE32" s="294"/>
      <c r="AF32" s="295">
        <f>AF31-AF7</f>
        <v>-153.79999999999995</v>
      </c>
      <c r="AG32" s="567">
        <f>H32+N32+T32+Z32+AF32</f>
        <v>-1352.4999999999977</v>
      </c>
      <c r="AH32" s="296"/>
    </row>
    <row r="33" spans="1:34" ht="13.5" thickTop="1" x14ac:dyDescent="0.2"/>
    <row r="34" spans="1:34" x14ac:dyDescent="0.2">
      <c r="A34" s="41"/>
      <c r="B34" s="41"/>
      <c r="C34" s="578" t="s">
        <v>42</v>
      </c>
      <c r="D34" s="578"/>
      <c r="E34" s="578"/>
      <c r="F34" s="578"/>
      <c r="G34" s="578"/>
      <c r="H34" s="578"/>
      <c r="I34" s="578" t="s">
        <v>16</v>
      </c>
      <c r="J34" s="578"/>
      <c r="K34" s="578"/>
      <c r="L34" s="578"/>
      <c r="M34" s="578"/>
      <c r="N34" s="578"/>
      <c r="O34" s="578" t="s">
        <v>51</v>
      </c>
      <c r="P34" s="578"/>
      <c r="Q34" s="578"/>
      <c r="R34" s="578"/>
      <c r="S34" s="578"/>
      <c r="T34" s="578"/>
      <c r="U34" s="578" t="s">
        <v>52</v>
      </c>
      <c r="V34" s="578"/>
      <c r="W34" s="578"/>
      <c r="X34" s="578"/>
      <c r="Y34" s="578"/>
      <c r="Z34" s="578"/>
      <c r="AA34" s="578" t="s">
        <v>127</v>
      </c>
      <c r="AB34" s="578"/>
      <c r="AC34" s="578"/>
      <c r="AD34" s="578"/>
      <c r="AE34" s="578"/>
      <c r="AF34" s="578"/>
      <c r="AG34" s="114"/>
      <c r="AH34" s="41"/>
    </row>
    <row r="35" spans="1:34" x14ac:dyDescent="0.2">
      <c r="A35" s="3">
        <f>4/9</f>
        <v>0.44444444444444442</v>
      </c>
      <c r="B35" s="42" t="s">
        <v>56</v>
      </c>
      <c r="C35" s="579">
        <f>H7</f>
        <v>17998.599999999999</v>
      </c>
      <c r="D35" s="579"/>
      <c r="E35" s="579"/>
      <c r="F35" s="579"/>
      <c r="G35" s="579"/>
      <c r="H35" s="579"/>
      <c r="I35" s="579">
        <f>N7</f>
        <v>11307.8</v>
      </c>
      <c r="J35" s="579"/>
      <c r="K35" s="579"/>
      <c r="L35" s="579"/>
      <c r="M35" s="579"/>
      <c r="N35" s="579"/>
      <c r="O35" s="579">
        <f>T7</f>
        <v>1610.3</v>
      </c>
      <c r="P35" s="579"/>
      <c r="Q35" s="579"/>
      <c r="R35" s="579"/>
      <c r="S35" s="579"/>
      <c r="T35" s="579"/>
      <c r="U35" s="579">
        <f>Z7</f>
        <v>29790</v>
      </c>
      <c r="V35" s="579"/>
      <c r="W35" s="579"/>
      <c r="X35" s="579"/>
      <c r="Y35" s="579"/>
      <c r="Z35" s="579"/>
      <c r="AA35" s="579">
        <f>AF7</f>
        <v>1133.8</v>
      </c>
      <c r="AB35" s="579"/>
      <c r="AC35" s="579"/>
      <c r="AD35" s="579"/>
      <c r="AE35" s="579"/>
      <c r="AF35" s="579"/>
      <c r="AG35" s="121">
        <f>SUM(C35:AF35)</f>
        <v>61840.5</v>
      </c>
      <c r="AH35" s="41"/>
    </row>
    <row r="36" spans="1:34" x14ac:dyDescent="0.2">
      <c r="A36" s="118" t="s">
        <v>55</v>
      </c>
      <c r="B36" s="119" t="s">
        <v>128</v>
      </c>
      <c r="C36" s="571">
        <f>SUM(C9:H12)</f>
        <v>15617</v>
      </c>
      <c r="D36" s="571"/>
      <c r="E36" s="571"/>
      <c r="F36" s="571"/>
      <c r="G36" s="571"/>
      <c r="H36" s="571"/>
      <c r="I36" s="571">
        <f>SUM(I9:N12)</f>
        <v>8209</v>
      </c>
      <c r="J36" s="571"/>
      <c r="K36" s="571"/>
      <c r="L36" s="571"/>
      <c r="M36" s="571"/>
      <c r="N36" s="571"/>
      <c r="O36" s="571">
        <f>SUM(O9:T12)</f>
        <v>1456</v>
      </c>
      <c r="P36" s="571"/>
      <c r="Q36" s="571"/>
      <c r="R36" s="571"/>
      <c r="S36" s="571"/>
      <c r="T36" s="571"/>
      <c r="U36" s="571">
        <f>SUM(U9:Z12)</f>
        <v>22166</v>
      </c>
      <c r="V36" s="571"/>
      <c r="W36" s="571"/>
      <c r="X36" s="571"/>
      <c r="Y36" s="571"/>
      <c r="Z36" s="571"/>
      <c r="AA36" s="571">
        <f>SUM(AA9:AF12)</f>
        <v>980</v>
      </c>
      <c r="AB36" s="571"/>
      <c r="AC36" s="571"/>
      <c r="AD36" s="571"/>
      <c r="AE36" s="571"/>
      <c r="AF36" s="571"/>
      <c r="AG36" s="121">
        <f>SUM(C36:AF36)</f>
        <v>48428</v>
      </c>
      <c r="AH36" s="216"/>
    </row>
    <row r="37" spans="1:34" x14ac:dyDescent="0.2">
      <c r="A37" s="118" t="s">
        <v>71</v>
      </c>
      <c r="B37" s="119" t="s">
        <v>72</v>
      </c>
      <c r="C37" s="571">
        <f>SUM(C13:H30)</f>
        <v>5520</v>
      </c>
      <c r="D37" s="571"/>
      <c r="E37" s="571"/>
      <c r="F37" s="571"/>
      <c r="G37" s="571"/>
      <c r="H37" s="571"/>
      <c r="I37" s="571">
        <f>SUM(I13:N30)</f>
        <v>2105</v>
      </c>
      <c r="J37" s="571"/>
      <c r="K37" s="571"/>
      <c r="L37" s="571"/>
      <c r="M37" s="571"/>
      <c r="N37" s="571"/>
      <c r="O37" s="571">
        <f>SUM(O13:T30)</f>
        <v>40</v>
      </c>
      <c r="P37" s="571"/>
      <c r="Q37" s="571"/>
      <c r="R37" s="571"/>
      <c r="S37" s="571"/>
      <c r="T37" s="571"/>
      <c r="U37" s="571">
        <f>SUM(U13:Z30)</f>
        <v>4395</v>
      </c>
      <c r="V37" s="571"/>
      <c r="W37" s="571"/>
      <c r="X37" s="571"/>
      <c r="Y37" s="571"/>
      <c r="Z37" s="571"/>
      <c r="AA37" s="571">
        <f>SUM(AA13:AF30)</f>
        <v>0</v>
      </c>
      <c r="AB37" s="571"/>
      <c r="AC37" s="571"/>
      <c r="AD37" s="571"/>
      <c r="AE37" s="571"/>
      <c r="AF37" s="571"/>
      <c r="AG37" s="121">
        <f>SUM(C37:AF37)</f>
        <v>12060</v>
      </c>
      <c r="AH37" s="216"/>
    </row>
    <row r="38" spans="1:34" x14ac:dyDescent="0.2">
      <c r="A38" s="155"/>
      <c r="B38" s="298" t="s">
        <v>58</v>
      </c>
      <c r="C38" s="601">
        <f>(C36+C37)-C35</f>
        <v>3138.4000000000015</v>
      </c>
      <c r="D38" s="601"/>
      <c r="E38" s="601"/>
      <c r="F38" s="601"/>
      <c r="G38" s="601"/>
      <c r="H38" s="601"/>
      <c r="I38" s="601">
        <f>(I36+I37)-I35</f>
        <v>-993.79999999999927</v>
      </c>
      <c r="J38" s="601"/>
      <c r="K38" s="601"/>
      <c r="L38" s="601"/>
      <c r="M38" s="601"/>
      <c r="N38" s="601"/>
      <c r="O38" s="601">
        <f>(O36+O37)-O35</f>
        <v>-114.29999999999995</v>
      </c>
      <c r="P38" s="601"/>
      <c r="Q38" s="601"/>
      <c r="R38" s="601"/>
      <c r="S38" s="601"/>
      <c r="T38" s="601"/>
      <c r="U38" s="601">
        <f>(U36+U37)-U35</f>
        <v>-3229</v>
      </c>
      <c r="V38" s="601"/>
      <c r="W38" s="601"/>
      <c r="X38" s="601"/>
      <c r="Y38" s="601"/>
      <c r="Z38" s="601"/>
      <c r="AA38" s="601">
        <f>(AA36+AA37)-AA35</f>
        <v>-153.79999999999995</v>
      </c>
      <c r="AB38" s="601"/>
      <c r="AC38" s="601"/>
      <c r="AD38" s="601"/>
      <c r="AE38" s="601"/>
      <c r="AF38" s="601"/>
      <c r="AG38" s="113">
        <f>SUM(C38:AF38)</f>
        <v>-1352.4999999999977</v>
      </c>
      <c r="AH38" s="299"/>
    </row>
    <row r="39" spans="1:34" x14ac:dyDescent="0.2">
      <c r="A39" s="185"/>
      <c r="B39" s="186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53"/>
      <c r="AE39" s="153"/>
      <c r="AF39" s="153"/>
      <c r="AG39" s="113"/>
      <c r="AH39" s="299"/>
    </row>
    <row r="40" spans="1:34" x14ac:dyDescent="0.2">
      <c r="A40" s="118" t="s">
        <v>90</v>
      </c>
      <c r="B40" s="119" t="s">
        <v>129</v>
      </c>
      <c r="C40" s="600">
        <f>C36/C35</f>
        <v>0.86767859722422858</v>
      </c>
      <c r="D40" s="600"/>
      <c r="E40" s="600"/>
      <c r="F40" s="600"/>
      <c r="G40" s="600"/>
      <c r="H40" s="600"/>
      <c r="I40" s="600">
        <f>I36/I35</f>
        <v>0.72595907249862934</v>
      </c>
      <c r="J40" s="600"/>
      <c r="K40" s="600"/>
      <c r="L40" s="600"/>
      <c r="M40" s="600"/>
      <c r="N40" s="600"/>
      <c r="O40" s="600">
        <f>O36/O35</f>
        <v>0.90417934546357825</v>
      </c>
      <c r="P40" s="600"/>
      <c r="Q40" s="600"/>
      <c r="R40" s="600"/>
      <c r="S40" s="600"/>
      <c r="T40" s="600"/>
      <c r="U40" s="600">
        <f>U36/U35</f>
        <v>0.74407519301779124</v>
      </c>
      <c r="V40" s="600"/>
      <c r="W40" s="600"/>
      <c r="X40" s="600"/>
      <c r="Y40" s="600"/>
      <c r="Z40" s="600"/>
      <c r="AA40" s="600">
        <f>AA36/AA35</f>
        <v>0.86434997354030696</v>
      </c>
      <c r="AB40" s="600"/>
      <c r="AC40" s="600"/>
      <c r="AD40" s="600"/>
      <c r="AE40" s="600"/>
      <c r="AF40" s="600"/>
      <c r="AG40" s="188">
        <f>AG36/AG35</f>
        <v>0.78311139140207464</v>
      </c>
      <c r="AH40" s="300"/>
    </row>
    <row r="41" spans="1:34" x14ac:dyDescent="0.2">
      <c r="A41" s="118"/>
      <c r="B41" s="119"/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5"/>
      <c r="AE41" s="195"/>
      <c r="AF41" s="195"/>
      <c r="AG41" s="188"/>
      <c r="AH41" s="300"/>
    </row>
    <row r="42" spans="1:34" x14ac:dyDescent="0.2">
      <c r="A42" s="185" t="s">
        <v>89</v>
      </c>
      <c r="B42" s="186" t="s">
        <v>128</v>
      </c>
      <c r="C42" s="571">
        <f>C35/AG35*4422</f>
        <v>1287.0175564557205</v>
      </c>
      <c r="D42" s="571"/>
      <c r="E42" s="571"/>
      <c r="F42" s="571"/>
      <c r="G42" s="571"/>
      <c r="H42" s="571"/>
      <c r="I42" s="571">
        <f>I35/AG35*4422</f>
        <v>808.58161884202093</v>
      </c>
      <c r="J42" s="571"/>
      <c r="K42" s="571"/>
      <c r="L42" s="571"/>
      <c r="M42" s="571"/>
      <c r="N42" s="571"/>
      <c r="O42" s="571">
        <f>O35/AG35*4422</f>
        <v>115.14697649598564</v>
      </c>
      <c r="P42" s="571"/>
      <c r="Q42" s="571"/>
      <c r="R42" s="571"/>
      <c r="S42" s="571"/>
      <c r="T42" s="571"/>
      <c r="U42" s="571">
        <f>U35/AG35*4422</f>
        <v>2130.1797365803964</v>
      </c>
      <c r="V42" s="571"/>
      <c r="W42" s="571"/>
      <c r="X42" s="571"/>
      <c r="Y42" s="571"/>
      <c r="Z42" s="571"/>
      <c r="AA42" s="571">
        <f>AA35/AG35*4422</f>
        <v>81.074111625876256</v>
      </c>
      <c r="AB42" s="571"/>
      <c r="AC42" s="571"/>
      <c r="AD42" s="571"/>
      <c r="AE42" s="571"/>
      <c r="AF42" s="571"/>
      <c r="AG42" s="121">
        <f>SUM(C42:AF42)</f>
        <v>4422</v>
      </c>
      <c r="AH42" s="216"/>
    </row>
    <row r="45" spans="1:34" x14ac:dyDescent="0.2">
      <c r="E45" s="150"/>
    </row>
    <row r="47" spans="1:34" x14ac:dyDescent="0.2">
      <c r="A47" s="2" t="s">
        <v>204</v>
      </c>
    </row>
  </sheetData>
  <mergeCells count="43">
    <mergeCell ref="AA1:AF1"/>
    <mergeCell ref="AA34:AF34"/>
    <mergeCell ref="U34:Z34"/>
    <mergeCell ref="O34:T34"/>
    <mergeCell ref="U1:Z1"/>
    <mergeCell ref="O1:T1"/>
    <mergeCell ref="U35:Z35"/>
    <mergeCell ref="I38:N38"/>
    <mergeCell ref="O35:T35"/>
    <mergeCell ref="I1:N1"/>
    <mergeCell ref="A3:A7"/>
    <mergeCell ref="I34:N34"/>
    <mergeCell ref="A13:B13"/>
    <mergeCell ref="C34:H34"/>
    <mergeCell ref="A8:B8"/>
    <mergeCell ref="C1:H1"/>
    <mergeCell ref="I35:N35"/>
    <mergeCell ref="C35:H35"/>
    <mergeCell ref="I36:N36"/>
    <mergeCell ref="C38:H38"/>
    <mergeCell ref="AA35:AF35"/>
    <mergeCell ref="C36:H36"/>
    <mergeCell ref="AA36:AF36"/>
    <mergeCell ref="U38:Z38"/>
    <mergeCell ref="C37:H37"/>
    <mergeCell ref="AA37:AF37"/>
    <mergeCell ref="AA38:AF38"/>
    <mergeCell ref="O36:T36"/>
    <mergeCell ref="U36:Z36"/>
    <mergeCell ref="U37:Z37"/>
    <mergeCell ref="O38:T38"/>
    <mergeCell ref="I37:N37"/>
    <mergeCell ref="O37:T37"/>
    <mergeCell ref="AA40:AF40"/>
    <mergeCell ref="AA42:AF42"/>
    <mergeCell ref="C42:H42"/>
    <mergeCell ref="I42:N42"/>
    <mergeCell ref="O42:T42"/>
    <mergeCell ref="U42:Z42"/>
    <mergeCell ref="O40:T40"/>
    <mergeCell ref="C40:H40"/>
    <mergeCell ref="I40:N40"/>
    <mergeCell ref="U40:Z40"/>
  </mergeCells>
  <phoneticPr fontId="3" type="noConversion"/>
  <printOptions horizontalCentered="1"/>
  <pageMargins left="0.25" right="0.25" top="0.75" bottom="0.75" header="0.3" footer="0.3"/>
  <pageSetup paperSize="8" scale="65" orientation="landscape" r:id="rId1"/>
  <headerFooter alignWithMargins="0">
    <oddHeader>&amp;C&amp;"Arial,Bold"&amp;14&amp;F</oddHeader>
    <oddFooter>&amp;L&amp;A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M37"/>
  <sheetViews>
    <sheetView zoomScale="85" zoomScaleNormal="85" workbookViewId="0">
      <pane xSplit="2" topLeftCell="E1" activePane="topRight" state="frozen"/>
      <selection pane="topRight" activeCell="AL26" sqref="AL26"/>
    </sheetView>
  </sheetViews>
  <sheetFormatPr defaultRowHeight="12.75" x14ac:dyDescent="0.2"/>
  <cols>
    <col min="1" max="1" width="19.85546875" style="2" customWidth="1"/>
    <col min="2" max="2" width="26.85546875" style="2" customWidth="1"/>
    <col min="3" max="37" width="8.7109375" style="116" customWidth="1"/>
    <col min="38" max="38" width="11.28515625" style="117" bestFit="1" customWidth="1"/>
    <col min="39" max="39" width="14.28515625" style="297" customWidth="1"/>
    <col min="40" max="16384" width="9.140625" style="3"/>
  </cols>
  <sheetData>
    <row r="1" spans="1:39" ht="13.5" customHeight="1" thickTop="1" x14ac:dyDescent="0.2">
      <c r="A1" s="140" t="s">
        <v>35</v>
      </c>
      <c r="B1" s="141"/>
      <c r="C1" s="602" t="s">
        <v>12</v>
      </c>
      <c r="D1" s="603"/>
      <c r="E1" s="603"/>
      <c r="F1" s="603"/>
      <c r="G1" s="603"/>
      <c r="H1" s="611" t="s">
        <v>11</v>
      </c>
      <c r="I1" s="612"/>
      <c r="J1" s="612"/>
      <c r="K1" s="612"/>
      <c r="L1" s="613"/>
      <c r="M1" s="604" t="s">
        <v>14</v>
      </c>
      <c r="N1" s="604"/>
      <c r="O1" s="604"/>
      <c r="P1" s="604"/>
      <c r="Q1" s="604"/>
      <c r="R1" s="617" t="s">
        <v>13</v>
      </c>
      <c r="S1" s="618"/>
      <c r="T1" s="618"/>
      <c r="U1" s="618"/>
      <c r="V1" s="619"/>
      <c r="W1" s="608" t="s">
        <v>15</v>
      </c>
      <c r="X1" s="609"/>
      <c r="Y1" s="609"/>
      <c r="Z1" s="609"/>
      <c r="AA1" s="610"/>
      <c r="AB1" s="620" t="s">
        <v>48</v>
      </c>
      <c r="AC1" s="621"/>
      <c r="AD1" s="621"/>
      <c r="AE1" s="621"/>
      <c r="AF1" s="622"/>
      <c r="AG1" s="614" t="s">
        <v>43</v>
      </c>
      <c r="AH1" s="615"/>
      <c r="AI1" s="615"/>
      <c r="AJ1" s="615"/>
      <c r="AK1" s="616"/>
      <c r="AL1" s="222" t="s">
        <v>33</v>
      </c>
      <c r="AM1" s="223"/>
    </row>
    <row r="2" spans="1:39" ht="38.25" x14ac:dyDescent="0.2">
      <c r="A2" s="11"/>
      <c r="B2" s="141"/>
      <c r="C2" s="224" t="s">
        <v>262</v>
      </c>
      <c r="D2" s="225" t="s">
        <v>114</v>
      </c>
      <c r="E2" s="226" t="s">
        <v>115</v>
      </c>
      <c r="F2" s="226" t="s">
        <v>116</v>
      </c>
      <c r="G2" s="227" t="s">
        <v>117</v>
      </c>
      <c r="H2" s="224" t="s">
        <v>262</v>
      </c>
      <c r="I2" s="226" t="s">
        <v>114</v>
      </c>
      <c r="J2" s="226" t="s">
        <v>115</v>
      </c>
      <c r="K2" s="226" t="s">
        <v>116</v>
      </c>
      <c r="L2" s="227" t="s">
        <v>117</v>
      </c>
      <c r="M2" s="224" t="s">
        <v>262</v>
      </c>
      <c r="N2" s="226" t="s">
        <v>114</v>
      </c>
      <c r="O2" s="226" t="s">
        <v>115</v>
      </c>
      <c r="P2" s="226" t="s">
        <v>116</v>
      </c>
      <c r="Q2" s="227" t="s">
        <v>117</v>
      </c>
      <c r="R2" s="224" t="s">
        <v>262</v>
      </c>
      <c r="S2" s="226" t="s">
        <v>114</v>
      </c>
      <c r="T2" s="226" t="s">
        <v>115</v>
      </c>
      <c r="U2" s="226" t="s">
        <v>116</v>
      </c>
      <c r="V2" s="228" t="s">
        <v>117</v>
      </c>
      <c r="W2" s="224" t="s">
        <v>262</v>
      </c>
      <c r="X2" s="226" t="s">
        <v>114</v>
      </c>
      <c r="Y2" s="226" t="s">
        <v>115</v>
      </c>
      <c r="Z2" s="226" t="s">
        <v>116</v>
      </c>
      <c r="AA2" s="228" t="s">
        <v>117</v>
      </c>
      <c r="AB2" s="224" t="s">
        <v>262</v>
      </c>
      <c r="AC2" s="226" t="s">
        <v>114</v>
      </c>
      <c r="AD2" s="226" t="s">
        <v>115</v>
      </c>
      <c r="AE2" s="226" t="s">
        <v>116</v>
      </c>
      <c r="AF2" s="228" t="s">
        <v>117</v>
      </c>
      <c r="AG2" s="224" t="s">
        <v>262</v>
      </c>
      <c r="AH2" s="226" t="s">
        <v>114</v>
      </c>
      <c r="AI2" s="226" t="s">
        <v>115</v>
      </c>
      <c r="AJ2" s="226" t="s">
        <v>116</v>
      </c>
      <c r="AK2" s="228" t="s">
        <v>117</v>
      </c>
      <c r="AL2" s="62"/>
      <c r="AM2" s="7"/>
    </row>
    <row r="3" spans="1:39" ht="38.25" x14ac:dyDescent="0.2">
      <c r="A3" s="605" t="s">
        <v>118</v>
      </c>
      <c r="B3" s="229" t="s">
        <v>39</v>
      </c>
      <c r="C3" s="230">
        <v>6775</v>
      </c>
      <c r="D3" s="231"/>
      <c r="E3" s="231"/>
      <c r="F3" s="231"/>
      <c r="G3" s="232"/>
      <c r="H3" s="230">
        <v>301</v>
      </c>
      <c r="I3" s="233"/>
      <c r="J3" s="233"/>
      <c r="K3" s="233"/>
      <c r="L3" s="234"/>
      <c r="M3" s="231">
        <v>4478</v>
      </c>
      <c r="N3" s="233"/>
      <c r="O3" s="233"/>
      <c r="P3" s="233"/>
      <c r="Q3" s="235"/>
      <c r="R3" s="230">
        <v>3663</v>
      </c>
      <c r="S3" s="235"/>
      <c r="T3" s="235"/>
      <c r="U3" s="235"/>
      <c r="V3" s="234"/>
      <c r="W3" s="230">
        <v>643</v>
      </c>
      <c r="X3" s="235"/>
      <c r="Y3" s="235"/>
      <c r="Z3" s="235"/>
      <c r="AA3" s="234"/>
      <c r="AB3" s="230">
        <v>599</v>
      </c>
      <c r="AC3" s="235"/>
      <c r="AD3" s="235"/>
      <c r="AE3" s="235"/>
      <c r="AF3" s="234"/>
      <c r="AG3" s="236">
        <v>992</v>
      </c>
      <c r="AH3" s="235"/>
      <c r="AI3" s="235"/>
      <c r="AJ3" s="235"/>
      <c r="AK3" s="234"/>
      <c r="AL3" s="237">
        <f>SUM(C3:AK3)</f>
        <v>17451</v>
      </c>
      <c r="AM3" s="223"/>
    </row>
    <row r="4" spans="1:39" ht="38.25" x14ac:dyDescent="0.2">
      <c r="A4" s="606"/>
      <c r="B4" s="17" t="s">
        <v>220</v>
      </c>
      <c r="C4" s="22">
        <v>0</v>
      </c>
      <c r="D4" s="19"/>
      <c r="E4" s="19"/>
      <c r="F4" s="19"/>
      <c r="G4" s="238"/>
      <c r="H4" s="22">
        <v>191</v>
      </c>
      <c r="I4" s="5"/>
      <c r="J4" s="5"/>
      <c r="K4" s="5"/>
      <c r="L4" s="23"/>
      <c r="M4" s="19">
        <v>14</v>
      </c>
      <c r="N4" s="5"/>
      <c r="O4" s="5"/>
      <c r="P4" s="5"/>
      <c r="Q4" s="21"/>
      <c r="R4" s="22">
        <v>445</v>
      </c>
      <c r="S4" s="21"/>
      <c r="T4" s="21"/>
      <c r="U4" s="21"/>
      <c r="V4" s="23"/>
      <c r="W4" s="22">
        <v>534</v>
      </c>
      <c r="X4" s="21"/>
      <c r="Y4" s="21"/>
      <c r="Z4" s="21"/>
      <c r="AA4" s="23"/>
      <c r="AB4" s="22">
        <v>537</v>
      </c>
      <c r="AC4" s="21"/>
      <c r="AD4" s="21"/>
      <c r="AE4" s="21"/>
      <c r="AF4" s="23"/>
      <c r="AG4" s="239">
        <v>844</v>
      </c>
      <c r="AH4" s="21"/>
      <c r="AI4" s="21"/>
      <c r="AJ4" s="21"/>
      <c r="AK4" s="23"/>
      <c r="AL4" s="13">
        <f>SUM(C4:AK4)</f>
        <v>2565</v>
      </c>
      <c r="AM4" s="240"/>
    </row>
    <row r="5" spans="1:39" ht="38.25" x14ac:dyDescent="0.2">
      <c r="A5" s="606"/>
      <c r="B5" s="17" t="s">
        <v>221</v>
      </c>
      <c r="C5" s="22"/>
      <c r="D5" s="5">
        <v>695</v>
      </c>
      <c r="E5" s="5"/>
      <c r="F5" s="5"/>
      <c r="G5" s="21"/>
      <c r="H5" s="22"/>
      <c r="I5" s="5">
        <v>0</v>
      </c>
      <c r="J5" s="5"/>
      <c r="K5" s="5"/>
      <c r="L5" s="23"/>
      <c r="M5" s="19"/>
      <c r="N5" s="5">
        <v>88</v>
      </c>
      <c r="O5" s="5"/>
      <c r="P5" s="5"/>
      <c r="Q5" s="21"/>
      <c r="R5" s="22"/>
      <c r="S5" s="21">
        <v>0</v>
      </c>
      <c r="T5" s="21"/>
      <c r="U5" s="21"/>
      <c r="V5" s="23"/>
      <c r="W5" s="22"/>
      <c r="X5" s="21">
        <v>558</v>
      </c>
      <c r="Y5" s="21"/>
      <c r="Z5" s="21"/>
      <c r="AA5" s="23"/>
      <c r="AB5" s="22"/>
      <c r="AC5" s="21">
        <v>88</v>
      </c>
      <c r="AD5" s="21"/>
      <c r="AE5" s="21"/>
      <c r="AF5" s="23"/>
      <c r="AG5" s="239"/>
      <c r="AH5" s="21">
        <v>0</v>
      </c>
      <c r="AI5" s="21"/>
      <c r="AJ5" s="21"/>
      <c r="AK5" s="23"/>
      <c r="AL5" s="13">
        <f>SUM(C5:AK5)</f>
        <v>1429</v>
      </c>
      <c r="AM5" s="240"/>
    </row>
    <row r="6" spans="1:39" ht="39" thickBot="1" x14ac:dyDescent="0.25">
      <c r="A6" s="606"/>
      <c r="B6" s="17" t="s">
        <v>78</v>
      </c>
      <c r="C6" s="22"/>
      <c r="D6" s="5"/>
      <c r="E6" s="5"/>
      <c r="F6" s="5"/>
      <c r="G6" s="21">
        <f>C3*10%</f>
        <v>677.5</v>
      </c>
      <c r="H6" s="22"/>
      <c r="I6" s="5"/>
      <c r="J6" s="5"/>
      <c r="K6" s="5"/>
      <c r="L6" s="21">
        <f>H3*10%</f>
        <v>30.1</v>
      </c>
      <c r="M6" s="22"/>
      <c r="N6" s="5"/>
      <c r="O6" s="5"/>
      <c r="P6" s="5"/>
      <c r="Q6" s="21">
        <f>M3*10%</f>
        <v>447.8</v>
      </c>
      <c r="R6" s="22"/>
      <c r="S6" s="21"/>
      <c r="T6" s="21"/>
      <c r="U6" s="21"/>
      <c r="V6" s="23">
        <f>R3*10%</f>
        <v>366.3</v>
      </c>
      <c r="W6" s="22"/>
      <c r="X6" s="21"/>
      <c r="Y6" s="21"/>
      <c r="Z6" s="21"/>
      <c r="AA6" s="23">
        <f>W3*10%</f>
        <v>64.3</v>
      </c>
      <c r="AB6" s="22"/>
      <c r="AC6" s="21"/>
      <c r="AD6" s="21"/>
      <c r="AE6" s="21"/>
      <c r="AF6" s="23">
        <f>AB3*10%</f>
        <v>59.900000000000006</v>
      </c>
      <c r="AG6" s="239"/>
      <c r="AH6" s="21"/>
      <c r="AI6" s="21"/>
      <c r="AJ6" s="21"/>
      <c r="AK6" s="23">
        <f>AG3*10%</f>
        <v>99.2</v>
      </c>
      <c r="AL6" s="13">
        <f>SUM(C6:AK6)</f>
        <v>1745.1000000000001</v>
      </c>
      <c r="AM6" s="240"/>
    </row>
    <row r="7" spans="1:39" ht="39.75" thickTop="1" thickBot="1" x14ac:dyDescent="0.25">
      <c r="A7" s="607"/>
      <c r="B7" s="167" t="s">
        <v>119</v>
      </c>
      <c r="C7" s="241"/>
      <c r="D7" s="242"/>
      <c r="E7" s="243"/>
      <c r="F7" s="244"/>
      <c r="G7" s="171">
        <f>SUM(C4:G6)</f>
        <v>1372.5</v>
      </c>
      <c r="H7" s="241"/>
      <c r="I7" s="244"/>
      <c r="J7" s="244"/>
      <c r="K7" s="244"/>
      <c r="L7" s="171">
        <f>SUM(H4:L6)</f>
        <v>221.1</v>
      </c>
      <c r="M7" s="241"/>
      <c r="N7" s="244"/>
      <c r="O7" s="244"/>
      <c r="P7" s="244"/>
      <c r="Q7" s="171">
        <f>SUM(M4:Q6)</f>
        <v>549.79999999999995</v>
      </c>
      <c r="R7" s="241"/>
      <c r="S7" s="245"/>
      <c r="T7" s="245"/>
      <c r="U7" s="245"/>
      <c r="V7" s="173">
        <f>SUM(R4:V6)</f>
        <v>811.3</v>
      </c>
      <c r="W7" s="241"/>
      <c r="X7" s="245"/>
      <c r="Y7" s="245"/>
      <c r="Z7" s="245"/>
      <c r="AA7" s="173">
        <f>SUM(W4:AA6)</f>
        <v>1156.3</v>
      </c>
      <c r="AB7" s="241"/>
      <c r="AC7" s="245"/>
      <c r="AD7" s="245"/>
      <c r="AE7" s="245"/>
      <c r="AF7" s="173">
        <f>SUM(AB4:AF6)</f>
        <v>684.9</v>
      </c>
      <c r="AG7" s="246"/>
      <c r="AH7" s="245"/>
      <c r="AI7" s="245"/>
      <c r="AJ7" s="245"/>
      <c r="AK7" s="173">
        <f>SUM(AG4:AK6)</f>
        <v>943.2</v>
      </c>
      <c r="AL7" s="174">
        <f>SUM(C7:AK7)</f>
        <v>5739.0999999999995</v>
      </c>
      <c r="AM7" s="247" t="s">
        <v>120</v>
      </c>
    </row>
    <row r="8" spans="1:39" ht="13.5" thickTop="1" x14ac:dyDescent="0.2">
      <c r="A8" s="586" t="s">
        <v>40</v>
      </c>
      <c r="B8" s="587"/>
      <c r="C8" s="164"/>
      <c r="D8" s="161"/>
      <c r="E8" s="161"/>
      <c r="F8" s="161"/>
      <c r="G8" s="248"/>
      <c r="H8" s="164"/>
      <c r="I8" s="162"/>
      <c r="J8" s="162"/>
      <c r="K8" s="162"/>
      <c r="L8" s="165"/>
      <c r="M8" s="161"/>
      <c r="N8" s="162"/>
      <c r="O8" s="162"/>
      <c r="P8" s="162"/>
      <c r="Q8" s="163"/>
      <c r="R8" s="164"/>
      <c r="S8" s="163"/>
      <c r="T8" s="163"/>
      <c r="U8" s="163"/>
      <c r="V8" s="165"/>
      <c r="W8" s="164"/>
      <c r="X8" s="163"/>
      <c r="Y8" s="163"/>
      <c r="Z8" s="163"/>
      <c r="AA8" s="165"/>
      <c r="AB8" s="164"/>
      <c r="AC8" s="163"/>
      <c r="AD8" s="163"/>
      <c r="AE8" s="163"/>
      <c r="AF8" s="165"/>
      <c r="AG8" s="249"/>
      <c r="AH8" s="163"/>
      <c r="AI8" s="163"/>
      <c r="AJ8" s="163"/>
      <c r="AK8" s="165"/>
      <c r="AL8" s="14"/>
      <c r="AM8" s="250"/>
    </row>
    <row r="9" spans="1:39" x14ac:dyDescent="0.2">
      <c r="A9" s="175" t="s">
        <v>24</v>
      </c>
      <c r="B9" s="143" t="s">
        <v>77</v>
      </c>
      <c r="C9" s="36">
        <v>0</v>
      </c>
      <c r="D9" s="268">
        <v>0</v>
      </c>
      <c r="E9" s="88"/>
      <c r="F9" s="88"/>
      <c r="G9" s="265">
        <v>440</v>
      </c>
      <c r="H9" s="71"/>
      <c r="I9" s="66"/>
      <c r="J9" s="66"/>
      <c r="K9" s="66"/>
      <c r="L9" s="73"/>
      <c r="M9" s="33"/>
      <c r="N9" s="34"/>
      <c r="O9" s="34"/>
      <c r="P9" s="34"/>
      <c r="Q9" s="35"/>
      <c r="R9" s="71"/>
      <c r="S9" s="89"/>
      <c r="T9" s="89"/>
      <c r="U9" s="89"/>
      <c r="V9" s="73"/>
      <c r="W9" s="71"/>
      <c r="X9" s="89"/>
      <c r="Y9" s="89"/>
      <c r="Z9" s="89"/>
      <c r="AA9" s="73"/>
      <c r="AB9" s="71"/>
      <c r="AC9" s="89"/>
      <c r="AD9" s="89"/>
      <c r="AE9" s="89"/>
      <c r="AF9" s="73"/>
      <c r="AG9" s="256"/>
      <c r="AH9" s="89"/>
      <c r="AI9" s="89"/>
      <c r="AJ9" s="89"/>
      <c r="AK9" s="73"/>
      <c r="AL9" s="40">
        <f>SUM(C9:AK9)</f>
        <v>440</v>
      </c>
      <c r="AM9" s="253" t="s">
        <v>152</v>
      </c>
    </row>
    <row r="10" spans="1:39" x14ac:dyDescent="0.2">
      <c r="A10" s="175" t="s">
        <v>25</v>
      </c>
      <c r="B10" s="143" t="s">
        <v>18</v>
      </c>
      <c r="C10" s="71"/>
      <c r="D10" s="88"/>
      <c r="E10" s="88"/>
      <c r="F10" s="88"/>
      <c r="G10" s="251"/>
      <c r="H10" s="71"/>
      <c r="I10" s="66"/>
      <c r="J10" s="66"/>
      <c r="K10" s="66"/>
      <c r="L10" s="73"/>
      <c r="M10" s="88"/>
      <c r="N10" s="66"/>
      <c r="O10" s="66"/>
      <c r="P10" s="66"/>
      <c r="Q10" s="89"/>
      <c r="R10" s="71"/>
      <c r="S10" s="89"/>
      <c r="T10" s="89"/>
      <c r="U10" s="89"/>
      <c r="V10" s="267">
        <v>150</v>
      </c>
      <c r="W10" s="71"/>
      <c r="X10" s="89"/>
      <c r="Y10" s="89"/>
      <c r="Z10" s="89"/>
      <c r="AA10" s="304">
        <v>75</v>
      </c>
      <c r="AB10" s="71"/>
      <c r="AC10" s="89"/>
      <c r="AD10" s="89"/>
      <c r="AE10" s="89"/>
      <c r="AF10" s="303">
        <v>75</v>
      </c>
      <c r="AG10" s="256"/>
      <c r="AH10" s="89"/>
      <c r="AI10" s="89"/>
      <c r="AJ10" s="89"/>
      <c r="AK10" s="74">
        <v>50</v>
      </c>
      <c r="AL10" s="40">
        <f>SUM(C10:AK10)</f>
        <v>350</v>
      </c>
      <c r="AM10" s="253" t="s">
        <v>152</v>
      </c>
    </row>
    <row r="11" spans="1:39" x14ac:dyDescent="0.2">
      <c r="A11" s="175" t="s">
        <v>30</v>
      </c>
      <c r="B11" s="143" t="s">
        <v>75</v>
      </c>
      <c r="C11" s="97"/>
      <c r="D11" s="93"/>
      <c r="E11" s="93"/>
      <c r="F11" s="93"/>
      <c r="G11" s="258"/>
      <c r="H11" s="97"/>
      <c r="I11" s="94"/>
      <c r="J11" s="94"/>
      <c r="K11" s="94"/>
      <c r="L11" s="98"/>
      <c r="M11" s="159">
        <v>14</v>
      </c>
      <c r="N11" s="322">
        <v>88</v>
      </c>
      <c r="O11" s="94"/>
      <c r="P11" s="94"/>
      <c r="Q11" s="301">
        <v>448</v>
      </c>
      <c r="R11" s="255">
        <v>445</v>
      </c>
      <c r="S11" s="259">
        <v>0</v>
      </c>
      <c r="T11" s="95"/>
      <c r="U11" s="95"/>
      <c r="V11" s="274">
        <v>216</v>
      </c>
      <c r="W11" s="323">
        <v>534</v>
      </c>
      <c r="X11" s="324">
        <v>417</v>
      </c>
      <c r="Y11" s="95"/>
      <c r="Z11" s="95"/>
      <c r="AA11" s="98"/>
      <c r="AB11" s="325">
        <v>537</v>
      </c>
      <c r="AC11" s="368">
        <v>73</v>
      </c>
      <c r="AD11" s="95"/>
      <c r="AE11" s="95"/>
      <c r="AF11" s="73"/>
      <c r="AG11" s="369">
        <v>844</v>
      </c>
      <c r="AH11" s="95"/>
      <c r="AI11" s="95"/>
      <c r="AJ11" s="95"/>
      <c r="AK11" s="305">
        <v>49</v>
      </c>
      <c r="AL11" s="40">
        <f>SUM(C11:AK11)</f>
        <v>3665</v>
      </c>
      <c r="AM11" s="253" t="s">
        <v>152</v>
      </c>
    </row>
    <row r="12" spans="1:39" ht="13.5" thickBot="1" x14ac:dyDescent="0.25">
      <c r="A12" s="175" t="s">
        <v>60</v>
      </c>
      <c r="B12" s="124"/>
      <c r="C12" s="71"/>
      <c r="D12" s="268">
        <v>0</v>
      </c>
      <c r="E12" s="88"/>
      <c r="F12" s="88"/>
      <c r="G12" s="265">
        <v>633</v>
      </c>
      <c r="H12" s="321">
        <v>191</v>
      </c>
      <c r="I12" s="319">
        <v>0</v>
      </c>
      <c r="J12" s="66"/>
      <c r="K12" s="66"/>
      <c r="L12" s="273">
        <v>30</v>
      </c>
      <c r="M12" s="88"/>
      <c r="N12" s="66"/>
      <c r="O12" s="66"/>
      <c r="P12" s="66"/>
      <c r="Q12" s="89"/>
      <c r="R12" s="71"/>
      <c r="S12" s="89"/>
      <c r="T12" s="89"/>
      <c r="U12" s="89"/>
      <c r="V12" s="73"/>
      <c r="W12" s="71"/>
      <c r="X12" s="89"/>
      <c r="Y12" s="89"/>
      <c r="Z12" s="89"/>
      <c r="AA12" s="73"/>
      <c r="AB12" s="71"/>
      <c r="AC12" s="89"/>
      <c r="AD12" s="89"/>
      <c r="AE12" s="89"/>
      <c r="AF12" s="73"/>
      <c r="AG12" s="256"/>
      <c r="AH12" s="89"/>
      <c r="AI12" s="89"/>
      <c r="AJ12" s="89"/>
      <c r="AK12" s="73"/>
      <c r="AL12" s="40">
        <f>SUM(C12:AK12)</f>
        <v>854</v>
      </c>
      <c r="AM12" s="261"/>
    </row>
    <row r="13" spans="1:39" ht="13.5" thickTop="1" x14ac:dyDescent="0.2">
      <c r="A13" s="588" t="s">
        <v>73</v>
      </c>
      <c r="B13" s="589"/>
      <c r="C13" s="85"/>
      <c r="D13" s="82"/>
      <c r="E13" s="82"/>
      <c r="F13" s="82"/>
      <c r="G13" s="262"/>
      <c r="H13" s="85"/>
      <c r="I13" s="83"/>
      <c r="J13" s="83"/>
      <c r="K13" s="83"/>
      <c r="L13" s="86"/>
      <c r="M13" s="82"/>
      <c r="N13" s="83"/>
      <c r="O13" s="83"/>
      <c r="P13" s="83"/>
      <c r="Q13" s="84"/>
      <c r="R13" s="85"/>
      <c r="S13" s="84"/>
      <c r="T13" s="84"/>
      <c r="U13" s="84"/>
      <c r="V13" s="86"/>
      <c r="W13" s="85"/>
      <c r="X13" s="84"/>
      <c r="Y13" s="84"/>
      <c r="Z13" s="84"/>
      <c r="AA13" s="86"/>
      <c r="AB13" s="85"/>
      <c r="AC13" s="84"/>
      <c r="AD13" s="84"/>
      <c r="AE13" s="84"/>
      <c r="AF13" s="86"/>
      <c r="AG13" s="263"/>
      <c r="AH13" s="84"/>
      <c r="AI13" s="84"/>
      <c r="AJ13" s="84"/>
      <c r="AK13" s="86"/>
      <c r="AL13" s="87">
        <f t="shared" ref="AL13:AL24" si="0">SUM(C13:AK13)</f>
        <v>0</v>
      </c>
      <c r="AM13" s="264"/>
    </row>
    <row r="14" spans="1:39" ht="12" customHeight="1" x14ac:dyDescent="0.2">
      <c r="A14" s="142" t="s">
        <v>20</v>
      </c>
      <c r="B14" s="143" t="s">
        <v>157</v>
      </c>
      <c r="C14" s="71"/>
      <c r="D14" s="268">
        <v>400</v>
      </c>
      <c r="E14" s="88"/>
      <c r="F14" s="88"/>
      <c r="G14" s="251"/>
      <c r="H14" s="71"/>
      <c r="I14" s="66"/>
      <c r="J14" s="66"/>
      <c r="K14" s="66"/>
      <c r="L14" s="73"/>
      <c r="M14" s="88"/>
      <c r="N14" s="66"/>
      <c r="O14" s="66"/>
      <c r="P14" s="66"/>
      <c r="Q14" s="89"/>
      <c r="R14" s="71"/>
      <c r="S14" s="89"/>
      <c r="T14" s="89"/>
      <c r="U14" s="89"/>
      <c r="V14" s="73"/>
      <c r="W14" s="71"/>
      <c r="X14" s="89"/>
      <c r="Y14" s="89"/>
      <c r="Z14" s="89"/>
      <c r="AA14" s="73"/>
      <c r="AB14" s="71"/>
      <c r="AC14" s="89"/>
      <c r="AD14" s="89"/>
      <c r="AE14" s="89"/>
      <c r="AF14" s="73"/>
      <c r="AG14" s="256"/>
      <c r="AH14" s="89"/>
      <c r="AI14" s="89"/>
      <c r="AJ14" s="89"/>
      <c r="AK14" s="73"/>
      <c r="AL14" s="158">
        <f>SUM(C14:AK14)</f>
        <v>400</v>
      </c>
      <c r="AM14" s="253"/>
    </row>
    <row r="15" spans="1:39" ht="12" customHeight="1" x14ac:dyDescent="0.2">
      <c r="A15" s="142" t="s">
        <v>19</v>
      </c>
      <c r="B15" s="143" t="s">
        <v>150</v>
      </c>
      <c r="C15" s="71"/>
      <c r="D15" s="88"/>
      <c r="E15" s="88"/>
      <c r="F15" s="88"/>
      <c r="G15" s="265">
        <v>50</v>
      </c>
      <c r="H15" s="71"/>
      <c r="I15" s="66"/>
      <c r="J15" s="66"/>
      <c r="K15" s="66"/>
      <c r="L15" s="73"/>
      <c r="M15" s="88"/>
      <c r="N15" s="66"/>
      <c r="O15" s="66"/>
      <c r="P15" s="66"/>
      <c r="Q15" s="89"/>
      <c r="R15" s="71"/>
      <c r="S15" s="89"/>
      <c r="T15" s="89"/>
      <c r="U15" s="89"/>
      <c r="V15" s="73"/>
      <c r="W15" s="71"/>
      <c r="X15" s="89"/>
      <c r="Y15" s="89"/>
      <c r="Z15" s="89"/>
      <c r="AA15" s="73"/>
      <c r="AB15" s="71"/>
      <c r="AC15" s="89"/>
      <c r="AD15" s="89"/>
      <c r="AE15" s="89"/>
      <c r="AF15" s="73"/>
      <c r="AG15" s="256"/>
      <c r="AH15" s="89"/>
      <c r="AI15" s="89"/>
      <c r="AJ15" s="89"/>
      <c r="AK15" s="73"/>
      <c r="AL15" s="158">
        <f t="shared" si="0"/>
        <v>50</v>
      </c>
      <c r="AM15" s="253"/>
    </row>
    <row r="16" spans="1:39" ht="25.5" x14ac:dyDescent="0.2">
      <c r="A16" s="144" t="s">
        <v>61</v>
      </c>
      <c r="B16" s="43" t="s">
        <v>197</v>
      </c>
      <c r="C16" s="97"/>
      <c r="D16" s="93"/>
      <c r="E16" s="257"/>
      <c r="F16" s="93"/>
      <c r="G16" s="265"/>
      <c r="H16" s="97"/>
      <c r="I16" s="94"/>
      <c r="J16" s="319"/>
      <c r="K16" s="94"/>
      <c r="L16" s="273"/>
      <c r="M16" s="88"/>
      <c r="N16" s="66"/>
      <c r="O16" s="66"/>
      <c r="P16" s="66"/>
      <c r="Q16" s="89"/>
      <c r="R16" s="71"/>
      <c r="S16" s="95"/>
      <c r="T16" s="95"/>
      <c r="U16" s="95"/>
      <c r="V16" s="98"/>
      <c r="W16" s="71"/>
      <c r="X16" s="95"/>
      <c r="Y16" s="95"/>
      <c r="Z16" s="95"/>
      <c r="AA16" s="98"/>
      <c r="AB16" s="71"/>
      <c r="AC16" s="95"/>
      <c r="AD16" s="320"/>
      <c r="AE16" s="95"/>
      <c r="AF16" s="302"/>
      <c r="AG16" s="260"/>
      <c r="AH16" s="95"/>
      <c r="AI16" s="95"/>
      <c r="AJ16" s="95"/>
      <c r="AK16" s="80"/>
      <c r="AL16" s="40">
        <f t="shared" si="0"/>
        <v>0</v>
      </c>
      <c r="AM16" s="253"/>
    </row>
    <row r="17" spans="1:39" x14ac:dyDescent="0.2">
      <c r="A17" s="144" t="s">
        <v>60</v>
      </c>
      <c r="B17" s="43" t="s">
        <v>247</v>
      </c>
      <c r="C17" s="97"/>
      <c r="D17" s="93"/>
      <c r="E17" s="93"/>
      <c r="F17" s="93"/>
      <c r="G17" s="258"/>
      <c r="H17" s="97"/>
      <c r="I17" s="94"/>
      <c r="J17" s="94"/>
      <c r="K17" s="94"/>
      <c r="L17" s="273"/>
      <c r="M17" s="76"/>
      <c r="N17" s="77"/>
      <c r="O17" s="77"/>
      <c r="P17" s="77"/>
      <c r="Q17" s="78"/>
      <c r="R17" s="71"/>
      <c r="S17" s="66"/>
      <c r="T17" s="66"/>
      <c r="U17" s="192"/>
      <c r="V17" s="98"/>
      <c r="W17" s="71"/>
      <c r="X17" s="66"/>
      <c r="Y17" s="66"/>
      <c r="Z17" s="95"/>
      <c r="AA17" s="98"/>
      <c r="AB17" s="71"/>
      <c r="AC17" s="66"/>
      <c r="AD17" s="66"/>
      <c r="AE17" s="95"/>
      <c r="AF17" s="98"/>
      <c r="AG17" s="260"/>
      <c r="AH17" s="95"/>
      <c r="AI17" s="95"/>
      <c r="AJ17" s="95"/>
      <c r="AK17" s="80"/>
      <c r="AL17" s="40">
        <f t="shared" si="0"/>
        <v>0</v>
      </c>
      <c r="AM17" s="253"/>
    </row>
    <row r="18" spans="1:39" x14ac:dyDescent="0.2">
      <c r="A18" s="144" t="s">
        <v>70</v>
      </c>
      <c r="B18" s="43" t="s">
        <v>151</v>
      </c>
      <c r="C18" s="97"/>
      <c r="D18" s="93"/>
      <c r="E18" s="93"/>
      <c r="F18" s="93"/>
      <c r="G18" s="251"/>
      <c r="H18" s="97"/>
      <c r="I18" s="94"/>
      <c r="J18" s="94"/>
      <c r="K18" s="94"/>
      <c r="L18" s="98"/>
      <c r="M18" s="88"/>
      <c r="N18" s="66"/>
      <c r="O18" s="66"/>
      <c r="P18" s="66"/>
      <c r="Q18" s="89"/>
      <c r="R18" s="71"/>
      <c r="S18" s="95"/>
      <c r="T18" s="95"/>
      <c r="U18" s="95"/>
      <c r="V18" s="98"/>
      <c r="W18" s="71"/>
      <c r="X18" s="95"/>
      <c r="Y18" s="95"/>
      <c r="Z18" s="318">
        <v>130</v>
      </c>
      <c r="AA18" s="73"/>
      <c r="AB18" s="71"/>
      <c r="AC18" s="95"/>
      <c r="AD18" s="95"/>
      <c r="AE18" s="95"/>
      <c r="AF18" s="98"/>
      <c r="AG18" s="260"/>
      <c r="AH18" s="95"/>
      <c r="AI18" s="95"/>
      <c r="AJ18" s="95"/>
      <c r="AK18" s="80"/>
      <c r="AL18" s="40">
        <f>SUM(C18:AK18)</f>
        <v>130</v>
      </c>
      <c r="AM18" s="253"/>
    </row>
    <row r="19" spans="1:39" x14ac:dyDescent="0.2">
      <c r="A19" s="144" t="s">
        <v>23</v>
      </c>
      <c r="B19" s="43" t="s">
        <v>248</v>
      </c>
      <c r="C19" s="97"/>
      <c r="D19" s="93"/>
      <c r="E19" s="93"/>
      <c r="F19" s="257">
        <v>250</v>
      </c>
      <c r="G19" s="258"/>
      <c r="H19" s="97"/>
      <c r="I19" s="94"/>
      <c r="J19" s="94"/>
      <c r="K19" s="94"/>
      <c r="L19" s="98"/>
      <c r="M19" s="93"/>
      <c r="N19" s="94"/>
      <c r="O19" s="94"/>
      <c r="P19" s="322"/>
      <c r="Q19" s="95"/>
      <c r="R19" s="97"/>
      <c r="S19" s="95"/>
      <c r="T19" s="95"/>
      <c r="U19" s="95"/>
      <c r="V19" s="98"/>
      <c r="W19" s="97"/>
      <c r="X19" s="95"/>
      <c r="Y19" s="95"/>
      <c r="Z19" s="95"/>
      <c r="AA19" s="98"/>
      <c r="AB19" s="97"/>
      <c r="AC19" s="95"/>
      <c r="AD19" s="95"/>
      <c r="AE19" s="95"/>
      <c r="AF19" s="98"/>
      <c r="AG19" s="260"/>
      <c r="AH19" s="95"/>
      <c r="AI19" s="95"/>
      <c r="AJ19" s="503"/>
      <c r="AK19" s="98"/>
      <c r="AL19" s="40">
        <f t="shared" si="0"/>
        <v>250</v>
      </c>
      <c r="AM19" s="275"/>
    </row>
    <row r="20" spans="1:39" x14ac:dyDescent="0.2">
      <c r="A20" s="144"/>
      <c r="B20" s="145"/>
      <c r="C20" s="79"/>
      <c r="D20" s="76"/>
      <c r="E20" s="76"/>
      <c r="F20" s="76"/>
      <c r="G20" s="278"/>
      <c r="H20" s="79"/>
      <c r="I20" s="77"/>
      <c r="J20" s="77"/>
      <c r="K20" s="77"/>
      <c r="L20" s="80"/>
      <c r="M20" s="76"/>
      <c r="N20" s="77"/>
      <c r="O20" s="77"/>
      <c r="P20" s="77"/>
      <c r="Q20" s="78"/>
      <c r="R20" s="79"/>
      <c r="S20" s="78"/>
      <c r="T20" s="279" t="s">
        <v>125</v>
      </c>
      <c r="U20" s="95"/>
      <c r="V20" s="80"/>
      <c r="W20" s="79"/>
      <c r="X20" s="78"/>
      <c r="Y20" s="279" t="s">
        <v>125</v>
      </c>
      <c r="Z20" s="95"/>
      <c r="AA20" s="80"/>
      <c r="AB20" s="79"/>
      <c r="AC20" s="78"/>
      <c r="AD20" s="279" t="s">
        <v>125</v>
      </c>
      <c r="AE20" s="95"/>
      <c r="AF20" s="80"/>
      <c r="AG20" s="280"/>
      <c r="AH20" s="78"/>
      <c r="AI20" s="78"/>
      <c r="AJ20" s="78"/>
      <c r="AK20" s="80"/>
      <c r="AL20" s="40">
        <f t="shared" si="0"/>
        <v>0</v>
      </c>
      <c r="AM20" s="253"/>
    </row>
    <row r="21" spans="1:39" x14ac:dyDescent="0.2">
      <c r="A21" s="142"/>
      <c r="B21" s="143"/>
      <c r="C21" s="71"/>
      <c r="D21" s="88"/>
      <c r="E21" s="88"/>
      <c r="F21" s="88"/>
      <c r="G21" s="251"/>
      <c r="H21" s="71"/>
      <c r="I21" s="66"/>
      <c r="J21" s="66"/>
      <c r="K21" s="66"/>
      <c r="L21" s="73"/>
      <c r="M21" s="88"/>
      <c r="N21" s="66"/>
      <c r="O21" s="66"/>
      <c r="P21" s="66"/>
      <c r="Q21" s="89"/>
      <c r="R21" s="71"/>
      <c r="S21" s="89"/>
      <c r="T21" s="89"/>
      <c r="U21" s="89"/>
      <c r="V21" s="73"/>
      <c r="W21" s="71"/>
      <c r="X21" s="89"/>
      <c r="Y21" s="89"/>
      <c r="Z21" s="89"/>
      <c r="AA21" s="73"/>
      <c r="AB21" s="71"/>
      <c r="AC21" s="89"/>
      <c r="AD21" s="89"/>
      <c r="AE21" s="89"/>
      <c r="AF21" s="73"/>
      <c r="AG21" s="256"/>
      <c r="AH21" s="89"/>
      <c r="AI21" s="89"/>
      <c r="AJ21" s="89"/>
      <c r="AK21" s="73"/>
      <c r="AL21" s="40">
        <f t="shared" si="0"/>
        <v>0</v>
      </c>
      <c r="AM21" s="253"/>
    </row>
    <row r="22" spans="1:39" x14ac:dyDescent="0.2">
      <c r="A22" s="144"/>
      <c r="B22" s="145"/>
      <c r="C22" s="79"/>
      <c r="D22" s="76"/>
      <c r="E22" s="76"/>
      <c r="F22" s="76"/>
      <c r="G22" s="278"/>
      <c r="H22" s="79"/>
      <c r="I22" s="77"/>
      <c r="J22" s="77"/>
      <c r="K22" s="77"/>
      <c r="L22" s="80"/>
      <c r="M22" s="76"/>
      <c r="N22" s="77"/>
      <c r="O22" s="77"/>
      <c r="P22" s="77"/>
      <c r="Q22" s="78"/>
      <c r="R22" s="79"/>
      <c r="S22" s="78"/>
      <c r="T22" s="78"/>
      <c r="U22" s="78"/>
      <c r="V22" s="80"/>
      <c r="W22" s="79"/>
      <c r="X22" s="78"/>
      <c r="Y22" s="78"/>
      <c r="Z22" s="78"/>
      <c r="AA22" s="80"/>
      <c r="AB22" s="79"/>
      <c r="AC22" s="78"/>
      <c r="AD22" s="78"/>
      <c r="AE22" s="78"/>
      <c r="AF22" s="80"/>
      <c r="AG22" s="280"/>
      <c r="AH22" s="78"/>
      <c r="AI22" s="78"/>
      <c r="AJ22" s="78"/>
      <c r="AK22" s="80"/>
      <c r="AL22" s="40">
        <f t="shared" si="0"/>
        <v>0</v>
      </c>
      <c r="AM22" s="253"/>
    </row>
    <row r="23" spans="1:39" x14ac:dyDescent="0.2">
      <c r="A23" s="144"/>
      <c r="B23" s="145"/>
      <c r="C23" s="79"/>
      <c r="D23" s="76"/>
      <c r="E23" s="76"/>
      <c r="F23" s="76"/>
      <c r="G23" s="278"/>
      <c r="H23" s="79"/>
      <c r="I23" s="77"/>
      <c r="J23" s="77"/>
      <c r="K23" s="77"/>
      <c r="L23" s="80"/>
      <c r="M23" s="76"/>
      <c r="N23" s="77"/>
      <c r="O23" s="77"/>
      <c r="P23" s="77"/>
      <c r="Q23" s="78"/>
      <c r="R23" s="79"/>
      <c r="S23" s="78"/>
      <c r="T23" s="78"/>
      <c r="U23" s="78"/>
      <c r="V23" s="80"/>
      <c r="W23" s="79"/>
      <c r="X23" s="78"/>
      <c r="Y23" s="78"/>
      <c r="Z23" s="78"/>
      <c r="AA23" s="80"/>
      <c r="AB23" s="79"/>
      <c r="AC23" s="78"/>
      <c r="AD23" s="78"/>
      <c r="AE23" s="78"/>
      <c r="AF23" s="80"/>
      <c r="AG23" s="280"/>
      <c r="AH23" s="78"/>
      <c r="AI23" s="78"/>
      <c r="AJ23" s="78"/>
      <c r="AK23" s="80"/>
      <c r="AL23" s="40">
        <f t="shared" si="0"/>
        <v>0</v>
      </c>
      <c r="AM23" s="253"/>
    </row>
    <row r="24" spans="1:39" ht="13.5" thickBot="1" x14ac:dyDescent="0.25">
      <c r="A24" s="148"/>
      <c r="B24" s="149"/>
      <c r="C24" s="103"/>
      <c r="D24" s="100"/>
      <c r="E24" s="100"/>
      <c r="F24" s="100"/>
      <c r="G24" s="281"/>
      <c r="H24" s="103"/>
      <c r="I24" s="101"/>
      <c r="J24" s="101"/>
      <c r="K24" s="101"/>
      <c r="L24" s="104"/>
      <c r="M24" s="100"/>
      <c r="N24" s="101"/>
      <c r="O24" s="101"/>
      <c r="P24" s="101"/>
      <c r="Q24" s="102"/>
      <c r="R24" s="103"/>
      <c r="S24" s="102"/>
      <c r="T24" s="102"/>
      <c r="U24" s="102"/>
      <c r="V24" s="104"/>
      <c r="W24" s="103"/>
      <c r="X24" s="102"/>
      <c r="Y24" s="102"/>
      <c r="Z24" s="102"/>
      <c r="AA24" s="104"/>
      <c r="AB24" s="103"/>
      <c r="AC24" s="102"/>
      <c r="AD24" s="102"/>
      <c r="AE24" s="102"/>
      <c r="AF24" s="104"/>
      <c r="AG24" s="282"/>
      <c r="AH24" s="102"/>
      <c r="AI24" s="102"/>
      <c r="AJ24" s="102"/>
      <c r="AK24" s="104"/>
      <c r="AL24" s="40">
        <f t="shared" si="0"/>
        <v>0</v>
      </c>
      <c r="AM24" s="283"/>
    </row>
    <row r="25" spans="1:39" ht="13.5" thickTop="1" x14ac:dyDescent="0.2">
      <c r="A25" s="284" t="s">
        <v>33</v>
      </c>
      <c r="B25" s="285"/>
      <c r="C25" s="286">
        <f>SUM(C9:C24)</f>
        <v>0</v>
      </c>
      <c r="D25" s="287">
        <f>SUM(D9:D24)</f>
        <v>400</v>
      </c>
      <c r="E25" s="287">
        <f>SUM(E9:E24)</f>
        <v>0</v>
      </c>
      <c r="F25" s="287">
        <f>SUM(F9:F24)</f>
        <v>250</v>
      </c>
      <c r="G25" s="288">
        <f>SUM(C9:G24)</f>
        <v>1773</v>
      </c>
      <c r="H25" s="286">
        <f>SUM(H9:H24)</f>
        <v>191</v>
      </c>
      <c r="I25" s="287">
        <f>SUM(I9:I24)</f>
        <v>0</v>
      </c>
      <c r="J25" s="287">
        <f>SUM(J9:J24)</f>
        <v>0</v>
      </c>
      <c r="K25" s="287">
        <f>SUM(K9:K24)</f>
        <v>0</v>
      </c>
      <c r="L25" s="288">
        <f>SUM(H9:L24)</f>
        <v>221</v>
      </c>
      <c r="M25" s="286">
        <f>SUM(M9:M24)</f>
        <v>14</v>
      </c>
      <c r="N25" s="287">
        <f>SUM(N9:N24)</f>
        <v>88</v>
      </c>
      <c r="O25" s="287">
        <f>SUM(O9:O24)</f>
        <v>0</v>
      </c>
      <c r="P25" s="287">
        <f>SUM(P9:P24)</f>
        <v>0</v>
      </c>
      <c r="Q25" s="288">
        <f>SUM(M9:Q24)</f>
        <v>550</v>
      </c>
      <c r="R25" s="286">
        <f>SUM(R9:R24)</f>
        <v>445</v>
      </c>
      <c r="S25" s="287">
        <f>SUM(S9:S24)</f>
        <v>0</v>
      </c>
      <c r="T25" s="287">
        <f>SUM(T9:T24)</f>
        <v>0</v>
      </c>
      <c r="U25" s="287">
        <f>SUM(U9:U24)</f>
        <v>0</v>
      </c>
      <c r="V25" s="288">
        <f>SUM(R9:V24)</f>
        <v>811</v>
      </c>
      <c r="W25" s="286">
        <f>SUM(W9:W24)</f>
        <v>534</v>
      </c>
      <c r="X25" s="287">
        <f>SUM(X9:X24)</f>
        <v>417</v>
      </c>
      <c r="Y25" s="287">
        <f>SUM(Y9:Y24)</f>
        <v>0</v>
      </c>
      <c r="Z25" s="287">
        <f>SUM(Z9:Z24)</f>
        <v>130</v>
      </c>
      <c r="AA25" s="288">
        <f>SUM(W9:AA24)</f>
        <v>1156</v>
      </c>
      <c r="AB25" s="286">
        <f>SUM(AB9:AB24)</f>
        <v>537</v>
      </c>
      <c r="AC25" s="287">
        <f>SUM(AC9:AC24)</f>
        <v>73</v>
      </c>
      <c r="AD25" s="287">
        <f>SUM(AD9:AD24)</f>
        <v>0</v>
      </c>
      <c r="AE25" s="287">
        <f>SUM(AE9:AE24)</f>
        <v>0</v>
      </c>
      <c r="AF25" s="288">
        <f>SUM(AB9:AF24)</f>
        <v>685</v>
      </c>
      <c r="AG25" s="286">
        <f>SUM(AG9:AG24)</f>
        <v>844</v>
      </c>
      <c r="AH25" s="287">
        <f>SUM(AH9:AH24)</f>
        <v>0</v>
      </c>
      <c r="AI25" s="287">
        <f>SUM(AI9:AI24)</f>
        <v>0</v>
      </c>
      <c r="AJ25" s="287">
        <f>SUM(AJ9:AJ24)</f>
        <v>0</v>
      </c>
      <c r="AK25" s="288">
        <f>SUM(AG9:AK24)</f>
        <v>943</v>
      </c>
      <c r="AL25" s="289">
        <f>G25+L25+Q25+V25+AA25+AF25+AK25</f>
        <v>6139</v>
      </c>
      <c r="AM25" s="290"/>
    </row>
    <row r="26" spans="1:39" ht="13.5" thickBot="1" x14ac:dyDescent="0.25">
      <c r="A26" s="291" t="s">
        <v>126</v>
      </c>
      <c r="B26" s="292"/>
      <c r="C26" s="293">
        <f>C25-C4</f>
        <v>0</v>
      </c>
      <c r="D26" s="294">
        <f>D25-D5</f>
        <v>-295</v>
      </c>
      <c r="E26" s="294"/>
      <c r="F26" s="294"/>
      <c r="G26" s="295">
        <f>G25-G7</f>
        <v>400.5</v>
      </c>
      <c r="H26" s="293">
        <f>H25-H4</f>
        <v>0</v>
      </c>
      <c r="I26" s="294">
        <f>I25-I5</f>
        <v>0</v>
      </c>
      <c r="J26" s="294"/>
      <c r="K26" s="294"/>
      <c r="L26" s="295">
        <f>L25-L7</f>
        <v>-9.9999999999994316E-2</v>
      </c>
      <c r="M26" s="293">
        <f>M25-M4</f>
        <v>0</v>
      </c>
      <c r="N26" s="294">
        <f>N25-N5</f>
        <v>0</v>
      </c>
      <c r="O26" s="294"/>
      <c r="P26" s="294"/>
      <c r="Q26" s="295">
        <f>Q25-Q7</f>
        <v>0.20000000000004547</v>
      </c>
      <c r="R26" s="293">
        <f>R25-R4</f>
        <v>0</v>
      </c>
      <c r="S26" s="294">
        <f>S25-S5</f>
        <v>0</v>
      </c>
      <c r="T26" s="294"/>
      <c r="U26" s="294"/>
      <c r="V26" s="295">
        <f>V25-V7</f>
        <v>-0.29999999999995453</v>
      </c>
      <c r="W26" s="293">
        <f>W25-W4</f>
        <v>0</v>
      </c>
      <c r="X26" s="294">
        <f>X25-X5</f>
        <v>-141</v>
      </c>
      <c r="Y26" s="294"/>
      <c r="Z26" s="294"/>
      <c r="AA26" s="295">
        <f>AA25-AA7</f>
        <v>-0.29999999999995453</v>
      </c>
      <c r="AB26" s="293">
        <f>AB25-AB4</f>
        <v>0</v>
      </c>
      <c r="AC26" s="294">
        <f>AC25-AC5</f>
        <v>-15</v>
      </c>
      <c r="AD26" s="294"/>
      <c r="AE26" s="294"/>
      <c r="AF26" s="295">
        <f>AF25-AF7</f>
        <v>0.10000000000002274</v>
      </c>
      <c r="AG26" s="293">
        <f>AG25-AG4</f>
        <v>0</v>
      </c>
      <c r="AH26" s="294">
        <f>AH25-AH5</f>
        <v>0</v>
      </c>
      <c r="AI26" s="294"/>
      <c r="AJ26" s="294"/>
      <c r="AK26" s="295">
        <f>AK25-AK7</f>
        <v>-0.20000000000004547</v>
      </c>
      <c r="AL26" s="567">
        <f>G26+L26+Q26+V26+AA26+AF26+AK26</f>
        <v>399.90000000000009</v>
      </c>
      <c r="AM26" s="296"/>
    </row>
    <row r="27" spans="1:39" ht="13.5" thickTop="1" x14ac:dyDescent="0.2"/>
    <row r="28" spans="1:39" x14ac:dyDescent="0.2">
      <c r="A28" s="41"/>
      <c r="B28" s="41"/>
      <c r="C28" s="578" t="str">
        <f>C1</f>
        <v>Saida</v>
      </c>
      <c r="D28" s="578"/>
      <c r="E28" s="578"/>
      <c r="F28" s="578"/>
      <c r="G28" s="578"/>
      <c r="H28" s="578" t="str">
        <f>H1</f>
        <v>Jezzine</v>
      </c>
      <c r="I28" s="578"/>
      <c r="J28" s="578"/>
      <c r="K28" s="578"/>
      <c r="L28" s="578"/>
      <c r="M28" s="578" t="str">
        <f>M1</f>
        <v>Sour</v>
      </c>
      <c r="N28" s="578"/>
      <c r="O28" s="578"/>
      <c r="P28" s="578"/>
      <c r="Q28" s="578"/>
      <c r="R28" s="578" t="str">
        <f>R1</f>
        <v>El Nabatieh</v>
      </c>
      <c r="S28" s="578"/>
      <c r="T28" s="578"/>
      <c r="U28" s="578"/>
      <c r="V28" s="578"/>
      <c r="W28" s="578" t="str">
        <f>W1</f>
        <v>Marjaayoun</v>
      </c>
      <c r="X28" s="578"/>
      <c r="Y28" s="578"/>
      <c r="Z28" s="578"/>
      <c r="AA28" s="578"/>
      <c r="AB28" s="578" t="str">
        <f>AB1</f>
        <v>Hasbaya</v>
      </c>
      <c r="AC28" s="578"/>
      <c r="AD28" s="578"/>
      <c r="AE28" s="578"/>
      <c r="AF28" s="578"/>
      <c r="AG28" s="578" t="str">
        <f>AG1</f>
        <v>Bent Jbeil</v>
      </c>
      <c r="AH28" s="578"/>
      <c r="AI28" s="578"/>
      <c r="AJ28" s="578"/>
      <c r="AK28" s="578"/>
      <c r="AL28" s="114"/>
      <c r="AM28" s="41"/>
    </row>
    <row r="29" spans="1:39" x14ac:dyDescent="0.2">
      <c r="A29" s="3">
        <f>4/9</f>
        <v>0.44444444444444442</v>
      </c>
      <c r="B29" s="42" t="s">
        <v>56</v>
      </c>
      <c r="C29" s="579">
        <f>G7</f>
        <v>1372.5</v>
      </c>
      <c r="D29" s="579"/>
      <c r="E29" s="579"/>
      <c r="F29" s="579"/>
      <c r="G29" s="579"/>
      <c r="H29" s="579">
        <f>L7</f>
        <v>221.1</v>
      </c>
      <c r="I29" s="579"/>
      <c r="J29" s="579"/>
      <c r="K29" s="579"/>
      <c r="L29" s="579"/>
      <c r="M29" s="579">
        <f>Q7</f>
        <v>549.79999999999995</v>
      </c>
      <c r="N29" s="579"/>
      <c r="O29" s="579"/>
      <c r="P29" s="579"/>
      <c r="Q29" s="579"/>
      <c r="R29" s="579">
        <f>V7</f>
        <v>811.3</v>
      </c>
      <c r="S29" s="579"/>
      <c r="T29" s="579"/>
      <c r="U29" s="579"/>
      <c r="V29" s="579"/>
      <c r="W29" s="579">
        <f>AA7</f>
        <v>1156.3</v>
      </c>
      <c r="X29" s="579"/>
      <c r="Y29" s="579"/>
      <c r="Z29" s="579"/>
      <c r="AA29" s="579"/>
      <c r="AB29" s="579">
        <f>AF7</f>
        <v>684.9</v>
      </c>
      <c r="AC29" s="579"/>
      <c r="AD29" s="579"/>
      <c r="AE29" s="579"/>
      <c r="AF29" s="579"/>
      <c r="AG29" s="579">
        <f>AK7</f>
        <v>943.2</v>
      </c>
      <c r="AH29" s="579"/>
      <c r="AI29" s="579"/>
      <c r="AJ29" s="579"/>
      <c r="AK29" s="579"/>
      <c r="AL29" s="121">
        <f>SUM(C29:AK29)</f>
        <v>5739.0999999999995</v>
      </c>
      <c r="AM29" s="41"/>
    </row>
    <row r="30" spans="1:39" x14ac:dyDescent="0.2">
      <c r="A30" s="118" t="s">
        <v>55</v>
      </c>
      <c r="B30" s="119" t="s">
        <v>128</v>
      </c>
      <c r="C30" s="571">
        <f>SUM(C9:G12)</f>
        <v>1073</v>
      </c>
      <c r="D30" s="571"/>
      <c r="E30" s="571"/>
      <c r="F30" s="571"/>
      <c r="G30" s="571"/>
      <c r="H30" s="571">
        <f>SUM(H9:L12)</f>
        <v>221</v>
      </c>
      <c r="I30" s="571"/>
      <c r="J30" s="571"/>
      <c r="K30" s="571"/>
      <c r="L30" s="571"/>
      <c r="M30" s="571">
        <f>SUM(M9:Q12)</f>
        <v>550</v>
      </c>
      <c r="N30" s="571"/>
      <c r="O30" s="571"/>
      <c r="P30" s="571"/>
      <c r="Q30" s="571"/>
      <c r="R30" s="571">
        <f>SUM(R9:V12)</f>
        <v>811</v>
      </c>
      <c r="S30" s="571"/>
      <c r="T30" s="571"/>
      <c r="U30" s="571"/>
      <c r="V30" s="571"/>
      <c r="W30" s="571">
        <f>SUM(W9:AA12)</f>
        <v>1026</v>
      </c>
      <c r="X30" s="571"/>
      <c r="Y30" s="571"/>
      <c r="Z30" s="571"/>
      <c r="AA30" s="571"/>
      <c r="AB30" s="571">
        <f>SUM(AB9:AF12)</f>
        <v>685</v>
      </c>
      <c r="AC30" s="571"/>
      <c r="AD30" s="571"/>
      <c r="AE30" s="571"/>
      <c r="AF30" s="571"/>
      <c r="AG30" s="571">
        <f>SUM(AG9:AK12)</f>
        <v>943</v>
      </c>
      <c r="AH30" s="571"/>
      <c r="AI30" s="571"/>
      <c r="AJ30" s="571"/>
      <c r="AK30" s="571"/>
      <c r="AL30" s="121">
        <f>SUM(C30:AK30)</f>
        <v>5309</v>
      </c>
      <c r="AM30" s="216"/>
    </row>
    <row r="31" spans="1:39" x14ac:dyDescent="0.2">
      <c r="A31" s="118" t="s">
        <v>71</v>
      </c>
      <c r="B31" s="119" t="s">
        <v>72</v>
      </c>
      <c r="C31" s="571">
        <f>SUM(C13:G24)</f>
        <v>700</v>
      </c>
      <c r="D31" s="571"/>
      <c r="E31" s="571"/>
      <c r="F31" s="571"/>
      <c r="G31" s="571"/>
      <c r="H31" s="571">
        <f>SUM(H13:L24)</f>
        <v>0</v>
      </c>
      <c r="I31" s="571"/>
      <c r="J31" s="571"/>
      <c r="K31" s="571"/>
      <c r="L31" s="571"/>
      <c r="M31" s="571">
        <f>SUM(M13:Q24)</f>
        <v>0</v>
      </c>
      <c r="N31" s="571"/>
      <c r="O31" s="571"/>
      <c r="P31" s="571"/>
      <c r="Q31" s="571"/>
      <c r="R31" s="571">
        <f>SUM(R13:V24)</f>
        <v>0</v>
      </c>
      <c r="S31" s="571"/>
      <c r="T31" s="571"/>
      <c r="U31" s="571"/>
      <c r="V31" s="571"/>
      <c r="W31" s="571">
        <f>SUM(W13:AA24)</f>
        <v>130</v>
      </c>
      <c r="X31" s="571"/>
      <c r="Y31" s="571"/>
      <c r="Z31" s="571"/>
      <c r="AA31" s="571"/>
      <c r="AB31" s="571">
        <f>SUM(AB13:AF24)</f>
        <v>0</v>
      </c>
      <c r="AC31" s="571"/>
      <c r="AD31" s="571"/>
      <c r="AE31" s="571"/>
      <c r="AF31" s="571"/>
      <c r="AG31" s="571">
        <f>SUM(AG13:AK24)</f>
        <v>0</v>
      </c>
      <c r="AH31" s="571"/>
      <c r="AI31" s="571"/>
      <c r="AJ31" s="571"/>
      <c r="AK31" s="571"/>
      <c r="AL31" s="121">
        <f>SUM(C31:AK31)</f>
        <v>830</v>
      </c>
      <c r="AM31" s="216"/>
    </row>
    <row r="32" spans="1:39" x14ac:dyDescent="0.2">
      <c r="A32" s="155"/>
      <c r="B32" s="298" t="s">
        <v>58</v>
      </c>
      <c r="C32" s="601">
        <f>(C30+C31)-C29</f>
        <v>400.5</v>
      </c>
      <c r="D32" s="601"/>
      <c r="E32" s="601"/>
      <c r="F32" s="601"/>
      <c r="G32" s="601"/>
      <c r="H32" s="601">
        <f>(H30+H31)-H29</f>
        <v>-9.9999999999994316E-2</v>
      </c>
      <c r="I32" s="601"/>
      <c r="J32" s="601"/>
      <c r="K32" s="601"/>
      <c r="L32" s="601"/>
      <c r="M32" s="601">
        <f>(M30+M31)-M29</f>
        <v>0.20000000000004547</v>
      </c>
      <c r="N32" s="601"/>
      <c r="O32" s="601"/>
      <c r="P32" s="601"/>
      <c r="Q32" s="601"/>
      <c r="R32" s="601">
        <f>(R30+R31)-R29</f>
        <v>-0.29999999999995453</v>
      </c>
      <c r="S32" s="601"/>
      <c r="T32" s="601"/>
      <c r="U32" s="601"/>
      <c r="V32" s="601"/>
      <c r="W32" s="601">
        <f>(W30+W31)-W29</f>
        <v>-0.29999999999995453</v>
      </c>
      <c r="X32" s="601"/>
      <c r="Y32" s="601"/>
      <c r="Z32" s="601"/>
      <c r="AA32" s="601"/>
      <c r="AB32" s="601">
        <f>(AB30+AB31)-AB29</f>
        <v>0.10000000000002274</v>
      </c>
      <c r="AC32" s="601"/>
      <c r="AD32" s="601"/>
      <c r="AE32" s="601"/>
      <c r="AF32" s="601"/>
      <c r="AG32" s="601">
        <f>(AG30+AG31)-AG29</f>
        <v>-0.20000000000004547</v>
      </c>
      <c r="AH32" s="601"/>
      <c r="AI32" s="601"/>
      <c r="AJ32" s="601"/>
      <c r="AK32" s="601"/>
      <c r="AL32" s="121">
        <f>SUM(C32:AK32)</f>
        <v>399.90000000000009</v>
      </c>
      <c r="AM32" s="299"/>
    </row>
    <row r="33" spans="1:39" x14ac:dyDescent="0.2">
      <c r="A33" s="185"/>
      <c r="B33" s="186"/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53"/>
      <c r="T33" s="153"/>
      <c r="U33" s="153"/>
      <c r="V33" s="153"/>
      <c r="W33" s="153"/>
      <c r="X33" s="153"/>
      <c r="Y33" s="153"/>
      <c r="Z33" s="153"/>
      <c r="AA33" s="153"/>
      <c r="AB33" s="153"/>
      <c r="AC33" s="153"/>
      <c r="AD33" s="153"/>
      <c r="AE33" s="153"/>
      <c r="AF33" s="153"/>
      <c r="AG33" s="153"/>
      <c r="AH33" s="153"/>
      <c r="AI33" s="153"/>
      <c r="AJ33" s="153"/>
      <c r="AK33" s="153"/>
      <c r="AL33" s="113"/>
      <c r="AM33" s="299"/>
    </row>
    <row r="34" spans="1:39" x14ac:dyDescent="0.2">
      <c r="A34" s="118" t="s">
        <v>90</v>
      </c>
      <c r="B34" s="119" t="s">
        <v>129</v>
      </c>
      <c r="C34" s="600">
        <f>C30/C29</f>
        <v>0.78178506375227685</v>
      </c>
      <c r="D34" s="600"/>
      <c r="E34" s="600"/>
      <c r="F34" s="600"/>
      <c r="G34" s="600"/>
      <c r="H34" s="600">
        <f>H30/H29</f>
        <v>0.99954771596562642</v>
      </c>
      <c r="I34" s="600"/>
      <c r="J34" s="600"/>
      <c r="K34" s="600"/>
      <c r="L34" s="600"/>
      <c r="M34" s="600">
        <f>M30/M29</f>
        <v>1.000363768643143</v>
      </c>
      <c r="N34" s="600"/>
      <c r="O34" s="600"/>
      <c r="P34" s="600"/>
      <c r="Q34" s="600"/>
      <c r="R34" s="600">
        <f>R30/R29</f>
        <v>0.99963022309873051</v>
      </c>
      <c r="S34" s="600"/>
      <c r="T34" s="600"/>
      <c r="U34" s="600"/>
      <c r="V34" s="600"/>
      <c r="W34" s="600">
        <f>W30/W29</f>
        <v>0.88731298106027856</v>
      </c>
      <c r="X34" s="600"/>
      <c r="Y34" s="600"/>
      <c r="Z34" s="600"/>
      <c r="AA34" s="600"/>
      <c r="AB34" s="600">
        <f>AB30/AB29</f>
        <v>1.000146006716309</v>
      </c>
      <c r="AC34" s="600"/>
      <c r="AD34" s="600"/>
      <c r="AE34" s="600"/>
      <c r="AF34" s="600"/>
      <c r="AG34" s="600">
        <f>AG30/AG29</f>
        <v>0.99978795589482605</v>
      </c>
      <c r="AH34" s="600"/>
      <c r="AI34" s="600"/>
      <c r="AJ34" s="600"/>
      <c r="AK34" s="600"/>
      <c r="AL34" s="188">
        <f>AL30/AL29</f>
        <v>0.92505793591329655</v>
      </c>
      <c r="AM34" s="300"/>
    </row>
    <row r="35" spans="1:39" x14ac:dyDescent="0.2">
      <c r="A35" s="118"/>
      <c r="B35" s="119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5"/>
      <c r="T35" s="195"/>
      <c r="U35" s="195"/>
      <c r="V35" s="195"/>
      <c r="W35" s="195"/>
      <c r="X35" s="195"/>
      <c r="Y35" s="195"/>
      <c r="Z35" s="195"/>
      <c r="AA35" s="195"/>
      <c r="AB35" s="195"/>
      <c r="AC35" s="195"/>
      <c r="AD35" s="195"/>
      <c r="AE35" s="195"/>
      <c r="AF35" s="195"/>
      <c r="AG35" s="195"/>
      <c r="AH35" s="195"/>
      <c r="AI35" s="195"/>
      <c r="AJ35" s="195"/>
      <c r="AK35" s="195"/>
      <c r="AL35" s="188"/>
      <c r="AM35" s="300"/>
    </row>
    <row r="36" spans="1:39" x14ac:dyDescent="0.2">
      <c r="A36" s="185" t="s">
        <v>89</v>
      </c>
      <c r="B36" s="186" t="s">
        <v>128</v>
      </c>
      <c r="C36" s="571">
        <v>0</v>
      </c>
      <c r="D36" s="571"/>
      <c r="E36" s="571"/>
      <c r="F36" s="571"/>
      <c r="G36" s="571"/>
      <c r="H36" s="571">
        <v>0</v>
      </c>
      <c r="I36" s="571"/>
      <c r="J36" s="571"/>
      <c r="K36" s="571"/>
      <c r="L36" s="571"/>
      <c r="M36" s="571">
        <v>0</v>
      </c>
      <c r="N36" s="571"/>
      <c r="O36" s="571"/>
      <c r="P36" s="571"/>
      <c r="Q36" s="571"/>
      <c r="R36" s="571">
        <v>0</v>
      </c>
      <c r="S36" s="571"/>
      <c r="T36" s="571"/>
      <c r="U36" s="571"/>
      <c r="V36" s="571"/>
      <c r="W36" s="571">
        <v>0</v>
      </c>
      <c r="X36" s="571"/>
      <c r="Y36" s="571"/>
      <c r="Z36" s="571"/>
      <c r="AA36" s="571"/>
      <c r="AB36" s="571">
        <v>374</v>
      </c>
      <c r="AC36" s="571"/>
      <c r="AD36" s="571"/>
      <c r="AE36" s="571"/>
      <c r="AF36" s="571"/>
      <c r="AG36" s="571">
        <v>0</v>
      </c>
      <c r="AH36" s="571"/>
      <c r="AI36" s="571"/>
      <c r="AJ36" s="571"/>
      <c r="AK36" s="571"/>
      <c r="AL36" s="121">
        <f>SUM(C36:AK36)</f>
        <v>374</v>
      </c>
      <c r="AM36" s="216"/>
    </row>
    <row r="37" spans="1:39" x14ac:dyDescent="0.2">
      <c r="A37" s="2" t="s">
        <v>158</v>
      </c>
    </row>
  </sheetData>
  <mergeCells count="59">
    <mergeCell ref="AG31:AK31"/>
    <mergeCell ref="AG32:AK32"/>
    <mergeCell ref="R36:V36"/>
    <mergeCell ref="AB36:AF36"/>
    <mergeCell ref="W36:AA36"/>
    <mergeCell ref="R34:V34"/>
    <mergeCell ref="AB34:AF34"/>
    <mergeCell ref="AB31:AF31"/>
    <mergeCell ref="W32:AA32"/>
    <mergeCell ref="W31:AA31"/>
    <mergeCell ref="AB32:AF32"/>
    <mergeCell ref="AG36:AK36"/>
    <mergeCell ref="AG34:AK34"/>
    <mergeCell ref="W34:AA34"/>
    <mergeCell ref="C36:G36"/>
    <mergeCell ref="C34:G34"/>
    <mergeCell ref="C32:G32"/>
    <mergeCell ref="H34:L34"/>
    <mergeCell ref="H36:L36"/>
    <mergeCell ref="H32:L32"/>
    <mergeCell ref="A3:A7"/>
    <mergeCell ref="H28:L28"/>
    <mergeCell ref="M32:Q32"/>
    <mergeCell ref="M36:Q36"/>
    <mergeCell ref="M34:Q34"/>
    <mergeCell ref="R32:V32"/>
    <mergeCell ref="C31:G31"/>
    <mergeCell ref="H31:L31"/>
    <mergeCell ref="A8:B8"/>
    <mergeCell ref="C30:G30"/>
    <mergeCell ref="C1:G1"/>
    <mergeCell ref="M1:Q1"/>
    <mergeCell ref="C29:G29"/>
    <mergeCell ref="H29:L29"/>
    <mergeCell ref="A13:B13"/>
    <mergeCell ref="C28:G28"/>
    <mergeCell ref="M31:Q31"/>
    <mergeCell ref="H30:L30"/>
    <mergeCell ref="M30:Q30"/>
    <mergeCell ref="R31:V31"/>
    <mergeCell ref="H1:L1"/>
    <mergeCell ref="M28:Q28"/>
    <mergeCell ref="AG28:AK28"/>
    <mergeCell ref="AB1:AF1"/>
    <mergeCell ref="W1:AA1"/>
    <mergeCell ref="R28:V28"/>
    <mergeCell ref="R1:V1"/>
    <mergeCell ref="AG1:AK1"/>
    <mergeCell ref="W28:AA28"/>
    <mergeCell ref="AB28:AF28"/>
    <mergeCell ref="AG30:AK30"/>
    <mergeCell ref="AB30:AF30"/>
    <mergeCell ref="W30:AA30"/>
    <mergeCell ref="M29:Q29"/>
    <mergeCell ref="R29:V29"/>
    <mergeCell ref="W29:AA29"/>
    <mergeCell ref="AG29:AK29"/>
    <mergeCell ref="AB29:AF29"/>
    <mergeCell ref="R30:V30"/>
  </mergeCells>
  <phoneticPr fontId="3" type="noConversion"/>
  <printOptions horizontalCentered="1"/>
  <pageMargins left="0.25" right="0.25" top="0.75" bottom="0.75" header="0.3" footer="0.3"/>
  <pageSetup paperSize="8" scale="65" orientation="landscape" r:id="rId1"/>
  <headerFooter alignWithMargins="0">
    <oddHeader>&amp;C&amp;"Arial,Bold"&amp;14&amp;F</oddHeader>
    <oddFooter>&amp;L&amp;A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5"/>
  <sheetViews>
    <sheetView zoomScale="85" zoomScaleNormal="85" workbookViewId="0">
      <pane xSplit="1" topLeftCell="B1" activePane="topRight" state="frozen"/>
      <selection pane="topRight" activeCell="D29" sqref="D29"/>
    </sheetView>
  </sheetViews>
  <sheetFormatPr defaultRowHeight="12.75" x14ac:dyDescent="0.2"/>
  <cols>
    <col min="1" max="1" width="32.42578125" style="454" customWidth="1"/>
    <col min="2" max="2" width="10.7109375" style="178" customWidth="1"/>
    <col min="3" max="3" width="11" style="178" customWidth="1"/>
    <col min="4" max="27" width="9.140625" style="178"/>
    <col min="28" max="28" width="11.140625" style="114" customWidth="1"/>
    <col min="29" max="16384" width="9.140625" style="178"/>
  </cols>
  <sheetData>
    <row r="1" spans="1:28" s="114" customFormat="1" ht="13.5" thickTop="1" x14ac:dyDescent="0.2">
      <c r="A1" s="468"/>
      <c r="B1" s="44" t="s">
        <v>2</v>
      </c>
      <c r="C1" s="594" t="s">
        <v>3</v>
      </c>
      <c r="D1" s="595"/>
      <c r="E1" s="595"/>
      <c r="F1" s="595"/>
      <c r="G1" s="595"/>
      <c r="H1" s="596"/>
      <c r="I1" s="597" t="s">
        <v>17</v>
      </c>
      <c r="J1" s="598"/>
      <c r="K1" s="598"/>
      <c r="L1" s="598"/>
      <c r="M1" s="599"/>
      <c r="N1" s="583" t="s">
        <v>10</v>
      </c>
      <c r="O1" s="584"/>
      <c r="P1" s="584"/>
      <c r="Q1" s="584"/>
      <c r="R1" s="584"/>
      <c r="S1" s="584"/>
      <c r="T1" s="585"/>
      <c r="U1" s="580" t="s">
        <v>18</v>
      </c>
      <c r="V1" s="581"/>
      <c r="W1" s="581"/>
      <c r="X1" s="581"/>
      <c r="Y1" s="581"/>
      <c r="Z1" s="581"/>
      <c r="AA1" s="627"/>
      <c r="AB1" s="45" t="s">
        <v>33</v>
      </c>
    </row>
    <row r="2" spans="1:28" s="450" customFormat="1" ht="25.5" x14ac:dyDescent="0.2">
      <c r="A2" s="469"/>
      <c r="B2" s="46" t="s">
        <v>2</v>
      </c>
      <c r="C2" s="47" t="s">
        <v>47</v>
      </c>
      <c r="D2" s="48" t="s">
        <v>4</v>
      </c>
      <c r="E2" s="48" t="s">
        <v>5</v>
      </c>
      <c r="F2" s="49" t="s">
        <v>46</v>
      </c>
      <c r="G2" s="48" t="s">
        <v>6</v>
      </c>
      <c r="H2" s="50" t="s">
        <v>44</v>
      </c>
      <c r="I2" s="51" t="s">
        <v>42</v>
      </c>
      <c r="J2" s="52" t="s">
        <v>16</v>
      </c>
      <c r="K2" s="52" t="s">
        <v>51</v>
      </c>
      <c r="L2" s="53" t="s">
        <v>52</v>
      </c>
      <c r="M2" s="54" t="s">
        <v>45</v>
      </c>
      <c r="N2" s="55" t="s">
        <v>9</v>
      </c>
      <c r="O2" s="56" t="s">
        <v>49</v>
      </c>
      <c r="P2" s="57" t="s">
        <v>50</v>
      </c>
      <c r="Q2" s="57" t="s">
        <v>7</v>
      </c>
      <c r="R2" s="57" t="s">
        <v>8</v>
      </c>
      <c r="S2" s="56" t="s">
        <v>41</v>
      </c>
      <c r="T2" s="58" t="s">
        <v>1</v>
      </c>
      <c r="U2" s="59" t="s">
        <v>12</v>
      </c>
      <c r="V2" s="60" t="s">
        <v>11</v>
      </c>
      <c r="W2" s="60" t="s">
        <v>14</v>
      </c>
      <c r="X2" s="60" t="s">
        <v>13</v>
      </c>
      <c r="Y2" s="60" t="s">
        <v>15</v>
      </c>
      <c r="Z2" s="60" t="s">
        <v>48</v>
      </c>
      <c r="AA2" s="475" t="s">
        <v>43</v>
      </c>
      <c r="AB2" s="62"/>
    </row>
    <row r="3" spans="1:28" s="451" customFormat="1" ht="45" customHeight="1" x14ac:dyDescent="0.2">
      <c r="A3" s="470" t="s">
        <v>240</v>
      </c>
      <c r="B3" s="440">
        <v>4155</v>
      </c>
      <c r="C3" s="441">
        <v>1871</v>
      </c>
      <c r="D3" s="442">
        <v>254</v>
      </c>
      <c r="E3" s="442">
        <v>98</v>
      </c>
      <c r="F3" s="435">
        <v>11</v>
      </c>
      <c r="G3" s="442">
        <v>271</v>
      </c>
      <c r="H3" s="436">
        <v>331</v>
      </c>
      <c r="I3" s="443">
        <v>14067</v>
      </c>
      <c r="J3" s="444">
        <v>8209</v>
      </c>
      <c r="K3" s="444">
        <v>1456</v>
      </c>
      <c r="L3" s="437">
        <v>20866</v>
      </c>
      <c r="M3" s="438">
        <v>980</v>
      </c>
      <c r="N3" s="445">
        <v>0</v>
      </c>
      <c r="O3" s="439">
        <v>40</v>
      </c>
      <c r="P3" s="446">
        <v>207</v>
      </c>
      <c r="Q3" s="446">
        <v>341</v>
      </c>
      <c r="R3" s="446">
        <v>138</v>
      </c>
      <c r="S3" s="439">
        <v>842</v>
      </c>
      <c r="T3" s="447">
        <v>1503</v>
      </c>
      <c r="U3" s="448">
        <v>0</v>
      </c>
      <c r="V3" s="449">
        <v>191</v>
      </c>
      <c r="W3" s="449">
        <v>14</v>
      </c>
      <c r="X3" s="449">
        <v>445</v>
      </c>
      <c r="Y3" s="449">
        <v>534</v>
      </c>
      <c r="Z3" s="449">
        <v>537</v>
      </c>
      <c r="AA3" s="476">
        <v>844</v>
      </c>
      <c r="AB3" s="474">
        <f t="shared" ref="AB3:AB11" si="0">SUM(B3:AA3)</f>
        <v>58205</v>
      </c>
    </row>
    <row r="4" spans="1:28" s="452" customFormat="1" ht="45" customHeight="1" x14ac:dyDescent="0.2">
      <c r="A4" s="471" t="s">
        <v>241</v>
      </c>
      <c r="B4" s="424">
        <v>4132</v>
      </c>
      <c r="C4" s="425">
        <v>1342</v>
      </c>
      <c r="D4" s="426">
        <v>185</v>
      </c>
      <c r="E4" s="426">
        <v>0</v>
      </c>
      <c r="F4" s="426">
        <v>7</v>
      </c>
      <c r="G4" s="426">
        <v>196</v>
      </c>
      <c r="H4" s="427">
        <v>282</v>
      </c>
      <c r="I4" s="428">
        <v>9804</v>
      </c>
      <c r="J4" s="426">
        <v>5657</v>
      </c>
      <c r="K4" s="426">
        <v>1005</v>
      </c>
      <c r="L4" s="426">
        <v>14511</v>
      </c>
      <c r="M4" s="429">
        <v>638</v>
      </c>
      <c r="N4" s="425">
        <v>0</v>
      </c>
      <c r="O4" s="426">
        <v>38</v>
      </c>
      <c r="P4" s="426">
        <v>232</v>
      </c>
      <c r="Q4" s="426">
        <v>327</v>
      </c>
      <c r="R4" s="426">
        <v>154</v>
      </c>
      <c r="S4" s="426">
        <v>1485</v>
      </c>
      <c r="T4" s="427">
        <v>1261</v>
      </c>
      <c r="U4" s="428">
        <v>0</v>
      </c>
      <c r="V4" s="426">
        <v>147</v>
      </c>
      <c r="W4" s="426">
        <v>14</v>
      </c>
      <c r="X4" s="426">
        <v>366</v>
      </c>
      <c r="Y4" s="426">
        <v>542</v>
      </c>
      <c r="Z4" s="426">
        <v>429</v>
      </c>
      <c r="AA4" s="477">
        <v>636</v>
      </c>
      <c r="AB4" s="474">
        <f t="shared" si="0"/>
        <v>43390</v>
      </c>
    </row>
    <row r="5" spans="1:28" s="453" customFormat="1" ht="26.25" customHeight="1" x14ac:dyDescent="0.2">
      <c r="A5" s="636" t="s">
        <v>223</v>
      </c>
      <c r="B5" s="418" t="s">
        <v>28</v>
      </c>
      <c r="C5" s="628" t="s">
        <v>28</v>
      </c>
      <c r="D5" s="624"/>
      <c r="E5" s="624"/>
      <c r="F5" s="624"/>
      <c r="G5" s="624"/>
      <c r="H5" s="642"/>
      <c r="I5" s="419" t="s">
        <v>28</v>
      </c>
      <c r="J5" s="623" t="s">
        <v>236</v>
      </c>
      <c r="K5" s="624"/>
      <c r="L5" s="629"/>
      <c r="M5" s="420" t="s">
        <v>28</v>
      </c>
      <c r="N5" s="401" t="s">
        <v>238</v>
      </c>
      <c r="O5" s="623" t="s">
        <v>27</v>
      </c>
      <c r="P5" s="624"/>
      <c r="Q5" s="624"/>
      <c r="R5" s="630" t="s">
        <v>234</v>
      </c>
      <c r="S5" s="630"/>
      <c r="T5" s="633" t="s">
        <v>239</v>
      </c>
      <c r="U5" s="419" t="s">
        <v>24</v>
      </c>
      <c r="V5" s="410"/>
      <c r="W5" s="411"/>
      <c r="X5" s="623" t="s">
        <v>25</v>
      </c>
      <c r="Y5" s="624"/>
      <c r="Z5" s="624"/>
      <c r="AA5" s="625"/>
      <c r="AB5" s="474"/>
    </row>
    <row r="6" spans="1:28" s="453" customFormat="1" ht="26.25" customHeight="1" x14ac:dyDescent="0.2">
      <c r="A6" s="637"/>
      <c r="B6" s="430">
        <v>4132</v>
      </c>
      <c r="C6" s="643">
        <v>2012</v>
      </c>
      <c r="D6" s="644"/>
      <c r="E6" s="644"/>
      <c r="F6" s="644"/>
      <c r="G6" s="644"/>
      <c r="H6" s="645"/>
      <c r="I6" s="431">
        <v>9804</v>
      </c>
      <c r="J6" s="646">
        <v>23559</v>
      </c>
      <c r="K6" s="644"/>
      <c r="L6" s="647"/>
      <c r="M6" s="432">
        <v>638</v>
      </c>
      <c r="N6" s="421">
        <v>381</v>
      </c>
      <c r="O6" s="646">
        <v>1183.3699999999999</v>
      </c>
      <c r="P6" s="644"/>
      <c r="Q6" s="644"/>
      <c r="R6" s="631"/>
      <c r="S6" s="631"/>
      <c r="T6" s="634"/>
      <c r="U6" s="431">
        <v>440</v>
      </c>
      <c r="V6" s="413"/>
      <c r="W6" s="414"/>
      <c r="X6" s="434">
        <v>150</v>
      </c>
      <c r="Y6" s="434">
        <v>75</v>
      </c>
      <c r="Z6" s="434">
        <v>75</v>
      </c>
      <c r="AA6" s="478">
        <v>50</v>
      </c>
      <c r="AB6" s="474"/>
    </row>
    <row r="7" spans="1:28" s="453" customFormat="1" ht="26.25" customHeight="1" x14ac:dyDescent="0.2">
      <c r="A7" s="637"/>
      <c r="B7" s="422"/>
      <c r="C7" s="639"/>
      <c r="D7" s="640"/>
      <c r="E7" s="640"/>
      <c r="F7" s="640"/>
      <c r="G7" s="640"/>
      <c r="H7" s="641"/>
      <c r="I7" s="419" t="s">
        <v>237</v>
      </c>
      <c r="J7" s="410"/>
      <c r="K7" s="417"/>
      <c r="L7" s="423" t="s">
        <v>237</v>
      </c>
      <c r="M7" s="402"/>
      <c r="N7" s="416"/>
      <c r="O7" s="417"/>
      <c r="P7" s="417"/>
      <c r="Q7" s="417"/>
      <c r="R7" s="631"/>
      <c r="S7" s="631"/>
      <c r="T7" s="634"/>
      <c r="U7" s="628" t="s">
        <v>60</v>
      </c>
      <c r="V7" s="629"/>
      <c r="W7" s="623" t="s">
        <v>30</v>
      </c>
      <c r="X7" s="624"/>
      <c r="Y7" s="624"/>
      <c r="Z7" s="624"/>
      <c r="AA7" s="625"/>
      <c r="AB7" s="474"/>
    </row>
    <row r="8" spans="1:28" s="453" customFormat="1" ht="26.25" customHeight="1" thickBot="1" x14ac:dyDescent="0.25">
      <c r="A8" s="638"/>
      <c r="B8" s="455"/>
      <c r="C8" s="648"/>
      <c r="D8" s="626"/>
      <c r="E8" s="626"/>
      <c r="F8" s="626"/>
      <c r="G8" s="626"/>
      <c r="H8" s="649"/>
      <c r="I8" s="458">
        <v>1550</v>
      </c>
      <c r="J8" s="433"/>
      <c r="K8" s="457"/>
      <c r="L8" s="459">
        <v>1300</v>
      </c>
      <c r="M8" s="415"/>
      <c r="N8" s="456"/>
      <c r="O8" s="626"/>
      <c r="P8" s="626"/>
      <c r="Q8" s="626"/>
      <c r="R8" s="632"/>
      <c r="S8" s="632"/>
      <c r="T8" s="635"/>
      <c r="U8" s="458">
        <v>633</v>
      </c>
      <c r="V8" s="459">
        <v>221</v>
      </c>
      <c r="W8" s="459">
        <v>14</v>
      </c>
      <c r="X8" s="459">
        <v>366</v>
      </c>
      <c r="Y8" s="459">
        <v>542</v>
      </c>
      <c r="Z8" s="459">
        <v>429</v>
      </c>
      <c r="AA8" s="479">
        <v>636</v>
      </c>
      <c r="AB8" s="474"/>
    </row>
    <row r="9" spans="1:28" s="453" customFormat="1" ht="26.25" customHeight="1" x14ac:dyDescent="0.2">
      <c r="A9" s="472" t="s">
        <v>242</v>
      </c>
      <c r="B9" s="460">
        <f>B6+B8</f>
        <v>4132</v>
      </c>
      <c r="C9" s="654">
        <v>4132</v>
      </c>
      <c r="D9" s="655"/>
      <c r="E9" s="655"/>
      <c r="F9" s="655"/>
      <c r="G9" s="655"/>
      <c r="H9" s="656"/>
      <c r="I9" s="461">
        <f t="shared" ref="I9:AA9" si="1">I6+I8</f>
        <v>11354</v>
      </c>
      <c r="J9" s="657">
        <f>J6+L8</f>
        <v>24859</v>
      </c>
      <c r="K9" s="657"/>
      <c r="L9" s="657"/>
      <c r="M9" s="463">
        <f t="shared" si="1"/>
        <v>638</v>
      </c>
      <c r="N9" s="461">
        <f t="shared" si="1"/>
        <v>381</v>
      </c>
      <c r="O9" s="657">
        <f t="shared" si="1"/>
        <v>1183.3699999999999</v>
      </c>
      <c r="P9" s="657"/>
      <c r="Q9" s="657"/>
      <c r="R9" s="494">
        <f t="shared" si="1"/>
        <v>0</v>
      </c>
      <c r="S9" s="494">
        <f t="shared" si="1"/>
        <v>0</v>
      </c>
      <c r="T9" s="495">
        <f t="shared" si="1"/>
        <v>0</v>
      </c>
      <c r="U9" s="461">
        <f t="shared" si="1"/>
        <v>1073</v>
      </c>
      <c r="V9" s="462">
        <f t="shared" si="1"/>
        <v>221</v>
      </c>
      <c r="W9" s="462">
        <f t="shared" si="1"/>
        <v>14</v>
      </c>
      <c r="X9" s="462">
        <f t="shared" si="1"/>
        <v>516</v>
      </c>
      <c r="Y9" s="462">
        <f t="shared" si="1"/>
        <v>617</v>
      </c>
      <c r="Z9" s="462">
        <f t="shared" si="1"/>
        <v>504</v>
      </c>
      <c r="AA9" s="463">
        <f t="shared" si="1"/>
        <v>686</v>
      </c>
      <c r="AB9" s="474">
        <f t="shared" si="0"/>
        <v>50310.37</v>
      </c>
    </row>
    <row r="10" spans="1:28" s="453" customFormat="1" ht="26.25" customHeight="1" thickBot="1" x14ac:dyDescent="0.25">
      <c r="A10" s="473" t="s">
        <v>243</v>
      </c>
      <c r="B10" s="464">
        <f>B9*5</f>
        <v>20660</v>
      </c>
      <c r="C10" s="650">
        <f t="shared" ref="C10:AA10" si="2">C9*5</f>
        <v>20660</v>
      </c>
      <c r="D10" s="651"/>
      <c r="E10" s="651"/>
      <c r="F10" s="651"/>
      <c r="G10" s="651"/>
      <c r="H10" s="652"/>
      <c r="I10" s="465">
        <f t="shared" si="2"/>
        <v>56770</v>
      </c>
      <c r="J10" s="653">
        <f t="shared" si="2"/>
        <v>124295</v>
      </c>
      <c r="K10" s="653"/>
      <c r="L10" s="653"/>
      <c r="M10" s="467">
        <f t="shared" si="2"/>
        <v>3190</v>
      </c>
      <c r="N10" s="465">
        <f t="shared" si="2"/>
        <v>1905</v>
      </c>
      <c r="O10" s="653">
        <f t="shared" si="2"/>
        <v>5916.8499999999995</v>
      </c>
      <c r="P10" s="653"/>
      <c r="Q10" s="653"/>
      <c r="R10" s="496">
        <f t="shared" si="2"/>
        <v>0</v>
      </c>
      <c r="S10" s="496">
        <f t="shared" si="2"/>
        <v>0</v>
      </c>
      <c r="T10" s="497">
        <f t="shared" si="2"/>
        <v>0</v>
      </c>
      <c r="U10" s="465">
        <f t="shared" si="2"/>
        <v>5365</v>
      </c>
      <c r="V10" s="466">
        <f t="shared" si="2"/>
        <v>1105</v>
      </c>
      <c r="W10" s="466">
        <f t="shared" si="2"/>
        <v>70</v>
      </c>
      <c r="X10" s="466">
        <f t="shared" si="2"/>
        <v>2580</v>
      </c>
      <c r="Y10" s="466">
        <f t="shared" si="2"/>
        <v>3085</v>
      </c>
      <c r="Z10" s="466">
        <f t="shared" si="2"/>
        <v>2520</v>
      </c>
      <c r="AA10" s="467">
        <f t="shared" si="2"/>
        <v>3430</v>
      </c>
      <c r="AB10" s="474">
        <f t="shared" si="0"/>
        <v>251551.85</v>
      </c>
    </row>
    <row r="11" spans="1:28" s="452" customFormat="1" ht="45" customHeight="1" thickBot="1" x14ac:dyDescent="0.25">
      <c r="A11" s="480" t="s">
        <v>235</v>
      </c>
      <c r="B11" s="481">
        <v>8777.2000000000007</v>
      </c>
      <c r="C11" s="482">
        <v>4107.3999999999996</v>
      </c>
      <c r="D11" s="483">
        <v>481.4</v>
      </c>
      <c r="E11" s="483">
        <v>1851.2</v>
      </c>
      <c r="F11" s="483">
        <v>753.5</v>
      </c>
      <c r="G11" s="483">
        <v>302.7</v>
      </c>
      <c r="H11" s="484">
        <v>559.29999999999995</v>
      </c>
      <c r="I11" s="485">
        <v>17998.599999999999</v>
      </c>
      <c r="J11" s="486">
        <v>11307.8</v>
      </c>
      <c r="K11" s="486">
        <v>1610.3</v>
      </c>
      <c r="L11" s="486">
        <v>29790</v>
      </c>
      <c r="M11" s="487">
        <v>1133.8</v>
      </c>
      <c r="N11" s="488">
        <v>381.1</v>
      </c>
      <c r="O11" s="489">
        <v>63.7</v>
      </c>
      <c r="P11" s="489">
        <v>278</v>
      </c>
      <c r="Q11" s="489">
        <v>859</v>
      </c>
      <c r="R11" s="489">
        <v>955.1</v>
      </c>
      <c r="S11" s="489">
        <v>1318.6</v>
      </c>
      <c r="T11" s="490">
        <v>2237.1</v>
      </c>
      <c r="U11" s="491">
        <v>1372.5</v>
      </c>
      <c r="V11" s="492">
        <v>221.1</v>
      </c>
      <c r="W11" s="492">
        <v>549.79999999999995</v>
      </c>
      <c r="X11" s="492">
        <v>811.3</v>
      </c>
      <c r="Y11" s="492">
        <v>1156.3</v>
      </c>
      <c r="Z11" s="492">
        <v>684.9</v>
      </c>
      <c r="AA11" s="493">
        <v>943.2</v>
      </c>
      <c r="AB11" s="474">
        <f t="shared" si="0"/>
        <v>90504.900000000038</v>
      </c>
    </row>
    <row r="12" spans="1:28" ht="13.5" thickTop="1" x14ac:dyDescent="0.2"/>
    <row r="13" spans="1:28" x14ac:dyDescent="0.2">
      <c r="Z13" s="178" t="s">
        <v>250</v>
      </c>
      <c r="AA13" s="309">
        <v>150</v>
      </c>
      <c r="AB13" s="504">
        <f>AA13*AB9</f>
        <v>7546555.5</v>
      </c>
    </row>
    <row r="14" spans="1:28" x14ac:dyDescent="0.2">
      <c r="Z14" s="178" t="s">
        <v>251</v>
      </c>
      <c r="AA14" s="309">
        <v>100</v>
      </c>
      <c r="AB14" s="504">
        <f>AA14*AB9</f>
        <v>5031037</v>
      </c>
    </row>
    <row r="15" spans="1:28" x14ac:dyDescent="0.2">
      <c r="AB15" s="505">
        <f>SUM(AB13:AB14)</f>
        <v>12577592.5</v>
      </c>
    </row>
  </sheetData>
  <mergeCells count="25">
    <mergeCell ref="C1:H1"/>
    <mergeCell ref="I1:M1"/>
    <mergeCell ref="C10:H10"/>
    <mergeCell ref="O10:Q10"/>
    <mergeCell ref="J10:L10"/>
    <mergeCell ref="C9:H9"/>
    <mergeCell ref="J9:L9"/>
    <mergeCell ref="O9:Q9"/>
    <mergeCell ref="O6:Q6"/>
    <mergeCell ref="A5:A8"/>
    <mergeCell ref="C7:H7"/>
    <mergeCell ref="C5:H5"/>
    <mergeCell ref="J5:L5"/>
    <mergeCell ref="C6:H6"/>
    <mergeCell ref="J6:L6"/>
    <mergeCell ref="C8:H8"/>
    <mergeCell ref="W7:AA7"/>
    <mergeCell ref="O8:Q8"/>
    <mergeCell ref="O5:Q5"/>
    <mergeCell ref="U1:AA1"/>
    <mergeCell ref="U7:V7"/>
    <mergeCell ref="X5:AA5"/>
    <mergeCell ref="R5:S8"/>
    <mergeCell ref="T5:T8"/>
    <mergeCell ref="N1:T1"/>
  </mergeCells>
  <phoneticPr fontId="3" type="noConversion"/>
  <printOptions horizontalCentered="1"/>
  <pageMargins left="0.25" right="0.25" top="0.75" bottom="0.75" header="0.3" footer="0.3"/>
  <pageSetup paperSize="8" scale="66" orientation="landscape" r:id="rId1"/>
  <headerFooter alignWithMargins="0">
    <oddHeader>&amp;C&amp;"Arial,Bold"&amp;14&amp;F</oddHeader>
    <oddFooter>&amp;L&amp;A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opLeftCell="B1" zoomScale="85" zoomScaleNormal="85" workbookViewId="0">
      <selection activeCell="C23" sqref="C23"/>
    </sheetView>
  </sheetViews>
  <sheetFormatPr defaultRowHeight="12.75" x14ac:dyDescent="0.2"/>
  <cols>
    <col min="1" max="1" width="23.7109375" style="327" customWidth="1"/>
    <col min="2" max="2" width="14" style="364" customWidth="1"/>
    <col min="3" max="3" width="47.7109375" style="326" customWidth="1"/>
    <col min="4" max="4" width="14.85546875" style="326" customWidth="1"/>
    <col min="5" max="6" width="17.5703125" style="123" customWidth="1"/>
    <col min="7" max="7" width="19.5703125" style="150" customWidth="1"/>
    <col min="8" max="8" width="52.140625" style="350" customWidth="1"/>
    <col min="9" max="9" width="25.7109375" style="351" customWidth="1"/>
    <col min="10" max="10" width="27.28515625" style="351" customWidth="1"/>
    <col min="11" max="11" width="20.7109375" style="350" customWidth="1"/>
    <col min="12" max="16384" width="9.140625" style="150"/>
  </cols>
  <sheetData>
    <row r="1" spans="1:11" s="549" customFormat="1" ht="51.75" thickBot="1" x14ac:dyDescent="0.25">
      <c r="B1" s="506" t="s">
        <v>159</v>
      </c>
      <c r="C1" s="370" t="s">
        <v>169</v>
      </c>
      <c r="D1" s="370" t="s">
        <v>160</v>
      </c>
      <c r="E1" s="371" t="s">
        <v>254</v>
      </c>
      <c r="F1" s="390" t="s">
        <v>255</v>
      </c>
      <c r="G1" s="378" t="s">
        <v>163</v>
      </c>
      <c r="H1" s="378" t="s">
        <v>162</v>
      </c>
      <c r="I1" s="378" t="s">
        <v>161</v>
      </c>
      <c r="J1" s="378" t="s">
        <v>178</v>
      </c>
      <c r="K1" s="379" t="s">
        <v>179</v>
      </c>
    </row>
    <row r="2" spans="1:11" s="552" customFormat="1" ht="24" customHeight="1" x14ac:dyDescent="0.2">
      <c r="A2" s="550"/>
      <c r="B2" s="667" t="s">
        <v>168</v>
      </c>
      <c r="C2" s="669" t="s">
        <v>181</v>
      </c>
      <c r="D2" s="671" t="s">
        <v>28</v>
      </c>
      <c r="E2" s="673">
        <v>27635</v>
      </c>
      <c r="F2" s="661">
        <v>68000</v>
      </c>
      <c r="G2" s="377">
        <v>41575</v>
      </c>
      <c r="H2" s="373" t="s">
        <v>209</v>
      </c>
      <c r="I2" s="665" t="s">
        <v>212</v>
      </c>
      <c r="J2" s="665" t="s">
        <v>213</v>
      </c>
      <c r="K2" s="682">
        <v>70832130</v>
      </c>
    </row>
    <row r="3" spans="1:11" s="552" customFormat="1" ht="24" customHeight="1" x14ac:dyDescent="0.2">
      <c r="A3" s="550"/>
      <c r="B3" s="668"/>
      <c r="C3" s="670"/>
      <c r="D3" s="672"/>
      <c r="E3" s="660"/>
      <c r="F3" s="662"/>
      <c r="G3" s="374">
        <v>41584</v>
      </c>
      <c r="H3" s="344" t="s">
        <v>209</v>
      </c>
      <c r="I3" s="666"/>
      <c r="J3" s="666"/>
      <c r="K3" s="683"/>
    </row>
    <row r="4" spans="1:11" s="552" customFormat="1" ht="24" customHeight="1" x14ac:dyDescent="0.2">
      <c r="A4" s="550"/>
      <c r="B4" s="514" t="s">
        <v>168</v>
      </c>
      <c r="C4" s="331" t="s">
        <v>184</v>
      </c>
      <c r="D4" s="328" t="s">
        <v>28</v>
      </c>
      <c r="E4" s="329">
        <v>14180</v>
      </c>
      <c r="F4" s="662"/>
      <c r="G4" s="374">
        <v>41575</v>
      </c>
      <c r="H4" s="344" t="s">
        <v>210</v>
      </c>
      <c r="I4" s="375" t="s">
        <v>214</v>
      </c>
      <c r="J4" s="375" t="s">
        <v>215</v>
      </c>
      <c r="K4" s="376">
        <v>70161756</v>
      </c>
    </row>
    <row r="5" spans="1:11" s="552" customFormat="1" ht="24" customHeight="1" x14ac:dyDescent="0.2">
      <c r="A5" s="550"/>
      <c r="B5" s="674" t="s">
        <v>17</v>
      </c>
      <c r="C5" s="677" t="s">
        <v>121</v>
      </c>
      <c r="D5" s="680" t="s">
        <v>28</v>
      </c>
      <c r="E5" s="658">
        <v>75235</v>
      </c>
      <c r="F5" s="662"/>
      <c r="G5" s="374">
        <v>41575</v>
      </c>
      <c r="H5" s="344" t="s">
        <v>211</v>
      </c>
      <c r="I5" s="666" t="s">
        <v>216</v>
      </c>
      <c r="J5" s="684" t="s">
        <v>217</v>
      </c>
      <c r="K5" s="686">
        <v>71004016</v>
      </c>
    </row>
    <row r="6" spans="1:11" s="552" customFormat="1" ht="24" customHeight="1" x14ac:dyDescent="0.2">
      <c r="A6" s="550"/>
      <c r="B6" s="675"/>
      <c r="C6" s="678"/>
      <c r="D6" s="681"/>
      <c r="E6" s="659"/>
      <c r="F6" s="662"/>
      <c r="G6" s="374">
        <v>41584</v>
      </c>
      <c r="H6" s="344" t="s">
        <v>211</v>
      </c>
      <c r="I6" s="666"/>
      <c r="J6" s="685"/>
      <c r="K6" s="682"/>
    </row>
    <row r="7" spans="1:11" s="552" customFormat="1" ht="24" customHeight="1" x14ac:dyDescent="0.2">
      <c r="A7" s="550"/>
      <c r="B7" s="676"/>
      <c r="C7" s="679"/>
      <c r="D7" s="672"/>
      <c r="E7" s="660"/>
      <c r="F7" s="663"/>
      <c r="G7" s="374">
        <v>41591</v>
      </c>
      <c r="H7" s="344" t="s">
        <v>211</v>
      </c>
      <c r="I7" s="666"/>
      <c r="J7" s="665"/>
      <c r="K7" s="683"/>
    </row>
    <row r="8" spans="1:11" s="552" customFormat="1" ht="24" customHeight="1" x14ac:dyDescent="0.2">
      <c r="A8" s="550"/>
      <c r="B8" s="518" t="s">
        <v>17</v>
      </c>
      <c r="C8" s="332" t="s">
        <v>122</v>
      </c>
      <c r="D8" s="328" t="s">
        <v>23</v>
      </c>
      <c r="E8" s="329">
        <v>152655</v>
      </c>
      <c r="F8" s="391">
        <v>96000</v>
      </c>
      <c r="G8" s="34" t="s">
        <v>183</v>
      </c>
      <c r="H8" s="343" t="s">
        <v>171</v>
      </c>
      <c r="I8" s="344"/>
      <c r="J8" s="344"/>
      <c r="K8" s="356"/>
    </row>
    <row r="9" spans="1:11" s="552" customFormat="1" ht="24" customHeight="1" x14ac:dyDescent="0.2">
      <c r="A9" s="550"/>
      <c r="B9" s="518" t="s">
        <v>17</v>
      </c>
      <c r="C9" s="332" t="s">
        <v>185</v>
      </c>
      <c r="D9" s="328" t="s">
        <v>22</v>
      </c>
      <c r="E9" s="329">
        <v>14250</v>
      </c>
      <c r="F9" s="391">
        <v>10721</v>
      </c>
      <c r="G9" s="34" t="s">
        <v>183</v>
      </c>
      <c r="H9" s="343" t="s">
        <v>171</v>
      </c>
      <c r="I9" s="344"/>
      <c r="J9" s="344"/>
      <c r="K9" s="356"/>
    </row>
    <row r="10" spans="1:11" s="552" customFormat="1" ht="24" customHeight="1" x14ac:dyDescent="0.2">
      <c r="A10" s="550"/>
      <c r="B10" s="519" t="s">
        <v>104</v>
      </c>
      <c r="C10" s="337" t="s">
        <v>9</v>
      </c>
      <c r="D10" s="338" t="s">
        <v>76</v>
      </c>
      <c r="E10" s="339">
        <v>1905</v>
      </c>
      <c r="F10" s="394">
        <v>1905</v>
      </c>
      <c r="G10" s="34" t="s">
        <v>183</v>
      </c>
      <c r="H10" s="345" t="s">
        <v>171</v>
      </c>
      <c r="I10" s="346"/>
      <c r="J10" s="346"/>
      <c r="K10" s="360"/>
    </row>
    <row r="11" spans="1:11" s="552" customFormat="1" ht="24" customHeight="1" x14ac:dyDescent="0.2">
      <c r="A11" s="550"/>
      <c r="B11" s="519" t="s">
        <v>104</v>
      </c>
      <c r="C11" s="337" t="s">
        <v>186</v>
      </c>
      <c r="D11" s="338" t="s">
        <v>27</v>
      </c>
      <c r="E11" s="339">
        <v>6005</v>
      </c>
      <c r="F11" s="394">
        <v>6005</v>
      </c>
      <c r="G11" s="374">
        <v>41594</v>
      </c>
      <c r="H11" s="345" t="s">
        <v>230</v>
      </c>
      <c r="I11" s="346" t="s">
        <v>231</v>
      </c>
      <c r="J11" s="398" t="s">
        <v>232</v>
      </c>
      <c r="K11" s="499">
        <v>79313441</v>
      </c>
    </row>
    <row r="12" spans="1:11" s="553" customFormat="1" ht="24" customHeight="1" x14ac:dyDescent="0.2">
      <c r="B12" s="524" t="s">
        <v>105</v>
      </c>
      <c r="C12" s="330" t="s">
        <v>12</v>
      </c>
      <c r="D12" s="328" t="s">
        <v>187</v>
      </c>
      <c r="E12" s="329">
        <v>2200</v>
      </c>
      <c r="F12" s="395">
        <v>2200</v>
      </c>
      <c r="G12" s="34" t="s">
        <v>183</v>
      </c>
      <c r="H12" s="343" t="s">
        <v>171</v>
      </c>
      <c r="I12" s="344"/>
      <c r="J12" s="347"/>
      <c r="K12" s="356"/>
    </row>
    <row r="13" spans="1:11" s="552" customFormat="1" ht="24" customHeight="1" x14ac:dyDescent="0.2">
      <c r="A13" s="550"/>
      <c r="B13" s="524" t="s">
        <v>105</v>
      </c>
      <c r="C13" s="330" t="s">
        <v>12</v>
      </c>
      <c r="D13" s="328" t="s">
        <v>60</v>
      </c>
      <c r="E13" s="329">
        <v>4270</v>
      </c>
      <c r="F13" s="395">
        <v>4270</v>
      </c>
      <c r="G13" s="34" t="s">
        <v>183</v>
      </c>
      <c r="H13" s="343" t="s">
        <v>171</v>
      </c>
      <c r="I13" s="344"/>
      <c r="J13" s="347"/>
      <c r="K13" s="356"/>
    </row>
    <row r="14" spans="1:11" s="549" customFormat="1" ht="24" customHeight="1" x14ac:dyDescent="0.2">
      <c r="B14" s="524" t="s">
        <v>105</v>
      </c>
      <c r="C14" s="330" t="s">
        <v>188</v>
      </c>
      <c r="D14" s="328" t="s">
        <v>25</v>
      </c>
      <c r="E14" s="329">
        <v>1750</v>
      </c>
      <c r="F14" s="395">
        <v>1750</v>
      </c>
      <c r="G14" s="34" t="s">
        <v>183</v>
      </c>
      <c r="H14" s="343" t="s">
        <v>199</v>
      </c>
      <c r="I14" s="344" t="s">
        <v>176</v>
      </c>
      <c r="J14" s="347" t="s">
        <v>177</v>
      </c>
      <c r="K14" s="356" t="s">
        <v>170</v>
      </c>
    </row>
    <row r="15" spans="1:11" s="552" customFormat="1" ht="24" customHeight="1" thickBot="1" x14ac:dyDescent="0.25">
      <c r="A15" s="664"/>
      <c r="B15" s="529" t="s">
        <v>105</v>
      </c>
      <c r="C15" s="340" t="s">
        <v>189</v>
      </c>
      <c r="D15" s="333" t="s">
        <v>30</v>
      </c>
      <c r="E15" s="334">
        <v>18325</v>
      </c>
      <c r="F15" s="392">
        <v>9935</v>
      </c>
      <c r="G15" s="374">
        <v>41577</v>
      </c>
      <c r="H15" s="348" t="s">
        <v>228</v>
      </c>
      <c r="I15" s="348" t="s">
        <v>191</v>
      </c>
      <c r="J15" s="396" t="s">
        <v>190</v>
      </c>
      <c r="K15" s="397" t="s">
        <v>229</v>
      </c>
    </row>
    <row r="16" spans="1:11" s="552" customFormat="1" ht="24" customHeight="1" thickBot="1" x14ac:dyDescent="0.25">
      <c r="A16" s="664"/>
      <c r="B16" s="362" t="s">
        <v>182</v>
      </c>
      <c r="C16" s="335"/>
      <c r="D16" s="335"/>
      <c r="E16" s="336">
        <f>SUM(E2:E15)</f>
        <v>318410</v>
      </c>
      <c r="F16" s="393">
        <f>SUM(F2:F15)</f>
        <v>200786</v>
      </c>
      <c r="G16" s="341"/>
      <c r="H16" s="349"/>
      <c r="I16" s="349"/>
      <c r="J16" s="349"/>
      <c r="K16" s="363"/>
    </row>
    <row r="17" spans="1:11" s="552" customFormat="1" ht="24" customHeight="1" x14ac:dyDescent="0.2">
      <c r="A17" s="551"/>
      <c r="B17" s="364"/>
      <c r="C17" s="326"/>
      <c r="D17" s="326"/>
      <c r="E17" s="123"/>
      <c r="F17" s="123"/>
      <c r="G17" s="150"/>
      <c r="H17" s="350"/>
      <c r="I17" s="351"/>
      <c r="J17" s="351"/>
      <c r="K17" s="350"/>
    </row>
    <row r="18" spans="1:11" s="552" customFormat="1" ht="24" customHeight="1" x14ac:dyDescent="0.2">
      <c r="A18" s="664"/>
      <c r="B18" s="121"/>
      <c r="C18" s="559" t="s">
        <v>256</v>
      </c>
      <c r="D18" s="559" t="s">
        <v>160</v>
      </c>
      <c r="E18" s="115" t="s">
        <v>257</v>
      </c>
      <c r="F18" s="115" t="s">
        <v>258</v>
      </c>
      <c r="G18" s="115" t="s">
        <v>259</v>
      </c>
      <c r="H18" s="560" t="s">
        <v>260</v>
      </c>
      <c r="I18" s="561" t="s">
        <v>261</v>
      </c>
      <c r="J18" s="115" t="s">
        <v>259</v>
      </c>
      <c r="K18" s="372"/>
    </row>
    <row r="19" spans="1:11" s="552" customFormat="1" ht="24" customHeight="1" x14ac:dyDescent="0.2">
      <c r="A19" s="664"/>
      <c r="B19" s="364"/>
      <c r="C19" s="150"/>
      <c r="D19" s="326" t="str">
        <f>D5</f>
        <v>DRC</v>
      </c>
      <c r="E19" s="123">
        <f>SUM(E2:E7)</f>
        <v>117050</v>
      </c>
      <c r="F19" s="123">
        <f>F2</f>
        <v>68000</v>
      </c>
      <c r="G19" s="562">
        <f>F19/E19</f>
        <v>0.58094831268688596</v>
      </c>
      <c r="H19" s="563">
        <v>20000</v>
      </c>
      <c r="I19" s="564">
        <f>(F19+H19/2)/5</f>
        <v>15600</v>
      </c>
      <c r="J19" s="562">
        <f>I19/(E19/5)</f>
        <v>0.66638188808201626</v>
      </c>
      <c r="K19" s="350"/>
    </row>
    <row r="20" spans="1:11" s="552" customFormat="1" ht="24" customHeight="1" x14ac:dyDescent="0.2">
      <c r="A20" s="550"/>
      <c r="B20" s="364"/>
      <c r="C20" s="326"/>
      <c r="D20" s="326" t="str">
        <f t="shared" ref="D20:F27" si="0">D8</f>
        <v>World Vision</v>
      </c>
      <c r="E20" s="123">
        <f t="shared" si="0"/>
        <v>152655</v>
      </c>
      <c r="F20" s="123">
        <f t="shared" si="0"/>
        <v>96000</v>
      </c>
      <c r="G20" s="562">
        <f t="shared" ref="G20:G28" si="1">F20/E20</f>
        <v>0.62886901837476661</v>
      </c>
      <c r="H20" s="563">
        <v>12000</v>
      </c>
      <c r="I20" s="564">
        <f t="shared" ref="I20:I27" si="2">(F20+H20/2)/5</f>
        <v>20400</v>
      </c>
      <c r="J20" s="562">
        <f t="shared" ref="J20:J28" si="3">I20/(E20/5)</f>
        <v>0.66817333202318951</v>
      </c>
      <c r="K20" s="350"/>
    </row>
    <row r="21" spans="1:11" s="552" customFormat="1" ht="24" customHeight="1" x14ac:dyDescent="0.2">
      <c r="A21" s="550"/>
      <c r="B21" s="364"/>
      <c r="C21" s="326"/>
      <c r="D21" s="326" t="str">
        <f t="shared" si="0"/>
        <v>Save the Children</v>
      </c>
      <c r="E21" s="123">
        <f t="shared" si="0"/>
        <v>14250</v>
      </c>
      <c r="F21" s="123">
        <f t="shared" si="0"/>
        <v>10721</v>
      </c>
      <c r="G21" s="562">
        <f t="shared" si="1"/>
        <v>0.75235087719298244</v>
      </c>
      <c r="H21" s="565">
        <v>0</v>
      </c>
      <c r="I21" s="564">
        <f t="shared" si="2"/>
        <v>2144.1999999999998</v>
      </c>
      <c r="J21" s="562">
        <f t="shared" si="3"/>
        <v>0.75235087719298244</v>
      </c>
      <c r="K21" s="350"/>
    </row>
    <row r="22" spans="1:11" s="552" customFormat="1" ht="24" customHeight="1" x14ac:dyDescent="0.2">
      <c r="A22" s="550"/>
      <c r="B22" s="364"/>
      <c r="C22" s="326"/>
      <c r="D22" s="326" t="str">
        <f t="shared" si="0"/>
        <v>Makhzoumi Fndtn</v>
      </c>
      <c r="E22" s="123">
        <f t="shared" si="0"/>
        <v>1905</v>
      </c>
      <c r="F22" s="123">
        <f t="shared" si="0"/>
        <v>1905</v>
      </c>
      <c r="G22" s="562">
        <f t="shared" si="1"/>
        <v>1</v>
      </c>
      <c r="H22" s="565">
        <v>0</v>
      </c>
      <c r="I22" s="564">
        <f t="shared" si="2"/>
        <v>381</v>
      </c>
      <c r="J22" s="562">
        <f t="shared" si="3"/>
        <v>1</v>
      </c>
      <c r="K22" s="350"/>
    </row>
    <row r="23" spans="1:11" s="552" customFormat="1" ht="24" customHeight="1" x14ac:dyDescent="0.2">
      <c r="A23" s="550"/>
      <c r="B23" s="364"/>
      <c r="C23" s="326"/>
      <c r="D23" s="326" t="str">
        <f t="shared" si="0"/>
        <v>ACTED</v>
      </c>
      <c r="E23" s="123">
        <f t="shared" si="0"/>
        <v>6005</v>
      </c>
      <c r="F23" s="123">
        <f t="shared" si="0"/>
        <v>6005</v>
      </c>
      <c r="G23" s="562">
        <f t="shared" si="1"/>
        <v>1</v>
      </c>
      <c r="H23" s="565">
        <v>0</v>
      </c>
      <c r="I23" s="564">
        <f t="shared" si="2"/>
        <v>1201</v>
      </c>
      <c r="J23" s="562">
        <f t="shared" si="3"/>
        <v>1</v>
      </c>
      <c r="K23" s="350"/>
    </row>
    <row r="24" spans="1:11" s="552" customFormat="1" ht="24" customHeight="1" x14ac:dyDescent="0.2">
      <c r="A24" s="550"/>
      <c r="B24" s="364"/>
      <c r="C24" s="326"/>
      <c r="D24" s="326" t="str">
        <f t="shared" si="0"/>
        <v>Caritas (CLMC)</v>
      </c>
      <c r="E24" s="123">
        <f t="shared" si="0"/>
        <v>2200</v>
      </c>
      <c r="F24" s="123">
        <f t="shared" si="0"/>
        <v>2200</v>
      </c>
      <c r="G24" s="562">
        <f t="shared" si="1"/>
        <v>1</v>
      </c>
      <c r="H24" s="565">
        <v>0</v>
      </c>
      <c r="I24" s="564">
        <f t="shared" si="2"/>
        <v>440</v>
      </c>
      <c r="J24" s="562">
        <f t="shared" si="3"/>
        <v>1</v>
      </c>
      <c r="K24" s="350"/>
    </row>
    <row r="25" spans="1:11" s="552" customFormat="1" ht="24" customHeight="1" x14ac:dyDescent="0.2">
      <c r="A25" s="550"/>
      <c r="B25" s="364"/>
      <c r="C25" s="326"/>
      <c r="D25" s="326" t="str">
        <f t="shared" si="0"/>
        <v>Solidar Suisse</v>
      </c>
      <c r="E25" s="123">
        <f t="shared" si="0"/>
        <v>4270</v>
      </c>
      <c r="F25" s="123">
        <f t="shared" si="0"/>
        <v>4270</v>
      </c>
      <c r="G25" s="562">
        <f t="shared" si="1"/>
        <v>1</v>
      </c>
      <c r="H25" s="565">
        <v>0</v>
      </c>
      <c r="I25" s="564">
        <f t="shared" si="2"/>
        <v>854</v>
      </c>
      <c r="J25" s="562">
        <f t="shared" si="3"/>
        <v>1</v>
      </c>
      <c r="K25" s="350"/>
    </row>
    <row r="26" spans="1:11" s="552" customFormat="1" ht="24" customHeight="1" x14ac:dyDescent="0.2">
      <c r="A26" s="550"/>
      <c r="B26" s="364"/>
      <c r="C26" s="326"/>
      <c r="D26" s="326" t="str">
        <f t="shared" si="0"/>
        <v>CISP</v>
      </c>
      <c r="E26" s="123">
        <f t="shared" si="0"/>
        <v>1750</v>
      </c>
      <c r="F26" s="123">
        <f t="shared" si="0"/>
        <v>1750</v>
      </c>
      <c r="G26" s="562">
        <f t="shared" si="1"/>
        <v>1</v>
      </c>
      <c r="H26" s="565">
        <v>0</v>
      </c>
      <c r="I26" s="564">
        <f t="shared" si="2"/>
        <v>350</v>
      </c>
      <c r="J26" s="562">
        <f t="shared" si="3"/>
        <v>1</v>
      </c>
      <c r="K26" s="350"/>
    </row>
    <row r="27" spans="1:11" s="552" customFormat="1" ht="24" customHeight="1" x14ac:dyDescent="0.2">
      <c r="A27" s="550"/>
      <c r="B27" s="364"/>
      <c r="C27" s="326"/>
      <c r="D27" s="326" t="str">
        <f t="shared" si="0"/>
        <v>SHEILD</v>
      </c>
      <c r="E27" s="123">
        <f t="shared" si="0"/>
        <v>18325</v>
      </c>
      <c r="F27" s="123">
        <f t="shared" si="0"/>
        <v>9935</v>
      </c>
      <c r="G27" s="562">
        <f t="shared" si="1"/>
        <v>0.54215552523874488</v>
      </c>
      <c r="H27" s="563">
        <v>4800</v>
      </c>
      <c r="I27" s="564">
        <f t="shared" si="2"/>
        <v>2467</v>
      </c>
      <c r="J27" s="562">
        <f t="shared" si="3"/>
        <v>0.67312414733969983</v>
      </c>
      <c r="K27" s="350"/>
    </row>
    <row r="28" spans="1:11" s="553" customFormat="1" x14ac:dyDescent="0.2">
      <c r="B28" s="559"/>
      <c r="C28" s="559"/>
      <c r="D28" s="559"/>
      <c r="E28" s="115">
        <f>E16</f>
        <v>318410</v>
      </c>
      <c r="F28" s="115">
        <f>F16</f>
        <v>200786</v>
      </c>
      <c r="G28" s="566">
        <f t="shared" si="1"/>
        <v>0.6305894915360698</v>
      </c>
      <c r="H28" s="560">
        <f>SUM(H19:H27)</f>
        <v>36800</v>
      </c>
      <c r="I28" s="561">
        <f>SUM(I19:I27)</f>
        <v>43837.2</v>
      </c>
      <c r="J28" s="566">
        <f t="shared" si="3"/>
        <v>0.68837662133726951</v>
      </c>
      <c r="K28" s="372"/>
    </row>
    <row r="29" spans="1:11" s="552" customFormat="1" x14ac:dyDescent="0.2">
      <c r="A29" s="550"/>
      <c r="B29" s="551"/>
      <c r="C29" s="554"/>
      <c r="D29" s="554"/>
      <c r="E29" s="555"/>
      <c r="F29" s="555"/>
      <c r="H29" s="556"/>
      <c r="I29" s="557"/>
      <c r="J29" s="557"/>
      <c r="K29" s="556"/>
    </row>
    <row r="30" spans="1:11" s="552" customFormat="1" x14ac:dyDescent="0.2">
      <c r="A30" s="550"/>
      <c r="B30" s="551"/>
      <c r="C30" s="554"/>
      <c r="D30" s="554"/>
      <c r="E30" s="555"/>
      <c r="F30" s="555"/>
      <c r="H30" s="556"/>
      <c r="I30" s="557"/>
      <c r="J30" s="557"/>
      <c r="K30" s="556"/>
    </row>
    <row r="31" spans="1:11" s="552" customFormat="1" x14ac:dyDescent="0.2">
      <c r="A31" s="550"/>
      <c r="B31" s="551"/>
      <c r="C31" s="554"/>
      <c r="D31" s="554"/>
      <c r="E31" s="555"/>
      <c r="F31" s="555"/>
      <c r="H31" s="556"/>
      <c r="I31" s="557"/>
      <c r="J31" s="557"/>
      <c r="K31" s="556"/>
    </row>
    <row r="32" spans="1:11" s="552" customFormat="1" x14ac:dyDescent="0.2">
      <c r="A32" s="550"/>
      <c r="B32" s="551"/>
      <c r="C32" s="554"/>
      <c r="D32" s="554"/>
      <c r="E32" s="555"/>
      <c r="F32" s="555"/>
      <c r="H32" s="556"/>
      <c r="I32" s="557"/>
      <c r="J32" s="557"/>
      <c r="K32" s="556"/>
    </row>
    <row r="33" spans="1:11" s="552" customFormat="1" x14ac:dyDescent="0.2">
      <c r="A33" s="550"/>
      <c r="B33" s="551"/>
      <c r="C33" s="554"/>
      <c r="D33" s="554"/>
      <c r="E33" s="555"/>
      <c r="F33" s="555"/>
      <c r="H33" s="556"/>
      <c r="I33" s="557"/>
      <c r="J33" s="557"/>
      <c r="K33" s="556"/>
    </row>
    <row r="34" spans="1:11" s="552" customFormat="1" x14ac:dyDescent="0.2">
      <c r="A34" s="550"/>
      <c r="B34" s="551"/>
      <c r="C34" s="554"/>
      <c r="D34" s="554"/>
      <c r="E34" s="555"/>
      <c r="F34" s="555"/>
      <c r="H34" s="556"/>
      <c r="I34" s="557"/>
      <c r="J34" s="557"/>
      <c r="K34" s="556"/>
    </row>
    <row r="35" spans="1:11" s="552" customFormat="1" x14ac:dyDescent="0.2">
      <c r="A35" s="550"/>
      <c r="B35" s="551"/>
      <c r="C35" s="554"/>
      <c r="D35" s="554"/>
      <c r="E35" s="555"/>
      <c r="F35" s="555"/>
      <c r="G35" s="558"/>
      <c r="H35" s="556"/>
      <c r="I35" s="557"/>
      <c r="J35" s="557"/>
      <c r="K35" s="556"/>
    </row>
    <row r="36" spans="1:11" s="552" customFormat="1" x14ac:dyDescent="0.2">
      <c r="A36" s="550"/>
      <c r="B36" s="551"/>
      <c r="C36" s="554"/>
      <c r="D36" s="554"/>
      <c r="E36" s="555"/>
      <c r="F36" s="555"/>
      <c r="H36" s="556"/>
      <c r="I36" s="557"/>
      <c r="J36" s="557"/>
      <c r="K36" s="556"/>
    </row>
    <row r="37" spans="1:11" s="552" customFormat="1" x14ac:dyDescent="0.2">
      <c r="A37" s="550"/>
      <c r="B37" s="551"/>
      <c r="C37" s="554"/>
      <c r="D37" s="554"/>
      <c r="E37" s="555"/>
      <c r="F37" s="555"/>
      <c r="H37" s="556"/>
      <c r="I37" s="557"/>
      <c r="J37" s="557"/>
      <c r="K37" s="556"/>
    </row>
    <row r="38" spans="1:11" s="552" customFormat="1" x14ac:dyDescent="0.2">
      <c r="A38" s="550"/>
      <c r="B38" s="551"/>
      <c r="C38" s="554"/>
      <c r="D38" s="554"/>
      <c r="E38" s="555"/>
      <c r="F38" s="555"/>
      <c r="H38" s="556"/>
      <c r="I38" s="557"/>
      <c r="J38" s="557"/>
      <c r="K38" s="556"/>
    </row>
    <row r="39" spans="1:11" s="552" customFormat="1" x14ac:dyDescent="0.2">
      <c r="A39" s="550"/>
      <c r="B39" s="551"/>
      <c r="C39" s="554"/>
      <c r="D39" s="554"/>
      <c r="E39" s="555"/>
      <c r="F39" s="555"/>
      <c r="G39" s="558"/>
      <c r="H39" s="556"/>
      <c r="I39" s="557"/>
      <c r="J39" s="557"/>
      <c r="K39" s="556"/>
    </row>
    <row r="40" spans="1:11" s="552" customFormat="1" x14ac:dyDescent="0.2">
      <c r="A40" s="550"/>
      <c r="B40" s="551"/>
      <c r="C40" s="554"/>
      <c r="D40" s="554"/>
      <c r="E40" s="555"/>
      <c r="F40" s="555"/>
      <c r="H40" s="556"/>
      <c r="I40" s="557"/>
      <c r="J40" s="557"/>
      <c r="K40" s="556"/>
    </row>
    <row r="41" spans="1:11" s="552" customFormat="1" x14ac:dyDescent="0.2">
      <c r="A41" s="550"/>
      <c r="B41" s="551"/>
      <c r="C41" s="554"/>
      <c r="D41" s="554"/>
      <c r="E41" s="555"/>
      <c r="F41" s="555"/>
      <c r="H41" s="556"/>
      <c r="I41" s="557"/>
      <c r="J41" s="557"/>
      <c r="K41" s="556"/>
    </row>
    <row r="42" spans="1:11" s="552" customFormat="1" x14ac:dyDescent="0.2">
      <c r="A42" s="550"/>
      <c r="B42" s="551"/>
      <c r="C42" s="554"/>
      <c r="D42" s="554"/>
      <c r="E42" s="555"/>
      <c r="F42" s="555"/>
      <c r="H42" s="556"/>
      <c r="I42" s="557"/>
      <c r="J42" s="557"/>
      <c r="K42" s="556"/>
    </row>
    <row r="43" spans="1:11" s="552" customFormat="1" x14ac:dyDescent="0.2">
      <c r="A43" s="550"/>
      <c r="B43" s="551"/>
      <c r="C43" s="554"/>
      <c r="D43" s="554"/>
      <c r="E43" s="555"/>
      <c r="F43" s="555"/>
      <c r="H43" s="556"/>
      <c r="I43" s="557"/>
      <c r="J43" s="557"/>
      <c r="K43" s="556"/>
    </row>
    <row r="44" spans="1:11" s="552" customFormat="1" x14ac:dyDescent="0.2">
      <c r="A44" s="550"/>
      <c r="B44" s="551"/>
      <c r="C44" s="554"/>
      <c r="D44" s="554"/>
      <c r="E44" s="555"/>
      <c r="F44" s="555"/>
      <c r="H44" s="556"/>
      <c r="I44" s="557"/>
      <c r="J44" s="557"/>
      <c r="K44" s="556"/>
    </row>
    <row r="45" spans="1:11" s="552" customFormat="1" x14ac:dyDescent="0.2">
      <c r="A45" s="550"/>
      <c r="B45" s="551"/>
      <c r="C45" s="554"/>
      <c r="D45" s="554"/>
      <c r="E45" s="555"/>
      <c r="F45" s="555"/>
      <c r="H45" s="556"/>
      <c r="I45" s="557"/>
      <c r="J45" s="557"/>
      <c r="K45" s="556"/>
    </row>
    <row r="46" spans="1:11" s="552" customFormat="1" x14ac:dyDescent="0.2">
      <c r="A46" s="550"/>
      <c r="B46" s="551"/>
      <c r="C46" s="554"/>
      <c r="D46" s="554"/>
      <c r="E46" s="555"/>
      <c r="F46" s="555"/>
      <c r="H46" s="556"/>
      <c r="I46" s="557"/>
      <c r="J46" s="557"/>
      <c r="K46" s="556"/>
    </row>
    <row r="47" spans="1:11" s="552" customFormat="1" x14ac:dyDescent="0.2">
      <c r="A47" s="550"/>
      <c r="B47" s="551"/>
      <c r="C47" s="554"/>
      <c r="D47" s="554"/>
      <c r="E47" s="555"/>
      <c r="F47" s="555"/>
      <c r="H47" s="556"/>
      <c r="I47" s="557"/>
      <c r="J47" s="557"/>
      <c r="K47" s="556"/>
    </row>
    <row r="48" spans="1:11" s="552" customFormat="1" x14ac:dyDescent="0.2">
      <c r="A48" s="550"/>
      <c r="B48" s="551"/>
      <c r="C48" s="554"/>
      <c r="D48" s="554"/>
      <c r="E48" s="555"/>
      <c r="F48" s="555"/>
      <c r="H48" s="556"/>
      <c r="I48" s="557"/>
      <c r="J48" s="557"/>
      <c r="K48" s="556"/>
    </row>
    <row r="49" spans="1:11" s="552" customFormat="1" x14ac:dyDescent="0.2">
      <c r="A49" s="550"/>
      <c r="B49" s="551"/>
      <c r="C49" s="554"/>
      <c r="D49" s="554"/>
      <c r="E49" s="555"/>
      <c r="F49" s="555"/>
      <c r="H49" s="556"/>
      <c r="I49" s="557"/>
      <c r="J49" s="557"/>
      <c r="K49" s="556"/>
    </row>
    <row r="50" spans="1:11" s="552" customFormat="1" x14ac:dyDescent="0.2">
      <c r="A50" s="550"/>
      <c r="B50" s="551"/>
      <c r="C50" s="554"/>
      <c r="D50" s="554"/>
      <c r="E50" s="555"/>
      <c r="F50" s="555"/>
      <c r="H50" s="556"/>
      <c r="I50" s="557"/>
      <c r="J50" s="557"/>
      <c r="K50" s="556"/>
    </row>
    <row r="51" spans="1:11" s="552" customFormat="1" x14ac:dyDescent="0.2">
      <c r="A51" s="550"/>
      <c r="B51" s="551"/>
      <c r="C51" s="554"/>
      <c r="D51" s="554"/>
      <c r="E51" s="555"/>
      <c r="F51" s="555"/>
      <c r="H51" s="556"/>
      <c r="I51" s="557"/>
      <c r="J51" s="557"/>
      <c r="K51" s="556"/>
    </row>
    <row r="52" spans="1:11" s="552" customFormat="1" x14ac:dyDescent="0.2">
      <c r="A52" s="550"/>
      <c r="B52" s="551"/>
      <c r="C52" s="554"/>
      <c r="D52" s="554"/>
      <c r="E52" s="555"/>
      <c r="F52" s="555"/>
      <c r="H52" s="556"/>
      <c r="I52" s="557"/>
      <c r="J52" s="557"/>
      <c r="K52" s="556"/>
    </row>
    <row r="53" spans="1:11" s="552" customFormat="1" x14ac:dyDescent="0.2">
      <c r="A53" s="550"/>
      <c r="B53" s="551"/>
      <c r="C53" s="554"/>
      <c r="D53" s="554"/>
      <c r="E53" s="555"/>
      <c r="F53" s="555"/>
      <c r="H53" s="556"/>
      <c r="I53" s="557"/>
      <c r="J53" s="557"/>
      <c r="K53" s="556"/>
    </row>
    <row r="54" spans="1:11" s="552" customFormat="1" x14ac:dyDescent="0.2">
      <c r="A54" s="550"/>
      <c r="B54" s="551"/>
      <c r="C54" s="554"/>
      <c r="D54" s="554"/>
      <c r="E54" s="555"/>
      <c r="F54" s="555"/>
      <c r="H54" s="556"/>
      <c r="I54" s="557"/>
      <c r="J54" s="557"/>
      <c r="K54" s="556"/>
    </row>
    <row r="55" spans="1:11" s="552" customFormat="1" x14ac:dyDescent="0.2">
      <c r="A55" s="550"/>
      <c r="B55" s="551"/>
      <c r="C55" s="554"/>
      <c r="D55" s="554"/>
      <c r="E55" s="555"/>
      <c r="F55" s="555"/>
      <c r="H55" s="556"/>
      <c r="I55" s="557"/>
      <c r="J55" s="557"/>
      <c r="K55" s="556"/>
    </row>
    <row r="56" spans="1:11" s="552" customFormat="1" x14ac:dyDescent="0.2">
      <c r="A56" s="550"/>
      <c r="B56" s="551"/>
      <c r="C56" s="554"/>
      <c r="D56" s="554"/>
      <c r="E56" s="555"/>
      <c r="F56" s="555"/>
      <c r="H56" s="556"/>
      <c r="I56" s="557"/>
      <c r="J56" s="557"/>
      <c r="K56" s="556"/>
    </row>
    <row r="57" spans="1:11" s="552" customFormat="1" x14ac:dyDescent="0.2">
      <c r="A57" s="550"/>
      <c r="B57" s="551"/>
      <c r="C57" s="554"/>
      <c r="D57" s="554"/>
      <c r="E57" s="555"/>
      <c r="F57" s="555"/>
      <c r="H57" s="556"/>
      <c r="I57" s="557"/>
      <c r="J57" s="557"/>
      <c r="K57" s="556"/>
    </row>
    <row r="58" spans="1:11" s="552" customFormat="1" x14ac:dyDescent="0.2">
      <c r="A58" s="550"/>
      <c r="B58" s="551"/>
      <c r="C58" s="554"/>
      <c r="D58" s="554"/>
      <c r="E58" s="555"/>
      <c r="F58" s="555"/>
      <c r="H58" s="556"/>
      <c r="I58" s="557"/>
      <c r="J58" s="557"/>
      <c r="K58" s="556"/>
    </row>
    <row r="59" spans="1:11" s="552" customFormat="1" x14ac:dyDescent="0.2">
      <c r="A59" s="550"/>
      <c r="B59" s="551"/>
      <c r="C59" s="554"/>
      <c r="D59" s="554"/>
      <c r="E59" s="555"/>
      <c r="F59" s="555"/>
      <c r="H59" s="556"/>
      <c r="I59" s="557"/>
      <c r="J59" s="557"/>
      <c r="K59" s="556"/>
    </row>
    <row r="60" spans="1:11" s="552" customFormat="1" x14ac:dyDescent="0.2">
      <c r="A60" s="550"/>
      <c r="B60" s="551"/>
      <c r="C60" s="554"/>
      <c r="D60" s="554"/>
      <c r="E60" s="555"/>
      <c r="F60" s="555"/>
      <c r="H60" s="556"/>
      <c r="I60" s="557"/>
      <c r="J60" s="557"/>
      <c r="K60" s="556"/>
    </row>
    <row r="61" spans="1:11" s="552" customFormat="1" x14ac:dyDescent="0.2">
      <c r="A61" s="550"/>
      <c r="B61" s="551"/>
      <c r="C61" s="554"/>
      <c r="D61" s="554"/>
      <c r="E61" s="555"/>
      <c r="F61" s="555"/>
      <c r="H61" s="556"/>
      <c r="I61" s="557"/>
      <c r="J61" s="557"/>
      <c r="K61" s="556"/>
    </row>
    <row r="62" spans="1:11" s="552" customFormat="1" x14ac:dyDescent="0.2">
      <c r="A62" s="550"/>
      <c r="B62" s="551"/>
      <c r="C62" s="554"/>
      <c r="D62" s="554"/>
      <c r="E62" s="555"/>
      <c r="F62" s="555"/>
      <c r="H62" s="556"/>
      <c r="I62" s="557"/>
      <c r="J62" s="557"/>
      <c r="K62" s="556"/>
    </row>
    <row r="63" spans="1:11" s="552" customFormat="1" x14ac:dyDescent="0.2">
      <c r="A63" s="550"/>
      <c r="B63" s="551"/>
      <c r="C63" s="554"/>
      <c r="D63" s="554"/>
      <c r="E63" s="555"/>
      <c r="F63" s="555"/>
      <c r="H63" s="556"/>
      <c r="I63" s="557"/>
      <c r="J63" s="557"/>
      <c r="K63" s="556"/>
    </row>
    <row r="64" spans="1:11" s="552" customFormat="1" x14ac:dyDescent="0.2">
      <c r="A64" s="550"/>
      <c r="B64" s="551"/>
      <c r="C64" s="554"/>
      <c r="D64" s="554"/>
      <c r="E64" s="555"/>
      <c r="F64" s="555"/>
      <c r="H64" s="556"/>
      <c r="I64" s="557"/>
      <c r="J64" s="557"/>
      <c r="K64" s="556"/>
    </row>
    <row r="65" spans="1:11" s="552" customFormat="1" x14ac:dyDescent="0.2">
      <c r="A65" s="550"/>
      <c r="B65" s="551"/>
      <c r="C65" s="554"/>
      <c r="D65" s="554"/>
      <c r="E65" s="555"/>
      <c r="F65" s="555"/>
      <c r="H65" s="556"/>
      <c r="I65" s="557"/>
      <c r="J65" s="557"/>
      <c r="K65" s="556"/>
    </row>
    <row r="66" spans="1:11" s="552" customFormat="1" x14ac:dyDescent="0.2">
      <c r="A66" s="550"/>
      <c r="B66" s="551"/>
      <c r="C66" s="554"/>
      <c r="D66" s="554"/>
      <c r="E66" s="555"/>
      <c r="F66" s="555"/>
      <c r="H66" s="556"/>
      <c r="I66" s="557"/>
      <c r="J66" s="557"/>
      <c r="K66" s="556"/>
    </row>
    <row r="67" spans="1:11" s="552" customFormat="1" x14ac:dyDescent="0.2">
      <c r="A67" s="550"/>
      <c r="B67" s="551"/>
      <c r="C67" s="554"/>
      <c r="D67" s="554"/>
      <c r="E67" s="555"/>
      <c r="F67" s="555"/>
      <c r="H67" s="556"/>
      <c r="I67" s="557"/>
      <c r="J67" s="557"/>
      <c r="K67" s="556"/>
    </row>
    <row r="68" spans="1:11" s="552" customFormat="1" x14ac:dyDescent="0.2">
      <c r="A68" s="550"/>
      <c r="B68" s="551"/>
      <c r="C68" s="554"/>
      <c r="D68" s="554"/>
      <c r="E68" s="555"/>
      <c r="F68" s="555"/>
      <c r="H68" s="556"/>
      <c r="I68" s="557"/>
      <c r="J68" s="557"/>
      <c r="K68" s="556"/>
    </row>
    <row r="69" spans="1:11" s="552" customFormat="1" x14ac:dyDescent="0.2">
      <c r="A69" s="550"/>
      <c r="B69" s="551"/>
      <c r="C69" s="554"/>
      <c r="D69" s="554"/>
      <c r="E69" s="555"/>
      <c r="F69" s="555"/>
      <c r="H69" s="556"/>
      <c r="I69" s="557"/>
      <c r="J69" s="557"/>
      <c r="K69" s="556"/>
    </row>
    <row r="70" spans="1:11" s="552" customFormat="1" x14ac:dyDescent="0.2">
      <c r="A70" s="550"/>
      <c r="B70" s="551"/>
      <c r="C70" s="554"/>
      <c r="D70" s="554"/>
      <c r="E70" s="555"/>
      <c r="F70" s="555"/>
      <c r="H70" s="556"/>
      <c r="I70" s="557"/>
      <c r="J70" s="557"/>
      <c r="K70" s="556"/>
    </row>
    <row r="71" spans="1:11" s="552" customFormat="1" x14ac:dyDescent="0.2">
      <c r="A71" s="550"/>
      <c r="B71" s="551"/>
      <c r="C71" s="554"/>
      <c r="D71" s="554"/>
      <c r="E71" s="555"/>
      <c r="F71" s="555"/>
      <c r="H71" s="556"/>
      <c r="I71" s="557"/>
      <c r="J71" s="557"/>
      <c r="K71" s="556"/>
    </row>
    <row r="72" spans="1:11" s="552" customFormat="1" x14ac:dyDescent="0.2">
      <c r="A72" s="550"/>
      <c r="B72" s="551"/>
      <c r="C72" s="554"/>
      <c r="D72" s="554"/>
      <c r="E72" s="555"/>
      <c r="F72" s="555"/>
      <c r="H72" s="556"/>
      <c r="I72" s="557"/>
      <c r="J72" s="557"/>
      <c r="K72" s="556"/>
    </row>
    <row r="73" spans="1:11" s="552" customFormat="1" x14ac:dyDescent="0.2">
      <c r="A73" s="550"/>
      <c r="B73" s="551"/>
      <c r="C73" s="554"/>
      <c r="D73" s="554"/>
      <c r="E73" s="555"/>
      <c r="F73" s="555"/>
      <c r="H73" s="556"/>
      <c r="I73" s="557"/>
      <c r="J73" s="557"/>
      <c r="K73" s="556"/>
    </row>
    <row r="74" spans="1:11" s="552" customFormat="1" x14ac:dyDescent="0.2">
      <c r="A74" s="550"/>
      <c r="B74" s="551"/>
      <c r="C74" s="554"/>
      <c r="D74" s="554"/>
      <c r="E74" s="555"/>
      <c r="F74" s="555"/>
      <c r="H74" s="556"/>
      <c r="I74" s="557"/>
      <c r="J74" s="557"/>
      <c r="K74" s="556"/>
    </row>
    <row r="75" spans="1:11" s="552" customFormat="1" x14ac:dyDescent="0.2">
      <c r="A75" s="550"/>
      <c r="B75" s="551"/>
      <c r="C75" s="554"/>
      <c r="D75" s="554"/>
      <c r="E75" s="555"/>
      <c r="F75" s="555"/>
      <c r="H75" s="556"/>
      <c r="I75" s="557"/>
      <c r="J75" s="557"/>
      <c r="K75" s="556"/>
    </row>
    <row r="76" spans="1:11" s="552" customFormat="1" x14ac:dyDescent="0.2">
      <c r="A76" s="550"/>
      <c r="B76" s="551"/>
      <c r="C76" s="554"/>
      <c r="D76" s="554"/>
      <c r="E76" s="555"/>
      <c r="F76" s="555"/>
      <c r="H76" s="556"/>
      <c r="I76" s="557"/>
      <c r="J76" s="557"/>
      <c r="K76" s="556"/>
    </row>
    <row r="77" spans="1:11" s="552" customFormat="1" x14ac:dyDescent="0.2">
      <c r="A77" s="550"/>
      <c r="B77" s="551"/>
      <c r="C77" s="554"/>
      <c r="D77" s="554"/>
      <c r="E77" s="555"/>
      <c r="F77" s="555"/>
      <c r="H77" s="556"/>
      <c r="I77" s="557"/>
      <c r="J77" s="557"/>
      <c r="K77" s="556"/>
    </row>
    <row r="78" spans="1:11" s="552" customFormat="1" x14ac:dyDescent="0.2">
      <c r="A78" s="550"/>
      <c r="B78" s="551"/>
      <c r="C78" s="554"/>
      <c r="D78" s="554"/>
      <c r="E78" s="555"/>
      <c r="F78" s="555"/>
      <c r="H78" s="556"/>
      <c r="I78" s="557"/>
      <c r="J78" s="557"/>
      <c r="K78" s="556"/>
    </row>
    <row r="79" spans="1:11" s="552" customFormat="1" x14ac:dyDescent="0.2">
      <c r="A79" s="550"/>
      <c r="B79" s="551"/>
      <c r="C79" s="554"/>
      <c r="D79" s="554"/>
      <c r="E79" s="555"/>
      <c r="F79" s="555"/>
      <c r="H79" s="556"/>
      <c r="I79" s="557"/>
      <c r="J79" s="557"/>
      <c r="K79" s="556"/>
    </row>
    <row r="80" spans="1:11" s="552" customFormat="1" x14ac:dyDescent="0.2">
      <c r="A80" s="550"/>
      <c r="B80" s="551"/>
      <c r="C80" s="554"/>
      <c r="D80" s="554"/>
      <c r="E80" s="555"/>
      <c r="F80" s="555"/>
      <c r="H80" s="556"/>
      <c r="I80" s="557"/>
      <c r="J80" s="557"/>
      <c r="K80" s="556"/>
    </row>
  </sheetData>
  <mergeCells count="17">
    <mergeCell ref="C5:C7"/>
    <mergeCell ref="D5:D7"/>
    <mergeCell ref="K2:K3"/>
    <mergeCell ref="I5:I7"/>
    <mergeCell ref="J5:J7"/>
    <mergeCell ref="K5:K7"/>
    <mergeCell ref="I2:I3"/>
    <mergeCell ref="E5:E7"/>
    <mergeCell ref="F2:F7"/>
    <mergeCell ref="A18:A19"/>
    <mergeCell ref="A15:A16"/>
    <mergeCell ref="J2:J3"/>
    <mergeCell ref="B2:B3"/>
    <mergeCell ref="C2:C3"/>
    <mergeCell ref="D2:D3"/>
    <mergeCell ref="E2:E3"/>
    <mergeCell ref="B5:B7"/>
  </mergeCells>
  <phoneticPr fontId="3" type="noConversion"/>
  <hyperlinks>
    <hyperlink ref="J14" r:id="rId1"/>
    <hyperlink ref="J5" r:id="rId2"/>
    <hyperlink ref="J15" r:id="rId3"/>
    <hyperlink ref="J11" r:id="rId4"/>
  </hyperlinks>
  <printOptions horizontalCentered="1"/>
  <pageMargins left="0.25" right="0.25" top="0.75" bottom="0.75" header="0.3" footer="0.3"/>
  <pageSetup paperSize="9" scale="52" orientation="landscape" r:id="rId5"/>
  <headerFooter alignWithMargins="0">
    <oddHeader>&amp;C&amp;"Arial,Bold"&amp;14&amp;F</oddHeader>
    <oddFooter>&amp;L&amp;A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Normal="85" workbookViewId="0">
      <pane xSplit="2" topLeftCell="C1" activePane="topRight" state="frozen"/>
      <selection pane="topRight" activeCell="C10" sqref="C10"/>
    </sheetView>
  </sheetViews>
  <sheetFormatPr defaultRowHeight="12.75" x14ac:dyDescent="0.2"/>
  <cols>
    <col min="1" max="1" width="41.5703125" style="119" customWidth="1"/>
    <col min="2" max="2" width="20" style="196" customWidth="1"/>
    <col min="3" max="5" width="15.7109375" style="150" customWidth="1"/>
    <col min="6" max="6" width="17.7109375" style="150" customWidth="1"/>
    <col min="7" max="7" width="21.28515625" style="150" customWidth="1"/>
    <col min="8" max="8" width="17.7109375" style="121" customWidth="1"/>
    <col min="9" max="9" width="29.85546875" style="122" customWidth="1"/>
    <col min="10" max="10" width="17.7109375" style="122" customWidth="1"/>
    <col min="11" max="11" width="12.42578125" style="122" bestFit="1" customWidth="1"/>
    <col min="12" max="16384" width="9.140625" style="122"/>
  </cols>
  <sheetData>
    <row r="1" spans="1:11" s="118" customFormat="1" ht="39" thickBot="1" x14ac:dyDescent="0.25">
      <c r="A1" s="506" t="s">
        <v>159</v>
      </c>
      <c r="B1" s="370" t="s">
        <v>169</v>
      </c>
      <c r="C1" s="370" t="s">
        <v>160</v>
      </c>
      <c r="D1" s="371" t="s">
        <v>246</v>
      </c>
      <c r="E1" s="502" t="s">
        <v>252</v>
      </c>
      <c r="F1" s="342" t="s">
        <v>163</v>
      </c>
      <c r="G1" s="342" t="s">
        <v>162</v>
      </c>
      <c r="H1" s="342" t="s">
        <v>161</v>
      </c>
      <c r="I1" s="342" t="s">
        <v>178</v>
      </c>
      <c r="J1" s="352" t="s">
        <v>179</v>
      </c>
    </row>
    <row r="2" spans="1:11" ht="51" customHeight="1" x14ac:dyDescent="0.2">
      <c r="A2" s="507" t="s">
        <v>168</v>
      </c>
      <c r="B2" s="354" t="s">
        <v>181</v>
      </c>
      <c r="C2" s="508" t="s">
        <v>28</v>
      </c>
      <c r="D2" s="509">
        <v>1000</v>
      </c>
      <c r="E2" s="510">
        <v>1400</v>
      </c>
      <c r="F2" s="511" t="s">
        <v>167</v>
      </c>
      <c r="G2" s="512" t="s">
        <v>164</v>
      </c>
      <c r="H2" s="512" t="s">
        <v>165</v>
      </c>
      <c r="I2" s="512"/>
      <c r="J2" s="513" t="s">
        <v>166</v>
      </c>
    </row>
    <row r="3" spans="1:11" x14ac:dyDescent="0.2">
      <c r="A3" s="514" t="s">
        <v>168</v>
      </c>
      <c r="B3" s="357" t="s">
        <v>184</v>
      </c>
      <c r="C3" s="515" t="s">
        <v>28</v>
      </c>
      <c r="D3" s="516" t="s">
        <v>208</v>
      </c>
      <c r="E3" s="516">
        <v>1000</v>
      </c>
      <c r="F3" s="517" t="s">
        <v>172</v>
      </c>
      <c r="G3" s="344" t="s">
        <v>171</v>
      </c>
      <c r="H3" s="344"/>
      <c r="I3" s="344"/>
      <c r="J3" s="501"/>
    </row>
    <row r="4" spans="1:11" x14ac:dyDescent="0.2">
      <c r="A4" s="518" t="s">
        <v>17</v>
      </c>
      <c r="B4" s="358" t="s">
        <v>121</v>
      </c>
      <c r="C4" s="515" t="s">
        <v>28</v>
      </c>
      <c r="D4" s="516" t="s">
        <v>208</v>
      </c>
      <c r="E4" s="516">
        <v>2020</v>
      </c>
      <c r="F4" s="517" t="s">
        <v>172</v>
      </c>
      <c r="G4" s="344" t="s">
        <v>171</v>
      </c>
      <c r="H4" s="344"/>
      <c r="I4" s="344"/>
      <c r="J4" s="501"/>
    </row>
    <row r="5" spans="1:11" x14ac:dyDescent="0.2">
      <c r="A5" s="518" t="s">
        <v>17</v>
      </c>
      <c r="B5" s="358" t="s">
        <v>122</v>
      </c>
      <c r="C5" s="515" t="s">
        <v>23</v>
      </c>
      <c r="D5" s="516" t="s">
        <v>208</v>
      </c>
      <c r="E5" s="516">
        <v>4030</v>
      </c>
      <c r="F5" s="517" t="s">
        <v>172</v>
      </c>
      <c r="G5" s="344" t="s">
        <v>171</v>
      </c>
      <c r="H5" s="344"/>
      <c r="I5" s="344"/>
      <c r="J5" s="501"/>
      <c r="K5" s="189"/>
    </row>
    <row r="6" spans="1:11" x14ac:dyDescent="0.2">
      <c r="A6" s="519" t="s">
        <v>104</v>
      </c>
      <c r="B6" s="359" t="s">
        <v>173</v>
      </c>
      <c r="C6" s="520" t="s">
        <v>174</v>
      </c>
      <c r="D6" s="521">
        <v>0</v>
      </c>
      <c r="E6" s="516">
        <v>280</v>
      </c>
      <c r="F6" s="522" t="s">
        <v>174</v>
      </c>
      <c r="G6" s="346" t="s">
        <v>174</v>
      </c>
      <c r="H6" s="346"/>
      <c r="I6" s="346"/>
      <c r="J6" s="523"/>
    </row>
    <row r="7" spans="1:11" ht="38.25" customHeight="1" x14ac:dyDescent="0.2">
      <c r="A7" s="524" t="s">
        <v>105</v>
      </c>
      <c r="B7" s="568" t="s">
        <v>266</v>
      </c>
      <c r="C7" s="515" t="s">
        <v>25</v>
      </c>
      <c r="D7" s="525">
        <v>350</v>
      </c>
      <c r="E7" s="516">
        <v>350</v>
      </c>
      <c r="F7" s="517" t="s">
        <v>167</v>
      </c>
      <c r="G7" s="344" t="s">
        <v>199</v>
      </c>
      <c r="H7" s="344" t="s">
        <v>200</v>
      </c>
      <c r="I7" s="526" t="s">
        <v>202</v>
      </c>
      <c r="J7" s="501" t="s">
        <v>201</v>
      </c>
    </row>
    <row r="8" spans="1:11" ht="12" customHeight="1" x14ac:dyDescent="0.2">
      <c r="A8" s="527" t="s">
        <v>105</v>
      </c>
      <c r="B8" s="569" t="s">
        <v>180</v>
      </c>
      <c r="C8" s="520" t="s">
        <v>30</v>
      </c>
      <c r="D8" s="509">
        <v>500</v>
      </c>
      <c r="E8" s="521">
        <v>500</v>
      </c>
      <c r="F8" s="522" t="s">
        <v>167</v>
      </c>
      <c r="G8" s="346" t="s">
        <v>192</v>
      </c>
      <c r="H8" s="346" t="s">
        <v>191</v>
      </c>
      <c r="I8" s="528" t="s">
        <v>190</v>
      </c>
      <c r="J8" s="523"/>
    </row>
    <row r="9" spans="1:11" ht="38.25" customHeight="1" x14ac:dyDescent="0.2">
      <c r="A9" s="527" t="s">
        <v>105</v>
      </c>
      <c r="B9" s="568" t="s">
        <v>268</v>
      </c>
      <c r="C9" s="520" t="s">
        <v>30</v>
      </c>
      <c r="D9" s="509">
        <v>180</v>
      </c>
      <c r="E9" s="521">
        <v>180</v>
      </c>
      <c r="F9" s="522" t="s">
        <v>167</v>
      </c>
      <c r="G9" s="344" t="s">
        <v>228</v>
      </c>
      <c r="H9" s="344" t="s">
        <v>191</v>
      </c>
      <c r="I9" s="526" t="s">
        <v>190</v>
      </c>
      <c r="J9" s="501" t="s">
        <v>229</v>
      </c>
    </row>
    <row r="10" spans="1:11" ht="25.5" customHeight="1" thickBot="1" x14ac:dyDescent="0.25">
      <c r="A10" s="529" t="s">
        <v>105</v>
      </c>
      <c r="B10" s="570" t="s">
        <v>267</v>
      </c>
      <c r="C10" s="530" t="s">
        <v>245</v>
      </c>
      <c r="D10" s="531">
        <v>0</v>
      </c>
      <c r="E10" s="532">
        <v>240</v>
      </c>
      <c r="F10" s="533">
        <v>41582</v>
      </c>
      <c r="G10" s="500"/>
      <c r="H10" s="500" t="s">
        <v>225</v>
      </c>
      <c r="I10" s="534" t="s">
        <v>226</v>
      </c>
      <c r="J10" s="535" t="s">
        <v>227</v>
      </c>
    </row>
    <row r="11" spans="1:11" ht="13.5" thickBot="1" x14ac:dyDescent="0.25">
      <c r="A11" s="362" t="s">
        <v>175</v>
      </c>
      <c r="B11" s="335"/>
      <c r="C11" s="335"/>
      <c r="D11" s="336">
        <f>SUM(D2:D10)</f>
        <v>2030</v>
      </c>
      <c r="E11" s="336">
        <f>SUM(E2:E10)</f>
        <v>10000</v>
      </c>
      <c r="F11" s="498"/>
      <c r="G11" s="349"/>
      <c r="H11" s="349"/>
      <c r="I11" s="349"/>
      <c r="J11" s="363"/>
    </row>
    <row r="12" spans="1:11" ht="12.75" customHeight="1" x14ac:dyDescent="0.2">
      <c r="A12" s="327"/>
      <c r="B12" s="364"/>
      <c r="C12" s="364"/>
      <c r="D12" s="364"/>
      <c r="E12" s="536"/>
      <c r="F12" s="536"/>
      <c r="G12" s="327"/>
      <c r="H12" s="351"/>
      <c r="I12" s="351"/>
      <c r="J12" s="351"/>
    </row>
    <row r="13" spans="1:11" ht="13.5" thickBot="1" x14ac:dyDescent="0.25">
      <c r="A13" s="327"/>
      <c r="B13" s="364"/>
      <c r="C13" s="364"/>
      <c r="D13" s="364"/>
      <c r="E13" s="536"/>
      <c r="F13" s="536"/>
      <c r="G13" s="327"/>
      <c r="H13" s="351"/>
      <c r="I13" s="351"/>
      <c r="J13" s="351"/>
    </row>
    <row r="14" spans="1:11" x14ac:dyDescent="0.2">
      <c r="A14" s="220" t="s">
        <v>112</v>
      </c>
      <c r="B14" s="205"/>
      <c r="C14" s="211" t="s">
        <v>2</v>
      </c>
      <c r="D14" s="198" t="s">
        <v>3</v>
      </c>
      <c r="E14" s="199" t="s">
        <v>17</v>
      </c>
      <c r="F14" s="200" t="s">
        <v>104</v>
      </c>
      <c r="G14" s="212" t="s">
        <v>105</v>
      </c>
      <c r="H14" s="209" t="s">
        <v>33</v>
      </c>
      <c r="I14" s="118"/>
      <c r="J14" s="118"/>
    </row>
    <row r="15" spans="1:11" x14ac:dyDescent="0.2">
      <c r="A15" s="201" t="s">
        <v>56</v>
      </c>
      <c r="B15" s="206" t="s">
        <v>103</v>
      </c>
      <c r="C15" s="355">
        <v>8777.2000000000007</v>
      </c>
      <c r="D15" s="517">
        <v>8055.5</v>
      </c>
      <c r="E15" s="517">
        <v>61840.5</v>
      </c>
      <c r="F15" s="517">
        <v>6093</v>
      </c>
      <c r="G15" s="537">
        <v>5238.1000000000004</v>
      </c>
      <c r="H15" s="210">
        <f t="shared" ref="H15:H20" si="0">SUM(C15:G15)</f>
        <v>90004.3</v>
      </c>
      <c r="I15" s="119"/>
      <c r="J15" s="119"/>
    </row>
    <row r="16" spans="1:11" ht="13.5" thickBot="1" x14ac:dyDescent="0.25">
      <c r="A16" s="204" t="s">
        <v>106</v>
      </c>
      <c r="B16" s="207" t="s">
        <v>107</v>
      </c>
      <c r="C16" s="538">
        <f>C15/H15</f>
        <v>9.7519785165819856E-2</v>
      </c>
      <c r="D16" s="539">
        <f>D15/H15</f>
        <v>8.9501279383318352E-2</v>
      </c>
      <c r="E16" s="539">
        <f>E15/H15</f>
        <v>0.68708383932767658</v>
      </c>
      <c r="F16" s="539">
        <f>F15/H15</f>
        <v>6.769676559897693E-2</v>
      </c>
      <c r="G16" s="540">
        <f>G15/H15</f>
        <v>5.8198330524208287E-2</v>
      </c>
      <c r="H16" s="219">
        <f t="shared" si="0"/>
        <v>1</v>
      </c>
      <c r="I16" s="119"/>
      <c r="J16" s="119"/>
    </row>
    <row r="17" spans="1:10" ht="13.5" thickBot="1" x14ac:dyDescent="0.25">
      <c r="A17" s="204" t="s">
        <v>145</v>
      </c>
      <c r="B17" s="207" t="s">
        <v>107</v>
      </c>
      <c r="C17" s="538">
        <v>0.1</v>
      </c>
      <c r="D17" s="539">
        <v>0.09</v>
      </c>
      <c r="E17" s="539">
        <v>0.68</v>
      </c>
      <c r="F17" s="539">
        <v>7.0000000000000007E-2</v>
      </c>
      <c r="G17" s="540">
        <v>0.06</v>
      </c>
      <c r="H17" s="219">
        <f t="shared" si="0"/>
        <v>1.0000000000000002</v>
      </c>
      <c r="I17" s="119"/>
      <c r="J17" s="119"/>
    </row>
    <row r="18" spans="1:10" x14ac:dyDescent="0.2">
      <c r="A18" s="217" t="s">
        <v>108</v>
      </c>
      <c r="B18" s="218">
        <v>6000</v>
      </c>
      <c r="C18" s="353">
        <v>1000</v>
      </c>
      <c r="D18" s="511">
        <v>640</v>
      </c>
      <c r="E18" s="511">
        <v>3330</v>
      </c>
      <c r="F18" s="511">
        <v>0</v>
      </c>
      <c r="G18" s="541">
        <v>1030</v>
      </c>
      <c r="H18" s="313">
        <f t="shared" si="0"/>
        <v>6000</v>
      </c>
      <c r="I18" s="119"/>
      <c r="J18" s="119"/>
    </row>
    <row r="19" spans="1:10" ht="13.5" thickBot="1" x14ac:dyDescent="0.25">
      <c r="A19" s="204" t="s">
        <v>109</v>
      </c>
      <c r="B19" s="207">
        <v>4000</v>
      </c>
      <c r="C19" s="361">
        <f>B19*C17</f>
        <v>400</v>
      </c>
      <c r="D19" s="542">
        <f>B19*D17</f>
        <v>360</v>
      </c>
      <c r="E19" s="542">
        <f>B19*E17</f>
        <v>2720</v>
      </c>
      <c r="F19" s="542">
        <f>B19*F17</f>
        <v>280</v>
      </c>
      <c r="G19" s="543">
        <f>B19*G17</f>
        <v>240</v>
      </c>
      <c r="H19" s="314">
        <f t="shared" si="0"/>
        <v>4000</v>
      </c>
      <c r="I19" s="119"/>
      <c r="J19" s="119"/>
    </row>
    <row r="20" spans="1:10" ht="13.5" thickBot="1" x14ac:dyDescent="0.25">
      <c r="A20" s="202" t="s">
        <v>110</v>
      </c>
      <c r="B20" s="208">
        <f t="shared" ref="B20:G20" si="1">SUM(B18:B19)</f>
        <v>10000</v>
      </c>
      <c r="C20" s="213">
        <f t="shared" si="1"/>
        <v>1400</v>
      </c>
      <c r="D20" s="203">
        <f t="shared" si="1"/>
        <v>1000</v>
      </c>
      <c r="E20" s="203">
        <f t="shared" si="1"/>
        <v>6050</v>
      </c>
      <c r="F20" s="203">
        <f t="shared" si="1"/>
        <v>280</v>
      </c>
      <c r="G20" s="214">
        <f t="shared" si="1"/>
        <v>1270</v>
      </c>
      <c r="H20" s="315">
        <f t="shared" si="0"/>
        <v>10000</v>
      </c>
      <c r="I20" s="119"/>
      <c r="J20" s="119"/>
    </row>
    <row r="21" spans="1:10" x14ac:dyDescent="0.2">
      <c r="A21" s="544"/>
      <c r="B21" s="545"/>
      <c r="C21" s="546"/>
      <c r="D21" s="546"/>
      <c r="E21" s="546"/>
      <c r="F21" s="546"/>
      <c r="G21" s="547"/>
      <c r="H21" s="548"/>
      <c r="I21" s="119"/>
      <c r="J21" s="119"/>
    </row>
    <row r="22" spans="1:10" x14ac:dyDescent="0.2">
      <c r="A22" s="119" t="s">
        <v>111</v>
      </c>
      <c r="C22" s="215" t="s">
        <v>28</v>
      </c>
      <c r="D22" s="215" t="s">
        <v>28</v>
      </c>
      <c r="E22" s="215" t="s">
        <v>28</v>
      </c>
      <c r="F22" s="215" t="s">
        <v>76</v>
      </c>
      <c r="G22" s="215" t="s">
        <v>24</v>
      </c>
      <c r="H22" s="115"/>
      <c r="I22" s="119"/>
      <c r="J22" s="119"/>
    </row>
    <row r="23" spans="1:10" x14ac:dyDescent="0.2">
      <c r="C23" s="536"/>
      <c r="D23" s="536"/>
      <c r="E23" s="215" t="s">
        <v>23</v>
      </c>
      <c r="F23" s="215" t="s">
        <v>27</v>
      </c>
      <c r="G23" s="215" t="s">
        <v>30</v>
      </c>
      <c r="H23" s="115"/>
      <c r="I23" s="119"/>
      <c r="J23" s="119"/>
    </row>
    <row r="24" spans="1:10" x14ac:dyDescent="0.2">
      <c r="C24" s="536"/>
      <c r="D24" s="536"/>
      <c r="E24" s="215" t="s">
        <v>22</v>
      </c>
      <c r="F24" s="196"/>
      <c r="G24" s="119"/>
      <c r="H24" s="115"/>
      <c r="I24" s="119"/>
      <c r="J24" s="119"/>
    </row>
    <row r="25" spans="1:10" x14ac:dyDescent="0.2">
      <c r="C25" s="327"/>
      <c r="D25" s="327"/>
      <c r="E25" s="327"/>
      <c r="F25" s="119"/>
      <c r="G25" s="327"/>
      <c r="I25" s="119"/>
      <c r="J25" s="119"/>
    </row>
    <row r="26" spans="1:10" x14ac:dyDescent="0.2">
      <c r="A26" s="687" t="s">
        <v>253</v>
      </c>
      <c r="B26" s="196">
        <v>2000</v>
      </c>
      <c r="C26" s="327">
        <v>2000</v>
      </c>
      <c r="D26" s="327"/>
      <c r="E26" s="327"/>
      <c r="F26" s="119"/>
      <c r="G26" s="327"/>
      <c r="H26" s="121">
        <f>SUM(C26:G26)</f>
        <v>2000</v>
      </c>
      <c r="I26" s="119"/>
      <c r="J26" s="119"/>
    </row>
    <row r="27" spans="1:10" x14ac:dyDescent="0.2">
      <c r="A27" s="687"/>
      <c r="C27" s="327"/>
      <c r="D27" s="327"/>
      <c r="E27" s="327"/>
      <c r="F27" s="327"/>
      <c r="G27" s="327"/>
      <c r="I27" s="119"/>
      <c r="J27" s="119"/>
    </row>
    <row r="28" spans="1:10" x14ac:dyDescent="0.2">
      <c r="C28" s="327"/>
      <c r="D28" s="327"/>
      <c r="E28" s="327"/>
      <c r="F28" s="327"/>
      <c r="G28" s="327"/>
      <c r="I28" s="119"/>
      <c r="J28" s="119"/>
    </row>
    <row r="29" spans="1:10" x14ac:dyDescent="0.2">
      <c r="A29" s="119" t="s">
        <v>113</v>
      </c>
      <c r="B29" s="196">
        <f t="shared" ref="B29:H29" si="2">B20+B26</f>
        <v>12000</v>
      </c>
      <c r="C29" s="197">
        <f t="shared" si="2"/>
        <v>3400</v>
      </c>
      <c r="D29" s="197">
        <f t="shared" si="2"/>
        <v>1000</v>
      </c>
      <c r="E29" s="197">
        <f t="shared" si="2"/>
        <v>6050</v>
      </c>
      <c r="F29" s="197">
        <f t="shared" si="2"/>
        <v>280</v>
      </c>
      <c r="G29" s="197">
        <f t="shared" si="2"/>
        <v>1270</v>
      </c>
      <c r="H29" s="221">
        <f t="shared" si="2"/>
        <v>12000</v>
      </c>
      <c r="I29" s="119"/>
      <c r="J29" s="119"/>
    </row>
    <row r="32" spans="1:10" x14ac:dyDescent="0.2">
      <c r="D32" s="367"/>
      <c r="E32" s="367"/>
      <c r="F32" s="367"/>
    </row>
  </sheetData>
  <mergeCells count="1">
    <mergeCell ref="A26:A27"/>
  </mergeCells>
  <phoneticPr fontId="3" type="noConversion"/>
  <hyperlinks>
    <hyperlink ref="I7" r:id="rId1" display="dacunzo.cispleb@gmail.com"/>
    <hyperlink ref="I8" r:id="rId2"/>
    <hyperlink ref="I10" r:id="rId3"/>
    <hyperlink ref="I9" r:id="rId4"/>
  </hyperlinks>
  <printOptions horizontalCentered="1"/>
  <pageMargins left="0.25" right="0.25" top="0.75" bottom="0.75" header="0.3" footer="0.3"/>
  <pageSetup paperSize="9" scale="93" orientation="landscape" r:id="rId5"/>
  <headerFooter alignWithMargins="0">
    <oddHeader>&amp;C&amp;"Arial,Bold"&amp;14&amp;F</oddHeader>
    <oddFooter>&amp;L&amp;A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All Agency Summary Table</vt:lpstr>
      <vt:lpstr>T+5 Table</vt:lpstr>
      <vt:lpstr>Bekaa Table</vt:lpstr>
      <vt:lpstr>South Table</vt:lpstr>
      <vt:lpstr>Planned vs. Actual IP Caseloads</vt:lpstr>
      <vt:lpstr>Blankets &amp; Quilts</vt:lpstr>
      <vt:lpstr>Stoves</vt:lpstr>
      <vt:lpstr>'All Agency Summary Table'!Print_Area</vt:lpstr>
      <vt:lpstr>'Planned vs. Actual IP Caseloads'!Print_Area</vt:lpstr>
    </vt:vector>
  </TitlesOfParts>
  <Company>UNHCR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UNHCR</dc:creator>
  <cp:lastModifiedBy>UNHCRUser</cp:lastModifiedBy>
  <cp:lastPrinted>2013-11-05T09:46:16Z</cp:lastPrinted>
  <dcterms:created xsi:type="dcterms:W3CDTF">2013-09-02T10:45:36Z</dcterms:created>
  <dcterms:modified xsi:type="dcterms:W3CDTF">2013-11-05T14:05:15Z</dcterms:modified>
</cp:coreProperties>
</file>