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ayounis\Desktop\WASH SECTOR\PLANNING dOCUMENTS\WASH Sector Logframe\"/>
    </mc:Choice>
  </mc:AlternateContent>
  <bookViews>
    <workbookView xWindow="0" yWindow="0" windowWidth="29940" windowHeight="19524"/>
  </bookViews>
  <sheets>
    <sheet name="Master RF" sheetId="2" r:id="rId1"/>
    <sheet name="RF Template" sheetId="1" state="hidden" r:id="rId2"/>
  </sheets>
  <externalReferences>
    <externalReference r:id="rId3"/>
    <externalReference r:id="rId4"/>
    <externalReference r:id="rId5"/>
  </externalReferences>
  <definedNames>
    <definedName name="_xlnm._FilterDatabase" localSheetId="0" hidden="1">'Master RF'!$B$9:$AM$146</definedName>
    <definedName name="_xlnm._FilterDatabase" localSheetId="1" hidden="1">'RF Template'!$B$6:$AL$144</definedName>
    <definedName name="_xlnm.Print_Area" localSheetId="0">'Master RF'!$A$6:$AM$146</definedName>
    <definedName name="_xlnm.Print_Area" localSheetId="1">'RF Template'!$A$1:$H$144</definedName>
    <definedName name="_xlnm.Print_Titles" localSheetId="0">'Master RF'!$8:$9</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84" i="2" l="1"/>
  <c r="J86" i="2" s="1"/>
  <c r="J85" i="2"/>
  <c r="K84" i="2"/>
  <c r="K85" i="2" s="1"/>
  <c r="L84" i="2"/>
  <c r="L86" i="2" s="1"/>
  <c r="M84" i="2"/>
  <c r="M85" i="2" s="1"/>
  <c r="N84" i="2"/>
  <c r="N85" i="2"/>
  <c r="O84" i="2"/>
  <c r="O85" i="2" s="1"/>
  <c r="P84" i="2"/>
  <c r="P85" i="2"/>
  <c r="M86" i="2"/>
  <c r="P86" i="2"/>
  <c r="J87" i="2"/>
  <c r="K87" i="2"/>
  <c r="M87" i="2"/>
  <c r="O87" i="2"/>
  <c r="J88" i="2"/>
  <c r="K88" i="2"/>
  <c r="O88" i="2"/>
  <c r="I84" i="2"/>
  <c r="I88" i="2"/>
  <c r="I87" i="2"/>
  <c r="I86" i="2"/>
  <c r="I85" i="2"/>
  <c r="R77" i="2"/>
  <c r="R79" i="2" s="1"/>
  <c r="S77" i="2"/>
  <c r="S78" i="2" s="1"/>
  <c r="T77" i="2"/>
  <c r="U77" i="2"/>
  <c r="U78" i="2" s="1"/>
  <c r="V77" i="2"/>
  <c r="V78" i="2" s="1"/>
  <c r="W77" i="2"/>
  <c r="W78" i="2" s="1"/>
  <c r="X77" i="2"/>
  <c r="X78" i="2" s="1"/>
  <c r="T79" i="2"/>
  <c r="R80" i="2"/>
  <c r="S80" i="2"/>
  <c r="W80" i="2"/>
  <c r="R81" i="2"/>
  <c r="S81" i="2"/>
  <c r="W81" i="2"/>
  <c r="Q77" i="2"/>
  <c r="Q81" i="2"/>
  <c r="Q80" i="2"/>
  <c r="Q79" i="2"/>
  <c r="Q78" i="2"/>
  <c r="G77" i="2"/>
  <c r="P77" i="2" s="1"/>
  <c r="M60" i="2"/>
  <c r="N60" i="2"/>
  <c r="N63" i="2"/>
  <c r="O60" i="2"/>
  <c r="P60" i="2"/>
  <c r="P63" i="2"/>
  <c r="M64" i="2"/>
  <c r="N64" i="2"/>
  <c r="P64" i="2"/>
  <c r="K60" i="2"/>
  <c r="J60" i="2"/>
  <c r="L60" i="2"/>
  <c r="L63" i="2"/>
  <c r="L64" i="2"/>
  <c r="I60" i="2"/>
  <c r="I64" i="2" s="1"/>
  <c r="I63" i="2"/>
  <c r="G60" i="2"/>
  <c r="I61" i="2"/>
  <c r="H35" i="2"/>
  <c r="X35" i="2"/>
  <c r="X39" i="2" s="1"/>
  <c r="U35" i="2"/>
  <c r="T35" i="2"/>
  <c r="T39" i="2" s="1"/>
  <c r="Q35" i="2"/>
  <c r="G35" i="2"/>
  <c r="P35" i="2" s="1"/>
  <c r="O35" i="2"/>
  <c r="U38" i="2"/>
  <c r="X37" i="2"/>
  <c r="U37" i="2"/>
  <c r="H13" i="2"/>
  <c r="S13" i="2"/>
  <c r="H14" i="2"/>
  <c r="R14" i="2" s="1"/>
  <c r="H15" i="2"/>
  <c r="S15" i="2" s="1"/>
  <c r="H16" i="2"/>
  <c r="V16" i="2" s="1"/>
  <c r="R13" i="2"/>
  <c r="Q13" i="2"/>
  <c r="Q15" i="2"/>
  <c r="P13" i="2"/>
  <c r="P14" i="2"/>
  <c r="P15" i="2"/>
  <c r="P16" i="2"/>
  <c r="O13" i="2"/>
  <c r="O14" i="2"/>
  <c r="O15" i="2"/>
  <c r="O16" i="2"/>
  <c r="N13" i="2"/>
  <c r="N14" i="2"/>
  <c r="N15" i="2"/>
  <c r="N16" i="2"/>
  <c r="I13" i="2"/>
  <c r="I14" i="2"/>
  <c r="I15" i="2"/>
  <c r="I16" i="2"/>
  <c r="X13" i="2"/>
  <c r="X15" i="2"/>
  <c r="X16" i="2"/>
  <c r="W13" i="2"/>
  <c r="W15" i="2"/>
  <c r="V13" i="2"/>
  <c r="V15" i="2"/>
  <c r="T13" i="2"/>
  <c r="T15" i="2"/>
  <c r="H11" i="2"/>
  <c r="G12" i="2"/>
  <c r="G11" i="2" s="1"/>
  <c r="L16" i="2"/>
  <c r="K16" i="2"/>
  <c r="J16" i="2"/>
  <c r="L15" i="2"/>
  <c r="K15" i="2"/>
  <c r="J15" i="2"/>
  <c r="L14" i="2"/>
  <c r="L12" i="2" s="1"/>
  <c r="L11" i="2" s="1"/>
  <c r="K14" i="2"/>
  <c r="J14" i="2"/>
  <c r="L13" i="2"/>
  <c r="K13" i="2"/>
  <c r="J13" i="2"/>
  <c r="H120" i="2"/>
  <c r="H117" i="2" s="1"/>
  <c r="H114" i="2"/>
  <c r="H111" i="2" s="1"/>
  <c r="H126" i="2"/>
  <c r="H125" i="2" s="1"/>
  <c r="H53" i="2"/>
  <c r="H54" i="2"/>
  <c r="Q28" i="2"/>
  <c r="R28" i="2"/>
  <c r="S28" i="2"/>
  <c r="S70" i="2" s="1"/>
  <c r="T28" i="2"/>
  <c r="U28" i="2"/>
  <c r="V28" i="2"/>
  <c r="V70" i="2" s="1"/>
  <c r="W28" i="2"/>
  <c r="W70" i="2" s="1"/>
  <c r="X28" i="2"/>
  <c r="G72" i="2"/>
  <c r="H72" i="2" s="1"/>
  <c r="H48" i="2"/>
  <c r="H44" i="2" s="1"/>
  <c r="AP22" i="2"/>
  <c r="AP103" i="2"/>
  <c r="F35" i="2"/>
  <c r="F26" i="2" s="1"/>
  <c r="AP35" i="2"/>
  <c r="F60" i="2"/>
  <c r="AP60" i="2" s="1"/>
  <c r="F77" i="2"/>
  <c r="AP77" i="2"/>
  <c r="F84" i="2"/>
  <c r="AP84" i="2" s="1"/>
  <c r="AP12" i="2"/>
  <c r="AP44" i="2"/>
  <c r="AP52" i="2"/>
  <c r="AP57" i="2"/>
  <c r="H93" i="2"/>
  <c r="F93" i="2"/>
  <c r="AP93" i="2" s="1"/>
  <c r="AP97" i="2"/>
  <c r="AP109" i="2"/>
  <c r="AP110" i="2"/>
  <c r="AP111" i="2"/>
  <c r="AP117" i="2"/>
  <c r="AO27" i="2"/>
  <c r="AO108" i="2"/>
  <c r="AO126" i="2"/>
  <c r="F135" i="2"/>
  <c r="AO135" i="2" s="1"/>
  <c r="F143" i="2"/>
  <c r="E91" i="2"/>
  <c r="E90" i="2"/>
  <c r="H60" i="2"/>
  <c r="G84" i="2"/>
  <c r="G88" i="2" s="1"/>
  <c r="H81" i="2"/>
  <c r="H80" i="2"/>
  <c r="H78" i="2"/>
  <c r="H79" i="2"/>
  <c r="G63" i="2"/>
  <c r="H63" i="2"/>
  <c r="G62" i="2"/>
  <c r="H62" i="2" s="1"/>
  <c r="F11" i="2"/>
  <c r="P126" i="2"/>
  <c r="O126" i="2"/>
  <c r="N126" i="2"/>
  <c r="M126" i="2"/>
  <c r="L126" i="2"/>
  <c r="K126" i="2"/>
  <c r="J126" i="2"/>
  <c r="I126" i="2"/>
  <c r="G126" i="2"/>
  <c r="F125" i="2"/>
  <c r="G120" i="2"/>
  <c r="G114" i="2"/>
  <c r="H105" i="2"/>
  <c r="G105" i="2"/>
  <c r="H104" i="2"/>
  <c r="G104" i="2"/>
  <c r="P103" i="2"/>
  <c r="O103" i="2"/>
  <c r="N103" i="2"/>
  <c r="M103" i="2"/>
  <c r="L103" i="2"/>
  <c r="K103" i="2"/>
  <c r="J103" i="2"/>
  <c r="I103" i="2"/>
  <c r="H100" i="2"/>
  <c r="G100" i="2"/>
  <c r="F96" i="2"/>
  <c r="G93" i="2"/>
  <c r="G86" i="2"/>
  <c r="H86" i="2"/>
  <c r="X70" i="2"/>
  <c r="U70" i="2"/>
  <c r="T70" i="2"/>
  <c r="R70" i="2"/>
  <c r="Q70" i="2"/>
  <c r="P70" i="2"/>
  <c r="O70" i="2"/>
  <c r="N70" i="2"/>
  <c r="M70" i="2"/>
  <c r="L70" i="2"/>
  <c r="K70" i="2"/>
  <c r="J70" i="2"/>
  <c r="I70" i="2"/>
  <c r="G28" i="2"/>
  <c r="G70" i="2" s="1"/>
  <c r="G69" i="2" s="1"/>
  <c r="P61" i="2"/>
  <c r="L61" i="2"/>
  <c r="K62" i="2"/>
  <c r="I62" i="2"/>
  <c r="K61" i="2"/>
  <c r="H57" i="2"/>
  <c r="E57" i="2" s="1"/>
  <c r="G57" i="2"/>
  <c r="H47" i="2"/>
  <c r="H46" i="2"/>
  <c r="H45" i="2"/>
  <c r="G27" i="2"/>
  <c r="E12" i="2"/>
  <c r="G31" i="1"/>
  <c r="H31" i="1"/>
  <c r="F138" i="1"/>
  <c r="F137" i="1" s="1"/>
  <c r="P121" i="1"/>
  <c r="O121" i="1"/>
  <c r="N121" i="1"/>
  <c r="M121" i="1"/>
  <c r="L121" i="1"/>
  <c r="K121" i="1"/>
  <c r="J121" i="1"/>
  <c r="I121" i="1"/>
  <c r="H121" i="1"/>
  <c r="G121" i="1"/>
  <c r="E121" i="1"/>
  <c r="F120" i="1"/>
  <c r="H115" i="1"/>
  <c r="G115" i="1"/>
  <c r="H109" i="1"/>
  <c r="G109" i="1"/>
  <c r="H100" i="1"/>
  <c r="G100" i="1"/>
  <c r="G98" i="1" s="1"/>
  <c r="H99" i="1"/>
  <c r="H98" i="1" s="1"/>
  <c r="E98" i="1" s="1"/>
  <c r="G99" i="1"/>
  <c r="P98" i="1"/>
  <c r="O98" i="1"/>
  <c r="N98" i="1"/>
  <c r="M98" i="1"/>
  <c r="L98" i="1"/>
  <c r="K98" i="1"/>
  <c r="J98" i="1"/>
  <c r="I98" i="1"/>
  <c r="H95" i="1"/>
  <c r="G95" i="1"/>
  <c r="F91" i="1"/>
  <c r="H88" i="1"/>
  <c r="E88" i="1" s="1"/>
  <c r="G88" i="1"/>
  <c r="P78" i="1"/>
  <c r="P80" i="1" s="1"/>
  <c r="O78" i="1"/>
  <c r="O80" i="1" s="1"/>
  <c r="N78" i="1"/>
  <c r="N79" i="1"/>
  <c r="M78" i="1"/>
  <c r="M81" i="1" s="1"/>
  <c r="L78" i="1"/>
  <c r="L80" i="1"/>
  <c r="K78" i="1"/>
  <c r="K80" i="1" s="1"/>
  <c r="J78" i="1"/>
  <c r="J82" i="1" s="1"/>
  <c r="J79" i="1"/>
  <c r="I78" i="1"/>
  <c r="I81" i="1"/>
  <c r="G82" i="1"/>
  <c r="H82" i="1" s="1"/>
  <c r="G81" i="1"/>
  <c r="H81" i="1"/>
  <c r="G80" i="1"/>
  <c r="H80" i="1" s="1"/>
  <c r="G79" i="1"/>
  <c r="H79" i="1"/>
  <c r="G78" i="1"/>
  <c r="H78" i="1" s="1"/>
  <c r="E78" i="1" s="1"/>
  <c r="F78" i="1"/>
  <c r="P71" i="1"/>
  <c r="P73" i="1" s="1"/>
  <c r="P75" i="1"/>
  <c r="O71" i="1"/>
  <c r="O73" i="1"/>
  <c r="N71" i="1"/>
  <c r="N74" i="1" s="1"/>
  <c r="M71" i="1"/>
  <c r="M74" i="1"/>
  <c r="L71" i="1"/>
  <c r="L75" i="1" s="1"/>
  <c r="K71" i="1"/>
  <c r="K73" i="1"/>
  <c r="J71" i="1"/>
  <c r="I71" i="1"/>
  <c r="I74" i="1"/>
  <c r="G75" i="1"/>
  <c r="H75" i="1" s="1"/>
  <c r="O74" i="1"/>
  <c r="G74" i="1"/>
  <c r="H74" i="1" s="1"/>
  <c r="G73" i="1"/>
  <c r="H73" i="1" s="1"/>
  <c r="X72" i="1"/>
  <c r="W72" i="1"/>
  <c r="V72" i="1"/>
  <c r="U72" i="1"/>
  <c r="T72" i="1"/>
  <c r="S72" i="1"/>
  <c r="R72" i="1"/>
  <c r="Q72" i="1"/>
  <c r="G72" i="1"/>
  <c r="H72" i="1"/>
  <c r="G71" i="1"/>
  <c r="H71" i="1" s="1"/>
  <c r="F71" i="1"/>
  <c r="H66" i="1"/>
  <c r="X20" i="1"/>
  <c r="X64" i="1" s="1"/>
  <c r="W20" i="1"/>
  <c r="W64" i="1"/>
  <c r="V20" i="1"/>
  <c r="V64" i="1" s="1"/>
  <c r="U20" i="1"/>
  <c r="U64" i="1" s="1"/>
  <c r="T20" i="1"/>
  <c r="T64" i="1"/>
  <c r="S20" i="1"/>
  <c r="S64" i="1" s="1"/>
  <c r="R20" i="1"/>
  <c r="R64" i="1"/>
  <c r="Q20" i="1"/>
  <c r="Q64" i="1" s="1"/>
  <c r="P64" i="1"/>
  <c r="O64" i="1"/>
  <c r="N64" i="1"/>
  <c r="M64" i="1"/>
  <c r="L64" i="1"/>
  <c r="K64" i="1"/>
  <c r="J64" i="1"/>
  <c r="I64" i="1"/>
  <c r="G20" i="1"/>
  <c r="G64" i="1" s="1"/>
  <c r="G63" i="1"/>
  <c r="P54" i="1"/>
  <c r="O54" i="1"/>
  <c r="O55" i="1"/>
  <c r="N54" i="1"/>
  <c r="N55" i="1" s="1"/>
  <c r="M54" i="1"/>
  <c r="M57" i="1" s="1"/>
  <c r="L54" i="1"/>
  <c r="L58" i="1"/>
  <c r="K54" i="1"/>
  <c r="K58" i="1" s="1"/>
  <c r="J54" i="1"/>
  <c r="J55" i="1" s="1"/>
  <c r="I54" i="1"/>
  <c r="I58" i="1"/>
  <c r="I57" i="1"/>
  <c r="G58" i="1"/>
  <c r="H58" i="1" s="1"/>
  <c r="G57" i="1"/>
  <c r="H57" i="1"/>
  <c r="G56" i="1"/>
  <c r="H56" i="1" s="1"/>
  <c r="G55" i="1"/>
  <c r="H55" i="1"/>
  <c r="G54" i="1"/>
  <c r="H54" i="1" s="1"/>
  <c r="E54" i="1" s="1"/>
  <c r="F54" i="1"/>
  <c r="H51" i="1"/>
  <c r="E51" i="1" s="1"/>
  <c r="G51" i="1"/>
  <c r="H46" i="1"/>
  <c r="H45" i="1"/>
  <c r="F44" i="1"/>
  <c r="H40" i="1"/>
  <c r="H39" i="1"/>
  <c r="H38" i="1"/>
  <c r="H37" i="1"/>
  <c r="F36" i="1"/>
  <c r="P27" i="1"/>
  <c r="P29" i="1" s="1"/>
  <c r="O27" i="1"/>
  <c r="O30" i="1" s="1"/>
  <c r="N27" i="1"/>
  <c r="N29" i="1" s="1"/>
  <c r="N31" i="1"/>
  <c r="M27" i="1"/>
  <c r="M29" i="1"/>
  <c r="L27" i="1"/>
  <c r="L30" i="1" s="1"/>
  <c r="L31" i="1"/>
  <c r="K27" i="1"/>
  <c r="K30" i="1"/>
  <c r="K31" i="1"/>
  <c r="J27" i="1"/>
  <c r="I27" i="1"/>
  <c r="I29" i="1" s="1"/>
  <c r="I28" i="1"/>
  <c r="G30" i="1"/>
  <c r="H30" i="1" s="1"/>
  <c r="G29" i="1"/>
  <c r="H29" i="1" s="1"/>
  <c r="G28" i="1"/>
  <c r="H28" i="1" s="1"/>
  <c r="G27" i="1"/>
  <c r="H27" i="1"/>
  <c r="F27" i="1"/>
  <c r="F18" i="1" s="1"/>
  <c r="F8" i="1"/>
  <c r="F62" i="1"/>
  <c r="F7" i="1"/>
  <c r="G19" i="1"/>
  <c r="G13" i="1"/>
  <c r="N13" i="1" s="1"/>
  <c r="O13" i="1"/>
  <c r="P13" i="1"/>
  <c r="L13" i="1"/>
  <c r="J13" i="1"/>
  <c r="H13" i="1"/>
  <c r="G12" i="1"/>
  <c r="O12" i="1"/>
  <c r="P12" i="1"/>
  <c r="N12" i="1"/>
  <c r="L12" i="1"/>
  <c r="K12" i="1"/>
  <c r="I12" i="1"/>
  <c r="H12" i="1"/>
  <c r="G11" i="1"/>
  <c r="K11" i="1"/>
  <c r="P11" i="1"/>
  <c r="H11" i="1"/>
  <c r="G10" i="1"/>
  <c r="L10" i="1"/>
  <c r="L11" i="1"/>
  <c r="L9" i="1"/>
  <c r="L8" i="1" s="1"/>
  <c r="H10" i="1"/>
  <c r="E9" i="1"/>
  <c r="O79" i="1"/>
  <c r="I55" i="1"/>
  <c r="M73" i="1"/>
  <c r="J81" i="1"/>
  <c r="O61" i="2"/>
  <c r="O56" i="1"/>
  <c r="M30" i="1"/>
  <c r="O57" i="1"/>
  <c r="N56" i="1"/>
  <c r="K29" i="1"/>
  <c r="I56" i="1"/>
  <c r="O82" i="1"/>
  <c r="N62" i="2"/>
  <c r="M82" i="1"/>
  <c r="L62" i="2"/>
  <c r="N61" i="2"/>
  <c r="J73" i="1"/>
  <c r="L79" i="1"/>
  <c r="K28" i="1"/>
  <c r="P10" i="1"/>
  <c r="P9" i="1"/>
  <c r="P8" i="1" s="1"/>
  <c r="K10" i="1"/>
  <c r="K13" i="1"/>
  <c r="K9" i="1"/>
  <c r="K8" i="1" s="1"/>
  <c r="I10" i="1"/>
  <c r="I9" i="1" s="1"/>
  <c r="I8" i="1" s="1"/>
  <c r="O10" i="1"/>
  <c r="J10" i="1"/>
  <c r="N10" i="1"/>
  <c r="N11" i="1"/>
  <c r="N9" i="1" s="1"/>
  <c r="N8" i="1" s="1"/>
  <c r="P28" i="1"/>
  <c r="I11" i="1"/>
  <c r="J80" i="1"/>
  <c r="L55" i="1"/>
  <c r="J11" i="1"/>
  <c r="G87" i="2"/>
  <c r="E71" i="1"/>
  <c r="E27" i="1"/>
  <c r="I79" i="1"/>
  <c r="M75" i="1"/>
  <c r="K79" i="1"/>
  <c r="I82" i="1"/>
  <c r="K82" i="1"/>
  <c r="G85" i="2"/>
  <c r="H85" i="2" s="1"/>
  <c r="L73" i="1"/>
  <c r="P74" i="1"/>
  <c r="O28" i="1"/>
  <c r="L81" i="1"/>
  <c r="P62" i="2"/>
  <c r="O75" i="1"/>
  <c r="I80" i="1"/>
  <c r="O58" i="1"/>
  <c r="O81" i="1"/>
  <c r="K81" i="1"/>
  <c r="O29" i="1"/>
  <c r="E60" i="2"/>
  <c r="O31" i="1"/>
  <c r="L82" i="1"/>
  <c r="H84" i="2"/>
  <c r="H87" i="2" s="1"/>
  <c r="I30" i="1"/>
  <c r="P79" i="1"/>
  <c r="K74" i="1"/>
  <c r="K75" i="1"/>
  <c r="I75" i="1"/>
  <c r="O11" i="1"/>
  <c r="J12" i="1"/>
  <c r="J9" i="1" s="1"/>
  <c r="J8" i="1" s="1"/>
  <c r="I13" i="1"/>
  <c r="E77" i="2"/>
  <c r="N57" i="1"/>
  <c r="M61" i="2"/>
  <c r="I31" i="1"/>
  <c r="N58" i="1"/>
  <c r="N75" i="1"/>
  <c r="P82" i="1"/>
  <c r="M79" i="1"/>
  <c r="N30" i="1"/>
  <c r="P81" i="1"/>
  <c r="N73" i="1"/>
  <c r="K57" i="1"/>
  <c r="I73" i="1"/>
  <c r="M80" i="1"/>
  <c r="E126" i="2"/>
  <c r="H39" i="2"/>
  <c r="H38" i="2"/>
  <c r="H37" i="2"/>
  <c r="E35" i="2"/>
  <c r="Q36" i="2"/>
  <c r="Q37" i="2"/>
  <c r="Q38" i="2"/>
  <c r="Q39" i="2"/>
  <c r="P80" i="2" l="1"/>
  <c r="P81" i="2"/>
  <c r="O12" i="2"/>
  <c r="O11" i="2" s="1"/>
  <c r="R15" i="2"/>
  <c r="R12" i="2" s="1"/>
  <c r="R11" i="2" s="1"/>
  <c r="N77" i="2"/>
  <c r="N79" i="2" s="1"/>
  <c r="U79" i="2"/>
  <c r="K77" i="2"/>
  <c r="J12" i="2"/>
  <c r="J11" i="2" s="1"/>
  <c r="K12" i="2"/>
  <c r="K11" i="2" s="1"/>
  <c r="N12" i="2"/>
  <c r="N11" i="2" s="1"/>
  <c r="T36" i="2"/>
  <c r="O77" i="2"/>
  <c r="O79" i="2" s="1"/>
  <c r="U80" i="2"/>
  <c r="AP147" i="2"/>
  <c r="I12" i="2"/>
  <c r="I11" i="2" s="1"/>
  <c r="T37" i="2"/>
  <c r="T38" i="2"/>
  <c r="J77" i="2"/>
  <c r="R78" i="2"/>
  <c r="J31" i="1"/>
  <c r="J30" i="1"/>
  <c r="P58" i="1"/>
  <c r="P57" i="1"/>
  <c r="P55" i="1"/>
  <c r="H88" i="2"/>
  <c r="M55" i="1"/>
  <c r="J56" i="1"/>
  <c r="J75" i="1"/>
  <c r="J74" i="1"/>
  <c r="N80" i="1"/>
  <c r="N81" i="1"/>
  <c r="N82" i="1"/>
  <c r="J63" i="2"/>
  <c r="J61" i="2"/>
  <c r="J64" i="2"/>
  <c r="V79" i="2"/>
  <c r="V80" i="2"/>
  <c r="V81" i="2"/>
  <c r="N28" i="1"/>
  <c r="L74" i="1"/>
  <c r="J29" i="1"/>
  <c r="L29" i="1"/>
  <c r="L28" i="1"/>
  <c r="J62" i="2"/>
  <c r="J58" i="1"/>
  <c r="H52" i="2"/>
  <c r="S14" i="2"/>
  <c r="Q14" i="2"/>
  <c r="X14" i="2"/>
  <c r="X12" i="2" s="1"/>
  <c r="X11" i="2" s="1"/>
  <c r="V14" i="2"/>
  <c r="V12" i="2" s="1"/>
  <c r="V11" i="2" s="1"/>
  <c r="W14" i="2"/>
  <c r="W12" i="2" s="1"/>
  <c r="W11" i="2" s="1"/>
  <c r="T14" i="2"/>
  <c r="O39" i="2"/>
  <c r="O38" i="2"/>
  <c r="O37" i="2"/>
  <c r="O36" i="2"/>
  <c r="K64" i="2"/>
  <c r="K63" i="2"/>
  <c r="N86" i="2"/>
  <c r="N87" i="2"/>
  <c r="N88" i="2"/>
  <c r="M56" i="1"/>
  <c r="M58" i="1"/>
  <c r="L88" i="2"/>
  <c r="L87" i="2"/>
  <c r="L85" i="2"/>
  <c r="J57" i="1"/>
  <c r="K55" i="1"/>
  <c r="K56" i="1"/>
  <c r="H20" i="1"/>
  <c r="P30" i="1"/>
  <c r="O9" i="1"/>
  <c r="O8" i="1" s="1"/>
  <c r="J28" i="1"/>
  <c r="P56" i="1"/>
  <c r="M28" i="1"/>
  <c r="M31" i="1"/>
  <c r="P31" i="1"/>
  <c r="L57" i="1"/>
  <c r="L56" i="1"/>
  <c r="G103" i="2"/>
  <c r="P39" i="2"/>
  <c r="P38" i="2"/>
  <c r="P37" i="2"/>
  <c r="P36" i="2"/>
  <c r="U39" i="2"/>
  <c r="U36" i="2"/>
  <c r="G64" i="2"/>
  <c r="H64" i="2" s="1"/>
  <c r="G61" i="2"/>
  <c r="H61" i="2" s="1"/>
  <c r="N81" i="2"/>
  <c r="N78" i="2"/>
  <c r="N80" i="2"/>
  <c r="T81" i="2"/>
  <c r="T80" i="2"/>
  <c r="T78" i="2"/>
  <c r="S16" i="2"/>
  <c r="R16" i="2"/>
  <c r="W16" i="2"/>
  <c r="T16" i="2"/>
  <c r="I35" i="2"/>
  <c r="N35" i="2"/>
  <c r="J35" i="2"/>
  <c r="M35" i="2"/>
  <c r="J81" i="2"/>
  <c r="J78" i="2"/>
  <c r="J80" i="2"/>
  <c r="X81" i="2"/>
  <c r="X80" i="2"/>
  <c r="P88" i="2"/>
  <c r="P87" i="2"/>
  <c r="K35" i="2"/>
  <c r="M63" i="2"/>
  <c r="M62" i="2"/>
  <c r="J79" i="2"/>
  <c r="P79" i="2"/>
  <c r="P78" i="2"/>
  <c r="X79" i="2"/>
  <c r="H103" i="2"/>
  <c r="E103" i="2" s="1"/>
  <c r="AO143" i="2"/>
  <c r="F142" i="2"/>
  <c r="H28" i="2"/>
  <c r="P12" i="2"/>
  <c r="P11" i="2" s="1"/>
  <c r="Q16" i="2"/>
  <c r="X36" i="2"/>
  <c r="X38" i="2"/>
  <c r="L35" i="2"/>
  <c r="W35" i="2"/>
  <c r="S35" i="2"/>
  <c r="V35" i="2"/>
  <c r="R35" i="2"/>
  <c r="H36" i="2"/>
  <c r="O63" i="2"/>
  <c r="O64" i="2"/>
  <c r="O62" i="2"/>
  <c r="K79" i="2"/>
  <c r="K81" i="2"/>
  <c r="M77" i="2"/>
  <c r="I77" i="2"/>
  <c r="L77" i="2"/>
  <c r="U81" i="2"/>
  <c r="W79" i="2"/>
  <c r="S79" i="2"/>
  <c r="M88" i="2"/>
  <c r="O86" i="2"/>
  <c r="K86" i="2"/>
  <c r="S12" i="2" l="1"/>
  <c r="S11" i="2" s="1"/>
  <c r="O78" i="2"/>
  <c r="K78" i="2"/>
  <c r="K80" i="2"/>
  <c r="O81" i="2"/>
  <c r="O80" i="2"/>
  <c r="T12" i="2"/>
  <c r="T11" i="2" s="1"/>
  <c r="I39" i="2"/>
  <c r="I38" i="2"/>
  <c r="I37" i="2"/>
  <c r="I36" i="2"/>
  <c r="L79" i="2"/>
  <c r="L81" i="2"/>
  <c r="L80" i="2"/>
  <c r="L78" i="2"/>
  <c r="W37" i="2"/>
  <c r="W38" i="2"/>
  <c r="W36" i="2"/>
  <c r="W39" i="2"/>
  <c r="I80" i="2"/>
  <c r="I79" i="2"/>
  <c r="I78" i="2"/>
  <c r="I81" i="2"/>
  <c r="R38" i="2"/>
  <c r="R36" i="2"/>
  <c r="R37" i="2"/>
  <c r="R39" i="2"/>
  <c r="L39" i="2"/>
  <c r="L38" i="2"/>
  <c r="L37" i="2"/>
  <c r="L36" i="2"/>
  <c r="M39" i="2"/>
  <c r="M38" i="2"/>
  <c r="M37" i="2"/>
  <c r="M36" i="2"/>
  <c r="M78" i="2"/>
  <c r="M80" i="2"/>
  <c r="M81" i="2"/>
  <c r="M79" i="2"/>
  <c r="V38" i="2"/>
  <c r="V36" i="2"/>
  <c r="V37" i="2"/>
  <c r="V39" i="2"/>
  <c r="H27" i="2"/>
  <c r="H70" i="2"/>
  <c r="H69" i="2" s="1"/>
  <c r="J39" i="2"/>
  <c r="J37" i="2"/>
  <c r="J36" i="2"/>
  <c r="J38" i="2"/>
  <c r="H19" i="1"/>
  <c r="E19" i="1" s="1"/>
  <c r="H64" i="1"/>
  <c r="H63" i="1" s="1"/>
  <c r="E63" i="1" s="1"/>
  <c r="K39" i="2"/>
  <c r="K38" i="2"/>
  <c r="K36" i="2"/>
  <c r="K37" i="2"/>
  <c r="S37" i="2"/>
  <c r="S38" i="2"/>
  <c r="S39" i="2"/>
  <c r="S36" i="2"/>
  <c r="N39" i="2"/>
  <c r="N37" i="2"/>
  <c r="N38" i="2"/>
  <c r="N36" i="2"/>
  <c r="Q12" i="2"/>
  <c r="Q11" i="2" s="1"/>
  <c r="H26" i="2" l="1"/>
  <c r="E27" i="2"/>
  <c r="H68" i="2"/>
  <c r="F69" i="2"/>
  <c r="F68" i="2" l="1"/>
  <c r="F147" i="2" s="1"/>
  <c r="AO69" i="2"/>
  <c r="AO147" i="2" s="1"/>
  <c r="AQ147" i="2" l="1"/>
  <c r="AP9" i="2" s="1"/>
  <c r="AO9" i="2" l="1"/>
</calcChain>
</file>

<file path=xl/comments1.xml><?xml version="1.0" encoding="utf-8"?>
<comments xmlns="http://schemas.openxmlformats.org/spreadsheetml/2006/main">
  <authors>
    <author>Unknown</author>
  </authors>
  <commentList>
    <comment ref="H12" authorId="0" shapeId="0">
      <text>
        <r>
          <rPr>
            <b/>
            <sz val="9"/>
            <color indexed="81"/>
            <rFont val="Tahoma"/>
            <family val="2"/>
          </rPr>
          <t>Unknown:</t>
        </r>
        <r>
          <rPr>
            <sz val="9"/>
            <color indexed="81"/>
            <rFont val="Tahoma"/>
            <family val="2"/>
          </rPr>
          <t xml:space="preserve">
The budget serves only 500,000 people, and it therefore cannot accommodate for all the palestinians, who are served thru UNRWA in agreement withGoL since 2005</t>
        </r>
      </text>
    </comment>
  </commentList>
</comments>
</file>

<file path=xl/comments2.xml><?xml version="1.0" encoding="utf-8"?>
<comments xmlns="http://schemas.openxmlformats.org/spreadsheetml/2006/main">
  <authors>
    <author>Jorge Bica</author>
    <author>David Adams</author>
  </authors>
  <commentList>
    <comment ref="G20" authorId="0" shapeId="0">
      <text>
        <r>
          <rPr>
            <b/>
            <sz val="9"/>
            <color indexed="81"/>
            <rFont val="Tahoma"/>
            <family val="2"/>
          </rPr>
          <t>Jorge Bica:</t>
        </r>
        <r>
          <rPr>
            <sz val="9"/>
            <color indexed="81"/>
            <rFont val="Tahoma"/>
            <family val="2"/>
          </rPr>
          <t xml:space="preserve">
No detailed information in SSB in Arsal</t>
        </r>
      </text>
    </comment>
    <comment ref="G22" authorId="1" shapeId="0">
      <text>
        <r>
          <rPr>
            <b/>
            <sz val="9"/>
            <color indexed="81"/>
            <rFont val="Times New Roman"/>
            <family val="2"/>
          </rPr>
          <t>David Adams:</t>
        </r>
        <r>
          <rPr>
            <sz val="9"/>
            <color indexed="81"/>
            <rFont val="Times New Roman"/>
            <family val="2"/>
          </rPr>
          <t xml:space="preserve">
All PRS &amp; PRL need and target #s from UNWRA</t>
        </r>
      </text>
    </comment>
    <comment ref="H22" authorId="1" shapeId="0">
      <text>
        <r>
          <rPr>
            <b/>
            <sz val="9"/>
            <color indexed="81"/>
            <rFont val="Times New Roman"/>
            <family val="2"/>
          </rPr>
          <t>David Adams:</t>
        </r>
        <r>
          <rPr>
            <sz val="9"/>
            <color indexed="81"/>
            <rFont val="Times New Roman"/>
            <family val="2"/>
          </rPr>
          <t xml:space="preserve">
All PRS &amp; PRL need and target #s from UNWRA</t>
        </r>
      </text>
    </comment>
  </commentList>
</comments>
</file>

<file path=xl/sharedStrings.xml><?xml version="1.0" encoding="utf-8"?>
<sst xmlns="http://schemas.openxmlformats.org/spreadsheetml/2006/main" count="2025" uniqueCount="729">
  <si>
    <t>LCRP 2016 - Results Framework</t>
  </si>
  <si>
    <t>Sector: Energy and Water</t>
  </si>
  <si>
    <t>Energy and Water</t>
  </si>
  <si>
    <t>#</t>
  </si>
  <si>
    <t>Results Structure</t>
  </si>
  <si>
    <t>Result Statement</t>
  </si>
  <si>
    <t>Unit Cost $</t>
  </si>
  <si>
    <t>Budget</t>
  </si>
  <si>
    <t>National</t>
  </si>
  <si>
    <t>Needs</t>
  </si>
  <si>
    <t>Target</t>
  </si>
  <si>
    <t>Calculation Needs</t>
  </si>
  <si>
    <t>Calculation targets</t>
  </si>
  <si>
    <t>Indicator</t>
  </si>
  <si>
    <t>Units</t>
  </si>
  <si>
    <t>Definition (who/what, unit of measurement)</t>
  </si>
  <si>
    <t>Standards and Criteria</t>
  </si>
  <si>
    <t>Baseline &amp; Target</t>
  </si>
  <si>
    <t>Data collection, source, method</t>
  </si>
  <si>
    <t>Disaggregations</t>
  </si>
  <si>
    <t>Frequency</t>
  </si>
  <si>
    <t>Responsibility</t>
  </si>
  <si>
    <t>Use and Users</t>
  </si>
  <si>
    <t>AI Indicator</t>
  </si>
  <si>
    <t>MoV</t>
  </si>
  <si>
    <t>Akkar</t>
  </si>
  <si>
    <t>T5</t>
  </si>
  <si>
    <t>Bekaa</t>
  </si>
  <si>
    <t>Baalbek</t>
  </si>
  <si>
    <t>Beirut</t>
  </si>
  <si>
    <t>Mount Lebanon</t>
  </si>
  <si>
    <t>South</t>
  </si>
  <si>
    <t>El Nabatieh</t>
  </si>
  <si>
    <t>X</t>
  </si>
  <si>
    <t>PLANNING</t>
  </si>
  <si>
    <t>Planned presence of Partner</t>
  </si>
  <si>
    <t>Presence or not of funded WASH partner in coming months</t>
  </si>
  <si>
    <t>1 or blank</t>
  </si>
  <si>
    <t xml:space="preserve">Place a "1" in each month that the WASH partner has committed funding and corrresponding plans to undertake any WASH activities listed in the Results Framework. Leave cells blank otherwise. </t>
  </si>
  <si>
    <t>N/A</t>
  </si>
  <si>
    <t>Sites (IS, CS, Village,  School, PHC, etc.)</t>
  </si>
  <si>
    <t>Monthly</t>
  </si>
  <si>
    <t>All LCRP appealing agencies</t>
  </si>
  <si>
    <t>MoEW</t>
  </si>
  <si>
    <t>OUTCOME</t>
  </si>
  <si>
    <t>Sustainable and gender appropriate equitable access to Electricity</t>
  </si>
  <si>
    <t>OUTPUT</t>
  </si>
  <si>
    <t>Equitable and reliable access to electricity to ensure sufficient electric current for lighting, operation of basic household machinery and security puproses</t>
  </si>
  <si>
    <t>SyrRef</t>
  </si>
  <si>
    <t>AffLeb</t>
  </si>
  <si>
    <t>PRS</t>
  </si>
  <si>
    <t>PRL</t>
  </si>
  <si>
    <t>1.1.1</t>
  </si>
  <si>
    <t>ACTIVITY</t>
  </si>
  <si>
    <t>Provision of transformers medium/low voltage to improve the electric current</t>
  </si>
  <si>
    <t>1.1.2</t>
  </si>
  <si>
    <t>Reinforcement, rehabilitation, implementation of medium voltage cabes and poles</t>
  </si>
  <si>
    <t>1.1.3</t>
  </si>
  <si>
    <t>Reinforcement, rehabilitation, implementation of low voltage cables and poles</t>
  </si>
  <si>
    <t>1.1.4</t>
  </si>
  <si>
    <t>Provision of electrical systems to connect water sources to the electrical grid</t>
  </si>
  <si>
    <r>
      <t xml:space="preserve">Sustainable and gender appropriate equitable access to safe </t>
    </r>
    <r>
      <rPr>
        <b/>
        <u/>
        <sz val="14"/>
        <rFont val="Calibri"/>
        <family val="2"/>
        <scheme val="minor"/>
      </rPr>
      <t>water</t>
    </r>
    <r>
      <rPr>
        <sz val="14"/>
        <rFont val="Calibri"/>
        <family val="2"/>
        <scheme val="minor"/>
      </rPr>
      <t xml:space="preserve"> is ensured for the target population in sufficient quantities for drinking, cooking, personal and domestic hygiene.</t>
    </r>
  </si>
  <si>
    <t>Proportion of target population that has equitable access to safe water in sufficient quantities for drinking, cooking, personal and domestic hygiene.</t>
  </si>
  <si>
    <t>%</t>
  </si>
  <si>
    <t>numerator = # of individuals with sufficient safe water supply 
denominator = Target from LCRP</t>
  </si>
  <si>
    <t>Target = 100%</t>
  </si>
  <si>
    <t>from Output 1.1</t>
  </si>
  <si>
    <t xml:space="preserve">6 cohorts </t>
  </si>
  <si>
    <t>Progress against Sector Strategy and Donor Reporting</t>
  </si>
  <si>
    <t>Yes</t>
  </si>
  <si>
    <t>HH survey, FGDs, direct observations</t>
  </si>
  <si>
    <t>Equitable access to a sufficient quantity of safe water for drinking, cooking and personal and domestic hygiene at temporary locations (collective centers,agtherings and ITS).</t>
  </si>
  <si>
    <t># of individuals with sufficient safe water supply at an adequate level of service at temporary locations</t>
  </si>
  <si>
    <t># of individuals</t>
  </si>
  <si>
    <t>Count the # of individuals receiving the appropiate quantity of safe water as a result of your intervention. Note: the minimum standard is 35 litres per day and from a public network should be the national standard based on bacteriological parameters</t>
  </si>
  <si>
    <t xml:space="preserve">To prevent double counting or over-reporting persons should only be counted where the water supply improves. Beneficiaries of repetative activities should only be counted once. </t>
  </si>
  <si>
    <t>Baseline - 0
Target LCRP Appeal
2,862,291</t>
  </si>
  <si>
    <t>Household survey/monitoring during implementation.</t>
  </si>
  <si>
    <t>6 cohorts</t>
  </si>
  <si>
    <t>HH survey</t>
  </si>
  <si>
    <t>All ref living in Iss and CS+geographic area (note to Arsal SSUs) numbers from Shelter</t>
  </si>
  <si>
    <t>No idea</t>
  </si>
  <si>
    <t>Ask UNRWA</t>
  </si>
  <si>
    <t>2.1.1</t>
  </si>
  <si>
    <t>Water trucking using vouchers or other modality</t>
  </si>
  <si>
    <t>Volume of safe water provided in a month</t>
  </si>
  <si>
    <t>m3</t>
  </si>
  <si>
    <t xml:space="preserve">Water provided as a supliment or as only source for drinking and/or domestic purposes. Water supplied should be of a safe human consuption. </t>
  </si>
  <si>
    <t>Refer to Water Tech Guides + First 2 months provide 15L/p/d. Thereafter 35L/p/d +refer to WHO/National quality standards</t>
  </si>
  <si>
    <t>partner reporting</t>
  </si>
  <si>
    <t>2.1.2</t>
  </si>
  <si>
    <t>Provision of temporary water storage capacity at Household and/or site level</t>
  </si>
  <si>
    <t>Volume of household level storage tanks provided</t>
  </si>
  <si>
    <t>Volume of storage tanks provided to households and/or site level</t>
  </si>
  <si>
    <t>Refer to Water Tech Guides</t>
  </si>
  <si>
    <t>2.1.3</t>
  </si>
  <si>
    <t>Operation and maintenance of household-level and site water supply facilities and services (repairs &amp; maintenance to connections, water points, plumbing, etc. to ensure water quantity, quality and storage).</t>
  </si>
  <si>
    <t xml:space="preserve">Presence (or not) of agency undertaking operation and maintenance of water services and facilitites. </t>
  </si>
  <si>
    <t xml:space="preserve">Operation and maintenance work to ensure water facilities and services at the site or household remain above the standards. Work done "on-site" of IS, CS, institutions.
Indicate presence (mark YES) if operation and maintenance of water services and facilitites work has been carried out. include distribution of small water containers
NB: This activity should ultimately be handed over to WASH committees or local authority if relevant. </t>
  </si>
  <si>
    <t>Equitable access to a sufficient quantity of safe water for drinking, cooking and personal and domestic hygiene at permanent locations.</t>
  </si>
  <si>
    <t># of individuals with sufficient safe water supply at an adequate level of service at Permanent locations</t>
  </si>
  <si>
    <t xml:space="preserve">Count the # of individuals receiving the appropiate quantity of safe water as a result of your intervention. </t>
  </si>
  <si>
    <t>2.2.1</t>
  </si>
  <si>
    <t>Connection to public water supply network to provide safe and sufficient water supply</t>
  </si>
  <si>
    <t># of households with public connections installed</t>
  </si>
  <si>
    <t># HH</t>
  </si>
  <si>
    <t xml:space="preserve">Number of connections to a publicly-owned water supply network at household level.
E.g. Count X connection(s) to a network at HH level. </t>
  </si>
  <si>
    <t>2.2.2</t>
  </si>
  <si>
    <t>Extension/ rehabilitation/ construction of public water distribution network (including transmission and pumping lines)</t>
  </si>
  <si>
    <t>length of network extended/rehabilitated/constructed.</t>
  </si>
  <si>
    <t>m</t>
  </si>
  <si>
    <t xml:space="preserve">Work done to segment(s) of a water network to increase the volume of water supplied to a service area. Work done "off-site" of IS, CS, SSU, institutions. This work may be constructing a new network, extending an existing network to supply a new service area or rehabilitating segments to reduce water losses or render them functional (need to ensure safe and fully pressurised). </t>
  </si>
  <si>
    <t>2.2.3</t>
  </si>
  <si>
    <t>Construction / Rehabilitation of public water source (springs, wells, treatment facilities), including provision of equipment for proper operations of developed sources</t>
  </si>
  <si>
    <t xml:space="preserve"># of licenced public water sources rehabilitated, functioning and monitored </t>
  </si>
  <si>
    <t>Work done that increases the volume of water produced from a particular source for a service area. May include; the equiping of a well previously or newly drilled at permanent supply locations including pumps, gensets and associated tools, Provision of fuel for pumping stations, the rehabilitation of a well/spring. Appropriate approval and licencing procedures should be followed. Including monitoring safety and sustainability
A water source is considered functioning when: the source includes treatment, water level monitored, power source and materials to maintain
A pump without treatment or monitoring is not considered functional!</t>
  </si>
  <si>
    <t>Refer to MoEW guidelines</t>
  </si>
  <si>
    <t>2.2.4</t>
  </si>
  <si>
    <t>Provision of water storage capacity at communal and permanent (concrete) level: construction/ rehabilitation of large permanent water storage tanks, reservoirs, etc.</t>
  </si>
  <si>
    <t>Volume of permanent communal level storage tanks or reservoirs rehabilitated or constructed.</t>
  </si>
  <si>
    <t xml:space="preserve">Volume of storage tanks or reservoirs rehabiliated or constructed to increase the water storage capacity for a particular service area. E.g. an existing tank/reservoir may be off-line but its rehabilitation would bring it back on-line. </t>
  </si>
  <si>
    <t>Water Quality: Monitoring of water quality to ensure safe supply for drinking, cooking and personal and domestic hygiene purposes</t>
  </si>
  <si>
    <t>????????????</t>
  </si>
  <si>
    <t>Ministries</t>
  </si>
  <si>
    <t>WE</t>
  </si>
  <si>
    <t>Union Municipalities</t>
  </si>
  <si>
    <t>Municipalities</t>
  </si>
  <si>
    <t>2.3.1</t>
  </si>
  <si>
    <t xml:space="preserve">Provision of water quality monitoring kits  </t>
  </si>
  <si>
    <t>2.3.2</t>
  </si>
  <si>
    <t>Provision and installation of water quality monitoring stations along rivers and water sources (springs, wells)</t>
  </si>
  <si>
    <t>2.3.3</t>
  </si>
  <si>
    <t xml:space="preserve">Provision of mobile water quality monitoring laboratories </t>
  </si>
  <si>
    <t>Water and wastewater management: National to local level systems strengthened and harmonized in line with regulatory framework to increase access to safe and sufficient drinking water.</t>
  </si>
  <si>
    <t># Regulating authorities with systems and capacities strengthened and harmonized to  improve integrated water resource management and access</t>
  </si>
  <si>
    <t># municipalites/ WE</t>
  </si>
  <si>
    <t xml:space="preserve"># of government authorities benefiting from capacity building, policy/planning development, systemdevelopment/management or other support compliant with legislation. </t>
  </si>
  <si>
    <t>Baseline - 0
Target LCRP Appeal
286</t>
  </si>
  <si>
    <t>report by implementing agency</t>
  </si>
  <si>
    <t>Governerate</t>
  </si>
  <si>
    <t>WE/Municipal level survey, KIIs</t>
  </si>
  <si>
    <t>WE's &amp; LRA</t>
  </si>
  <si>
    <t>2.4.1</t>
  </si>
  <si>
    <t># of staff with improved capacity to implement national/regional legislation, policies and plans related to drinking water supply.</t>
  </si>
  <si>
    <t># staff</t>
  </si>
  <si>
    <t xml:space="preserve">A staff has capacity built if they were present through the entire period of a training event = 1.  The indicator should include all participants at workshop/training that either had a product (system of operation, best practices guide, workplan) or provided management/technical training. A staff has been embedded or recruited for a regulating authority responsible for water and/wastewater management consistent with legislative framework. </t>
  </si>
  <si>
    <t>2.4.2</t>
  </si>
  <si>
    <t>Legislative frameworks and systems improved in MoEW and WE related to safe and sufficient drinking water supply. May include: legislative review, policy development/review, intergrated water resource management studies/assessments/planning, water safety plans, drought/water scarcity plans, masterplans, database system development/management, etc.</t>
  </si>
  <si>
    <t># of national/regional IWRM assessments, national/regional legislation, policies and plans prepared.</t>
  </si>
  <si>
    <t xml:space="preserve"># </t>
  </si>
  <si>
    <t xml:space="preserve"># of IWRM related studies, policies and plans that support integrated water resource management. </t>
  </si>
  <si>
    <t>2.4.3</t>
  </si>
  <si>
    <t>Support to MoEW and WE's for awareness raising on water conservation and water quality  campaigns.</t>
  </si>
  <si>
    <t>2.4.4</t>
  </si>
  <si>
    <t>Provision of technical assistance to MoEW and WE's for the development of a national water quality monitoring program</t>
  </si>
  <si>
    <t>MoPH</t>
  </si>
  <si>
    <t>Safe and equitable access to a sufficient quantity of water for drinking, cooking and personal and domestic hygiene at public health facilities.</t>
  </si>
  <si>
    <t># of individuals with sufficient safe water supply at an adequate level of service at public health facilities</t>
  </si>
  <si>
    <t>No</t>
  </si>
  <si>
    <t>Public Health Facilities</t>
  </si>
  <si>
    <t>Ask Health</t>
  </si>
  <si>
    <t>2.5.1</t>
  </si>
  <si>
    <t>Rehabilitation of water supply systems at public health facilities to provide safe and sufficient water supply</t>
  </si>
  <si>
    <t># of public health facilities with suficient and safe water supply at an adequate level of service</t>
  </si>
  <si>
    <t>Work done that increases the volume of water provided from an existing supply system. Appropriate approval and licencing procedures should be followed. Including monitoring safety and sustainability and cleanliness.</t>
  </si>
  <si>
    <t>Check with health</t>
  </si>
  <si>
    <t>2.6.1</t>
  </si>
  <si>
    <t>Construction/rehabilitation/extension of irrigation systems</t>
  </si>
  <si>
    <t>2.6.2</t>
  </si>
  <si>
    <t>Upgrading of irrigation canals to piped networks</t>
  </si>
  <si>
    <t>2.6.3</t>
  </si>
  <si>
    <t>Provision of water sources (rainwater harvesting, ponds, or storage reservoirs) for irrigation purposes</t>
  </si>
  <si>
    <t>Increase access to improved, sustainable, culturally and gender appropriate sanitation and drainage services for target population.</t>
  </si>
  <si>
    <t>Proportion of target population with increased access to sanitation services that are improved, sustainable, culturally and gender appropriate</t>
  </si>
  <si>
    <t>numerator = # of individuals with increased access to sanitation services
denominator = Target from LCRP</t>
  </si>
  <si>
    <t>WASH Sector Guildelines</t>
  </si>
  <si>
    <t>from Output 2.1</t>
  </si>
  <si>
    <t xml:space="preserve"> HH survey,KIIs, FGDs, direct observations</t>
  </si>
  <si>
    <t>Sanitation: Adequate, appropriate and acceptable sanitation conditions, to ensure a safe environment at temporary locations (collective centers, gatherings and ITS).</t>
  </si>
  <si>
    <t># of individuals with access to improved safe environment at temporary locations</t>
  </si>
  <si>
    <t xml:space="preserve">Count the # of individuals with access to safe sanitation facilities and conditions as a result of your intervention. Note safe environment includes safe sanitation facilities, clean environment and vector control. </t>
  </si>
  <si>
    <t>Baseline - 0
Target LCRP Appeal
478,184</t>
  </si>
  <si>
    <t>Household survey/monitoring during implementation</t>
  </si>
  <si>
    <t>No Idea</t>
  </si>
  <si>
    <t>3.1.1</t>
  </si>
  <si>
    <r>
      <t>Construction/rehabilitation of latrines/toilets at Household level (with connection to appropriate sludge management mechanism</t>
    </r>
    <r>
      <rPr>
        <sz val="14"/>
        <color theme="1"/>
        <rFont val="Calibri"/>
        <family val="2"/>
        <scheme val="minor"/>
      </rPr>
      <t>)</t>
    </r>
  </si>
  <si>
    <t xml:space="preserve"># of Latrines/toilets constructed or rehabilitated. </t>
  </si>
  <si>
    <t># latrines</t>
  </si>
  <si>
    <t>Latrine at household or shared in collective shelters; built to sector standard with accepted sludge management.
Rehbabilitation is major work that makes a non-functional unit functional (not a door replacement)</t>
  </si>
  <si>
    <t>Physical count</t>
  </si>
  <si>
    <t>3.1.2</t>
  </si>
  <si>
    <t>Site Sludge Removal using vouchers or other modality</t>
  </si>
  <si>
    <t>Volume of sludge removed from site during the month using vouchers or other modality</t>
  </si>
  <si>
    <t>Volume in m3 of sludge that has been removed from the site and delivered to the appropriate Municipal sludge disposal/treatment facility during the month of reporting</t>
  </si>
  <si>
    <t>monthly</t>
  </si>
  <si>
    <t>Partner reporting</t>
  </si>
  <si>
    <t>3.1.3</t>
  </si>
  <si>
    <t>Operation and maintenance of household-level and site sanitation facilities and services (including the decomissioning of latrines/toilets, holding tanks, septic systems); household-level and site solid waste facilities and services (including repair and replacement of bins), vector control and drainage</t>
  </si>
  <si>
    <t xml:space="preserve">Presence (or not) of agency undertaking operation and maintenance of sanitation services and facilitites. </t>
  </si>
  <si>
    <t xml:space="preserve">Operation and maintenance work to ensure sanitation facilities and services at the site or household remain above the standards. Work done "on-site" of IS, CS, SSU, institutions. Operation and maintenance work to ensure solid waste facilities (distribution of of bins provided # of 200L bins (or smaller) provided for groups inside temporary locations and to households) and services at the site or household remain above the standards. Can include distribution of drainage and/or sanitation kits. Clear/remove vector breeding &amp; resting sites including spraying campaigns. Work done "on-site" of IS, CS, SSU, drainage.
Indicate presence (mark YES) if operation and maintenance of sanitation services and facilitites work has been carried out. 
NB: This activity should ultimately be handed over to WASH committees or local authority if relevant. </t>
  </si>
  <si>
    <t>self report</t>
  </si>
  <si>
    <t xml:space="preserve">OUTPUT
</t>
  </si>
  <si>
    <t>Improved Municipal sludge and wastewater management</t>
  </si>
  <si>
    <t># of individuals with access to wastewater/sewage systems</t>
  </si>
  <si>
    <t xml:space="preserve">Count the # of individuals that have improved wastewater disposal and treatement as a result of your intervention. </t>
  </si>
  <si>
    <t>Baseline - 0
Target LCRP Appeal
813,195</t>
  </si>
  <si>
    <t>Count HH during implementation</t>
  </si>
  <si>
    <t>6 Cohorts</t>
  </si>
  <si>
    <t>Refs not in 2.1+VASyr/Geographic</t>
  </si>
  <si>
    <t>3.2.1</t>
  </si>
  <si>
    <t>Construction/extention/rehabilitation of wastewater networks</t>
  </si>
  <si>
    <t>Length of network</t>
  </si>
  <si>
    <t>Count of network sections (by meter) that have been repaired, rehabilitated or extended</t>
  </si>
  <si>
    <t>Government standard?</t>
  </si>
  <si>
    <t>3.2.2</t>
  </si>
  <si>
    <t>Construction/Augmentation/rehabilitation of wastewater treatment facilities and processes, including provision of septic tanks in remoe areas</t>
  </si>
  <si>
    <t># of facilities construction/augmented/rehabilitated</t>
  </si>
  <si>
    <t># facilities</t>
  </si>
  <si>
    <t>Count of wastewater treatment plants that have been repaired, rehabilitated or extended</t>
  </si>
  <si>
    <t xml:space="preserve">Improvement of stormwater drainage and management of flood risks </t>
  </si>
  <si>
    <t># of household saved from flooding per km of channels or river banks constructed/rehabilitatd</t>
  </si>
  <si>
    <t>3.3.1</t>
  </si>
  <si>
    <t>Flood mitigation of existing watercourses and rivers surrounding ITS sites.</t>
  </si>
  <si>
    <t>3.3.2</t>
  </si>
  <si>
    <t>Cleaning of Rivers and Storm Water Channels and provision of protection fences</t>
  </si>
  <si>
    <t>3.3.3</t>
  </si>
  <si>
    <t>Protecting River banks through building of retaining walls to prevent flooding into houses (individuals)</t>
  </si>
  <si>
    <t>3.3.4</t>
  </si>
  <si>
    <t>Protecting River banks through building of retaining walls to prevent flooding into agricultural lands (hectares)</t>
  </si>
  <si>
    <t>3.3.5</t>
  </si>
  <si>
    <t>Construction/Extension/rehabilitation of storm water channels</t>
  </si>
  <si>
    <t xml:space="preserve">Sanitation: Adequate, appropriate and acceptable sanition conditions, to a ensure a safe environment at public health facilities. </t>
  </si>
  <si>
    <t># of individuals with access to improved safe environment at public health facilities</t>
  </si>
  <si>
    <t xml:space="preserve">Count the # of individuals with access to safe sanitation facilities and conditions as a result of your intervention. Note: safe environment includes safe sanitation facilities, clean environment and vector control. </t>
  </si>
  <si>
    <t>3.4.1</t>
  </si>
  <si>
    <t>Construction/rehabilitation of sanitation facilities in public health facilities</t>
  </si>
  <si>
    <t># of public health facilities with suficient and safe sanitation facilities at an adequate level of service</t>
  </si>
  <si>
    <t>Work done that increases the sanitation safety from an existing supply system. Appropriate approval and licencing procedures should be followed. Including monitoring safety and sustainability and cleanliness.</t>
  </si>
  <si>
    <t>MOPH Guildelines</t>
  </si>
  <si>
    <t>Sites (IS, CS, Village,  PHC, etc.)</t>
  </si>
  <si>
    <t>MoE/MoIM</t>
  </si>
  <si>
    <t>Support to MoE and other concerned government institutions to strengthen the management and enforcement of measures that mitigate environmental impacts.</t>
  </si>
  <si>
    <t># of individuals with access to solid waste services</t>
  </si>
  <si>
    <t xml:space="preserve">Count the # of individuals with access to solidwaste services as a result of your interventions. Note this includes  collection and final safe disposal according to sector standards. </t>
  </si>
  <si>
    <t>Baseline - 0
Target LCRP Appeal
1,514,958</t>
  </si>
  <si>
    <t>TBD</t>
  </si>
  <si>
    <t>Provide continuous technical support for capacity building, training and awareness activities to mitigate the environmental impacts of the Syrian crisis</t>
  </si>
  <si>
    <t># of waste containers</t>
  </si>
  <si>
    <t xml:space="preserve">This is the measure of bins provided # of waste containers provided for groups of households.  </t>
  </si>
  <si>
    <t>5.1.2</t>
  </si>
  <si>
    <t xml:space="preserve">Conduct environmental assessments and other relvant studies needed for idenitfying and mitigating the environmental impacts of the Syrian crisis. </t>
  </si>
  <si>
    <t># of solid waste truck / compactor truck or other provided to Municipality</t>
  </si>
  <si>
    <t>Count of truck per Municipality</t>
  </si>
  <si>
    <t>Provide needed Solid Waste Management systems to alleviate environmental impacts of solid waste generated from displaced Syrians and Palestinians and host communities most affected by the Syrian crisis.</t>
  </si>
  <si>
    <t># sites with solid waste collected and safely disposed</t>
  </si>
  <si>
    <t># sites</t>
  </si>
  <si>
    <t>Solid waste collected (rivers, neglected neighbourhoods, etc.) and safe disposal at permanent community level, in case of emergency to mitigate public health hazards and risk of flooding</t>
  </si>
  <si>
    <t>Report only one time per locality</t>
  </si>
  <si>
    <t>Syr</t>
  </si>
  <si>
    <t>Leb</t>
  </si>
  <si>
    <t>5.2.1</t>
  </si>
  <si>
    <t xml:space="preserve">Support to local authorities in waste sorting, collection, recycling, transportation and storage including the provision of solid waste collection trucks and bins, plastic bags for sorting) including healthcare waste management </t>
  </si>
  <si>
    <t>5.2.2</t>
  </si>
  <si>
    <t>Support to local authorities in the construction of new SW facilities and upgrade/rehabilitate existing SW infrastructure</t>
  </si>
  <si>
    <t xml:space="preserve">Support to local authorities to close and rehabilitate identified priority dumps in areas of high displaced population’s concentration </t>
  </si>
  <si>
    <t>Mitigate the assessed deterioration of air quality associated with the Syrian Crisis affecting environmental and human health.</t>
  </si>
  <si>
    <t xml:space="preserve"> Identify priority measures for addressing environmental and human health considerations due to the deterioration of the air quality from the energy and transport sector</t>
  </si>
  <si>
    <t>Provide technical assistance, training and priority equipment to enforce environmental regulations related to reduce emissions from private generators for displaced population and host communities</t>
  </si>
  <si>
    <t xml:space="preserve">Mitigate environmental risks of the Syrian crisis on Land use and Natural Resources Management  </t>
  </si>
  <si>
    <t>Support local authorities to implement urban planning regulations including the construction permit No. 613/ CoM related to construction/housing of host communities and displaced populations</t>
  </si>
  <si>
    <t>Support local authorities to prevent ITSs encroachment  on Environmentally Sensitive Areas (ESAs), agriculture and flood-prone areas through proper delineation and monitoring of ITSs and enforce “exclusion zones” in these areas</t>
  </si>
  <si>
    <t xml:space="preserve">Support local authorities to strengthen forest management programs and reforestation activities in most vulnerable communities (4 communities) </t>
  </si>
  <si>
    <t xml:space="preserve">Strengthen environmental monitoring of water resources through enforcing Emission Limit Values (ELVs) in surface water, groundwater resources and water networks with special focus on areas of high risk on water resources in vulnerable communities. </t>
  </si>
  <si>
    <t>Target populations are enabled to use and maintain wash facilites and they are aware of key public health risks to prevent the deterioration in hygienic conditions.  (and are capacitated to adopt good hygiene practices and measures  and to use and maintain the facilities available).</t>
  </si>
  <si>
    <t>Proportion of the target population that are aware of key public health risks and are capacitated to adopt good WASH practices and measures to prevent the deterioration in hygienic conditions Water and Sanitation related diseases.</t>
  </si>
  <si>
    <t>numerator = # of individuals who have experienced HP Session
denominator = Target from LCRP</t>
  </si>
  <si>
    <t>from 3.1</t>
  </si>
  <si>
    <t>HH survey, KIIs, FGDs, direct observations</t>
  </si>
  <si>
    <t>Hygiene promotion: Target population are aware of key public health risks and are mobilised to adopt measures to prevent the deterioration in hygienic conditions and to use and maintain the facilities provided.</t>
  </si>
  <si>
    <t xml:space="preserve"># individuals who have experienced an behaviour change session/activities
</t>
  </si>
  <si>
    <t># of individuals who have received at least 1 HP session at HH, community focus group, institutional level.</t>
  </si>
  <si>
    <t>Criteria for WASH committees to be developed by HP TWIG
• Impact of HP session and changing behaviour will be measured by KAP surveys 
• KAP has to be conducted regularly (at the beginning of the projec and the end of the project)</t>
  </si>
  <si>
    <t>Baseline - 0
Target LCRP Appeal
2,008,651</t>
  </si>
  <si>
    <t xml:space="preserve">count of number of people attending sessions </t>
  </si>
  <si>
    <t>HH survey, KIIs, FGDs</t>
  </si>
  <si>
    <t>People reached by water activities</t>
  </si>
  <si>
    <t>1.1+1.2</t>
  </si>
  <si>
    <t>same as people reached by SWM activities</t>
  </si>
  <si>
    <t>6.1.2</t>
  </si>
  <si>
    <t>Community Mobilisation and WASH changing behavior activities with community during HH visits or to focus groups in various contexts (including PHCs,  SDCs, Schools, Community centres).</t>
  </si>
  <si>
    <t># of sites (ITS, CS, Schools, Community center, municipality, PHC, CFS) whith sutained good WASH practices</t>
  </si>
  <si>
    <t xml:space="preserve"># of sites
</t>
  </si>
  <si>
    <t xml:space="preserve">Community members sustain good wash practices for one month by having, 1) clean toilet/latrines, 2) zero open defecation, 3) community member wash their hand in five critical times (before preparing food, before eating, after using toilet, after changing diapers, before feeding children), 4) clean environment (no solid waste around and inside the tents/shelter, including sorting and recycling if appropriate), 5) adequate water handling practices to minimize contamination and increase water conservation. 
This indicator will be reported monthly through explatory visits, observation, spot check, and community feedback.
the ulitmate objective is that 100% of site community members sustain good wash practices but 80% is acceptbale with vision to reach the 100% in the end of the year.
</t>
  </si>
  <si>
    <t>• At least 80% of the population has access to drinking water (HH treated, bottled, chlorinated, filtered water)
• At least 80% of households use hygienic latrines (clean)
• At least 80% of households dispose safely and hygienically the solid waste  
• At least 60% of people wash their hands at crritical times
• At least 70% of the population knows the disease transmission scheme from the fecal risk and prevention methods
• At least once a month the site is cleaned
Role of wash actor/ Hygiene promoters and community mobilizers:
• Conduct baseline survey and end of project survey. (cover the 5 wash behavior [questionnaire + observation]), if the baseline is higher than the percentage mentioned above, wash actors have to work to acheive the 100% or the highest percentage that they can reach in their program cycle.
•  Fill a weekly log to monitor the adoption of hygiene practices (wash committees can fill the daily log and report to wash actor)
• HH visit focuses on needs and gaps for a defined family, and evolving context (individualized messages, outbreaks) 
• Focus HP activities (depending of type of problems) by both hygiene cessions and active solution 
   - Face to face participatory discussion with families (defining barriers and solutions)  
   - Referral to relevant stakeholder if it is required (health, wash, education...)
• Enable wash volunteer/ focal point/ committee to monitor and fil daily/weekly log on hygiene practices adopted by the community
• Series of topics that could be discussed with community : [1) Diarrhea/ORS/ Handwashing, 2) Chain of contamination (food, water, open defecation, vector), 3) personal hygiene, 4) water chain storage and treatment, 5) menstrual hygiene, 6) SWM &amp; Vector Awareness
• Tackle specific hygiene issues or practices, to determine the reasons for current practices in a solution oriented environment while inspiring behavior change.
• A clean-up campaign led and implemented by community latrines, solid waste, water tanks and filters)
• Organize Competition
• Sites becomes and remains a "Sanitized/ clean" by the quality of the process followed.</t>
  </si>
  <si>
    <t xml:space="preserve">Baseline - 0
Target LCRP Appeal
</t>
  </si>
  <si>
    <t>Signature list</t>
  </si>
  <si>
    <t>Monthy</t>
  </si>
  <si>
    <t>Mass media and awareness campaigns  to municipalities (hygiene, water conservation and water quality, solid waste management..)</t>
  </si>
  <si>
    <t xml:space="preserve"># of municipalities/cadastre benefited from a mass media or awareness campaign
</t>
  </si>
  <si>
    <t># municipalites or cadastres</t>
  </si>
  <si>
    <t>• Mass campaign at community level is planned and organized in advance, while making sure to notify community by variable means including one or more of TV spots, Radio spots, Pamphlet distribution, SMS, Megaphones, Marathon, Theatre play.
• It could revolve around a defined specific theme (Golal hand washing day, water day, toilet day, Vector Awareness, etc)
• Scale can vary, national or local campaign, local media</t>
  </si>
  <si>
    <t>Themes:
World water day (22Mar)
Global handwashing (15Oct)
World toilet day (19Nov)
Vector awareness
Solid waste management awareness
Water conservation/treatment, etc.</t>
  </si>
  <si>
    <t>SMS reports form company
Documentation and photos
Interviews with community</t>
  </si>
  <si>
    <t>Formation and hand-over of responsibilities (basic reparations, maintenance, waste management, hygiene advices) to WASH committees and community based hygiene volunteers.</t>
  </si>
  <si>
    <t># of committees taking responsibility for the management and maintenance of water supply and sanitation facilities as appropriate</t>
  </si>
  <si>
    <t># committees</t>
  </si>
  <si>
    <t xml:space="preserve">• Trainings of Trainers for relevant actors and active community members
• Standardized tools and different theme (community mobilzation, AWD response, Water scarcity, HP, HP with children, etc)
• Training for health, GBV, and education teams to integrate HP in their activities
• 20-25 persons/ training
• ToT (5 days), Hygiene promoters and community mobilizers (2-3 days)
</t>
  </si>
  <si>
    <t xml:space="preserve">            
• All sections of the community, including vulnerable groups, are consulted and represented at all stages  of the project
• Individual volunteers should always be above the legal age of employment (even though they are not getting paid). 
• Involvement of younger volunteers is encouraged through youth and children’s health and hygiene clubs.</t>
  </si>
  <si>
    <t>signature list
signed ToRs for community members</t>
  </si>
  <si>
    <t>Capacity building through training for relevant government line departments, Community Hygiene Promoters, MoH and MEHE public health promoters and Community Mobilizers.</t>
  </si>
  <si>
    <t># of individuals trained in WASH good behavior</t>
  </si>
  <si>
    <t># individuals</t>
  </si>
  <si>
    <t xml:space="preserve">• Trainings of Trainers for relevant actors and active community members
• Standardized tools and different theme (AWD response, Water conservation, HP, HP with children, solida waste management, etc)
• Training for health, GBV, and education teams to integrate HP in their activities
• 20-25 persons/ training
• ToT (5 days), Hygiene promoters and community mobilizers (2-3 days)
</t>
  </si>
  <si>
    <t xml:space="preserve">
• Agreed standard themes and methods to be used in trainings based on the participatory approach while ensuring to be accessible to a diverse socio-economic population 
• UNICEF training toolkit is available and in process of adaptation 
• Hygiene promoters have access to IEC materials at all time
</t>
  </si>
  <si>
    <t># Of trainees, 
pre and post test (for quality assesment)</t>
  </si>
  <si>
    <t>Hygiene items: Target population has access to and is involved in identifying and promoting the use of hygiene items to ensure personal hygiene, health, dignity and well-being.</t>
  </si>
  <si>
    <t># individuals with access to hygiene,diginity or baby kits or vouchers</t>
  </si>
  <si>
    <t>Count of persons who have received at least 1 standard kit ( baby, hygiene dignity kit). Note this applies to one off kits not refills.</t>
  </si>
  <si>
    <t>Baseline - 0
Target LCRP Appeal
342,020</t>
  </si>
  <si>
    <t>calculated from 6 persons per kit or 6 persons per household for conditional cash/voucher</t>
  </si>
  <si>
    <t>All LCRP Appealing Agencies</t>
  </si>
  <si>
    <t>12% Inter Agency questionaire</t>
  </si>
  <si>
    <t>No data</t>
  </si>
  <si>
    <t>Distribution of family hygiene kits or vouchers</t>
  </si>
  <si>
    <t># of hygiene kits  or vouchers provided</t>
  </si>
  <si>
    <t># kits</t>
  </si>
  <si>
    <t>Hygiene kits are distributed to promote hygiene, and may also include articles to ensure dignity such as hair combs. 
A hygiene kit should include materials for: Storage of safe drinking water at household level and good practice around drinking water use; Hand washing at key times; Washing of body and clothes; Management of babies and young children’s faeces; Anal cleansing; Management of menstruatio.
 Hygiene kit and voucher distributions must be undertaken as part of a broader hygiene promotion campaign to explain why the items are being distributed, demonstrations (hand washing), and an interactive activity to make sure that the key messages have been understood.Post-distribution monitoring should take place shortly after the distribution to ensure that the intended beneficiaries received their entitlement. 
• The PDM  checks that the items are being used correctly and that the beneficiaries are satisfied with the how the distribution was conducted and the items received.</t>
  </si>
  <si>
    <t>Kit for 5-6 persons:
Content of HK: Soap 125 g (8), Tooth brush, small size, soft bristle (5), Tooth paste (50 ml) (1), Shampoo 1 liter (1), Sanitary napkins (10)  (2), Cotton towel (size 140cm*90cm) (2), Comb (2), Washing line clothe (10 m) (1), Garbage bag 20 liters (1), Laundry powder 2 kg (1), Antibacterial detergent 500ml, dishwashing (1), Toilet paper (4) (2), Paper tissue (box 200 double ply) (1), Plastic bucket 22 litres with lid (1), Disinfectants/antiseptics (650-850ml) (1)</t>
  </si>
  <si>
    <t>Distribution of baby hygiene kits or vouchers</t>
  </si>
  <si>
    <t># of baby hygiene kits provided or vouchers</t>
  </si>
  <si>
    <t>Baby kits are distributed to promote hygiene, and may also include articles to ensure dignity such as clothes. A Baby kit should include materials for; 
- Hand washing at key times
- Washing of body
- Management of babies faeces 
- Anal cleansing
- Desinfectant</t>
  </si>
  <si>
    <t>Baby kit is distributed by wash partner or child protection partner, it is given to the new comers. (0-3 months), (3-6; 6-9 months), (12-24 months)
Content: Diapers (220, 160, 160), Powder talc 200 gr, Sudo cream, Baby underwear, Pajama, Baby bathing soap 250 gr, Dettol 500 ml (1)</t>
  </si>
  <si>
    <t xml:space="preserve">Ensure improved preparedness and efficiency of sector response. </t>
  </si>
  <si>
    <t xml:space="preserve">Preparedness materials for contingency response and data for targeting and prioritisation. </t>
  </si>
  <si>
    <t xml:space="preserve">National assessment, studies to better define needs, targeting and prioritisation of sector response. </t>
  </si>
  <si>
    <t xml:space="preserve">Ensure contingency stock identified through preparedness plans for various scenarios including disease outbreaks, mass influx and Internal displacement. </t>
  </si>
  <si>
    <t>Capacity building and support for MoEW and WE and LRA. May include: Skill building; training of technicians; seconding of staff; identifying sharing best practices; promotion of water demand management, water quality management; conservation and reuse awareness raising;</t>
  </si>
  <si>
    <t>Reduce irrigation water consumption to lower stresses on water resources, by improving irrigation efficiency of existing and planned irrigation schemes. (m3 of water saved)</t>
  </si>
  <si>
    <t>Mitigate impact on the environment</t>
  </si>
  <si>
    <t>4.1.1</t>
  </si>
  <si>
    <t>4.1.2</t>
  </si>
  <si>
    <t>4.2.1</t>
  </si>
  <si>
    <t>4.2.2</t>
  </si>
  <si>
    <t>4.2.3</t>
  </si>
  <si>
    <t>4.3.1</t>
  </si>
  <si>
    <t>4.3.2</t>
  </si>
  <si>
    <t>4.4.1</t>
  </si>
  <si>
    <t>4.4.2</t>
  </si>
  <si>
    <t>4.4.3</t>
  </si>
  <si>
    <t>4.4.4</t>
  </si>
  <si>
    <t>5.1.3</t>
  </si>
  <si>
    <t>5.1.4</t>
  </si>
  <si>
    <t>6.1.1</t>
  </si>
  <si>
    <t>Reinforcement, rehabilitation, implementation of medium voltage cables and poles</t>
  </si>
  <si>
    <t>Operation and maintenance of household-level and site water supply facilities and services (repairs &amp; maintenance to connections, water treatment, plumbing, etc. to ensure water quantity, quality and storage).</t>
  </si>
  <si>
    <t>Equitable access to a sufficient quantity of safe water for drinking, cooking, and personal and domestic hygiene at permanent locations.</t>
  </si>
  <si>
    <t>Provide technical support for capacity building, training and awareness activities to mitigate the environmental impacts of the Syrian crisis</t>
  </si>
  <si>
    <t xml:space="preserve">Conduct environmental assessments and other relevant studies needed for idenitfying and mitigating the environmental impacts of the Syrian crisis. </t>
  </si>
  <si>
    <t>1.1.5</t>
  </si>
  <si>
    <t>MoE/
MoIM</t>
  </si>
  <si>
    <t>Provision of access to safe drinking water through water trucking or other modalities</t>
  </si>
  <si>
    <t>Electricite du Liban - EdL</t>
  </si>
  <si>
    <t>1.2.1</t>
  </si>
  <si>
    <t>Support to MoEW and other concerned government institutions to mitigate impacts of Syrian Crisis on Electrcity sector through assessment, planning and management measures</t>
  </si>
  <si>
    <t>Equitable access to a sufficient quantity of safe water for drinking, cooking and personal and domestic hygiene at temporary locations (collective centers, gatherings and ITS).</t>
  </si>
  <si>
    <t>Provision of water storage capacity at communal level: construction/ rehabilitation of large permanent (concrete) water storage tanks, reservoirs, etc.</t>
  </si>
  <si>
    <t>Reduce irrigation water consumption to lower stresses on water resources, by improving irrigation efficiency of existing and planned irrigation schemes. (target expressed in m3 of water saved/additional available water for domestic use)</t>
  </si>
  <si>
    <t>Construction/Augmentation/rehabilitation of wastewater treatment facilities and processes, including provision of septic tanks in remote areas</t>
  </si>
  <si>
    <t xml:space="preserve">Sanitation: Adequate, appropriate and acceptable sanitation conditions to ensure a safe environment at public health facilities. </t>
  </si>
  <si>
    <t>Capacity building through training for relevant government line departments, Community Hygiene Promoters, MoPH and MEHE public health promoters and Community Mobilizers.</t>
  </si>
  <si>
    <t>Support local authorities to implement urban planning in line with regulations for adequate construction permitting related to construction/housing of host communities and displaced populations</t>
  </si>
  <si>
    <t xml:space="preserve">Support local authorities to ensure an integrated ecosystem management approach and appropriate land-use planning tools are adopted to prevent potential encroachment of informal settlements on environmentally sensitive areas and to prevent haphazard urbanization. </t>
  </si>
  <si>
    <t xml:space="preserve">Support local authorities to strengthen forest management programs and reforestation activities in most vulnerable communities  </t>
  </si>
  <si>
    <t>Identify and implement priority measures for addressing environmental and human health considerations due to the deterioration of the air quality from the energy and transport sector (pilot projects related mainly to the use of renewable energy, etc)</t>
  </si>
  <si>
    <t>300ha</t>
  </si>
  <si>
    <t>Construction/rehabilitation of latrines/toilets at Household level (with connection to appropriate sludge management mechanism)</t>
  </si>
  <si>
    <r>
      <t xml:space="preserve">Sustainable and equitable access to </t>
    </r>
    <r>
      <rPr>
        <b/>
        <u/>
        <sz val="14"/>
        <rFont val="Calibri"/>
        <family val="2"/>
      </rPr>
      <t>Electricity</t>
    </r>
  </si>
  <si>
    <r>
      <t xml:space="preserve">Increase access to improved, sustainable, culturally and gender appropriate </t>
    </r>
    <r>
      <rPr>
        <b/>
        <u/>
        <sz val="14"/>
        <rFont val="Calibri"/>
        <family val="2"/>
      </rPr>
      <t>sanitation and drainage</t>
    </r>
    <r>
      <rPr>
        <sz val="14"/>
        <rFont val="Calibri"/>
        <family val="2"/>
      </rPr>
      <t xml:space="preserve"> services for target population.</t>
    </r>
  </si>
  <si>
    <t>Calculation Budget</t>
  </si>
  <si>
    <t>Unit cost is based on average cost estimates by UNICEF and its partners for all activities under this output</t>
  </si>
  <si>
    <t>Based on REACH proposal for National Assessment + allowance for consideration of more in-depth assessments to plan for 2017-2020</t>
  </si>
  <si>
    <t xml:space="preserve">Estimate of purchasing and warehousing stock of essential equipment for contingency purposes. </t>
  </si>
  <si>
    <t>All Syr living in IS and CC by Governorate - numbers from Shelter</t>
  </si>
  <si>
    <t>UNRWA - based on percentage breakdown of all PRS in Lebanon outside Camps</t>
  </si>
  <si>
    <t>Syr in SSU and Apartments (Shelter #s) that do not have access to improved water supply (VASyR)</t>
  </si>
  <si>
    <t>UNRWA - based on percentage breakdown of all PRS in Lebanon in Camps</t>
  </si>
  <si>
    <t>UNRWA - based on percentage breakdown of 20,000 PRL living in Palestine Refugee Camps in Lebanon</t>
  </si>
  <si>
    <t>Agreed by MoPH, Zeina</t>
  </si>
  <si>
    <t>UNRWA cannot provide numbers for PRS and PRL as we do not provide this service</t>
  </si>
  <si>
    <t>Cadastres (proxy for municipalities) with population increase of 20% by Syrians</t>
  </si>
  <si>
    <t>Cadastres (proxy for municipalities) with population increase of 20% by Syrians and which are within the 251 most vulnerable cadastres.</t>
  </si>
  <si>
    <t xml:space="preserve"># Syrans in Cadastres (proxy for municipalities) that have a population of at least 20% Syrians and which are within the 251 most vulnerable cadastres - assumes increased load exceeds service privision capacity in the area, assumes targeting should be for </t>
  </si>
  <si>
    <t># Lebanese in Cadastres (proxy for municipalities) that have a population of at least 20% Syrians - assumes increased load exceeds service privision capacity in the area</t>
  </si>
  <si>
    <t>UNRWA - based on percentage breakdown of all PRS in Lebanon</t>
  </si>
  <si>
    <t>MoPWT, MoEW, MoE</t>
  </si>
  <si>
    <t>MoE, MoA, MoPWT (DGUP)</t>
  </si>
  <si>
    <t xml:space="preserve">12% of Syr need Hygiene items (ongoing HH questionaire) </t>
  </si>
  <si>
    <t>UNRWA</t>
  </si>
  <si>
    <t>Assumes all aspects are covered in one assessment</t>
  </si>
  <si>
    <t>2.1 + 2.2</t>
  </si>
  <si>
    <t xml:space="preserve"># of waste containers
</t>
  </si>
  <si>
    <t># of trainings/EIAs</t>
  </si>
  <si>
    <t>To ensure the local municipalities are better informed about enforcement methods for air pollution and mitigating the impact of air quality on human and environment health.</t>
  </si>
  <si>
    <t>Working with municipalities and concerned stakeholders to identify priority actions and establishing key activities to mitigate impacts on air quality</t>
  </si>
  <si>
    <t>Defining standard operating procedures for the municipaliites and partner organizations working on abating air pollution (use of fuel, vehicular emissions control, reliance on private geneartors,etc.)</t>
  </si>
  <si>
    <t>Working with municipalities and concerned stakeholders to identify priority actions and establishing key activities to mitigate impacts on land use and ecosystem management</t>
  </si>
  <si>
    <t>Humanitarian</t>
  </si>
  <si>
    <t>Stabilisation</t>
  </si>
  <si>
    <t>Check</t>
  </si>
  <si>
    <t>MoEW and EdL standards</t>
  </si>
  <si>
    <t xml:space="preserve">2. Mitigating the impact of the Syrian crisis on the environment and ensuring needed measures to avoid a further degradation of the natural ecosystem, its environmental health considerations and its long-term sustainability. </t>
  </si>
  <si>
    <t xml:space="preserve">1. Ensuring access to basic services (electricity, water, sanitation and hygiene) to agreed minimum standards for the vulnerable populations affected by the Syrian crisis in order to mitigate the risk of potential health outbreaks and to ensure dignity and respect of human rights; </t>
  </si>
  <si>
    <t>LRCP Strategic Priorities:</t>
  </si>
  <si>
    <t>Overarching objectives of the energy and water sector:</t>
  </si>
  <si>
    <t>MoEW/ EdL/ Core Group/ E&amp;W SC</t>
  </si>
  <si>
    <t>HH Survey</t>
  </si>
  <si>
    <t>4 cohorts</t>
  </si>
  <si>
    <t>4 cohorts, 8 Governorates</t>
  </si>
  <si>
    <t>2 cohorts, 8 Governorates</t>
  </si>
  <si>
    <t>Biannually</t>
  </si>
  <si>
    <t>Sector leads &amp; sector members</t>
  </si>
  <si>
    <t>Level of Authority involved and Geographic</t>
  </si>
  <si>
    <t>To inform sector stakeholders on water quality trends to inform the response</t>
  </si>
  <si>
    <t xml:space="preserve">Count the # of individuals receiving the appropiate quantity of safe water as a result of your intervention. 
To prevent double counting or over-reporting persons should only be counted where the safe water supply improves. </t>
  </si>
  <si>
    <t>Water technical guidelines.
National standards for quantity, continuity and quality.</t>
  </si>
  <si>
    <t>To inform sector stakeholders on progress on improving irrigation supply efficiency</t>
  </si>
  <si>
    <t>MoPH survey, coordination meetings, coordinator AI reviews</t>
  </si>
  <si>
    <t>MoEW survey, coordination meetings, coordinator AI reviews</t>
  </si>
  <si>
    <t>Coordination meetings, coordinator AI reviews</t>
  </si>
  <si>
    <t>Sanitation technical guidelines</t>
  </si>
  <si>
    <t># of individuals with increased access to sanitation services that are improved, sustainable, culturally and gender appropriate</t>
  </si>
  <si>
    <t># of individuals with equitable access to electricity</t>
  </si>
  <si>
    <t># of individuals with equitable access to safe water in sufficient quantities for drinking, cooking, personal and domestic hygiene.</t>
  </si>
  <si>
    <t># of individuals with equitable access to safe water in sufficient quantities for drinking, cooking, personal and domestic hygiene. In both temporary and permanent locations.</t>
  </si>
  <si>
    <t>MoEW standards.</t>
  </si>
  <si>
    <t>Quarterly</t>
  </si>
  <si>
    <t>To inform stakeholders on improvements to wastewater management</t>
  </si>
  <si>
    <t>Sanitation technical guides. MoPH guidelines</t>
  </si>
  <si>
    <t>Water technical guides. LIBNOR. MoPH guidelines</t>
  </si>
  <si>
    <t>MoE standards and critera</t>
  </si>
  <si>
    <t>Governorate</t>
  </si>
  <si>
    <t># of individuals that are aware of key public health risks and adopt good hygiene practices</t>
  </si>
  <si>
    <t>Hygiene technical guide</t>
  </si>
  <si>
    <t>Count of persons who have received at least 1 standard kit ( baby, hygiene dignity kit). Note this applies to one off kits not refills. calculated from 6 persons per kit or 6 persons per household for conditional cash/voucher.</t>
  </si>
  <si>
    <t>KAP study</t>
  </si>
  <si>
    <t># of local authorities/municipalities benefiting from awareness campaigns</t>
  </si>
  <si>
    <t># of rehabilitated solid waste dumpsites</t>
  </si>
  <si>
    <t># of newly constructed SWM facilities and ensure the accompaniement with EIAs</t>
  </si>
  <si>
    <t>Building new or rehabilitating municipal solid waste management facilities.</t>
  </si>
  <si>
    <t># of environmental impact assessments conducted for large-scale projects.</t>
  </si>
  <si>
    <t># of training programs on environmental issues in impacted host communities</t>
  </si>
  <si>
    <t># of training programs on environmental issues in impacted host communities.
This is the measure of capacity development, environmental awarenesss sessions, training programs for municipal officers for better environmental management.</t>
  </si>
  <si>
    <t># of local authorities/municipalities with increased awareness and capacity to reduce impact on the environment.</t>
  </si>
  <si>
    <t># of individuals benefiting from improvements to municipal solid waste management systems at the local/municipal level.</t>
  </si>
  <si>
    <t xml:space="preserve">Improvements to municipal SWM in terms of waste sorting, collection, recycling, transportation and storage. </t>
  </si>
  <si>
    <t>MoE/MoIM survey, coordination meetings, coordinator AI reviews</t>
  </si>
  <si>
    <t xml:space="preserve"># of municipalities having received training and awareness sessions for municipal officers on the requirements and standards for air quality, e.g. placement of private generators </t>
  </si>
  <si>
    <r>
      <t xml:space="preserve">Ensure improved </t>
    </r>
    <r>
      <rPr>
        <b/>
        <u/>
        <sz val="14"/>
        <rFont val="Calibri"/>
        <family val="2"/>
      </rPr>
      <t>preparedness and efficiency</t>
    </r>
    <r>
      <rPr>
        <sz val="14"/>
        <rFont val="Calibri"/>
        <family val="2"/>
      </rPr>
      <t xml:space="preserve"> of sector response. </t>
    </r>
  </si>
  <si>
    <t xml:space="preserve">Sector preparedness and response plan and a national needs assessment. </t>
  </si>
  <si>
    <t xml:space="preserve">All sector partners prepared to respond to agreed emergency scenarios and aware of priorities and targets. </t>
  </si>
  <si>
    <t xml:space="preserve">All sector partners: are aware of agreed emergency scenarios and are prepared to respond in accordance with developed plan(s); and are familiar with and contribute to the national needs assessment. </t>
  </si>
  <si>
    <t>Assessment and partner reporting</t>
  </si>
  <si>
    <t>4 cohorts, 8 Governorates, sub-sector</t>
  </si>
  <si>
    <t>Annual</t>
  </si>
  <si>
    <t>coordination meetings, coordinator AI reviews</t>
  </si>
  <si>
    <t>Assessment</t>
  </si>
  <si>
    <t xml:space="preserve">Count the # of individuals receiving the appropiate quantity of safe water as a result of your intervention. 
To prevent double counting or over-reporting persons should only be counted where the safe water supply improves. Beneficiaries of repetitive activities should only be counted once. </t>
  </si>
  <si>
    <t># of individuals with increased access to sanitation services that are improved, sustainable, culturally and gender appropriate in both temporary and permanent locations.</t>
  </si>
  <si>
    <t>Increased awareness of local/municipal authorities with respect to legislation, guidelines and measures that can be practically adopted for mitigating the impact on the environment in terms of water &amp; wastewater, solid waste, air quality and landuse/ecosystems. Capacitated to implement measures through trainings and provision of equipment and facilities.</t>
  </si>
  <si>
    <t># of individuals that are aware of key public health risks and are capacitated to adopt good Water and Sanitation related practices and measures to prevent the deterioration in hygienic conditions Water and Sanitation related diseases.</t>
  </si>
  <si>
    <t>To inform stakeholders on improvements to stormwater management</t>
  </si>
  <si>
    <t>Water technical guides. LIBNOR. National standards for quality (MoE, MoPH, MoEW)</t>
  </si>
  <si>
    <t>Water technical guidelines.
Minimum standard is 35L/p/d and WHO/MoPH standards for quality mainly in respect to bacteriological parameters</t>
  </si>
  <si>
    <t>Partner reporting/EDL reports</t>
  </si>
  <si>
    <t>HH survey /WE reports/ MoPH reports</t>
  </si>
  <si>
    <t xml:space="preserve">Practical measures are put in place for responsible authorities to measure the water quality, according to agreed parameters and frequency, of the principal different water sources. Count the number of municipalities that have a such a regime in place that monitors 50% of the water used for drinking and domestic use. </t>
  </si>
  <si>
    <t>MoEW survey/ WE reports/ MoPH reports</t>
  </si>
  <si>
    <t>Governerate, Kind of healthcare facility (Hospital, PHC, etc.)</t>
  </si>
  <si>
    <t>HH survey/Field visits</t>
  </si>
  <si>
    <t>Flood risk mapping/ Field visits/ projects progress  and monitoring reports</t>
  </si>
  <si>
    <t>MoPH survey, coordination meetings, coordinator AI reviews; Field visits</t>
  </si>
  <si>
    <t>Survey of municipalities, Field visits</t>
  </si>
  <si>
    <t>Survey of municipalities; Field visits</t>
  </si>
  <si>
    <t xml:space="preserve"># of public health facilities with improved access to safe water in sufficient and reliable quantities to meet the relevant health requirements of the facility due to the required rehabilitation work. </t>
  </si>
  <si>
    <t>Gender, 4 cohorts, 8 Governorates</t>
  </si>
  <si>
    <t xml:space="preserve">this is the total nr of beneficiaries corresponding to protected HH. </t>
  </si>
  <si>
    <t>the budget accounts for protection of lands as well.</t>
  </si>
  <si>
    <t>the maximum nr of beneficiaries that can be reached by this budget cannot exceed 130K, that's why the number of palestinian refugees is decreased.</t>
  </si>
  <si>
    <r>
      <rPr>
        <b/>
        <sz val="14"/>
        <rFont val="Calibri"/>
        <family val="2"/>
      </rPr>
      <t>One:</t>
    </r>
    <r>
      <rPr>
        <sz val="14"/>
        <rFont val="Calibri"/>
        <family val="2"/>
      </rPr>
      <t xml:space="preserve"> Ensure humanitarian assistance and protection for the most vulnerable among persons displaced from Syria and poorest Lebanese. </t>
    </r>
  </si>
  <si>
    <r>
      <rPr>
        <b/>
        <sz val="14"/>
        <rFont val="Calibri"/>
        <family val="2"/>
      </rPr>
      <t>Two:</t>
    </r>
    <r>
      <rPr>
        <sz val="14"/>
        <rFont val="Calibri"/>
        <family val="2"/>
      </rPr>
      <t xml:space="preserve"> Strengthen the capacity of national and local delivery systems to expand access to and quality of basic public services.</t>
    </r>
  </si>
  <si>
    <r>
      <rPr>
        <b/>
        <sz val="14"/>
        <rFont val="Calibri"/>
        <family val="2"/>
      </rPr>
      <t>Three:</t>
    </r>
    <r>
      <rPr>
        <sz val="14"/>
        <rFont val="Calibri"/>
        <family val="2"/>
      </rPr>
      <t xml:space="preserve"> Reinforce Lebanon’s economic, social, institutional and environmental stability.</t>
    </r>
  </si>
  <si>
    <t>Target 1.1.1.1- # of medium/low volatge transformers provided to improve electricity current</t>
  </si>
  <si>
    <t xml:space="preserve">Target 2.1.1 Leb- # of Individual have access to safe water at temporary location </t>
  </si>
  <si>
    <t xml:space="preserve">Target 2.1.1 Syr- # of Individual have access to safe water at temporary location </t>
  </si>
  <si>
    <t xml:space="preserve">Target 2.1.3.1:  # Presence (or not) of agency undertaking O&amp;M of water services and facilitites. </t>
  </si>
  <si>
    <t>Target 2.2.1 PRL - # of individuals with sufficient safe water supply at an adequate level of service at Permanent locations</t>
  </si>
  <si>
    <t>Target 2.2.1.1: # of households with public connections installed</t>
  </si>
  <si>
    <t>Target 2.3.1.1: # of water quality monitoring kits provided</t>
  </si>
  <si>
    <t>Target 2.3.3.1: # of mobile laboratories provided for water quality monitoring</t>
  </si>
  <si>
    <t>Target 2.4.1.1: # of staff with improved capacity to implement national/regional legislation, policies and plans related to drinking water supply.</t>
  </si>
  <si>
    <t>Target 2.4.2.1: # of national/regional IWRM assessments, national/regional legislation, policies and plans prepared.</t>
  </si>
  <si>
    <t>Target 3.1.2.1: Volume of sludge removed from site during the month using vouchers or other modality (m3)</t>
  </si>
  <si>
    <t xml:space="preserve">Target 3.1.1.1:# of Latrines/toilets constructed or rehabilitated. </t>
  </si>
  <si>
    <t>Target 3.1.3.1: #  Presence (or not) of an agency undertaking operation and maintenance of sanitation services and facilitites. (1 or blank)</t>
  </si>
  <si>
    <t>Target 3.2.1:PRS- # of individuals with access to wastewater/sewage systems</t>
  </si>
  <si>
    <t>Target 5.1.2.1: # of sites (ITS, CS, Schools, Community center, municipality, PHC, CFS) whith sutained good WASH practice</t>
  </si>
  <si>
    <t>Target 5.1.3.1: # of committees taking responsibility for the management and maintenance of water supply and sanitation facilities as appropriate</t>
  </si>
  <si>
    <t>Target 5.1.4.1: # of individuals trained in WASH good behavior</t>
  </si>
  <si>
    <t>Target 5.2.1.1: # of family hygiene kits or voucher distribuited</t>
  </si>
  <si>
    <t>Target 5.2.2.1 # of baby hygiene kits or voucher distribuited</t>
  </si>
  <si>
    <t xml:space="preserve">Target 2.1.1 PRS- # of Individual have access to safe water at temporary location </t>
  </si>
  <si>
    <t xml:space="preserve">Target 2.1.1 PRL- # of Individual have access to safe water at temporary location </t>
  </si>
  <si>
    <t>Target 2.2.1 Syr- # of individuals with sufficient safe water supply at an adequate level of service at Permanent locations</t>
  </si>
  <si>
    <t>Target 2.2.1 PRS- # of individuals with sufficient safe water supply at an adequate level of service at Permanent locations</t>
  </si>
  <si>
    <t>Target 2.2.1 Leb- # of individuals with sufficient safe water supply at an adequate level of service at Permanent locations</t>
  </si>
  <si>
    <t>Target 3.2.1:Ref- # of individuals with access to wastewater/sewage systems</t>
  </si>
  <si>
    <t>Target 3.2.1:Leb- # of individuals with access to wastewater/sewage systems</t>
  </si>
  <si>
    <t>Target 3.2.1:PRL- # of individuals with access to wastewater/sewage systems</t>
  </si>
  <si>
    <t># of transformers medium/low voltage installed</t>
  </si>
  <si>
    <t># of water sources connected to the electrical grid</t>
  </si>
  <si>
    <t xml:space="preserve"># of individuals who benefit from increased availability of water as a result of increased efficiency of water supply systems for irrigation </t>
  </si>
  <si>
    <t xml:space="preserve">Comprehensive study to set an electricity investment plan targeting additional demand created by the displaced Syrian population in Lebanon, based on Policy paper for the Electricity Sector and WB's “Economic and Social Impact Assessment of the Syrian Conflict, 2013” </t>
  </si>
  <si>
    <r>
      <t xml:space="preserve">Sustainable, gender appropriate and equitable access to safe </t>
    </r>
    <r>
      <rPr>
        <b/>
        <u/>
        <sz val="14"/>
        <rFont val="Calibri"/>
        <family val="2"/>
      </rPr>
      <t>water</t>
    </r>
    <r>
      <rPr>
        <sz val="14"/>
        <rFont val="Calibri"/>
        <family val="2"/>
      </rPr>
      <t xml:space="preserve"> is ensured for the target population in sufficient quantities for drinking, cooking, personal and domestic hygiene.</t>
    </r>
  </si>
  <si>
    <t>Capacity building and support for MoEW and WE's and LRA. May include: Skill building; training of technicians; seconding of staff; identifying sharing best practices; promotion of water demand management; water quality management; conservation and reuse awareness raising</t>
  </si>
  <si>
    <t>Construction/extension/rehabilitation of wastewater networks</t>
  </si>
  <si>
    <r>
      <t xml:space="preserve">Mitigation of impacts on the </t>
    </r>
    <r>
      <rPr>
        <b/>
        <u/>
        <sz val="14"/>
        <rFont val="Calibri"/>
        <family val="2"/>
      </rPr>
      <t>environment</t>
    </r>
  </si>
  <si>
    <r>
      <t xml:space="preserve">Target populations are enabled to use and maintain water and sanitation facilites and they are aware of key public health risks to prevent the deterioration in hygienic conditions.  (and are incapacitated to adopt good </t>
    </r>
    <r>
      <rPr>
        <b/>
        <u/>
        <sz val="14"/>
        <rFont val="Calibri"/>
        <family val="2"/>
      </rPr>
      <t>hygiene practices and measures</t>
    </r>
    <r>
      <rPr>
        <sz val="14"/>
        <rFont val="Calibri"/>
        <family val="2"/>
      </rPr>
      <t xml:space="preserve"> and to use and maintain the facilities available).</t>
    </r>
  </si>
  <si>
    <t xml:space="preserve"># of public health facilities that have adequate, appropriate and acceptable sanitation conditions meeting the relevant health requirements of the facility due to the required rehabilitation work. Ensuring sanitary environment through proper waste disposal parctices. </t>
  </si>
  <si>
    <t>North</t>
  </si>
  <si>
    <t>Baalbek-El Hermel</t>
  </si>
  <si>
    <t># of hectares</t>
  </si>
  <si>
    <t># of water quality monitoring kits provided</t>
  </si>
  <si>
    <t># of water quality monitoring stations provided</t>
  </si>
  <si>
    <t># of mobile water quality monitoring laboratories provided</t>
  </si>
  <si>
    <t>meters</t>
  </si>
  <si>
    <t>MoEW standards and EdL specifications</t>
  </si>
  <si>
    <t>partner reporting/ EDL methods  specs</t>
  </si>
  <si>
    <t>Sites (Village,  School, PHC, etc.)</t>
  </si>
  <si>
    <t>Number of water quality monitoring kits provided at water sources (wells, reservoirs, water networks)</t>
  </si>
  <si>
    <t>Number of water quality monitoring stations provided</t>
  </si>
  <si>
    <t>Number of mobile water quality monitoring laboratories provided to WE's, LRA and MoEW</t>
  </si>
  <si>
    <t># of national/regional IWRM assessments, legislation, policies and plans prepared.</t>
  </si>
  <si>
    <t># of public health facilities upgraded to reach with sufficient and safe water supply at an adequate level of service</t>
  </si>
  <si>
    <t># of staff with improved capacity to implement national/regional legislation, policies, plans and guidelines related to drinking water supply.</t>
  </si>
  <si>
    <t>site visits, interviews, projects, MoE training and capacity developmdent results</t>
  </si>
  <si>
    <t>MoE standards and criteria, Sanitation technical guidelines</t>
  </si>
  <si>
    <t>Departments and services at ministries</t>
  </si>
  <si>
    <t>4 cohorts, 8 governorates</t>
  </si>
  <si>
    <t># Syrians in Cadastres (proxy for municipalities) that have a population of at least 20% Syrians - assumes increased load exceeds service privision capacity in the area</t>
  </si>
  <si>
    <t>MoE/MoPH/MoIM standards and criteria, Sanitation technical guidelines</t>
  </si>
  <si>
    <t>Abbreviated Indicator (for AI)</t>
  </si>
  <si>
    <t xml:space="preserve">number of awareness sessions, household surveys, partner reporting, </t>
  </si>
  <si>
    <t>surveys, physical count</t>
  </si>
  <si>
    <t>surveys, physical count, assessment and parter reporting</t>
  </si>
  <si>
    <t>Partner reporting, Surveys, monitoring, assessment</t>
  </si>
  <si>
    <t xml:space="preserve">WE/Municipal level survey, KIIs, site visits 
</t>
  </si>
  <si>
    <t xml:space="preserve">MoE/MoIM survey, coordination meetings, coordinator AI reviews, MoPWT surveys, MoEW surevys and coordination meetings,  </t>
  </si>
  <si>
    <t># of hosting communities with training and awareness sessions on adequate land use and ecosystem management</t>
  </si>
  <si>
    <t># of informal tented settlements capacitated with awareness sessions on sanitation and protection of environmentally sensitive areas</t>
  </si>
  <si>
    <t># of local authorities with training programs on protection of natural resources</t>
  </si>
  <si>
    <t>progress against Sector Strategy and Donor Reporting</t>
  </si>
  <si>
    <t>Working with municipalities and concerned stakeholders to identify priority actions and establishing environmental monitoring plans.</t>
  </si>
  <si>
    <t>Presence or not of funded E&amp;W partner in coming months</t>
  </si>
  <si>
    <t xml:space="preserve">Place a "1" in each month that the E&amp;W partner has committed funding and corrresponding plans to undertake any WASH activities listed in the Results Framework. Leave cells blank otherwise. </t>
  </si>
  <si>
    <t>length of medium voltage cables and poles reinforced/ rehabilitated/ installed</t>
  </si>
  <si>
    <t>Target 1.1.2.1- length of medium voltage cables and poles reinforce/  rehabilitated/ installed</t>
  </si>
  <si>
    <t>Target 1.1.3.1- length of low voltage cables and poles reinforced/ rehabilitated/ installed</t>
  </si>
  <si>
    <t>length of low voltage cables and poles reinforced/ rehabilitated/ installed</t>
  </si>
  <si>
    <t>Target 1.1.4.1- # of water sources connected to the electrical grid</t>
  </si>
  <si>
    <t>Target 1.2.1- Completed study</t>
  </si>
  <si>
    <t>Target 1.1.5.1- # of public institutions benefiting from installation of renewable energy devices</t>
  </si>
  <si>
    <t># of public institutions (schools, public health centers and hospitals) that benefited from installation of renewable energy devices</t>
  </si>
  <si>
    <t xml:space="preserve">Number of medium-to-low voltage transformers installed with the purpose of reinforcing the electric current to households. </t>
  </si>
  <si>
    <t># of individuals with equitable access to electricity. The number of beneficiaries will be calculated based on data, specifications and methods used by EdL and MoEW.</t>
  </si>
  <si>
    <t>Length (km) refers total pole to pole length, not total length of cable. Medium voltage class.</t>
  </si>
  <si>
    <t>Length (km) refers total pole to pole length, not total length of cable. Low voltage class.</t>
  </si>
  <si>
    <t>Number of water sources (e.g. water wells, etc.)  that become operational due to new connection to the national electric grid.</t>
  </si>
  <si>
    <t xml:space="preserve">Renewable energy sources installed at public institutions should be for power for essential utilities. </t>
  </si>
  <si>
    <t>Completed study to set an electricity investment plan</t>
  </si>
  <si>
    <t>Target 1.2.1.1- Completed study</t>
  </si>
  <si>
    <t>The study should set an electricity investment plan targeting additional demand created by the displaced Syrian population in Lebanon, based on Policy paper for the Electricity Sector and WB's “Economic and Social Impact Assessment of the Syrian Conflict, 2013”.</t>
  </si>
  <si>
    <t>Target 2.1.2.1:  Volume of household level storage provided (m3)</t>
  </si>
  <si>
    <t>Volume of household level storage provided through storage tanks</t>
  </si>
  <si>
    <t>Net volume of storage tanks provided to households and/or site level.</t>
  </si>
  <si>
    <t>Target 2.2.2.1:  Length of Network extended/ rehabilitated/ constructed (metres)</t>
  </si>
  <si>
    <t>Length of Network extended/ rehabilitated/ constructed.</t>
  </si>
  <si>
    <t>Target 2.2.3.1: # of public water sources rehabilitated, functioning, monitored and licenced</t>
  </si>
  <si>
    <t># of municipalities benefiting from a water quality monitoring program in place</t>
  </si>
  <si>
    <t>Target 2.3.1: # of Municipalities benefiting from a water quality monitoring program in place</t>
  </si>
  <si>
    <t>Target 2.3.1: # of Union Municipalities benefiting from a water quality monitoring program in place</t>
  </si>
  <si>
    <t xml:space="preserve">Target 2.3.2.1: # of water quality monitoring stations Installed </t>
  </si>
  <si>
    <t># Regulating authorities with systems and capacities strengthened and harmonized to improve integrated water resource management and access</t>
  </si>
  <si>
    <t>Target 2.4.1: Ministry's systems and capacity strengthened to improve integrated water resource management</t>
  </si>
  <si>
    <t>Target 2.4.1: # of WEs or LRA with systems and capacity strengthened to improve integrated water resource management</t>
  </si>
  <si>
    <t># of public health facilities with sufficient and safe water supply at an adequate level of service</t>
  </si>
  <si>
    <t>Target 2.5.1: # of public health facilities with sufficient and safe water supply at an adequate level of service</t>
  </si>
  <si>
    <t>Target 2.5.1.1: # of public health facilities that benefited from a rehabilitation of their relevant water supply systems to provide safe and sufficient water supply</t>
  </si>
  <si>
    <t>Work done that increases the volume of safe water provided from an existing supply system. Appropriate approval and licencing procedures should be followed. Including monitoring safety and sustainability and cleanliness.</t>
  </si>
  <si>
    <t>Target 2.6.1.1: Syr- # of individuals who benefit from increased availability of water as a result of increased efficiency of water supply systems for irrigation</t>
  </si>
  <si>
    <t>Target 2.6.1.1: Leb - # of individuals who benefit from increased availability of water as a result of increased efficiency of water supply systems for irrigation</t>
  </si>
  <si>
    <t>Target 2.6.1.1: PRS - # of individuals who benefit from increased availability of water as a result of increased efficiency of water supply systems for irrigation</t>
  </si>
  <si>
    <t xml:space="preserve">Target 2.6.1.1: PRL - # of individuals who benefit from increased availability of water as a result of increased efficiency of water supply systems for irrigation </t>
  </si>
  <si>
    <t>Volume of water saved/harvested per year per kilometre of irrigation supply network improved. Calculate number of beneficiaries based on equivalent annual average domestic demand. # = estimate of total annual water saved/ average annual domestic demand per capita.</t>
  </si>
  <si>
    <t>Target 2.6.2.1: Length (metres) of irrigation canals upgraded to piped networks</t>
  </si>
  <si>
    <t>Target 2.6.1.1: Length (metres) of irrigation system constructed/ rehabilitated/ extended</t>
  </si>
  <si>
    <t>Length of irrigation system constructed/ rehabilitated/ extended</t>
  </si>
  <si>
    <t>Length of irrigation canals upgraded to piped networks</t>
  </si>
  <si>
    <t xml:space="preserve">Target 3.1.1: Syr- # of individuals with access to improved sanitation facilities and hygienic environment at temporary locations </t>
  </si>
  <si>
    <t xml:space="preserve"># of individuals with access to improved sanitation facilities and hygienic environment at temporary locations </t>
  </si>
  <si>
    <t xml:space="preserve">Target 3.1.1: Leb- # of individuals with access to improved sanitation facilities and hygienic environment at temporary locations </t>
  </si>
  <si>
    <t xml:space="preserve">Target 3.1.1:PRS-# of individuals with access to improved sanitation facilities and hygienic environment at temporary locations </t>
  </si>
  <si>
    <t xml:space="preserve">Target 3.1.1: PRL-# of individuals with access to improved sanitation facilities and hygienic environment at temporary locations </t>
  </si>
  <si>
    <t xml:space="preserve"> Length of wastewater network constructed/ rehabilitated/ extended</t>
  </si>
  <si>
    <t>Target 3.2.1.1: Length of wastewater network constructed/ rehabilitated/ extended (Metres)</t>
  </si>
  <si>
    <t>Target 3.2.2.1: # of wastewater treatment facilities construction/ augmented/ rehabilitated</t>
  </si>
  <si>
    <t># of wastewater treatment facilities construction/ augmented/ rehabilitated</t>
  </si>
  <si>
    <t>Target 3.3.1: Syr- # of individuals with reduced risk of flooding from stormwater and flood management works</t>
  </si>
  <si>
    <t># of individuals with reduced risk of flooding from stormwater and flood management works</t>
  </si>
  <si>
    <t>Target 3.3.1: Leb- # of individuals with reduced risk of flooding from stormwater and flood management works</t>
  </si>
  <si>
    <t>Target 3.3.1: PRS- # of individuals with reduced risk of flooding from stormwater and flood management works</t>
  </si>
  <si>
    <t>Target 3.3.1: PRL- # of individuals with reduced risk of flooding from stormwater and flood management works</t>
  </si>
  <si>
    <t>Length of Rivers and Water Channels cleaned and provided with protection fences.</t>
  </si>
  <si>
    <t>Target 3.3.1.1: Length (m) of Rivers and Water Channels cleaned and provided with protection fences.</t>
  </si>
  <si>
    <t>length of retaining walls built/river banks maintained or improved (to prevent flooding into houses)</t>
  </si>
  <si>
    <t>length of retaining walls built/river banks maintained or improved ( to prevent flooding into agricultural lands)</t>
  </si>
  <si>
    <t>Target 3.3.2.1: Length of retaining walls built/river banks maintained or improved (to prevent flooding into houses)</t>
  </si>
  <si>
    <t>Target 3.3.3.1: Length of retaining walls built/river banks maintained or improved ( to prevent flooding into agricultural lands)</t>
  </si>
  <si>
    <t>length of storm water channels constructed/ extended/ rehabilitated</t>
  </si>
  <si>
    <t>Target 3.3.4.1: Length of storm water channels constructed/ extended/ rehabilitated</t>
  </si>
  <si>
    <r>
      <t xml:space="preserve">Protecting River banks through building of retaining walls to prevent flooding into agricultural lands </t>
    </r>
    <r>
      <rPr>
        <strike/>
        <sz val="14"/>
        <rFont val="Calibri"/>
      </rPr>
      <t>(hectares)</t>
    </r>
  </si>
  <si>
    <r>
      <t xml:space="preserve">Protecting River banks through building of retaining walls to prevent flooding into houses </t>
    </r>
    <r>
      <rPr>
        <strike/>
        <sz val="14"/>
        <rFont val="Calibri"/>
      </rPr>
      <t>(individuals)</t>
    </r>
  </si>
  <si>
    <t># of public health facilities with improved sanitation facilities</t>
  </si>
  <si>
    <t>Target 3.4.1: # of public health facilities with improved sanitation facilities</t>
  </si>
  <si>
    <t>Target 3.4.1.1: # of public health facilities with improved sanitation facilities</t>
  </si>
  <si>
    <t>Target 4.1.1:  # of Ministries with increased capacity to strengthen the management and enforcement of measures that mitigate environmental impacts.</t>
  </si>
  <si>
    <t>Target 4.1.1: # of Union Municipalities with increased capacity to strengthen the management and enforcement of measures that mitigate environmental impacts.</t>
  </si>
  <si>
    <t>Target 4.1.1:  # of Municipalities with increased capacity to strengthen the management and enforcement of measures that mitigate environmental impacts.</t>
  </si>
  <si>
    <t># of Municipalities with increased capacity to strengthen the management and enforcement of measures that mitigate environmental impacts.</t>
  </si>
  <si>
    <t>Target 4.1.1.1: # of training programs on environmental issues in impacted host communities</t>
  </si>
  <si>
    <t># of Environmental Impact Assessment Reports conducted by partner organizations.
Integrating environmental studies, environmental impact assessments, environmental audits, environmental compliances, SEAs and IEEs into the design and implementation of all environmental projects.</t>
  </si>
  <si>
    <t>Target 4.1.2.1: # of environmental impact assessments conducted for large-scale projects</t>
  </si>
  <si>
    <t>Target 4.2.1: SyR - # of individuals benefiting from improvements to municipal solid waste management systems at the local/municipal level</t>
  </si>
  <si>
    <t>Target 4.2.1: Leb - # of individuals benefiting from improvements to municipal solid waste management systems at the local/municipal level</t>
  </si>
  <si>
    <t>Target 4.2.1: PRS -# of individuals benefiting from improvements to municipal solid waste management systems at the local/municipal level</t>
  </si>
  <si>
    <t>Target 4.2.1: PRL- # of individuals benefiting from improvements to municipal solid waste management systems at the local/municipal level</t>
  </si>
  <si>
    <t>Support to local authorities in waste sorting, collection, recycling, transportation and storage including the provision of solid waste collection trucks and bins, plastic bags for sorting (including healthcare waste management)</t>
  </si>
  <si>
    <t># of solid waste containers</t>
  </si>
  <si>
    <t>Target 4.2.1.1: # of solid waste containers</t>
  </si>
  <si>
    <t>Target 4.2.2.1: # of newly constructed SWM facilities and ensure the accompaniement with EIAs</t>
  </si>
  <si>
    <t>Target 4.2.3.1: # of rehabilitated solid waste dumpsites</t>
  </si>
  <si>
    <t>Target 4.3.1: # of Municipalities' whose staff have been trained on the requirements and standards for air quality</t>
  </si>
  <si>
    <t>Target 4.3.1: # of Union Municipalities' whose staff have been trained on the requirements and standards for air quality</t>
  </si>
  <si>
    <t>Target 4.3.1: # of Ministries whose staff have been trained on the requirements and standards for air quality</t>
  </si>
  <si>
    <t># of air pollution abatement and control equipment devices installed per municipality.</t>
  </si>
  <si>
    <t># of training and awareness sessions to municipal officers on the requirements and standards for air quality, e.g. placement of private generators.</t>
  </si>
  <si>
    <t>Target 4.3.2.1 # of training and awareness sessions to municipal officers on the requirements and standards for air quality, e.g. placement of private generators.</t>
  </si>
  <si>
    <t>Target 4.3.1.1 # of air pollution abatement and control equipment devices installed per municipality.</t>
  </si>
  <si>
    <t># of municipalities with increased capacity on land use and natural resources management measures and procedures</t>
  </si>
  <si>
    <t>Target 4.4.1 # of Union of Municipalities with increased capacity on land use and natural resources management measures and procedures</t>
  </si>
  <si>
    <t>Target 4.4.1 # of Municipalities with increased capacity on land use and natural resources management measures and procedures</t>
  </si>
  <si>
    <t>Target 4.4.1 # of Ministries with increased capacity on land use and natural resources management measures and procedures</t>
  </si>
  <si>
    <t>Target 4.4.2.1 # of informal tented settlements capacitated with awareness sessions on sanitation and protection of environmentally sensitive areas</t>
  </si>
  <si>
    <t>Target 4.4.1.1 # of hosting communities with training and awareness sessions on adequate land use and ecosystem management</t>
  </si>
  <si>
    <t>Target 4.4.3.1 # of local authorities with training programs on protection of natural resources</t>
  </si>
  <si>
    <t># of monitoring site visits completed</t>
  </si>
  <si>
    <t>Target 4.4.4.1 # of monitoring site visits completed</t>
  </si>
  <si>
    <t># individuals who have experienced a behaviour change session and related activities</t>
  </si>
  <si>
    <t>Target 5.1.1: Syr- # individuals who have experienced a behaviour change session and related activities</t>
  </si>
  <si>
    <t>Target 5.1.1: Leb- # individuals who have experienced a behaviour change session and related activities</t>
  </si>
  <si>
    <t>Target 5.1.1: PRS - # individuals who have experienced a behaviour change session and related activities</t>
  </si>
  <si>
    <t>Target 5.1.1: PRL- # individuals who have experienced a behaviour change session and related activities</t>
  </si>
  <si>
    <t>Target 5.1.2.1: # of municipalities/cadastre that have benefited from a mass media or awareness campaign</t>
  </si>
  <si>
    <t># of municipalities/cadastre that have benefited from a mass media or awareness campaign</t>
  </si>
  <si>
    <t># individuals with access to hygiene, diginity or baby kits or vouchers</t>
  </si>
  <si>
    <t>Target 5.2.1: Syr - # individuals with access to hygiene, diginity or baby kits or vouchers</t>
  </si>
  <si>
    <t>Target 5.2.1: Leb - # individuals with access to hygiene, diginity or baby kits or vouchers</t>
  </si>
  <si>
    <t>Target 5.2.1: PRS- # individuals with access to hygiene, diginity or baby kits or vouchers</t>
  </si>
  <si>
    <t>Target 5.2.1: PRL- # individuals with access to hygiene, diginity or baby kits or vouchers</t>
  </si>
  <si>
    <t># of family hygiene kits or vouchers provided</t>
  </si>
  <si>
    <t>Target 6.1.1.1 Completed national needs assessment</t>
  </si>
  <si>
    <t>Completed national needs assessment</t>
  </si>
  <si>
    <t>Target 6.1.2.1 Online contingency stock system supporting all contingency scenarios</t>
  </si>
  <si>
    <t>Online contingency stock system supporting all contingency scenarios</t>
  </si>
  <si>
    <t>Completed preparedness and response planning and assessment of needs</t>
  </si>
  <si>
    <t>Target 6.1.1. Completed preparedness and response planning and assessment of needs</t>
  </si>
  <si>
    <t xml:space="preserve">Target 1.1.1 Syr- # of Individuals have access to electricity to ensure improved electric current </t>
  </si>
  <si>
    <t xml:space="preserve">Target 1.1.1 Leb- # of Individuals have access to electricity to ensure improved electric current </t>
  </si>
  <si>
    <t xml:space="preserve">Target 1.1.1 PRS- # of Individual have access to electricity to ensure improved electric current </t>
  </si>
  <si>
    <t xml:space="preserve">Target 1.1.1 PRL- # of Individual have access to electricity to ensure improved electric current </t>
  </si>
  <si>
    <t xml:space="preserve"># of Individuals have access to electricity to ensure improved electric current </t>
  </si>
  <si>
    <t>Safe water provided as a supliment or as only source for drinking and/or domestic purposes. Water supplied should be of a quality fit for purpose. Sulutions need to be in place in order to provide safe drinking water (chlorination, filtration, etc.).</t>
  </si>
  <si>
    <t>Target 2.1.1.1: Volume of safe water provided during the month (m3)</t>
  </si>
  <si>
    <t>Target 2.2.4.1: Volume of water Storage tanks/reservoirs constructed or rehabilitated (m3)</t>
  </si>
  <si>
    <t>Target 2.6.3.1: Volume (m3) of water sources provided for irrigation purposes</t>
  </si>
  <si>
    <t xml:space="preserve"> Volume of water sources provided for irrigation purposes</t>
  </si>
  <si>
    <t xml:space="preserve">Operation and maintenance work to ensure water facilities and services at the site or household remain above the standards. Work done "on-site" of temporary locations (collective centers, gatherings and ITS).
Indicate presence (mark YES) if operation and maintenance of water services and facilitites work has been carried out.
NB: This activity should ultimately be handed over to WASH committees or local authority if relevant. </t>
  </si>
  <si>
    <t xml:space="preserve">Work done to segment(s) of a water network to increase the volume of water supplied to a service area. Work done "off-site" of Collective Site, SSU, HH, Building, Institution. This work may be constructing a new network, extending an existing network to supply a new service area or rehabilitating segments to reduce water losses or render them functional (need to ensure safe and fully pressurised water supply). </t>
  </si>
  <si>
    <t>Work done that increases the volume of water produced from a particular source for a service area. May include; the equiping of a well previously or newly drilled at permanent supply locations including pumps, gensets and associated tools, Provision of fuel for pumping stations, the rehabilitation of a well/spring. Appropriate approval and licencing procedures should be followed. Including monitoring safety and sustainability.
A water source is considered functioning when: the source includes treatment, water level monitored, power source and materials to maintain.
NB: a water source without treatment or monitoring is not considered functional!</t>
  </si>
  <si>
    <t># of government authorities benefiting from capacity building, policy/planning development, systemdevelopment/management or other support compliant with their mandate and with the approved strategies.</t>
  </si>
  <si>
    <t xml:space="preserve">Count the # of individuals with access to safe sanitation facilities and conditions as a result of your intervention. Note safe environment includes safe sanitation (wastewater and solid waste) facilities, clean environment and vector control. </t>
  </si>
  <si>
    <t># of individuals with reduced risk of flooding (not at risk of 1 in 50yr flood) - acccording to flood mapping and as a result of channels or river banks constructed/rehabilitated.</t>
  </si>
  <si>
    <t>Count total length (meter) of rivers, storm water channels that have been cleaned and/or protection fences repaired, rehabilitated or extended</t>
  </si>
  <si>
    <t>Count total length (metres) of storm water channels that have been repaired, rehabilitated or extended</t>
  </si>
  <si>
    <t>Count total length (meter) of retaining walls built/ river banks maintained or improved (to prevent flooding into houses)</t>
  </si>
  <si>
    <t>Count length (metres) of retaining walls built/river banks maintained or improved ( to prevent flooding into agricultural lands)</t>
  </si>
  <si>
    <t>The study should set an electricity investment plan targeting additional demand created by the displaced Syrian population in Lebanon. EdL's support to provide data for the study.</t>
  </si>
  <si>
    <t>Quarterly (according to partner's program)</t>
  </si>
  <si>
    <t xml:space="preserve">Community members sustain good wash practices for one month by having, 1) clean toilet/latrines, 2) zero open defecation, 3) community member wash their hand in five critical times (before preparing food, before eating, after using toilet, after changing diapers, before feeding children), 4) clean environment (no solid waste around and inside the tents/shelter, including sorting and recycling if appropriate), 5) adequate water handling practices to minimize contamination and increase water conservation. </t>
  </si>
  <si>
    <t>This indicator will be reported through explatory visits, observation, spot check, and community feedback. The ulitmate objective is that 100% of site community members sustain good wash practices but 80% is acceptbale with vision to reach the 100% in the end of the year.
• At least 80% of the population has access to drinking water (HH treated, bottled, chlorinated, filtered water)
• At least 80% of households use hygienic latrines (clean)
• At least 80% of households dispose safely and hygienically the solid waste  
• At least 60% of people wash their hands at crritical times
• At least 70% of the population knows the disease transmission scheme from the fecal risk and prevention methods
• At least once a month the site is cleaned
Role of wash actor/ Hygiene promoters and community mobilizers:
• Conduct baseline survey and end of project survey. (cover the 5 wash behavior [questionnaire + observation]), if the baseline is higher than the percentage mentioned above, wash actors have to work to acheive the 100% or the highest percentage that they can reach in their program cycle.
• Option to fill a weekly log to monitor the adoption of hygiene practices (wash committees can fill the daily log and report to wash actor)
• HH visit focuses on needs and gaps for a defined family, and evolving context (individualized messages, outbreaks) 
• Focus HP activities (depending of type of problems) by both hygiene cessions and active solution 
   - Face to face participatory discussion with families (defining barriers and solutions)  
   - Referral to relevant stakeholder if it is required (health, wash, education...)
• Enable wash volunteer/ focal point/ committee to monitor and fil daily/weekly log on hygiene practices adopted by the community
• Series of topics that could be discussed with community : [1) Diarrhea/ORS/ Handwashing, 2) Chain of contamination (food, water, open defecation, vector), 3) personal hygiene, 4) water chain storage and treatment, 5) menstrual hygiene, 6) SWM &amp; Vector Awareness
• Tackle specific hygiene issues or practices, to determine the reasons for current practices in a solution oriented environment while inspiring behavior change.
• A clean-up campaign led and implemented by community latrines, solid waste, water tanks and filters)
• Organize Competition
• Sites becomes and remains a "Sanitized/ clean" by the quality of the process followed.</t>
  </si>
  <si>
    <t>contextualized messages reach both gender and different age groups</t>
  </si>
  <si>
    <t>• Mass campaign at community level is planned and organized in advance, while making sure to notify community by variable means including one or more of TV spots, Radio spots, Pamphlet distribution, SMS, Megaphones, Marathon, Theatre play.
• It could revolve around a defined specific theme (Golal hand washing day, water day, toilet day, Vector Awareness, etc)
• Scale can vary, national or local campaign, local media
Themes:
World water day (22Mar)
Global handwashing (15Oct)
World toilet day (19Nov)
Vector awareness
Solid waste management awareness
Water conservation/treatment, etc.</t>
  </si>
  <si>
    <t xml:space="preserve">Training done to committees and volunteers, handover with a setup of protocol, focal points identified, protection, PSS, health, mental health and gender mainstreamed.
</t>
  </si>
  <si>
    <t>• Monitoring and follow up regular activities. 
• Maintenance of WASH facilities provided (do small repair)
• Participation in the distribution of the WASH items.
• Consultation/Participation in and monitoring the installation of WASH facilities.
• Participate in cleaning up campaign.
• Report incidents and new comers.
• Monitor hygiene practices and promote positive behavior: handwashing, latrine use and cleanliness, enviroment hygiene, zero open defecation, water treatment...etc. (fill daily log sheet).
• Coordinate with CSMC (collective settlement management committees if established).</t>
  </si>
  <si>
    <t>Individuals attending the training and receiving the certificate // maximum 25 pers. Clear understanding of roles and responsibilities of community mobilizer and WASH committee</t>
  </si>
  <si>
    <t xml:space="preserve">Count # of waste containers provided at community level, not IS or CS or SSU. Waste containers must only be counted if part of a program for improved solid waste management. </t>
  </si>
  <si>
    <t>Count of solid waste dumping sites at individual municipal community level that have been rehabilitated or decomissioned to promote an enviromentally and/or healthy community.</t>
  </si>
  <si>
    <t xml:space="preserve">15 persons per latrine - with proper disposal system. Where possible aim for latrines per HH or tent. If there are special needs for the household then provide 1 per HH. Taking into consideration protection and gender concerns.
Follow MoEW and MoE guidelines and Sanitation technical guidelines. </t>
  </si>
  <si>
    <t>On call basis whenever the sewage holding tank is 70% of its capacity.
Following MoEW guidelines.</t>
  </si>
  <si>
    <t>Garbage bins: 20 liter per family/calculation according to  number of bins and collection rate
Drainage kits: 1 per 10 families / 1 m3 soak away pit each handwashing point. 
Maintenance/tool kits and training provided to WASH Committee (including locks, taps...)
Established and functional WASH Committee should exist within IS
Distribution to be done on as nees basis and only to the committees and/or focal points after assessment and mainly in sites prone to floods.
Sanitation technical guidelines</t>
  </si>
  <si>
    <t>Rivers/channels should be free of solid waste.
MoEW standards.</t>
  </si>
  <si>
    <t>Presence of the actor in site for a minimum 1 a month. 
Presence of Committees trained to ensure minor maintenance. 
Ensure water tanks are cleaned once per month, water tanks are covered to avoid cross contamination, disinfect the tanks as required once per year. water quality tesing at source once per project cycle and spot checks at HH level incase of waterborne diseases. 
Provision of aquatabs or water filters for HH/ shock chlorination for boreholes/ provision of chlorinated water through trucking. 
Water Tech Guides</t>
  </si>
  <si>
    <t>Ensure source survey of the quantity available. Test the quality in order to design necessary treatment if need be according to MoEW standards. Equipment and disinfection according to MoEW guidelines.</t>
  </si>
  <si>
    <t xml:space="preserve">Provision and installation of renewable energy devices in public institutions like schools, public health centers and hospitals </t>
  </si>
  <si>
    <t>Refer to Water Tech Guides + First 2 months provide 15L/p/d. Thereafter 35L/p/d +refer to WHO or Libnor quality standards</t>
  </si>
  <si>
    <t>Refer to Water Tech Guides. Minimum 1m3/HH</t>
  </si>
  <si>
    <t>Volume in m3 of sludge that has safely been removed from the site and delivered to the appropriate Municipal sludge disposal/treatment facility during the month of reporting.</t>
  </si>
  <si>
    <t xml:space="preserve">Operation and maintenance work to ensure sanitation facilities and services at the site or household remain above the standards. Work done "on-site" of temporary locations (collective centers, gatherings and ITS). Operation and maintenance work to ensure solid waste facilities (distribution of of bins provided for groups inside temporary locations and to households) and services at the site or household remain above the standards. Can include distribution of drainage and/or sanitation kits. Clear/remove vector breeding &amp; resting sites including spraying campaigns. Work done "on-site" of temporary locations (collective centers, gatherings and ITS).
Indicate presence (mark YES) if operation and maintenance of sanitation services and facilitites work has been carried out. 
NB: This activity should ultimately be handed over to WASH committees or local authority if relevant.  </t>
  </si>
  <si>
    <t>MoE, MoIM, OMSAR, MoF</t>
  </si>
  <si>
    <t>5.1.1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</si>
</sst>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0_-;\-* #,##0.00_-;_-* &quot;-&quot;??_-;_-@_-"/>
    <numFmt numFmtId="165" formatCode="&quot;$&quot;#,##0.00"/>
    <numFmt numFmtId="166" formatCode="_(* #,##0_);_(* \(#,##0\);_(* &quot;-&quot;??_);_(@_)"/>
    <numFmt numFmtId="167" formatCode="&quot;$&quot;#,##0"/>
    <numFmt numFmtId="168" formatCode="&quot;$&quot;#,##0.00;[Red]&quot;$&quot;#,##0.00"/>
    <numFmt numFmtId="169" formatCode="&quot;$&quot;#,##0;[Red]&quot;$&quot;#,##0"/>
    <numFmt numFmtId="170" formatCode="_-* #,##0_-;\-* #,##0_-;_-* &quot;-&quot;??_-;_-@_-"/>
    <numFmt numFmtId="171" formatCode="_-&quot;$&quot;* #,##0_-;\-&quot;$&quot;* #,##0_-;_-&quot;$&quot;* &quot;-&quot;??_-;_-@_-"/>
  </numFmts>
  <fonts count="39" x14ac:knownFonts="1">
    <font>
      <sz val="11"/>
      <color theme="1"/>
      <name val="Calibri"/>
      <family val="2"/>
      <scheme val="minor"/>
    </font>
    <font>
      <sz val="12"/>
      <color theme="1"/>
      <name val="Times New Roman"/>
      <family val="2"/>
    </font>
    <font>
      <sz val="14"/>
      <color theme="1"/>
      <name val="Calibri"/>
      <family val="2"/>
      <scheme val="minor"/>
    </font>
    <font>
      <b/>
      <sz val="16"/>
      <name val="Calibri"/>
      <family val="2"/>
      <scheme val="minor"/>
    </font>
    <font>
      <sz val="11"/>
      <name val="Calibri"/>
      <family val="2"/>
      <scheme val="minor"/>
    </font>
    <font>
      <sz val="14"/>
      <name val="Calibri"/>
      <family val="2"/>
      <scheme val="minor"/>
    </font>
    <font>
      <b/>
      <sz val="14"/>
      <color theme="1"/>
      <name val="Calibri"/>
      <family val="2"/>
      <scheme val="minor"/>
    </font>
    <font>
      <sz val="12"/>
      <name val="Times New Roman"/>
      <family val="2"/>
    </font>
    <font>
      <b/>
      <sz val="14"/>
      <name val="Calibri"/>
      <family val="2"/>
      <scheme val="minor"/>
    </font>
    <font>
      <sz val="12"/>
      <name val="Calibri"/>
      <family val="2"/>
      <scheme val="minor"/>
    </font>
    <font>
      <b/>
      <sz val="14"/>
      <color rgb="FFFF0000"/>
      <name val="Calibri"/>
      <family val="2"/>
      <scheme val="minor"/>
    </font>
    <font>
      <sz val="12"/>
      <color rgb="FFFF0000"/>
      <name val="Calibri"/>
      <family val="2"/>
      <scheme val="minor"/>
    </font>
    <font>
      <sz val="12"/>
      <color rgb="FFFF0000"/>
      <name val="Times New Roman"/>
      <family val="2"/>
    </font>
    <font>
      <sz val="14"/>
      <color rgb="FFFF0000"/>
      <name val="Calibri"/>
      <family val="2"/>
      <scheme val="minor"/>
    </font>
    <font>
      <b/>
      <sz val="12"/>
      <color rgb="FFFF0000"/>
      <name val="Times New Roman"/>
      <family val="1"/>
    </font>
    <font>
      <b/>
      <u/>
      <sz val="14"/>
      <name val="Calibri"/>
      <family val="2"/>
      <scheme val="minor"/>
    </font>
    <font>
      <b/>
      <sz val="12"/>
      <color theme="1"/>
      <name val="Times New Roman"/>
      <family val="1"/>
    </font>
    <font>
      <b/>
      <sz val="14"/>
      <color rgb="FF00B050"/>
      <name val="Calibri"/>
      <family val="2"/>
      <scheme val="minor"/>
    </font>
    <font>
      <b/>
      <sz val="14"/>
      <color rgb="FF3366FF"/>
      <name val="Calibri"/>
      <family val="2"/>
      <scheme val="minor"/>
    </font>
    <font>
      <b/>
      <sz val="14"/>
      <color theme="1"/>
      <name val="Calibri"/>
      <family val="2"/>
    </font>
    <font>
      <b/>
      <sz val="9"/>
      <color indexed="81"/>
      <name val="Tahoma"/>
      <family val="2"/>
    </font>
    <font>
      <sz val="9"/>
      <color indexed="81"/>
      <name val="Tahoma"/>
      <family val="2"/>
    </font>
    <font>
      <b/>
      <sz val="9"/>
      <color indexed="81"/>
      <name val="Times New Roman"/>
      <family val="2"/>
    </font>
    <font>
      <sz val="9"/>
      <color indexed="81"/>
      <name val="Times New Roman"/>
      <family val="2"/>
    </font>
    <font>
      <sz val="11"/>
      <color theme="1"/>
      <name val="Calibri"/>
      <family val="2"/>
      <scheme val="minor"/>
    </font>
    <font>
      <u/>
      <sz val="11"/>
      <color theme="10"/>
      <name val="Calibri"/>
      <family val="2"/>
      <scheme val="minor"/>
    </font>
    <font>
      <u/>
      <sz val="11"/>
      <color theme="11"/>
      <name val="Calibri"/>
      <family val="2"/>
      <scheme val="minor"/>
    </font>
    <font>
      <b/>
      <sz val="16"/>
      <name val="Calibri"/>
      <family val="2"/>
    </font>
    <font>
      <b/>
      <sz val="11"/>
      <name val="Calibri"/>
      <family val="2"/>
    </font>
    <font>
      <b/>
      <sz val="14"/>
      <name val="Calibri"/>
      <family val="2"/>
    </font>
    <font>
      <sz val="14"/>
      <name val="Calibri"/>
      <family val="2"/>
    </font>
    <font>
      <sz val="12"/>
      <name val="Calibri"/>
      <family val="2"/>
    </font>
    <font>
      <b/>
      <u/>
      <sz val="14"/>
      <name val="Calibri"/>
      <family val="2"/>
    </font>
    <font>
      <b/>
      <sz val="12"/>
      <name val="Calibri"/>
      <family val="2"/>
    </font>
    <font>
      <sz val="11"/>
      <name val="Calibri"/>
      <family val="2"/>
    </font>
    <font>
      <sz val="8"/>
      <name val="Calibri"/>
      <family val="2"/>
      <scheme val="minor"/>
    </font>
    <font>
      <strike/>
      <sz val="14"/>
      <name val="Calibri"/>
    </font>
    <font>
      <sz val="14"/>
      <name val="Times New Roman"/>
      <family val="2"/>
    </font>
    <font>
      <sz val="16"/>
      <name val="Times New Roman"/>
      <family val="2"/>
    </font>
  </fonts>
  <fills count="13">
    <fill>
      <patternFill patternType="none"/>
    </fill>
    <fill>
      <patternFill patternType="gray125"/>
    </fill>
    <fill>
      <patternFill patternType="solid">
        <fgColor theme="0" tint="-0.249977111117893"/>
        <bgColor indexed="64"/>
      </patternFill>
    </fill>
    <fill>
      <patternFill patternType="solid">
        <fgColor rgb="FFCC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D9E1F2"/>
        <bgColor rgb="FF000000"/>
      </patternFill>
    </fill>
    <fill>
      <patternFill patternType="solid">
        <fgColor rgb="FFB4C6E7"/>
        <bgColor rgb="FF000000"/>
      </patternFill>
    </fill>
    <fill>
      <patternFill patternType="solid">
        <fgColor theme="9"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style="thick">
        <color auto="1"/>
      </top>
      <bottom style="dashDotDot">
        <color auto="1"/>
      </bottom>
      <diagonal/>
    </border>
    <border>
      <left/>
      <right style="thick">
        <color auto="1"/>
      </right>
      <top style="thick">
        <color auto="1"/>
      </top>
      <bottom style="dashDotDot">
        <color auto="1"/>
      </bottom>
      <diagonal/>
    </border>
    <border>
      <left style="thin">
        <color auto="1"/>
      </left>
      <right style="thin">
        <color auto="1"/>
      </right>
      <top style="thin">
        <color auto="1"/>
      </top>
      <bottom/>
      <diagonal/>
    </border>
    <border>
      <left/>
      <right/>
      <top/>
      <bottom style="dashDotDot">
        <color auto="1"/>
      </bottom>
      <diagonal/>
    </border>
    <border>
      <left/>
      <right style="thick">
        <color auto="1"/>
      </right>
      <top/>
      <bottom style="dashDotDot">
        <color auto="1"/>
      </bottom>
      <diagonal/>
    </border>
    <border>
      <left/>
      <right/>
      <top style="dashDotDot">
        <color auto="1"/>
      </top>
      <bottom style="dashDotDot">
        <color auto="1"/>
      </bottom>
      <diagonal/>
    </border>
    <border>
      <left/>
      <right style="thick">
        <color auto="1"/>
      </right>
      <top style="dashDotDot">
        <color auto="1"/>
      </top>
      <bottom style="dashDotDot">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top style="dashDotDot">
        <color auto="1"/>
      </top>
      <bottom/>
      <diagonal/>
    </border>
    <border>
      <left/>
      <right style="thin">
        <color auto="1"/>
      </right>
      <top/>
      <bottom style="thin">
        <color auto="1"/>
      </bottom>
      <diagonal/>
    </border>
    <border>
      <left/>
      <right style="thin">
        <color auto="1"/>
      </right>
      <top style="thin">
        <color auto="1"/>
      </top>
      <bottom/>
      <diagonal/>
    </border>
    <border>
      <left/>
      <right/>
      <top style="dashDotDot">
        <color auto="1"/>
      </top>
      <bottom style="thick">
        <color auto="1"/>
      </bottom>
      <diagonal/>
    </border>
    <border>
      <left/>
      <right style="thick">
        <color auto="1"/>
      </right>
      <top style="dashDotDot">
        <color auto="1"/>
      </top>
      <bottom style="thick">
        <color auto="1"/>
      </bottom>
      <diagonal/>
    </border>
    <border>
      <left/>
      <right style="thin">
        <color auto="1"/>
      </right>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24994659260841701"/>
      </left>
      <right style="thin">
        <color theme="2" tint="-0.24994659260841701"/>
      </right>
      <top/>
      <bottom style="thin">
        <color theme="2" tint="-0.24994659260841701"/>
      </bottom>
      <diagonal/>
    </border>
  </borders>
  <cellStyleXfs count="305">
    <xf numFmtId="0" fontId="0" fillId="0" borderId="0"/>
    <xf numFmtId="0" fontId="1" fillId="0" borderId="0"/>
    <xf numFmtId="43" fontId="1" fillId="0" borderId="0" applyFont="0" applyFill="0" applyBorder="0" applyAlignment="0" applyProtection="0"/>
    <xf numFmtId="164"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394">
    <xf numFmtId="0" fontId="0" fillId="0" borderId="0" xfId="0"/>
    <xf numFmtId="0" fontId="2" fillId="0" borderId="0" xfId="1" applyFont="1"/>
    <xf numFmtId="165" fontId="3" fillId="0" borderId="0" xfId="1" applyNumberFormat="1" applyFont="1" applyBorder="1" applyAlignment="1">
      <alignment horizontal="center" vertical="center"/>
    </xf>
    <xf numFmtId="165" fontId="1" fillId="0" borderId="0" xfId="1" applyNumberFormat="1" applyAlignment="1"/>
    <xf numFmtId="3" fontId="0" fillId="0" borderId="0" xfId="2" applyNumberFormat="1" applyFont="1" applyAlignment="1">
      <alignment horizontal="right" vertical="center"/>
    </xf>
    <xf numFmtId="3" fontId="4" fillId="0" borderId="0" xfId="2" applyNumberFormat="1" applyFont="1" applyAlignment="1">
      <alignment horizontal="right" vertical="center"/>
    </xf>
    <xf numFmtId="3" fontId="1" fillId="0" borderId="0" xfId="1" applyNumberFormat="1" applyAlignment="1">
      <alignment horizontal="right" vertical="center"/>
    </xf>
    <xf numFmtId="0" fontId="1" fillId="0" borderId="0" xfId="1" applyAlignment="1"/>
    <xf numFmtId="0" fontId="1" fillId="0" borderId="0" xfId="1"/>
    <xf numFmtId="165" fontId="2" fillId="0" borderId="0" xfId="1" applyNumberFormat="1" applyFont="1" applyAlignment="1">
      <alignment horizontal="right" vertical="center"/>
    </xf>
    <xf numFmtId="3" fontId="2" fillId="0" borderId="0" xfId="2" applyNumberFormat="1" applyFont="1" applyAlignment="1">
      <alignment horizontal="right" vertical="center"/>
    </xf>
    <xf numFmtId="3" fontId="5" fillId="0" borderId="0" xfId="2" applyNumberFormat="1" applyFont="1" applyAlignment="1">
      <alignment horizontal="right" vertical="center"/>
    </xf>
    <xf numFmtId="166" fontId="0" fillId="0" borderId="0" xfId="2" applyNumberFormat="1" applyFont="1"/>
    <xf numFmtId="0" fontId="6" fillId="0" borderId="0" xfId="1" applyFont="1" applyAlignment="1">
      <alignment vertical="center"/>
    </xf>
    <xf numFmtId="0" fontId="2" fillId="0" borderId="0" xfId="1" applyFont="1" applyAlignment="1">
      <alignment vertical="center"/>
    </xf>
    <xf numFmtId="165" fontId="6" fillId="0" borderId="0" xfId="1" applyNumberFormat="1" applyFont="1"/>
    <xf numFmtId="0" fontId="3" fillId="2" borderId="1" xfId="1" applyFont="1" applyFill="1" applyBorder="1" applyAlignment="1">
      <alignment horizontal="center" vertical="center"/>
    </xf>
    <xf numFmtId="165" fontId="3" fillId="2" borderId="1" xfId="1" applyNumberFormat="1" applyFont="1" applyFill="1" applyBorder="1" applyAlignment="1">
      <alignment horizontal="center" vertical="center"/>
    </xf>
    <xf numFmtId="0" fontId="7" fillId="2" borderId="2" xfId="1" applyFont="1" applyFill="1" applyBorder="1" applyAlignment="1">
      <alignment horizontal="left" vertical="center"/>
    </xf>
    <xf numFmtId="0" fontId="7" fillId="2" borderId="2" xfId="1" applyFont="1" applyFill="1" applyBorder="1" applyAlignment="1">
      <alignment horizontal="left" vertical="center" wrapText="1"/>
    </xf>
    <xf numFmtId="0" fontId="7" fillId="2" borderId="3" xfId="1" applyFont="1" applyFill="1" applyBorder="1" applyAlignment="1">
      <alignment horizontal="left" vertical="center" wrapText="1"/>
    </xf>
    <xf numFmtId="0" fontId="3" fillId="2" borderId="4" xfId="1" applyFont="1" applyFill="1" applyBorder="1" applyAlignment="1">
      <alignment horizontal="center" vertical="center"/>
    </xf>
    <xf numFmtId="165" fontId="3" fillId="2" borderId="4" xfId="1" applyNumberFormat="1" applyFont="1" applyFill="1" applyBorder="1" applyAlignment="1">
      <alignment horizontal="center" vertical="center"/>
    </xf>
    <xf numFmtId="3" fontId="3" fillId="2" borderId="4" xfId="2" applyNumberFormat="1" applyFont="1" applyFill="1" applyBorder="1" applyAlignment="1">
      <alignment horizontal="center" vertical="center"/>
    </xf>
    <xf numFmtId="3" fontId="3" fillId="2" borderId="1" xfId="2" applyNumberFormat="1" applyFont="1" applyFill="1" applyBorder="1" applyAlignment="1">
      <alignment horizontal="center" vertical="center"/>
    </xf>
    <xf numFmtId="166" fontId="7" fillId="2" borderId="1" xfId="2" applyNumberFormat="1" applyFont="1" applyFill="1" applyBorder="1" applyAlignment="1">
      <alignment horizontal="center" vertical="center"/>
    </xf>
    <xf numFmtId="0" fontId="7" fillId="2" borderId="5" xfId="1" applyFont="1" applyFill="1" applyBorder="1" applyAlignment="1">
      <alignment horizontal="left" vertical="center"/>
    </xf>
    <xf numFmtId="0" fontId="7" fillId="2" borderId="5" xfId="1" applyFont="1" applyFill="1" applyBorder="1" applyAlignment="1">
      <alignment horizontal="left" vertical="center" wrapText="1"/>
    </xf>
    <xf numFmtId="0" fontId="7" fillId="2" borderId="6" xfId="1" applyFont="1" applyFill="1" applyBorder="1" applyAlignment="1">
      <alignment horizontal="left" vertical="center" wrapText="1"/>
    </xf>
    <xf numFmtId="0" fontId="2" fillId="0" borderId="1" xfId="1" applyFont="1" applyBorder="1"/>
    <xf numFmtId="0" fontId="8" fillId="3" borderId="1" xfId="1" applyFont="1" applyFill="1" applyBorder="1" applyAlignment="1">
      <alignment horizontal="center" vertical="center" wrapText="1"/>
    </xf>
    <xf numFmtId="0" fontId="8" fillId="3" borderId="1" xfId="1" applyFont="1" applyFill="1" applyBorder="1" applyAlignment="1">
      <alignment horizontal="left" vertical="center" wrapText="1"/>
    </xf>
    <xf numFmtId="167" fontId="8" fillId="3" borderId="1" xfId="1" applyNumberFormat="1" applyFont="1" applyFill="1" applyBorder="1" applyAlignment="1">
      <alignment horizontal="right" vertical="center" wrapText="1"/>
    </xf>
    <xf numFmtId="3" fontId="5" fillId="3" borderId="1" xfId="2" applyNumberFormat="1" applyFont="1" applyFill="1" applyBorder="1" applyAlignment="1">
      <alignment horizontal="right" vertical="center" wrapText="1"/>
    </xf>
    <xf numFmtId="3" fontId="8" fillId="3" borderId="1" xfId="2" applyNumberFormat="1" applyFont="1" applyFill="1" applyBorder="1" applyAlignment="1">
      <alignment horizontal="right" vertical="center" wrapText="1"/>
    </xf>
    <xf numFmtId="166" fontId="8" fillId="3" borderId="0" xfId="2" applyNumberFormat="1" applyFont="1" applyFill="1" applyBorder="1" applyAlignment="1">
      <alignment horizontal="left" vertical="top" wrapText="1"/>
    </xf>
    <xf numFmtId="166" fontId="8" fillId="3" borderId="5" xfId="2" applyNumberFormat="1" applyFont="1" applyFill="1" applyBorder="1" applyAlignment="1">
      <alignment horizontal="left" vertical="top" wrapText="1"/>
    </xf>
    <xf numFmtId="0" fontId="8" fillId="3" borderId="7" xfId="1" applyFont="1" applyFill="1" applyBorder="1" applyAlignment="1">
      <alignment horizontal="left" vertical="top" wrapText="1"/>
    </xf>
    <xf numFmtId="0" fontId="9" fillId="3" borderId="7" xfId="1" applyFont="1" applyFill="1" applyBorder="1" applyAlignment="1">
      <alignment horizontal="left" vertical="top" wrapText="1"/>
    </xf>
    <xf numFmtId="0" fontId="9" fillId="3" borderId="8" xfId="1" applyFont="1" applyFill="1" applyBorder="1" applyAlignment="1">
      <alignment horizontal="left" vertical="top" wrapText="1"/>
    </xf>
    <xf numFmtId="0" fontId="1" fillId="0" borderId="0" xfId="1" applyAlignment="1">
      <alignment horizontal="left" vertical="center" wrapText="1"/>
    </xf>
    <xf numFmtId="0" fontId="5" fillId="4" borderId="1"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5" fillId="4" borderId="1" xfId="1" applyFont="1" applyFill="1" applyBorder="1" applyAlignment="1">
      <alignment vertical="top" wrapText="1"/>
    </xf>
    <xf numFmtId="167" fontId="8" fillId="4" borderId="1" xfId="1" applyNumberFormat="1" applyFont="1" applyFill="1" applyBorder="1" applyAlignment="1">
      <alignment horizontal="right" vertical="center" wrapText="1"/>
    </xf>
    <xf numFmtId="3" fontId="8" fillId="4" borderId="1" xfId="1" applyNumberFormat="1" applyFont="1" applyFill="1" applyBorder="1" applyAlignment="1">
      <alignment horizontal="right" vertical="center" wrapText="1"/>
    </xf>
    <xf numFmtId="3" fontId="8" fillId="4" borderId="1" xfId="2" applyNumberFormat="1" applyFont="1" applyFill="1" applyBorder="1" applyAlignment="1">
      <alignment horizontal="right" vertical="center" wrapText="1"/>
    </xf>
    <xf numFmtId="166" fontId="10" fillId="4" borderId="9" xfId="2" applyNumberFormat="1" applyFont="1" applyFill="1" applyBorder="1" applyAlignment="1">
      <alignment vertical="center" wrapText="1"/>
    </xf>
    <xf numFmtId="166" fontId="10" fillId="4" borderId="1" xfId="2" applyNumberFormat="1" applyFont="1" applyFill="1" applyBorder="1" applyAlignment="1">
      <alignment vertical="center" wrapText="1"/>
    </xf>
    <xf numFmtId="166" fontId="10" fillId="4" borderId="7" xfId="2" applyNumberFormat="1" applyFont="1" applyFill="1" applyBorder="1" applyAlignment="1">
      <alignment vertical="top" wrapText="1"/>
    </xf>
    <xf numFmtId="0" fontId="10" fillId="4" borderId="7" xfId="1" applyFont="1" applyFill="1" applyBorder="1" applyAlignment="1">
      <alignment vertical="top" wrapText="1"/>
    </xf>
    <xf numFmtId="0" fontId="11" fillId="4" borderId="7" xfId="1" applyFont="1" applyFill="1" applyBorder="1" applyAlignment="1">
      <alignment horizontal="left" vertical="top" wrapText="1"/>
    </xf>
    <xf numFmtId="0" fontId="11" fillId="4" borderId="7" xfId="1" applyFont="1" applyFill="1" applyBorder="1" applyAlignment="1">
      <alignment vertical="top" wrapText="1"/>
    </xf>
    <xf numFmtId="0" fontId="11" fillId="4" borderId="8" xfId="1" applyFont="1" applyFill="1" applyBorder="1" applyAlignment="1">
      <alignment horizontal="left" vertical="top" wrapText="1"/>
    </xf>
    <xf numFmtId="0" fontId="12" fillId="0" borderId="0" xfId="1" applyFont="1" applyAlignment="1">
      <alignment horizontal="left" vertical="center" wrapText="1"/>
    </xf>
    <xf numFmtId="0" fontId="12" fillId="0" borderId="0" xfId="1" applyFont="1"/>
    <xf numFmtId="0" fontId="5" fillId="5" borderId="1" xfId="1" applyFont="1" applyFill="1" applyBorder="1" applyAlignment="1">
      <alignment horizontal="left" vertical="center" wrapText="1"/>
    </xf>
    <xf numFmtId="167" fontId="8" fillId="5" borderId="1" xfId="1" applyNumberFormat="1" applyFont="1" applyFill="1" applyBorder="1" applyAlignment="1">
      <alignment horizontal="right" vertical="center" wrapText="1"/>
    </xf>
    <xf numFmtId="3" fontId="8" fillId="5" borderId="1" xfId="2" applyNumberFormat="1" applyFont="1" applyFill="1" applyBorder="1" applyAlignment="1">
      <alignment horizontal="right" vertical="center" wrapText="1"/>
    </xf>
    <xf numFmtId="166" fontId="10" fillId="5" borderId="9" xfId="2" applyNumberFormat="1" applyFont="1" applyFill="1" applyBorder="1" applyAlignment="1">
      <alignment horizontal="left" vertical="center" wrapText="1"/>
    </xf>
    <xf numFmtId="166" fontId="10" fillId="5" borderId="1" xfId="2" applyNumberFormat="1" applyFont="1" applyFill="1" applyBorder="1" applyAlignment="1">
      <alignment horizontal="left" vertical="center" wrapText="1"/>
    </xf>
    <xf numFmtId="166" fontId="10" fillId="5" borderId="7" xfId="2" applyNumberFormat="1" applyFont="1" applyFill="1" applyBorder="1" applyAlignment="1">
      <alignment horizontal="left" vertical="center" wrapText="1"/>
    </xf>
    <xf numFmtId="0" fontId="10" fillId="5" borderId="7" xfId="1" applyFont="1" applyFill="1" applyBorder="1" applyAlignment="1">
      <alignment horizontal="left" vertical="center" wrapText="1"/>
    </xf>
    <xf numFmtId="0" fontId="11" fillId="5" borderId="7" xfId="1" applyFont="1" applyFill="1" applyBorder="1" applyAlignment="1">
      <alignment horizontal="left" vertical="center" wrapText="1"/>
    </xf>
    <xf numFmtId="0" fontId="11" fillId="5" borderId="8" xfId="1" applyFont="1" applyFill="1" applyBorder="1" applyAlignment="1">
      <alignment horizontal="left" vertical="center" wrapText="1"/>
    </xf>
    <xf numFmtId="0" fontId="8" fillId="5" borderId="1" xfId="1" applyFont="1" applyFill="1" applyBorder="1" applyAlignment="1">
      <alignment horizontal="left" vertical="center" wrapText="1"/>
    </xf>
    <xf numFmtId="165" fontId="8" fillId="5" borderId="1" xfId="1" applyNumberFormat="1" applyFont="1" applyFill="1" applyBorder="1" applyAlignment="1">
      <alignment horizontal="left" vertical="center" wrapText="1"/>
    </xf>
    <xf numFmtId="165" fontId="8" fillId="5" borderId="1" xfId="1" applyNumberFormat="1" applyFont="1" applyFill="1" applyBorder="1" applyAlignment="1">
      <alignment horizontal="right" vertical="center" wrapText="1"/>
    </xf>
    <xf numFmtId="3" fontId="8" fillId="5" borderId="1" xfId="1" applyNumberFormat="1" applyFont="1" applyFill="1" applyBorder="1" applyAlignment="1">
      <alignment horizontal="right" vertical="center" wrapText="1"/>
    </xf>
    <xf numFmtId="0" fontId="5" fillId="0" borderId="1" xfId="1" applyFont="1" applyBorder="1" applyAlignment="1">
      <alignment horizontal="left" vertical="center" wrapText="1"/>
    </xf>
    <xf numFmtId="0" fontId="8" fillId="0" borderId="1" xfId="1" applyFont="1" applyBorder="1" applyAlignment="1">
      <alignment horizontal="center" vertical="center" wrapText="1"/>
    </xf>
    <xf numFmtId="165" fontId="8" fillId="0" borderId="1" xfId="1" applyNumberFormat="1" applyFont="1" applyBorder="1" applyAlignment="1">
      <alignment horizontal="left" vertical="center" wrapText="1"/>
    </xf>
    <xf numFmtId="165" fontId="13" fillId="0" borderId="1" xfId="1" applyNumberFormat="1" applyFont="1" applyBorder="1" applyAlignment="1">
      <alignment horizontal="right" vertical="center" wrapText="1"/>
    </xf>
    <xf numFmtId="166" fontId="10" fillId="0" borderId="1" xfId="2" applyNumberFormat="1" applyFont="1" applyBorder="1" applyAlignment="1">
      <alignment horizontal="right" vertical="center" wrapText="1"/>
    </xf>
    <xf numFmtId="166" fontId="8" fillId="0" borderId="1" xfId="2" applyNumberFormat="1" applyFont="1" applyBorder="1" applyAlignment="1">
      <alignment horizontal="right" vertical="center" wrapText="1"/>
    </xf>
    <xf numFmtId="166" fontId="14" fillId="0" borderId="9" xfId="2" applyNumberFormat="1" applyFont="1" applyBorder="1" applyAlignment="1">
      <alignment horizontal="left" vertical="center" wrapText="1"/>
    </xf>
    <xf numFmtId="166" fontId="14" fillId="0" borderId="1" xfId="2" applyNumberFormat="1" applyFont="1" applyBorder="1" applyAlignment="1">
      <alignment horizontal="left" vertical="center" wrapText="1"/>
    </xf>
    <xf numFmtId="166" fontId="14" fillId="0" borderId="7" xfId="2" applyNumberFormat="1" applyFont="1" applyBorder="1" applyAlignment="1">
      <alignment horizontal="left" vertical="center" wrapText="1"/>
    </xf>
    <xf numFmtId="0" fontId="14" fillId="0" borderId="7" xfId="1" applyFont="1" applyBorder="1" applyAlignment="1">
      <alignment horizontal="left" vertical="center" wrapText="1"/>
    </xf>
    <xf numFmtId="0" fontId="12" fillId="0" borderId="7" xfId="1" applyFont="1" applyBorder="1" applyAlignment="1">
      <alignment horizontal="left" vertical="center" wrapText="1"/>
    </xf>
    <xf numFmtId="0" fontId="12" fillId="0" borderId="8" xfId="1" applyFont="1" applyBorder="1" applyAlignment="1">
      <alignment horizontal="left" vertical="center" wrapText="1"/>
    </xf>
    <xf numFmtId="166" fontId="8" fillId="4" borderId="9" xfId="2" applyNumberFormat="1" applyFont="1" applyFill="1" applyBorder="1" applyAlignment="1">
      <alignment vertical="center" wrapText="1"/>
    </xf>
    <xf numFmtId="166" fontId="8" fillId="4" borderId="1" xfId="2" applyNumberFormat="1" applyFont="1" applyFill="1" applyBorder="1" applyAlignment="1">
      <alignment vertical="center" wrapText="1"/>
    </xf>
    <xf numFmtId="166" fontId="8" fillId="4" borderId="7" xfId="2" applyNumberFormat="1" applyFont="1" applyFill="1" applyBorder="1" applyAlignment="1">
      <alignment vertical="top" wrapText="1"/>
    </xf>
    <xf numFmtId="0" fontId="8" fillId="4" borderId="7" xfId="1" applyFont="1" applyFill="1" applyBorder="1" applyAlignment="1">
      <alignment vertical="top" wrapText="1"/>
    </xf>
    <xf numFmtId="0" fontId="9" fillId="4" borderId="7" xfId="1" applyFont="1" applyFill="1" applyBorder="1" applyAlignment="1">
      <alignment horizontal="left" vertical="top" wrapText="1"/>
    </xf>
    <xf numFmtId="0" fontId="9" fillId="4" borderId="7" xfId="1" applyFont="1" applyFill="1" applyBorder="1" applyAlignment="1">
      <alignment vertical="top" wrapText="1"/>
    </xf>
    <xf numFmtId="0" fontId="9" fillId="4" borderId="8" xfId="1" applyFont="1" applyFill="1" applyBorder="1" applyAlignment="1">
      <alignment horizontal="left" vertical="top" wrapText="1"/>
    </xf>
    <xf numFmtId="166" fontId="8" fillId="5" borderId="9" xfId="2" applyNumberFormat="1" applyFont="1" applyFill="1" applyBorder="1" applyAlignment="1">
      <alignment horizontal="left" vertical="center" wrapText="1"/>
    </xf>
    <xf numFmtId="166" fontId="8" fillId="5" borderId="1" xfId="2" applyNumberFormat="1" applyFont="1" applyFill="1" applyBorder="1" applyAlignment="1">
      <alignment horizontal="left" vertical="center" wrapText="1"/>
    </xf>
    <xf numFmtId="166" fontId="8" fillId="5" borderId="7" xfId="2" applyNumberFormat="1" applyFont="1" applyFill="1" applyBorder="1" applyAlignment="1">
      <alignment horizontal="left" vertical="center" wrapText="1"/>
    </xf>
    <xf numFmtId="0" fontId="8" fillId="5" borderId="7" xfId="1" applyFont="1" applyFill="1" applyBorder="1" applyAlignment="1">
      <alignment horizontal="left" vertical="center" wrapText="1"/>
    </xf>
    <xf numFmtId="0" fontId="9" fillId="5" borderId="7" xfId="1" applyFont="1" applyFill="1" applyBorder="1" applyAlignment="1">
      <alignment horizontal="left" vertical="center" wrapText="1"/>
    </xf>
    <xf numFmtId="0" fontId="9" fillId="5" borderId="8" xfId="1" applyFont="1" applyFill="1" applyBorder="1" applyAlignment="1">
      <alignment horizontal="left" vertical="center" wrapText="1"/>
    </xf>
    <xf numFmtId="166" fontId="8" fillId="5" borderId="1" xfId="2" applyNumberFormat="1" applyFont="1" applyFill="1" applyBorder="1" applyAlignment="1">
      <alignment horizontal="right" vertical="center" wrapText="1"/>
    </xf>
    <xf numFmtId="0" fontId="2" fillId="0" borderId="1" xfId="1" applyFont="1" applyBorder="1" applyAlignment="1">
      <alignment horizontal="left" vertical="center" wrapText="1"/>
    </xf>
    <xf numFmtId="165" fontId="6" fillId="0" borderId="1" xfId="1" applyNumberFormat="1" applyFont="1" applyBorder="1" applyAlignment="1">
      <alignment horizontal="left" vertical="center" wrapText="1"/>
    </xf>
    <xf numFmtId="165" fontId="2" fillId="0" borderId="1" xfId="1" applyNumberFormat="1" applyFont="1" applyBorder="1" applyAlignment="1">
      <alignment horizontal="right" vertical="center" wrapText="1"/>
    </xf>
    <xf numFmtId="166" fontId="6" fillId="0" borderId="1" xfId="2" applyNumberFormat="1" applyFont="1" applyBorder="1" applyAlignment="1">
      <alignment horizontal="right" vertical="center" wrapText="1"/>
    </xf>
    <xf numFmtId="166" fontId="16" fillId="0" borderId="9" xfId="2" applyNumberFormat="1" applyFont="1" applyBorder="1" applyAlignment="1">
      <alignment horizontal="left" vertical="center" wrapText="1"/>
    </xf>
    <xf numFmtId="166" fontId="16" fillId="0" borderId="1" xfId="2" applyNumberFormat="1" applyFont="1" applyBorder="1" applyAlignment="1">
      <alignment horizontal="left" vertical="center" wrapText="1"/>
    </xf>
    <xf numFmtId="166" fontId="16" fillId="0" borderId="7" xfId="2" applyNumberFormat="1" applyFont="1" applyBorder="1" applyAlignment="1">
      <alignment horizontal="left" vertical="center" wrapText="1"/>
    </xf>
    <xf numFmtId="0" fontId="16" fillId="0" borderId="7" xfId="1" applyFont="1" applyBorder="1" applyAlignment="1">
      <alignment horizontal="left" vertical="center" wrapText="1"/>
    </xf>
    <xf numFmtId="0" fontId="1" fillId="0" borderId="7" xfId="1" applyBorder="1" applyAlignment="1">
      <alignment horizontal="left" vertical="center" wrapText="1"/>
    </xf>
    <xf numFmtId="0" fontId="1" fillId="0" borderId="8" xfId="1" applyBorder="1" applyAlignment="1">
      <alignment horizontal="left" vertical="center" wrapText="1"/>
    </xf>
    <xf numFmtId="165" fontId="17" fillId="0" borderId="1" xfId="1" applyNumberFormat="1" applyFont="1" applyBorder="1" applyAlignment="1">
      <alignment horizontal="right" vertical="center" wrapText="1"/>
    </xf>
    <xf numFmtId="166" fontId="17" fillId="0" borderId="1" xfId="2" applyNumberFormat="1" applyFont="1" applyBorder="1" applyAlignment="1">
      <alignment horizontal="right" vertical="center" wrapText="1"/>
    </xf>
    <xf numFmtId="0" fontId="6" fillId="0" borderId="1" xfId="1" applyFont="1" applyBorder="1" applyAlignment="1">
      <alignment horizontal="center" vertical="center" wrapText="1"/>
    </xf>
    <xf numFmtId="165" fontId="5" fillId="0" borderId="1" xfId="1" applyNumberFormat="1" applyFont="1" applyBorder="1" applyAlignment="1">
      <alignment horizontal="right" vertical="center" wrapText="1"/>
    </xf>
    <xf numFmtId="167" fontId="8" fillId="5" borderId="1" xfId="2" applyNumberFormat="1" applyFont="1" applyFill="1" applyBorder="1" applyAlignment="1">
      <alignment horizontal="right" vertical="center" wrapText="1"/>
    </xf>
    <xf numFmtId="167" fontId="8" fillId="6" borderId="1" xfId="1" applyNumberFormat="1" applyFont="1" applyFill="1" applyBorder="1" applyAlignment="1">
      <alignment horizontal="right" vertical="center" wrapText="1"/>
    </xf>
    <xf numFmtId="0" fontId="5" fillId="6" borderId="1" xfId="1" applyFont="1" applyFill="1" applyBorder="1" applyAlignment="1">
      <alignment horizontal="left" vertical="center" wrapText="1"/>
    </xf>
    <xf numFmtId="3" fontId="8" fillId="6" borderId="1" xfId="2" applyNumberFormat="1" applyFont="1" applyFill="1" applyBorder="1" applyAlignment="1">
      <alignment horizontal="right" vertical="center" wrapText="1"/>
    </xf>
    <xf numFmtId="166" fontId="16" fillId="6" borderId="9" xfId="2" applyNumberFormat="1" applyFont="1" applyFill="1" applyBorder="1" applyAlignment="1">
      <alignment horizontal="left" vertical="center" wrapText="1"/>
    </xf>
    <xf numFmtId="166" fontId="16" fillId="6" borderId="1" xfId="2" applyNumberFormat="1" applyFont="1" applyFill="1" applyBorder="1" applyAlignment="1">
      <alignment horizontal="left" vertical="center" wrapText="1"/>
    </xf>
    <xf numFmtId="166" fontId="16" fillId="6" borderId="7" xfId="2" applyNumberFormat="1" applyFont="1" applyFill="1" applyBorder="1" applyAlignment="1">
      <alignment horizontal="left" vertical="center" wrapText="1"/>
    </xf>
    <xf numFmtId="0" fontId="16" fillId="6" borderId="7" xfId="1" applyFont="1" applyFill="1" applyBorder="1" applyAlignment="1">
      <alignment horizontal="left" vertical="center" wrapText="1"/>
    </xf>
    <xf numFmtId="0" fontId="1" fillId="6" borderId="7" xfId="1" applyFill="1" applyBorder="1" applyAlignment="1">
      <alignment horizontal="left" vertical="center" wrapText="1"/>
    </xf>
    <xf numFmtId="0" fontId="1" fillId="6" borderId="8" xfId="1" applyFill="1" applyBorder="1" applyAlignment="1">
      <alignment horizontal="left" vertical="center" wrapText="1"/>
    </xf>
    <xf numFmtId="0" fontId="1" fillId="6" borderId="0" xfId="1" applyFill="1" applyAlignment="1">
      <alignment horizontal="left" vertical="center" wrapText="1"/>
    </xf>
    <xf numFmtId="0" fontId="1" fillId="6" borderId="0" xfId="1" applyFill="1"/>
    <xf numFmtId="0" fontId="8" fillId="6" borderId="1" xfId="1" applyFont="1" applyFill="1" applyBorder="1" applyAlignment="1">
      <alignment horizontal="left" vertical="center" wrapText="1"/>
    </xf>
    <xf numFmtId="165" fontId="8" fillId="6" borderId="1" xfId="1" applyNumberFormat="1" applyFont="1" applyFill="1" applyBorder="1" applyAlignment="1">
      <alignment horizontal="left" vertical="center" wrapText="1"/>
    </xf>
    <xf numFmtId="165" fontId="10" fillId="6" borderId="1" xfId="1" applyNumberFormat="1" applyFont="1" applyFill="1" applyBorder="1" applyAlignment="1">
      <alignment horizontal="right" vertical="center" wrapText="1"/>
    </xf>
    <xf numFmtId="166" fontId="8" fillId="6" borderId="1" xfId="2" applyNumberFormat="1" applyFont="1" applyFill="1" applyBorder="1" applyAlignment="1">
      <alignment horizontal="right" vertical="center" wrapText="1"/>
    </xf>
    <xf numFmtId="37" fontId="8" fillId="6" borderId="1" xfId="2" applyNumberFormat="1" applyFont="1" applyFill="1" applyBorder="1" applyAlignment="1">
      <alignment horizontal="right" vertical="center" wrapText="1"/>
    </xf>
    <xf numFmtId="167" fontId="8" fillId="4" borderId="1" xfId="2" applyNumberFormat="1" applyFont="1" applyFill="1" applyBorder="1" applyAlignment="1">
      <alignment horizontal="right" vertical="center" wrapText="1"/>
    </xf>
    <xf numFmtId="165" fontId="8" fillId="6" borderId="1" xfId="1" applyNumberFormat="1" applyFont="1" applyFill="1" applyBorder="1" applyAlignment="1">
      <alignment horizontal="right" vertical="center" wrapText="1"/>
    </xf>
    <xf numFmtId="165" fontId="10" fillId="0" borderId="1" xfId="1" applyNumberFormat="1" applyFont="1" applyBorder="1" applyAlignment="1">
      <alignment horizontal="right" vertical="center" wrapText="1"/>
    </xf>
    <xf numFmtId="166" fontId="8" fillId="6" borderId="9" xfId="2" applyNumberFormat="1" applyFont="1" applyFill="1" applyBorder="1" applyAlignment="1">
      <alignment horizontal="left" vertical="center" wrapText="1"/>
    </xf>
    <xf numFmtId="166" fontId="8" fillId="6" borderId="1" xfId="2" applyNumberFormat="1" applyFont="1" applyFill="1" applyBorder="1" applyAlignment="1">
      <alignment horizontal="left" vertical="center" wrapText="1"/>
    </xf>
    <xf numFmtId="166" fontId="8" fillId="6" borderId="7" xfId="2" applyNumberFormat="1" applyFont="1" applyFill="1" applyBorder="1" applyAlignment="1">
      <alignment horizontal="left" vertical="center" wrapText="1"/>
    </xf>
    <xf numFmtId="0" fontId="8" fillId="6" borderId="7" xfId="1" applyFont="1" applyFill="1" applyBorder="1" applyAlignment="1">
      <alignment horizontal="left" vertical="center" wrapText="1"/>
    </xf>
    <xf numFmtId="0" fontId="9" fillId="6" borderId="7" xfId="1" applyFont="1" applyFill="1" applyBorder="1" applyAlignment="1">
      <alignment horizontal="left" vertical="center" wrapText="1"/>
    </xf>
    <xf numFmtId="0" fontId="9" fillId="6" borderId="8" xfId="1" applyFont="1" applyFill="1" applyBorder="1" applyAlignment="1">
      <alignment horizontal="left" vertical="center" wrapText="1"/>
    </xf>
    <xf numFmtId="3" fontId="8" fillId="6" borderId="1" xfId="1" applyNumberFormat="1" applyFont="1" applyFill="1" applyBorder="1" applyAlignment="1">
      <alignment horizontal="right" vertical="center" wrapText="1"/>
    </xf>
    <xf numFmtId="0" fontId="10" fillId="6" borderId="7" xfId="1" applyFont="1" applyFill="1" applyBorder="1" applyAlignment="1">
      <alignment horizontal="left" vertical="center" wrapText="1"/>
    </xf>
    <xf numFmtId="0" fontId="11" fillId="6" borderId="7" xfId="1" applyFont="1" applyFill="1" applyBorder="1" applyAlignment="1">
      <alignment horizontal="left" vertical="center" wrapText="1"/>
    </xf>
    <xf numFmtId="0" fontId="11" fillId="6" borderId="8" xfId="1" applyFont="1" applyFill="1" applyBorder="1" applyAlignment="1">
      <alignment horizontal="left" vertical="center" wrapText="1"/>
    </xf>
    <xf numFmtId="0" fontId="12" fillId="6" borderId="0" xfId="1" applyFont="1" applyFill="1" applyAlignment="1">
      <alignment horizontal="left" vertical="center" wrapText="1"/>
    </xf>
    <xf numFmtId="0" fontId="12" fillId="6" borderId="0" xfId="1" applyFont="1" applyFill="1"/>
    <xf numFmtId="166" fontId="10" fillId="6" borderId="9" xfId="2" applyNumberFormat="1" applyFont="1" applyFill="1" applyBorder="1" applyAlignment="1">
      <alignment horizontal="left" vertical="center" wrapText="1"/>
    </xf>
    <xf numFmtId="166" fontId="10" fillId="6" borderId="1" xfId="2" applyNumberFormat="1" applyFont="1" applyFill="1" applyBorder="1" applyAlignment="1">
      <alignment horizontal="left" vertical="center" wrapText="1"/>
    </xf>
    <xf numFmtId="166" fontId="10" fillId="6" borderId="7" xfId="2" applyNumberFormat="1" applyFont="1" applyFill="1" applyBorder="1" applyAlignment="1">
      <alignment horizontal="left" vertical="center" wrapText="1"/>
    </xf>
    <xf numFmtId="165" fontId="17" fillId="0" borderId="1" xfId="1" applyNumberFormat="1" applyFont="1" applyBorder="1" applyAlignment="1">
      <alignment horizontal="right" vertical="center"/>
    </xf>
    <xf numFmtId="165" fontId="13" fillId="0" borderId="1" xfId="1" applyNumberFormat="1" applyFont="1" applyBorder="1" applyAlignment="1">
      <alignment horizontal="right" vertical="center"/>
    </xf>
    <xf numFmtId="167" fontId="5" fillId="5" borderId="1" xfId="1" applyNumberFormat="1" applyFont="1" applyFill="1" applyBorder="1" applyAlignment="1">
      <alignment horizontal="right" vertical="center" wrapText="1"/>
    </xf>
    <xf numFmtId="0" fontId="5" fillId="4" borderId="1" xfId="1" applyFont="1" applyFill="1" applyBorder="1" applyAlignment="1">
      <alignment vertical="center" wrapText="1"/>
    </xf>
    <xf numFmtId="0" fontId="5" fillId="5"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166" fontId="8" fillId="5" borderId="9" xfId="2" applyNumberFormat="1" applyFont="1" applyFill="1" applyBorder="1" applyAlignment="1">
      <alignment horizontal="right" vertical="center" wrapText="1"/>
    </xf>
    <xf numFmtId="166" fontId="8" fillId="5" borderId="12" xfId="2" applyNumberFormat="1" applyFont="1" applyFill="1" applyBorder="1" applyAlignment="1">
      <alignment horizontal="right" vertical="center" wrapText="1"/>
    </xf>
    <xf numFmtId="166" fontId="8" fillId="5" borderId="13" xfId="2" applyNumberFormat="1" applyFont="1" applyFill="1" applyBorder="1" applyAlignment="1">
      <alignment horizontal="right" vertical="center" wrapText="1"/>
    </xf>
    <xf numFmtId="166" fontId="18" fillId="5" borderId="13" xfId="2" applyNumberFormat="1" applyFont="1" applyFill="1" applyBorder="1" applyAlignment="1">
      <alignment horizontal="left" vertical="center" wrapText="1"/>
    </xf>
    <xf numFmtId="0" fontId="5" fillId="0" borderId="1" xfId="0" applyFont="1" applyBorder="1" applyAlignment="1">
      <alignment horizontal="left" vertical="top" wrapText="1"/>
    </xf>
    <xf numFmtId="165" fontId="8" fillId="0" borderId="1" xfId="0" applyNumberFormat="1" applyFont="1" applyBorder="1" applyAlignment="1">
      <alignment horizontal="left" vertical="top" wrapText="1"/>
    </xf>
    <xf numFmtId="0" fontId="5" fillId="0" borderId="1" xfId="0" applyFont="1" applyBorder="1" applyAlignment="1">
      <alignment vertical="center" wrapText="1"/>
    </xf>
    <xf numFmtId="165" fontId="8" fillId="0" borderId="1" xfId="0" applyNumberFormat="1" applyFont="1" applyBorder="1" applyAlignment="1">
      <alignment vertical="center" wrapText="1"/>
    </xf>
    <xf numFmtId="167" fontId="8" fillId="5" borderId="1" xfId="0" applyNumberFormat="1" applyFont="1" applyFill="1" applyBorder="1" applyAlignment="1">
      <alignment horizontal="right" vertical="center" wrapText="1"/>
    </xf>
    <xf numFmtId="166" fontId="18" fillId="5" borderId="14" xfId="2" applyNumberFormat="1" applyFont="1" applyFill="1" applyBorder="1" applyAlignment="1">
      <alignment horizontal="left" vertical="center" wrapText="1"/>
    </xf>
    <xf numFmtId="166" fontId="18" fillId="5" borderId="15" xfId="2" applyNumberFormat="1" applyFont="1" applyFill="1" applyBorder="1" applyAlignment="1">
      <alignment horizontal="left" vertical="center" wrapText="1"/>
    </xf>
    <xf numFmtId="166" fontId="16" fillId="0" borderId="16" xfId="2" applyNumberFormat="1" applyFont="1" applyBorder="1" applyAlignment="1">
      <alignment horizontal="left" vertical="center" wrapText="1"/>
    </xf>
    <xf numFmtId="168" fontId="8" fillId="5" borderId="1" xfId="0" applyNumberFormat="1" applyFont="1" applyFill="1" applyBorder="1" applyAlignment="1">
      <alignment horizontal="left" vertical="center" wrapText="1"/>
    </xf>
    <xf numFmtId="166" fontId="6" fillId="5" borderId="1" xfId="2" applyNumberFormat="1" applyFont="1" applyFill="1" applyBorder="1" applyAlignment="1">
      <alignment horizontal="right" vertical="center" wrapText="1"/>
    </xf>
    <xf numFmtId="166" fontId="6" fillId="5" borderId="1" xfId="2" applyNumberFormat="1" applyFont="1" applyFill="1" applyBorder="1" applyAlignment="1">
      <alignment horizontal="left" vertical="center" wrapText="1"/>
    </xf>
    <xf numFmtId="0" fontId="2" fillId="0" borderId="1" xfId="0" applyFont="1" applyBorder="1" applyAlignment="1">
      <alignment vertical="center" wrapText="1"/>
    </xf>
    <xf numFmtId="165" fontId="6" fillId="0" borderId="1" xfId="0" applyNumberFormat="1" applyFont="1" applyBorder="1" applyAlignment="1">
      <alignment vertical="center" wrapText="1"/>
    </xf>
    <xf numFmtId="166" fontId="6" fillId="0" borderId="11" xfId="2" applyNumberFormat="1" applyFont="1" applyBorder="1" applyAlignment="1">
      <alignment horizontal="right" vertical="center" wrapText="1"/>
    </xf>
    <xf numFmtId="166" fontId="14" fillId="0" borderId="17" xfId="2" applyNumberFormat="1" applyFont="1" applyBorder="1" applyAlignment="1">
      <alignment horizontal="left" vertical="center" wrapText="1"/>
    </xf>
    <xf numFmtId="166" fontId="14" fillId="0" borderId="11" xfId="2" applyNumberFormat="1" applyFont="1" applyBorder="1" applyAlignment="1">
      <alignment horizontal="left" vertical="center" wrapText="1"/>
    </xf>
    <xf numFmtId="166" fontId="14" fillId="0" borderId="5" xfId="2" applyNumberFormat="1" applyFont="1" applyBorder="1" applyAlignment="1">
      <alignment horizontal="left" vertical="center" wrapText="1"/>
    </xf>
    <xf numFmtId="0" fontId="2" fillId="0" borderId="4" xfId="0" applyFont="1" applyBorder="1" applyAlignment="1">
      <alignment vertical="center" wrapText="1"/>
    </xf>
    <xf numFmtId="165" fontId="6" fillId="0" borderId="4" xfId="0" applyNumberFormat="1" applyFont="1" applyBorder="1" applyAlignment="1">
      <alignment vertical="center" wrapText="1"/>
    </xf>
    <xf numFmtId="165" fontId="13" fillId="0" borderId="4" xfId="1" applyNumberFormat="1" applyFont="1" applyBorder="1" applyAlignment="1">
      <alignment horizontal="right" vertical="center" wrapText="1"/>
    </xf>
    <xf numFmtId="166" fontId="10" fillId="0" borderId="4" xfId="2" applyNumberFormat="1" applyFont="1" applyBorder="1" applyAlignment="1">
      <alignment horizontal="right" vertical="center" wrapText="1"/>
    </xf>
    <xf numFmtId="166" fontId="8" fillId="0" borderId="4" xfId="2" applyNumberFormat="1" applyFont="1" applyBorder="1" applyAlignment="1">
      <alignment horizontal="right" vertical="center" wrapText="1"/>
    </xf>
    <xf numFmtId="166" fontId="14" fillId="0" borderId="18" xfId="2" applyNumberFormat="1" applyFont="1" applyBorder="1" applyAlignment="1">
      <alignment horizontal="left" vertical="center" wrapText="1"/>
    </xf>
    <xf numFmtId="166" fontId="14" fillId="0" borderId="4" xfId="2" applyNumberFormat="1" applyFont="1" applyBorder="1" applyAlignment="1">
      <alignment horizontal="left" vertical="center" wrapText="1"/>
    </xf>
    <xf numFmtId="166" fontId="14" fillId="0" borderId="16" xfId="2" applyNumberFormat="1" applyFont="1" applyBorder="1" applyAlignment="1">
      <alignment horizontal="left" vertical="center" wrapText="1"/>
    </xf>
    <xf numFmtId="0" fontId="2" fillId="5" borderId="13" xfId="0" applyFont="1" applyFill="1" applyBorder="1" applyAlignment="1">
      <alignment horizontal="left" vertical="center" wrapText="1"/>
    </xf>
    <xf numFmtId="167" fontId="6" fillId="5" borderId="1" xfId="0" applyNumberFormat="1" applyFont="1" applyFill="1" applyBorder="1" applyAlignment="1">
      <alignment horizontal="right" vertical="center" wrapText="1"/>
    </xf>
    <xf numFmtId="3" fontId="6" fillId="5" borderId="1" xfId="2" applyNumberFormat="1" applyFont="1" applyFill="1" applyBorder="1" applyAlignment="1">
      <alignment horizontal="right" vertical="center" wrapText="1"/>
    </xf>
    <xf numFmtId="0" fontId="19" fillId="7" borderId="1" xfId="0" applyFont="1" applyFill="1" applyBorder="1" applyAlignment="1">
      <alignment horizontal="left" vertical="center" wrapText="1"/>
    </xf>
    <xf numFmtId="168" fontId="6" fillId="5" borderId="1" xfId="0" applyNumberFormat="1" applyFont="1" applyFill="1" applyBorder="1" applyAlignment="1">
      <alignment horizontal="left" vertical="center" wrapText="1"/>
    </xf>
    <xf numFmtId="166" fontId="8" fillId="4" borderId="7" xfId="2" applyNumberFormat="1" applyFont="1" applyFill="1" applyBorder="1" applyAlignment="1">
      <alignment vertical="center" wrapText="1"/>
    </xf>
    <xf numFmtId="0" fontId="8" fillId="4" borderId="7" xfId="1" applyFont="1" applyFill="1" applyBorder="1" applyAlignment="1">
      <alignment vertical="center" wrapText="1"/>
    </xf>
    <xf numFmtId="0" fontId="9" fillId="4" borderId="7" xfId="1" applyFont="1" applyFill="1" applyBorder="1" applyAlignment="1">
      <alignment horizontal="left" vertical="center" wrapText="1"/>
    </xf>
    <xf numFmtId="0" fontId="9" fillId="4" borderId="7" xfId="1" applyFont="1" applyFill="1" applyBorder="1" applyAlignment="1">
      <alignment vertical="center" wrapText="1"/>
    </xf>
    <xf numFmtId="0" fontId="9" fillId="4" borderId="8" xfId="1" applyFont="1" applyFill="1" applyBorder="1" applyAlignment="1">
      <alignment horizontal="left" vertical="center" wrapText="1"/>
    </xf>
    <xf numFmtId="3" fontId="8" fillId="5" borderId="4" xfId="2" applyNumberFormat="1" applyFont="1" applyFill="1" applyBorder="1" applyAlignment="1">
      <alignment horizontal="right" vertical="center" wrapText="1"/>
    </xf>
    <xf numFmtId="166" fontId="8" fillId="5" borderId="18" xfId="2" applyNumberFormat="1" applyFont="1" applyFill="1" applyBorder="1" applyAlignment="1">
      <alignment horizontal="left" vertical="center" wrapText="1"/>
    </xf>
    <xf numFmtId="166" fontId="8" fillId="5" borderId="4" xfId="2" applyNumberFormat="1" applyFont="1" applyFill="1" applyBorder="1" applyAlignment="1">
      <alignment horizontal="left" vertical="center" wrapText="1"/>
    </xf>
    <xf numFmtId="166" fontId="8" fillId="5" borderId="16" xfId="2" applyNumberFormat="1" applyFont="1" applyFill="1" applyBorder="1" applyAlignment="1">
      <alignment horizontal="left" vertical="center" wrapText="1"/>
    </xf>
    <xf numFmtId="166" fontId="6" fillId="5" borderId="1" xfId="2" applyNumberFormat="1" applyFont="1" applyFill="1" applyBorder="1" applyAlignment="1">
      <alignment vertical="center" wrapText="1"/>
    </xf>
    <xf numFmtId="166" fontId="8" fillId="0" borderId="11" xfId="2" applyNumberFormat="1" applyFont="1" applyBorder="1" applyAlignment="1">
      <alignment horizontal="right" vertical="center" wrapText="1"/>
    </xf>
    <xf numFmtId="166" fontId="16" fillId="0" borderId="17" xfId="2" applyNumberFormat="1" applyFont="1" applyBorder="1" applyAlignment="1">
      <alignment horizontal="left" vertical="center" wrapText="1"/>
    </xf>
    <xf numFmtId="166" fontId="16" fillId="0" borderId="11" xfId="2" applyNumberFormat="1" applyFont="1" applyBorder="1" applyAlignment="1">
      <alignment horizontal="left" vertical="center" wrapText="1"/>
    </xf>
    <xf numFmtId="166" fontId="16" fillId="0" borderId="5" xfId="2" applyNumberFormat="1" applyFont="1" applyBorder="1" applyAlignment="1">
      <alignment horizontal="left" vertical="center" wrapText="1"/>
    </xf>
    <xf numFmtId="0" fontId="2" fillId="0" borderId="4" xfId="1" applyFont="1" applyBorder="1" applyAlignment="1">
      <alignment horizontal="left" vertical="center" wrapText="1"/>
    </xf>
    <xf numFmtId="0" fontId="6" fillId="0" borderId="4" xfId="1" applyFont="1" applyBorder="1" applyAlignment="1">
      <alignment horizontal="center" vertical="center" wrapText="1"/>
    </xf>
    <xf numFmtId="165" fontId="6" fillId="0" borderId="4" xfId="1" applyNumberFormat="1" applyFont="1" applyBorder="1" applyAlignment="1">
      <alignment horizontal="left" vertical="center" wrapText="1"/>
    </xf>
    <xf numFmtId="165" fontId="2" fillId="0" borderId="4" xfId="1" applyNumberFormat="1" applyFont="1" applyBorder="1" applyAlignment="1">
      <alignment horizontal="right" vertical="center" wrapText="1"/>
    </xf>
    <xf numFmtId="166" fontId="6" fillId="0" borderId="4" xfId="2" applyNumberFormat="1" applyFont="1" applyBorder="1" applyAlignment="1">
      <alignment horizontal="right" vertical="center" wrapText="1"/>
    </xf>
    <xf numFmtId="166" fontId="16" fillId="0" borderId="18" xfId="2" applyNumberFormat="1" applyFont="1" applyBorder="1" applyAlignment="1">
      <alignment horizontal="left" vertical="center" wrapText="1"/>
    </xf>
    <xf numFmtId="166" fontId="16" fillId="0" borderId="4" xfId="2" applyNumberFormat="1" applyFont="1" applyBorder="1" applyAlignment="1">
      <alignment horizontal="left" vertical="center" wrapText="1"/>
    </xf>
    <xf numFmtId="0" fontId="16" fillId="0" borderId="19" xfId="1" applyFont="1" applyBorder="1" applyAlignment="1">
      <alignment horizontal="left" vertical="center" wrapText="1"/>
    </xf>
    <xf numFmtId="0" fontId="1" fillId="0" borderId="19" xfId="1" applyBorder="1" applyAlignment="1">
      <alignment horizontal="left" vertical="center" wrapText="1"/>
    </xf>
    <xf numFmtId="0" fontId="1" fillId="0" borderId="20" xfId="1" applyBorder="1" applyAlignment="1">
      <alignment horizontal="left" vertical="center" wrapText="1"/>
    </xf>
    <xf numFmtId="0" fontId="2" fillId="4" borderId="1" xfId="1" applyFont="1" applyFill="1" applyBorder="1" applyAlignment="1">
      <alignment horizontal="center" vertical="center" wrapText="1"/>
    </xf>
    <xf numFmtId="0" fontId="6" fillId="4" borderId="1" xfId="1" applyFont="1" applyFill="1" applyBorder="1" applyAlignment="1">
      <alignment horizontal="center" vertical="center" wrapText="1"/>
    </xf>
    <xf numFmtId="0" fontId="2" fillId="4" borderId="1" xfId="1" applyFont="1" applyFill="1" applyBorder="1" applyAlignment="1">
      <alignment vertical="center" wrapText="1"/>
    </xf>
    <xf numFmtId="167" fontId="6" fillId="4" borderId="1" xfId="1" applyNumberFormat="1" applyFont="1" applyFill="1" applyBorder="1" applyAlignment="1">
      <alignment horizontal="right" vertical="center" wrapText="1"/>
    </xf>
    <xf numFmtId="3" fontId="6" fillId="4" borderId="1" xfId="2" applyNumberFormat="1" applyFont="1" applyFill="1" applyBorder="1" applyAlignment="1">
      <alignment horizontal="right" vertical="center" wrapText="1"/>
    </xf>
    <xf numFmtId="166" fontId="6" fillId="4" borderId="1" xfId="2" applyNumberFormat="1" applyFont="1" applyFill="1" applyBorder="1" applyAlignment="1">
      <alignment vertical="center" wrapText="1"/>
    </xf>
    <xf numFmtId="0" fontId="2" fillId="5" borderId="1" xfId="1" applyFont="1" applyFill="1" applyBorder="1" applyAlignment="1">
      <alignment horizontal="left" vertical="center" wrapText="1"/>
    </xf>
    <xf numFmtId="167" fontId="6" fillId="5" borderId="1" xfId="1" applyNumberFormat="1" applyFont="1" applyFill="1" applyBorder="1" applyAlignment="1">
      <alignment horizontal="right" vertical="center" wrapText="1"/>
    </xf>
    <xf numFmtId="0" fontId="6" fillId="5" borderId="1" xfId="1" applyFont="1" applyFill="1" applyBorder="1" applyAlignment="1">
      <alignment horizontal="left" vertical="center" wrapText="1"/>
    </xf>
    <xf numFmtId="168" fontId="6" fillId="5" borderId="1" xfId="1" applyNumberFormat="1" applyFont="1" applyFill="1" applyBorder="1" applyAlignment="1">
      <alignment horizontal="right" vertical="center" wrapText="1"/>
    </xf>
    <xf numFmtId="168" fontId="6" fillId="0" borderId="1" xfId="1" applyNumberFormat="1" applyFont="1" applyBorder="1" applyAlignment="1">
      <alignment horizontal="right" vertical="center" wrapText="1"/>
    </xf>
    <xf numFmtId="165" fontId="3" fillId="2" borderId="4" xfId="1" applyNumberFormat="1" applyFont="1" applyFill="1" applyBorder="1" applyAlignment="1">
      <alignment horizontal="right" vertical="center"/>
    </xf>
    <xf numFmtId="165" fontId="8" fillId="3" borderId="1" xfId="1" applyNumberFormat="1" applyFont="1" applyFill="1" applyBorder="1" applyAlignment="1">
      <alignment horizontal="right" vertical="center" wrapText="1"/>
    </xf>
    <xf numFmtId="165" fontId="8" fillId="4" borderId="1" xfId="1" applyNumberFormat="1" applyFont="1" applyFill="1" applyBorder="1" applyAlignment="1">
      <alignment horizontal="right" vertical="center" wrapText="1"/>
    </xf>
    <xf numFmtId="165" fontId="8" fillId="4" borderId="1" xfId="1" applyNumberFormat="1" applyFont="1" applyFill="1" applyBorder="1" applyAlignment="1">
      <alignment horizontal="right" vertical="top" wrapText="1"/>
    </xf>
    <xf numFmtId="165" fontId="8" fillId="5" borderId="1" xfId="0" applyNumberFormat="1" applyFont="1" applyFill="1" applyBorder="1" applyAlignment="1">
      <alignment horizontal="right" vertical="center" wrapText="1"/>
    </xf>
    <xf numFmtId="165" fontId="8" fillId="5" borderId="1" xfId="0" applyNumberFormat="1" applyFont="1" applyFill="1" applyBorder="1" applyAlignment="1">
      <alignment horizontal="left" vertical="center" wrapText="1"/>
    </xf>
    <xf numFmtId="165" fontId="6" fillId="5" borderId="1" xfId="0" applyNumberFormat="1" applyFont="1" applyFill="1" applyBorder="1" applyAlignment="1">
      <alignment horizontal="right" vertical="center" wrapText="1"/>
    </xf>
    <xf numFmtId="165" fontId="6" fillId="5" borderId="1" xfId="0" applyNumberFormat="1" applyFont="1" applyFill="1" applyBorder="1" applyAlignment="1">
      <alignment horizontal="left" vertical="center" wrapText="1"/>
    </xf>
    <xf numFmtId="165" fontId="6" fillId="4" borderId="1" xfId="1" applyNumberFormat="1" applyFont="1" applyFill="1" applyBorder="1" applyAlignment="1">
      <alignment horizontal="right" vertical="center" wrapText="1"/>
    </xf>
    <xf numFmtId="165" fontId="6" fillId="5" borderId="1" xfId="1" applyNumberFormat="1" applyFont="1" applyFill="1" applyBorder="1" applyAlignment="1">
      <alignment horizontal="right" vertical="center" wrapText="1"/>
    </xf>
    <xf numFmtId="165" fontId="6" fillId="5" borderId="1" xfId="1" applyNumberFormat="1" applyFont="1" applyFill="1" applyBorder="1" applyAlignment="1">
      <alignment horizontal="left" vertical="center" wrapText="1"/>
    </xf>
    <xf numFmtId="0" fontId="2" fillId="6" borderId="1" xfId="1" applyFont="1" applyFill="1" applyBorder="1" applyAlignment="1">
      <alignment horizontal="left" vertical="center" wrapText="1"/>
    </xf>
    <xf numFmtId="166" fontId="17" fillId="0" borderId="1" xfId="2" applyNumberFormat="1" applyFont="1" applyFill="1" applyBorder="1" applyAlignment="1">
      <alignment horizontal="right" vertical="center" wrapText="1"/>
    </xf>
    <xf numFmtId="0" fontId="5" fillId="4" borderId="1" xfId="1" applyFont="1" applyFill="1" applyBorder="1" applyAlignment="1">
      <alignment horizontal="left" vertical="center" wrapText="1"/>
    </xf>
    <xf numFmtId="0" fontId="27" fillId="0" borderId="13" xfId="1" applyFont="1" applyBorder="1" applyAlignment="1">
      <alignment horizontal="center" vertical="center"/>
    </xf>
    <xf numFmtId="0" fontId="27" fillId="0" borderId="15" xfId="1" applyFont="1" applyBorder="1" applyAlignment="1">
      <alignment horizontal="center" vertical="center"/>
    </xf>
    <xf numFmtId="169" fontId="27" fillId="2" borderId="13" xfId="1" applyNumberFormat="1" applyFont="1" applyFill="1" applyBorder="1" applyAlignment="1">
      <alignment horizontal="center" vertical="center" wrapText="1"/>
    </xf>
    <xf numFmtId="0" fontId="27" fillId="2" borderId="13" xfId="1" applyFont="1" applyFill="1" applyBorder="1" applyAlignment="1">
      <alignment horizontal="left" vertical="top" wrapText="1"/>
    </xf>
    <xf numFmtId="166" fontId="27" fillId="2" borderId="13" xfId="2" applyNumberFormat="1" applyFont="1" applyFill="1" applyBorder="1" applyAlignment="1">
      <alignment horizontal="left" vertical="top" wrapText="1"/>
    </xf>
    <xf numFmtId="0" fontId="30" fillId="3" borderId="13" xfId="1" applyFont="1" applyFill="1" applyBorder="1" applyAlignment="1">
      <alignment horizontal="left" vertical="center" wrapText="1"/>
    </xf>
    <xf numFmtId="0" fontId="30" fillId="3" borderId="13" xfId="1" applyFont="1" applyFill="1" applyBorder="1" applyAlignment="1">
      <alignment horizontal="center" vertical="center" wrapText="1"/>
    </xf>
    <xf numFmtId="170" fontId="30" fillId="3" borderId="13" xfId="3" applyNumberFormat="1" applyFont="1" applyFill="1" applyBorder="1" applyAlignment="1">
      <alignment horizontal="right" vertical="center" wrapText="1"/>
    </xf>
    <xf numFmtId="0" fontId="30" fillId="4" borderId="13" xfId="1" applyFont="1" applyFill="1" applyBorder="1" applyAlignment="1">
      <alignment horizontal="left" vertical="center" wrapText="1"/>
    </xf>
    <xf numFmtId="0" fontId="30" fillId="4" borderId="13" xfId="1" applyFont="1" applyFill="1" applyBorder="1" applyAlignment="1">
      <alignment horizontal="center" vertical="center" wrapText="1"/>
    </xf>
    <xf numFmtId="169" fontId="30" fillId="4" borderId="13" xfId="1" applyNumberFormat="1" applyFont="1" applyFill="1" applyBorder="1" applyAlignment="1">
      <alignment horizontal="right" vertical="center" wrapText="1"/>
    </xf>
    <xf numFmtId="170" fontId="30" fillId="4" borderId="13" xfId="3" applyNumberFormat="1" applyFont="1" applyFill="1" applyBorder="1" applyAlignment="1">
      <alignment horizontal="right" vertical="center" wrapText="1"/>
    </xf>
    <xf numFmtId="0" fontId="30" fillId="5" borderId="13" xfId="1" applyFont="1" applyFill="1" applyBorder="1" applyAlignment="1">
      <alignment horizontal="left" vertical="center" wrapText="1"/>
    </xf>
    <xf numFmtId="169" fontId="30" fillId="5" borderId="13" xfId="1" applyNumberFormat="1" applyFont="1" applyFill="1" applyBorder="1" applyAlignment="1">
      <alignment horizontal="right" vertical="center" wrapText="1"/>
    </xf>
    <xf numFmtId="170" fontId="30" fillId="5" borderId="13" xfId="3" applyNumberFormat="1" applyFont="1" applyFill="1" applyBorder="1" applyAlignment="1">
      <alignment horizontal="right" vertical="center" wrapText="1"/>
    </xf>
    <xf numFmtId="0" fontId="30" fillId="0" borderId="13" xfId="1" applyFont="1" applyBorder="1" applyAlignment="1">
      <alignment horizontal="left" vertical="center" wrapText="1"/>
    </xf>
    <xf numFmtId="170" fontId="30" fillId="0" borderId="13" xfId="3" applyNumberFormat="1" applyFont="1" applyBorder="1" applyAlignment="1">
      <alignment horizontal="right" vertical="center" wrapText="1"/>
    </xf>
    <xf numFmtId="0" fontId="30" fillId="5" borderId="13" xfId="0" applyFont="1" applyFill="1" applyBorder="1" applyAlignment="1">
      <alignment horizontal="left" vertical="center" wrapText="1"/>
    </xf>
    <xf numFmtId="170" fontId="30" fillId="5" borderId="13" xfId="3" applyNumberFormat="1" applyFont="1" applyFill="1" applyBorder="1" applyAlignment="1">
      <alignment horizontal="left" vertical="center" wrapText="1"/>
    </xf>
    <xf numFmtId="170" fontId="30" fillId="4" borderId="13" xfId="3" applyNumberFormat="1" applyFont="1" applyFill="1" applyBorder="1" applyAlignment="1">
      <alignment vertical="center" wrapText="1"/>
    </xf>
    <xf numFmtId="166" fontId="30" fillId="5" borderId="13" xfId="2" applyNumberFormat="1" applyFont="1" applyFill="1" applyBorder="1" applyAlignment="1">
      <alignment horizontal="left" vertical="center" wrapText="1"/>
    </xf>
    <xf numFmtId="169" fontId="30" fillId="0" borderId="13" xfId="1" applyNumberFormat="1" applyFont="1" applyBorder="1" applyAlignment="1">
      <alignment horizontal="right" vertical="center" wrapText="1"/>
    </xf>
    <xf numFmtId="169" fontId="30" fillId="5" borderId="13" xfId="2" applyNumberFormat="1" applyFont="1" applyFill="1" applyBorder="1" applyAlignment="1">
      <alignment horizontal="right" vertical="center" wrapText="1"/>
    </xf>
    <xf numFmtId="169" fontId="30" fillId="4" borderId="13" xfId="2" applyNumberFormat="1" applyFont="1" applyFill="1" applyBorder="1" applyAlignment="1">
      <alignment horizontal="right" vertical="center" wrapText="1"/>
    </xf>
    <xf numFmtId="169" fontId="30" fillId="0" borderId="13" xfId="1" applyNumberFormat="1" applyFont="1" applyBorder="1" applyAlignment="1">
      <alignment horizontal="right" vertical="center"/>
    </xf>
    <xf numFmtId="170" fontId="30" fillId="0" borderId="13" xfId="3" applyNumberFormat="1" applyFont="1" applyFill="1" applyBorder="1" applyAlignment="1">
      <alignment horizontal="right" vertical="center" wrapText="1"/>
    </xf>
    <xf numFmtId="0" fontId="30" fillId="0" borderId="13" xfId="0" applyFont="1" applyBorder="1" applyAlignment="1">
      <alignment vertical="center" wrapText="1"/>
    </xf>
    <xf numFmtId="169" fontId="30" fillId="0" borderId="13" xfId="0" applyNumberFormat="1" applyFont="1" applyBorder="1" applyAlignment="1">
      <alignment vertical="center" wrapText="1"/>
    </xf>
    <xf numFmtId="0" fontId="30" fillId="4" borderId="13" xfId="1" applyFont="1" applyFill="1" applyBorder="1" applyAlignment="1">
      <alignment vertical="center" wrapText="1"/>
    </xf>
    <xf numFmtId="166" fontId="30" fillId="4" borderId="13" xfId="2" applyNumberFormat="1" applyFont="1" applyFill="1" applyBorder="1" applyAlignment="1">
      <alignment vertical="center" wrapText="1"/>
    </xf>
    <xf numFmtId="170" fontId="30" fillId="0" borderId="0" xfId="3" applyNumberFormat="1" applyFont="1" applyAlignment="1">
      <alignment horizontal="right" vertical="center"/>
    </xf>
    <xf numFmtId="0" fontId="29" fillId="0" borderId="0" xfId="1" applyFont="1" applyBorder="1" applyAlignment="1">
      <alignment horizontal="left" vertical="center"/>
    </xf>
    <xf numFmtId="0" fontId="27" fillId="0" borderId="13" xfId="1" applyFont="1" applyBorder="1" applyAlignment="1">
      <alignment horizontal="left" vertical="top" wrapText="1"/>
    </xf>
    <xf numFmtId="0" fontId="27" fillId="0" borderId="0" xfId="1" applyFont="1" applyAlignment="1">
      <alignment horizontal="left" vertical="top" wrapText="1"/>
    </xf>
    <xf numFmtId="0" fontId="31" fillId="0" borderId="0" xfId="1" applyFont="1" applyAlignment="1">
      <alignment horizontal="left" vertical="center" wrapText="1"/>
    </xf>
    <xf numFmtId="0" fontId="31" fillId="0" borderId="0" xfId="1" applyFont="1"/>
    <xf numFmtId="170" fontId="31" fillId="0" borderId="13" xfId="3" applyNumberFormat="1" applyFont="1" applyBorder="1" applyAlignment="1">
      <alignment horizontal="left" vertical="center" wrapText="1"/>
    </xf>
    <xf numFmtId="166" fontId="31" fillId="0" borderId="13" xfId="2" applyNumberFormat="1" applyFont="1" applyBorder="1" applyAlignment="1">
      <alignment horizontal="left" vertical="center" wrapText="1"/>
    </xf>
    <xf numFmtId="166" fontId="30" fillId="0" borderId="13" xfId="2" applyNumberFormat="1" applyFont="1" applyBorder="1" applyAlignment="1">
      <alignment horizontal="left" vertical="center" wrapText="1"/>
    </xf>
    <xf numFmtId="0" fontId="31" fillId="0" borderId="0" xfId="1" applyFont="1" applyFill="1" applyAlignment="1">
      <alignment horizontal="left" vertical="center" wrapText="1"/>
    </xf>
    <xf numFmtId="169" fontId="30" fillId="4" borderId="13" xfId="1" applyNumberFormat="1" applyFont="1" applyFill="1" applyBorder="1" applyAlignment="1">
      <alignment vertical="center" wrapText="1"/>
    </xf>
    <xf numFmtId="0" fontId="30" fillId="0" borderId="0" xfId="1" applyFont="1"/>
    <xf numFmtId="0" fontId="30" fillId="0" borderId="0" xfId="1" applyFont="1" applyAlignment="1">
      <alignment horizontal="left" vertical="center"/>
    </xf>
    <xf numFmtId="169" fontId="30" fillId="0" borderId="0" xfId="1" applyNumberFormat="1" applyFont="1" applyAlignment="1">
      <alignment horizontal="right" vertical="center"/>
    </xf>
    <xf numFmtId="170" fontId="34" fillId="0" borderId="0" xfId="3" applyNumberFormat="1" applyFont="1"/>
    <xf numFmtId="166" fontId="34" fillId="0" borderId="0" xfId="2" applyNumberFormat="1" applyFont="1"/>
    <xf numFmtId="171" fontId="27" fillId="2" borderId="13" xfId="1" applyNumberFormat="1" applyFont="1" applyFill="1" applyBorder="1" applyAlignment="1">
      <alignment horizontal="center" vertical="center" wrapText="1"/>
    </xf>
    <xf numFmtId="169" fontId="30" fillId="5" borderId="13" xfId="0" applyNumberFormat="1" applyFont="1" applyFill="1" applyBorder="1" applyAlignment="1">
      <alignment horizontal="right" vertical="center" wrapText="1"/>
    </xf>
    <xf numFmtId="0" fontId="30" fillId="0" borderId="13" xfId="1" applyFont="1" applyBorder="1" applyAlignment="1">
      <alignment vertical="center"/>
    </xf>
    <xf numFmtId="170" fontId="30" fillId="3" borderId="13" xfId="3" applyNumberFormat="1" applyFont="1" applyFill="1" applyBorder="1" applyAlignment="1">
      <alignment horizontal="left" vertical="center" wrapText="1"/>
    </xf>
    <xf numFmtId="166" fontId="30" fillId="3" borderId="13" xfId="2" applyNumberFormat="1" applyFont="1" applyFill="1" applyBorder="1" applyAlignment="1">
      <alignment horizontal="left" vertical="center" wrapText="1"/>
    </xf>
    <xf numFmtId="0" fontId="31" fillId="0" borderId="0" xfId="1" applyFont="1" applyAlignment="1">
      <alignment vertical="center"/>
    </xf>
    <xf numFmtId="0" fontId="31" fillId="0" borderId="0" xfId="1" applyFont="1" applyFill="1" applyAlignment="1">
      <alignment vertical="center"/>
    </xf>
    <xf numFmtId="0" fontId="30" fillId="0" borderId="13" xfId="0" applyFont="1" applyBorder="1" applyAlignment="1">
      <alignment horizontal="left" vertical="center" wrapText="1"/>
    </xf>
    <xf numFmtId="0" fontId="30" fillId="0" borderId="0" xfId="1" applyFont="1" applyAlignment="1">
      <alignment horizontal="left" vertical="center" wrapText="1"/>
    </xf>
    <xf numFmtId="169" fontId="30" fillId="0" borderId="0" xfId="1" applyNumberFormat="1" applyFont="1" applyAlignment="1">
      <alignment horizontal="left" vertical="center"/>
    </xf>
    <xf numFmtId="170" fontId="30" fillId="0" borderId="0" xfId="3" applyNumberFormat="1" applyFont="1" applyAlignment="1">
      <alignment horizontal="left" vertical="center"/>
    </xf>
    <xf numFmtId="170" fontId="34" fillId="0" borderId="0" xfId="3" applyNumberFormat="1" applyFont="1" applyAlignment="1">
      <alignment horizontal="left" vertical="center"/>
    </xf>
    <xf numFmtId="166" fontId="34" fillId="0" borderId="0" xfId="2" applyNumberFormat="1" applyFont="1" applyAlignment="1">
      <alignment horizontal="left" vertical="center"/>
    </xf>
    <xf numFmtId="0" fontId="31" fillId="0" borderId="0" xfId="1" applyFont="1" applyAlignment="1">
      <alignment horizontal="left" vertical="center"/>
    </xf>
    <xf numFmtId="0" fontId="27" fillId="0" borderId="0" xfId="1" applyFont="1" applyBorder="1" applyAlignment="1">
      <alignment horizontal="left" vertical="center"/>
    </xf>
    <xf numFmtId="170" fontId="28" fillId="0" borderId="0" xfId="3" applyNumberFormat="1" applyFont="1" applyBorder="1" applyAlignment="1">
      <alignment horizontal="left" vertical="center"/>
    </xf>
    <xf numFmtId="170" fontId="33" fillId="0" borderId="0" xfId="3" applyNumberFormat="1" applyFont="1" applyBorder="1" applyAlignment="1">
      <alignment horizontal="left" vertical="center"/>
    </xf>
    <xf numFmtId="0" fontId="33" fillId="0" borderId="0" xfId="1" applyFont="1" applyBorder="1" applyAlignment="1">
      <alignment horizontal="left" vertical="center"/>
    </xf>
    <xf numFmtId="169" fontId="29" fillId="0" borderId="0" xfId="1" applyNumberFormat="1" applyFont="1" applyBorder="1" applyAlignment="1">
      <alignment horizontal="left" vertical="center"/>
    </xf>
    <xf numFmtId="170" fontId="29" fillId="0" borderId="0" xfId="3" applyNumberFormat="1" applyFont="1" applyBorder="1" applyAlignment="1">
      <alignment horizontal="left" vertical="center"/>
    </xf>
    <xf numFmtId="166" fontId="28" fillId="0" borderId="0" xfId="2" applyNumberFormat="1" applyFont="1" applyBorder="1" applyAlignment="1">
      <alignment horizontal="left" vertical="center"/>
    </xf>
    <xf numFmtId="0" fontId="30" fillId="0" borderId="0" xfId="1" applyFont="1" applyAlignment="1">
      <alignment horizontal="center" vertical="center"/>
    </xf>
    <xf numFmtId="0" fontId="29" fillId="0" borderId="0" xfId="1" applyFont="1" applyBorder="1" applyAlignment="1">
      <alignment horizontal="center" vertical="center"/>
    </xf>
    <xf numFmtId="0" fontId="30" fillId="5" borderId="13" xfId="1" applyFont="1" applyFill="1" applyBorder="1" applyAlignment="1">
      <alignment horizontal="center" vertical="center" wrapText="1"/>
    </xf>
    <xf numFmtId="166" fontId="30" fillId="0" borderId="0" xfId="2" applyNumberFormat="1" applyFont="1" applyAlignment="1">
      <alignment horizontal="left" vertical="center" wrapText="1"/>
    </xf>
    <xf numFmtId="0" fontId="29" fillId="0" borderId="0" xfId="1" applyFont="1" applyBorder="1" applyAlignment="1">
      <alignment horizontal="left" vertical="center" wrapText="1"/>
    </xf>
    <xf numFmtId="166" fontId="29" fillId="0" borderId="0" xfId="2" applyNumberFormat="1" applyFont="1" applyBorder="1" applyAlignment="1">
      <alignment horizontal="left" vertical="center" wrapText="1"/>
    </xf>
    <xf numFmtId="0" fontId="30" fillId="0" borderId="13" xfId="1" applyFont="1" applyBorder="1" applyAlignment="1">
      <alignment vertical="center" wrapText="1"/>
    </xf>
    <xf numFmtId="166" fontId="30" fillId="0" borderId="0" xfId="2" applyNumberFormat="1" applyFont="1" applyAlignment="1">
      <alignment wrapText="1"/>
    </xf>
    <xf numFmtId="0" fontId="30" fillId="0" borderId="0" xfId="1" applyFont="1" applyAlignment="1">
      <alignment wrapText="1"/>
    </xf>
    <xf numFmtId="9" fontId="33" fillId="0" borderId="24" xfId="4" applyFont="1" applyBorder="1" applyAlignment="1">
      <alignment horizontal="center" vertical="center"/>
    </xf>
    <xf numFmtId="0" fontId="27" fillId="0" borderId="0" xfId="1" applyFont="1" applyAlignment="1">
      <alignment horizontal="center" wrapText="1"/>
    </xf>
    <xf numFmtId="0" fontId="30" fillId="0" borderId="13" xfId="1" applyFont="1" applyFill="1" applyBorder="1" applyAlignment="1">
      <alignment horizontal="left" vertical="center" wrapText="1"/>
    </xf>
    <xf numFmtId="9" fontId="27" fillId="2" borderId="13" xfId="4" applyFont="1" applyFill="1" applyBorder="1" applyAlignment="1">
      <alignment horizontal="center" vertical="top" wrapText="1"/>
    </xf>
    <xf numFmtId="169" fontId="30" fillId="0" borderId="0" xfId="1" applyNumberFormat="1" applyFont="1" applyAlignment="1">
      <alignment vertical="center"/>
    </xf>
    <xf numFmtId="0" fontId="27" fillId="0" borderId="0" xfId="1" applyFont="1" applyBorder="1" applyAlignment="1">
      <alignment vertical="center"/>
    </xf>
    <xf numFmtId="0" fontId="27" fillId="2" borderId="13" xfId="1" applyFont="1" applyFill="1" applyBorder="1" applyAlignment="1">
      <alignment vertical="center" wrapText="1"/>
    </xf>
    <xf numFmtId="169" fontId="30" fillId="0" borderId="0" xfId="1" applyNumberFormat="1" applyFont="1" applyAlignment="1"/>
    <xf numFmtId="0" fontId="30" fillId="0" borderId="13" xfId="0" applyFont="1" applyFill="1" applyBorder="1" applyAlignment="1">
      <alignment horizontal="left" vertical="center" wrapText="1"/>
    </xf>
    <xf numFmtId="0" fontId="30" fillId="0" borderId="0" xfId="1" applyFont="1" applyAlignment="1">
      <alignment vertical="center"/>
    </xf>
    <xf numFmtId="0" fontId="30" fillId="0" borderId="13" xfId="1" applyFont="1" applyBorder="1" applyAlignment="1">
      <alignment horizontal="center" vertical="center" wrapText="1"/>
    </xf>
    <xf numFmtId="0" fontId="27" fillId="0" borderId="0" xfId="1" applyFont="1" applyFill="1"/>
    <xf numFmtId="0" fontId="27" fillId="0" borderId="0" xfId="1" applyFont="1" applyFill="1" applyAlignment="1">
      <alignment horizontal="center" vertical="center"/>
    </xf>
    <xf numFmtId="169" fontId="27" fillId="0" borderId="0" xfId="1" applyNumberFormat="1" applyFont="1" applyFill="1" applyAlignment="1"/>
    <xf numFmtId="170" fontId="27" fillId="0" borderId="0" xfId="3" applyNumberFormat="1" applyFont="1" applyFill="1" applyAlignment="1">
      <alignment horizontal="right" vertical="center"/>
    </xf>
    <xf numFmtId="170" fontId="27" fillId="0" borderId="0" xfId="3" applyNumberFormat="1" applyFont="1" applyFill="1"/>
    <xf numFmtId="166" fontId="27" fillId="0" borderId="0" xfId="2" applyNumberFormat="1" applyFont="1" applyFill="1"/>
    <xf numFmtId="166" fontId="27" fillId="0" borderId="0" xfId="2" applyNumberFormat="1" applyFont="1" applyFill="1" applyAlignment="1">
      <alignment wrapText="1"/>
    </xf>
    <xf numFmtId="0" fontId="27" fillId="0" borderId="0" xfId="1" applyFont="1" applyFill="1" applyAlignment="1">
      <alignment wrapText="1"/>
    </xf>
    <xf numFmtId="0" fontId="27" fillId="0" borderId="0" xfId="1" applyFont="1" applyFill="1" applyAlignment="1">
      <alignment vertical="center"/>
    </xf>
    <xf numFmtId="169" fontId="27" fillId="0" borderId="13" xfId="1" applyNumberFormat="1" applyFont="1" applyFill="1" applyBorder="1" applyAlignment="1">
      <alignment horizontal="right" vertical="center" wrapText="1"/>
    </xf>
    <xf numFmtId="171" fontId="27" fillId="0" borderId="13" xfId="1" applyNumberFormat="1" applyFont="1" applyFill="1" applyBorder="1" applyAlignment="1">
      <alignment horizontal="right" vertical="center" wrapText="1"/>
    </xf>
    <xf numFmtId="169" fontId="27" fillId="0" borderId="25" xfId="1" applyNumberFormat="1" applyFont="1" applyFill="1" applyBorder="1" applyAlignment="1">
      <alignment horizontal="right" vertical="center" wrapText="1"/>
    </xf>
    <xf numFmtId="0" fontId="27" fillId="0" borderId="13" xfId="1" applyFont="1" applyBorder="1" applyAlignment="1">
      <alignment horizontal="center" wrapText="1"/>
    </xf>
    <xf numFmtId="166" fontId="27" fillId="2" borderId="13" xfId="2" applyNumberFormat="1" applyFont="1" applyFill="1" applyBorder="1" applyAlignment="1">
      <alignment horizontal="center" vertical="center" wrapText="1"/>
    </xf>
    <xf numFmtId="166" fontId="27" fillId="2" borderId="13" xfId="2" applyNumberFormat="1" applyFont="1" applyFill="1" applyBorder="1" applyAlignment="1">
      <alignment horizontal="center" vertical="top" wrapText="1"/>
    </xf>
    <xf numFmtId="166" fontId="27" fillId="2" borderId="13" xfId="2" applyNumberFormat="1" applyFont="1" applyFill="1" applyBorder="1" applyAlignment="1">
      <alignment vertical="top" wrapText="1"/>
    </xf>
    <xf numFmtId="169" fontId="30" fillId="3" borderId="13" xfId="1" applyNumberFormat="1" applyFont="1" applyFill="1" applyBorder="1" applyAlignment="1">
      <alignment vertical="center" wrapText="1"/>
    </xf>
    <xf numFmtId="3" fontId="5" fillId="4" borderId="13" xfId="2" applyNumberFormat="1" applyFont="1" applyFill="1" applyBorder="1" applyAlignment="1">
      <alignment horizontal="right" vertical="center" wrapText="1"/>
    </xf>
    <xf numFmtId="169" fontId="30" fillId="5" borderId="13" xfId="1" applyNumberFormat="1" applyFont="1" applyFill="1" applyBorder="1" applyAlignment="1">
      <alignment vertical="center" wrapText="1"/>
    </xf>
    <xf numFmtId="3" fontId="5" fillId="5" borderId="13" xfId="2" applyNumberFormat="1" applyFont="1" applyFill="1" applyBorder="1" applyAlignment="1">
      <alignment horizontal="right" vertical="center" wrapText="1"/>
    </xf>
    <xf numFmtId="0" fontId="30" fillId="5" borderId="13" xfId="1" applyFont="1" applyFill="1" applyBorder="1" applyAlignment="1">
      <alignment vertical="center" wrapText="1"/>
    </xf>
    <xf numFmtId="3" fontId="5" fillId="5" borderId="13" xfId="1" applyNumberFormat="1" applyFont="1" applyFill="1" applyBorder="1" applyAlignment="1">
      <alignment horizontal="right" vertical="center" wrapText="1"/>
    </xf>
    <xf numFmtId="169" fontId="30" fillId="0" borderId="13" xfId="1" applyNumberFormat="1" applyFont="1" applyBorder="1" applyAlignment="1">
      <alignment vertical="center" wrapText="1"/>
    </xf>
    <xf numFmtId="169" fontId="30" fillId="5" borderId="13" xfId="0" applyNumberFormat="1" applyFont="1" applyFill="1" applyBorder="1" applyAlignment="1">
      <alignment vertical="center" wrapText="1"/>
    </xf>
    <xf numFmtId="10" fontId="30" fillId="5" borderId="13" xfId="4" applyNumberFormat="1" applyFont="1" applyFill="1" applyBorder="1" applyAlignment="1">
      <alignment horizontal="right" vertical="center" wrapText="1"/>
    </xf>
    <xf numFmtId="166" fontId="5" fillId="5" borderId="13" xfId="2" applyNumberFormat="1" applyFont="1" applyFill="1" applyBorder="1" applyAlignment="1">
      <alignment horizontal="right" vertical="center" wrapText="1"/>
    </xf>
    <xf numFmtId="0" fontId="30" fillId="7" borderId="13" xfId="0" applyFont="1" applyFill="1" applyBorder="1" applyAlignment="1">
      <alignment horizontal="left" vertical="center" wrapText="1"/>
    </xf>
    <xf numFmtId="170" fontId="36" fillId="0" borderId="13" xfId="3" applyNumberFormat="1" applyFont="1" applyFill="1" applyBorder="1" applyAlignment="1">
      <alignment horizontal="right" vertical="center" wrapText="1"/>
    </xf>
    <xf numFmtId="170" fontId="36" fillId="0" borderId="13" xfId="3" applyNumberFormat="1" applyFont="1" applyBorder="1" applyAlignment="1">
      <alignment horizontal="right" vertical="center" wrapText="1"/>
    </xf>
    <xf numFmtId="0" fontId="30" fillId="8" borderId="13" xfId="1" applyFont="1" applyFill="1" applyBorder="1" applyAlignment="1">
      <alignment horizontal="left" vertical="center" wrapText="1"/>
    </xf>
    <xf numFmtId="0" fontId="30" fillId="7" borderId="13" xfId="1" applyFont="1" applyFill="1" applyBorder="1" applyAlignment="1">
      <alignment horizontal="left" vertical="center" wrapText="1"/>
    </xf>
    <xf numFmtId="170" fontId="30" fillId="10" borderId="13" xfId="3" applyNumberFormat="1" applyFont="1" applyFill="1" applyBorder="1" applyAlignment="1">
      <alignment horizontal="right" vertical="center" wrapText="1"/>
    </xf>
    <xf numFmtId="170" fontId="30" fillId="10" borderId="13" xfId="3" applyNumberFormat="1" applyFont="1" applyFill="1" applyBorder="1" applyAlignment="1">
      <alignment horizontal="left" vertical="center" wrapText="1"/>
    </xf>
    <xf numFmtId="0" fontId="27" fillId="2" borderId="13" xfId="1"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vertical="top" wrapText="1"/>
    </xf>
    <xf numFmtId="0" fontId="37" fillId="0" borderId="0" xfId="0" applyFont="1" applyAlignment="1">
      <alignment vertical="center"/>
    </xf>
    <xf numFmtId="0" fontId="28" fillId="11" borderId="24" xfId="0" applyFont="1" applyFill="1" applyBorder="1" applyAlignment="1">
      <alignment horizontal="center" vertical="center"/>
    </xf>
    <xf numFmtId="170" fontId="29" fillId="0" borderId="13" xfId="3" applyNumberFormat="1" applyFont="1" applyFill="1" applyBorder="1" applyAlignment="1">
      <alignment horizontal="right" vertical="center" wrapText="1"/>
    </xf>
    <xf numFmtId="170" fontId="29" fillId="0" borderId="13" xfId="3" applyNumberFormat="1" applyFont="1" applyBorder="1" applyAlignment="1">
      <alignment horizontal="right" vertical="center" wrapText="1"/>
    </xf>
    <xf numFmtId="0" fontId="30" fillId="9" borderId="15" xfId="1" applyFont="1" applyFill="1" applyBorder="1" applyAlignment="1">
      <alignment horizontal="center" vertical="center"/>
    </xf>
    <xf numFmtId="0" fontId="30" fillId="9" borderId="22" xfId="1" applyFont="1" applyFill="1" applyBorder="1" applyAlignment="1">
      <alignment horizontal="center" vertical="center"/>
    </xf>
    <xf numFmtId="0" fontId="30" fillId="9" borderId="23" xfId="1" applyFont="1" applyFill="1" applyBorder="1" applyAlignment="1">
      <alignment horizontal="center" vertical="center"/>
    </xf>
    <xf numFmtId="0" fontId="27" fillId="2" borderId="13" xfId="1" applyFont="1" applyFill="1" applyBorder="1" applyAlignment="1">
      <alignment horizontal="center" vertical="center" wrapText="1"/>
    </xf>
    <xf numFmtId="0" fontId="30" fillId="9" borderId="13" xfId="1" applyFont="1" applyFill="1" applyBorder="1" applyAlignment="1">
      <alignment horizontal="center" vertical="center"/>
    </xf>
    <xf numFmtId="0" fontId="30" fillId="0" borderId="13" xfId="1" applyFont="1" applyBorder="1" applyAlignment="1">
      <alignment horizontal="center" vertical="center"/>
    </xf>
    <xf numFmtId="0" fontId="30" fillId="12" borderId="13" xfId="1" applyFont="1" applyFill="1" applyBorder="1" applyAlignment="1">
      <alignment horizontal="center" vertical="center" wrapText="1"/>
    </xf>
    <xf numFmtId="0" fontId="30" fillId="12" borderId="13" xfId="1" applyFont="1" applyFill="1" applyBorder="1" applyAlignment="1">
      <alignment horizontal="center" vertical="center"/>
    </xf>
    <xf numFmtId="0" fontId="29" fillId="0" borderId="0" xfId="1" applyFont="1" applyAlignment="1">
      <alignment horizontal="center" vertical="center" wrapText="1"/>
    </xf>
    <xf numFmtId="0" fontId="2" fillId="0" borderId="18" xfId="1" applyFont="1" applyBorder="1" applyAlignment="1">
      <alignment horizontal="center"/>
    </xf>
    <xf numFmtId="0" fontId="2" fillId="0" borderId="21" xfId="1" applyFont="1" applyBorder="1" applyAlignment="1">
      <alignment horizontal="center"/>
    </xf>
    <xf numFmtId="0" fontId="6" fillId="5" borderId="1" xfId="1" applyFont="1" applyFill="1" applyBorder="1" applyAlignment="1">
      <alignment horizontal="center" vertical="center" wrapText="1"/>
    </xf>
    <xf numFmtId="0" fontId="6" fillId="5" borderId="1" xfId="1" applyFont="1" applyFill="1" applyBorder="1" applyAlignment="1">
      <alignment horizontal="left" vertical="center" wrapText="1"/>
    </xf>
    <xf numFmtId="0" fontId="8" fillId="5" borderId="1" xfId="1" applyFont="1" applyFill="1" applyBorder="1" applyAlignment="1">
      <alignment horizontal="center" vertical="center" wrapText="1"/>
    </xf>
    <xf numFmtId="0" fontId="5" fillId="5" borderId="1" xfId="1" applyFont="1" applyFill="1" applyBorder="1" applyAlignment="1">
      <alignment horizontal="center" vertical="center" wrapText="1"/>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8" fillId="0" borderId="4"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8" fillId="6" borderId="1" xfId="1" applyFont="1" applyFill="1" applyBorder="1" applyAlignment="1">
      <alignment horizontal="center" vertical="center" wrapText="1"/>
    </xf>
    <xf numFmtId="0" fontId="5" fillId="6" borderId="1" xfId="1" applyFont="1" applyFill="1" applyBorder="1" applyAlignment="1">
      <alignment horizontal="center" vertical="center" wrapText="1"/>
    </xf>
    <xf numFmtId="0" fontId="8" fillId="6" borderId="4" xfId="1" applyFont="1" applyFill="1" applyBorder="1" applyAlignment="1">
      <alignment horizontal="center" vertical="center" wrapText="1"/>
    </xf>
    <xf numFmtId="0" fontId="8" fillId="6" borderId="10" xfId="1" applyFont="1" applyFill="1" applyBorder="1" applyAlignment="1">
      <alignment horizontal="center" vertical="center" wrapText="1"/>
    </xf>
    <xf numFmtId="0" fontId="8" fillId="6" borderId="11" xfId="1" applyFont="1" applyFill="1" applyBorder="1" applyAlignment="1">
      <alignment horizontal="center" vertical="center" wrapText="1"/>
    </xf>
    <xf numFmtId="0" fontId="8" fillId="5" borderId="4" xfId="1" applyFont="1" applyFill="1" applyBorder="1" applyAlignment="1">
      <alignment horizontal="center" vertical="center" wrapText="1"/>
    </xf>
    <xf numFmtId="0" fontId="8" fillId="5" borderId="11" xfId="1" applyFont="1" applyFill="1" applyBorder="1" applyAlignment="1">
      <alignment horizontal="center" vertical="center" wrapText="1"/>
    </xf>
    <xf numFmtId="0" fontId="8" fillId="0" borderId="1" xfId="1" applyFont="1" applyBorder="1" applyAlignment="1">
      <alignment horizontal="center" vertical="center"/>
    </xf>
    <xf numFmtId="0" fontId="3" fillId="0" borderId="1" xfId="1" applyFont="1" applyBorder="1" applyAlignment="1">
      <alignment horizontal="center" vertical="center"/>
    </xf>
    <xf numFmtId="3" fontId="3" fillId="2" borderId="1" xfId="2" applyNumberFormat="1" applyFont="1" applyFill="1" applyBorder="1" applyAlignment="1">
      <alignment horizontal="center" vertical="center"/>
    </xf>
    <xf numFmtId="166" fontId="7" fillId="2" borderId="1" xfId="2" applyNumberFormat="1" applyFont="1" applyFill="1" applyBorder="1" applyAlignment="1">
      <alignment horizontal="center" vertical="center"/>
    </xf>
    <xf numFmtId="0" fontId="8" fillId="5" borderId="10" xfId="1" applyFont="1" applyFill="1" applyBorder="1" applyAlignment="1">
      <alignment horizontal="center" vertical="center" wrapText="1"/>
    </xf>
  </cellXfs>
  <cellStyles count="305">
    <cellStyle name="Comma" xfId="3" builtinId="3"/>
    <cellStyle name="Comma 2" xfId="2"/>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Normal" xfId="0" builtinId="0"/>
    <cellStyle name="Normal 3" xfId="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zy/AppData/Local/Microsoft/Windows/INetCache/Content.Outlook/0ALW5JTT/MoEW%20PrioritiesBudgetTargetsRF%202016%20-%20Compil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MoEW%20PrioritiesBudgetTargetsRF%202016%20-%20Compil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uzy/Desktop/JTTF-CPT%20files/MoEW%20Priority%20List/MoEW%20&amp;%20WE%20Priorities%20&amp;%20Budget&amp;%20Targets%202016%20171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EW+Summary"/>
      <sheetName val="RF Template V3 Reduced Budget"/>
      <sheetName val="MoEW+Summary BUDGET Reduced"/>
      <sheetName val="MoEW+Summary BUDGET Original"/>
      <sheetName val="MoEW+Summary TARGETS"/>
      <sheetName val="RF Template V2"/>
      <sheetName val="RF Template V1"/>
      <sheetName val="Sheet2"/>
      <sheetName val="NLWE"/>
      <sheetName val="BMLWE"/>
      <sheetName val="BWE"/>
      <sheetName val="BWE (2)"/>
      <sheetName val="SLWE"/>
      <sheetName val="Irrigation"/>
      <sheetName val="Sheet1"/>
      <sheetName val="NLWE (Suzy)"/>
    </sheetNames>
    <sheetDataSet>
      <sheetData sheetId="0"/>
      <sheetData sheetId="1"/>
      <sheetData sheetId="2">
        <row r="105">
          <cell r="D105">
            <v>123028666.66666667</v>
          </cell>
        </row>
        <row r="106">
          <cell r="D106">
            <v>41305000</v>
          </cell>
        </row>
        <row r="107">
          <cell r="D107">
            <v>15000000</v>
          </cell>
        </row>
        <row r="108">
          <cell r="D108">
            <v>20000000</v>
          </cell>
        </row>
      </sheetData>
      <sheetData sheetId="3"/>
      <sheetData sheetId="4">
        <row r="114">
          <cell r="B114">
            <v>26086.956521739132</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EW+Summary"/>
      <sheetName val="RF Template V3 Reduced Budget"/>
      <sheetName val="MoEW+Summary BUDGET Reduced"/>
      <sheetName val="MoEW+Summary BUDGET Original"/>
      <sheetName val="MoEW+Summary TARGETS"/>
      <sheetName val="RF Template V2"/>
      <sheetName val="RF Template V1"/>
      <sheetName val="Sheet2"/>
      <sheetName val="NLWE"/>
      <sheetName val="BMLWE"/>
      <sheetName val="BWE"/>
      <sheetName val="BWE (2)"/>
      <sheetName val="SLWE"/>
      <sheetName val="Irrigation"/>
      <sheetName val="Sheet1"/>
      <sheetName val="NLWE (Suzy)"/>
    </sheetNames>
    <sheetDataSet>
      <sheetData sheetId="0"/>
      <sheetData sheetId="1"/>
      <sheetData sheetId="2">
        <row r="105">
          <cell r="D105">
            <v>123028666.66666667</v>
          </cell>
        </row>
      </sheetData>
      <sheetData sheetId="3"/>
      <sheetData sheetId="4">
        <row r="113">
          <cell r="J113">
            <v>1005964.8</v>
          </cell>
        </row>
        <row r="116">
          <cell r="J116">
            <v>962450</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EW+Summary"/>
      <sheetName val="MoEW+Summary BUDGET"/>
      <sheetName val="MoEW+Summary TARGETS"/>
      <sheetName val="RF Template"/>
      <sheetName val="Sheet2"/>
      <sheetName val="NLWE"/>
      <sheetName val="BMLWE"/>
      <sheetName val="BWE"/>
      <sheetName val="BWE (2)"/>
      <sheetName val="SLWE"/>
      <sheetName val="Irrigation"/>
      <sheetName val="Sheet1"/>
      <sheetName val="NLWE (Suzy)"/>
    </sheetNames>
    <sheetDataSet>
      <sheetData sheetId="0"/>
      <sheetData sheetId="1">
        <row r="105">
          <cell r="D105">
            <v>197892666.66666666</v>
          </cell>
        </row>
        <row r="106">
          <cell r="D106">
            <v>60805000</v>
          </cell>
        </row>
        <row r="107">
          <cell r="D107">
            <v>25000000</v>
          </cell>
        </row>
        <row r="108">
          <cell r="D108">
            <v>25586666.666666672</v>
          </cell>
        </row>
        <row r="109">
          <cell r="D109">
            <v>10000000</v>
          </cell>
        </row>
        <row r="110">
          <cell r="D110">
            <v>10000000</v>
          </cell>
        </row>
      </sheetData>
      <sheetData sheetId="2">
        <row r="111">
          <cell r="K111">
            <v>0.7</v>
          </cell>
          <cell r="L111">
            <v>0.25</v>
          </cell>
          <cell r="M111">
            <v>0.04</v>
          </cell>
          <cell r="N111">
            <v>0.01</v>
          </cell>
        </row>
        <row r="113">
          <cell r="B113">
            <v>9971.4285714285706</v>
          </cell>
          <cell r="C113">
            <v>244991.42857142858</v>
          </cell>
          <cell r="D113">
            <v>179771.42857142858</v>
          </cell>
          <cell r="E113">
            <v>58291.428571428572</v>
          </cell>
          <cell r="F113">
            <v>0</v>
          </cell>
          <cell r="G113">
            <v>326071.42857142858</v>
          </cell>
          <cell r="H113">
            <v>139571.22857142857</v>
          </cell>
          <cell r="I113">
            <v>47296.428571428572</v>
          </cell>
          <cell r="J113">
            <v>1005964.8</v>
          </cell>
          <cell r="K113">
            <v>704175.36</v>
          </cell>
          <cell r="L113">
            <v>251491.20000000001</v>
          </cell>
          <cell r="M113">
            <v>40238.592000000004</v>
          </cell>
          <cell r="N113">
            <v>10059.648000000001</v>
          </cell>
        </row>
        <row r="114">
          <cell r="B114">
            <v>26086.956521739132</v>
          </cell>
          <cell r="C114">
            <v>18591.304347826084</v>
          </cell>
          <cell r="D114">
            <v>800</v>
          </cell>
          <cell r="E114">
            <v>17391.304347826088</v>
          </cell>
          <cell r="F114">
            <v>0</v>
          </cell>
          <cell r="G114">
            <v>8695.652173913044</v>
          </cell>
          <cell r="H114">
            <v>24433.104347826087</v>
          </cell>
          <cell r="I114">
            <v>8695.652173913044</v>
          </cell>
          <cell r="J114">
            <v>104693.97391304348</v>
          </cell>
          <cell r="K114">
            <v>73285.781739130427</v>
          </cell>
          <cell r="M114">
            <v>4187.7589565217395</v>
          </cell>
          <cell r="N114">
            <v>1046.9397391304349</v>
          </cell>
        </row>
        <row r="115">
          <cell r="B115">
            <v>2857.1428571428573</v>
          </cell>
          <cell r="C115">
            <v>2857.1428571428573</v>
          </cell>
          <cell r="D115">
            <v>2857.1428571428573</v>
          </cell>
          <cell r="E115">
            <v>2857.1428571428573</v>
          </cell>
          <cell r="F115">
            <v>0</v>
          </cell>
          <cell r="G115">
            <v>2857.1428571428573</v>
          </cell>
          <cell r="H115">
            <v>2857.1428571428573</v>
          </cell>
          <cell r="I115">
            <v>2857.1428571428573</v>
          </cell>
          <cell r="J115">
            <v>20000</v>
          </cell>
          <cell r="K115">
            <v>14000</v>
          </cell>
          <cell r="L115">
            <v>5000</v>
          </cell>
          <cell r="M115">
            <v>800</v>
          </cell>
          <cell r="N115">
            <v>200</v>
          </cell>
        </row>
        <row r="116">
          <cell r="B116">
            <v>157250</v>
          </cell>
          <cell r="C116">
            <v>159200</v>
          </cell>
          <cell r="D116">
            <v>120000.00000000003</v>
          </cell>
          <cell r="E116">
            <v>248749.99999999997</v>
          </cell>
          <cell r="F116">
            <v>0</v>
          </cell>
          <cell r="G116">
            <v>225250</v>
          </cell>
          <cell r="H116">
            <v>48750</v>
          </cell>
          <cell r="I116">
            <v>3250</v>
          </cell>
          <cell r="J116">
            <v>962450</v>
          </cell>
          <cell r="K116">
            <v>673715</v>
          </cell>
          <cell r="L116">
            <v>240612.5</v>
          </cell>
          <cell r="M116">
            <v>38498</v>
          </cell>
          <cell r="N116">
            <v>9624.5</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47"/>
  <sheetViews>
    <sheetView tabSelected="1" zoomScale="75" zoomScaleNormal="75" zoomScaleSheetLayoutView="75" zoomScalePageLayoutView="75" workbookViewId="0">
      <pane xSplit="8" ySplit="9" topLeftCell="I10" activePane="bottomRight" state="frozen"/>
      <selection activeCell="A8" sqref="A8"/>
      <selection pane="topRight" activeCell="I8" sqref="I8"/>
      <selection pane="bottomLeft" activeCell="A10" sqref="A10"/>
      <selection pane="bottomRight" activeCell="D16" sqref="D16"/>
    </sheetView>
  </sheetViews>
  <sheetFormatPr defaultColWidth="30.44140625" defaultRowHeight="18" x14ac:dyDescent="0.35"/>
  <cols>
    <col min="1" max="1" width="7.109375" style="274" customWidth="1"/>
    <col min="2" max="2" width="8" style="300" bestFit="1" customWidth="1"/>
    <col min="3" max="3" width="13.109375" style="300" customWidth="1"/>
    <col min="4" max="4" width="80.44140625" style="274" customWidth="1"/>
    <col min="5" max="5" width="13.77734375" style="316" customWidth="1"/>
    <col min="6" max="6" width="16.6640625" style="276" bestFit="1" customWidth="1"/>
    <col min="7" max="8" width="17.44140625" style="263" bestFit="1" customWidth="1"/>
    <col min="9" max="16" width="13.33203125" style="263" customWidth="1"/>
    <col min="17" max="23" width="13.33203125" style="277" customWidth="1"/>
    <col min="24" max="24" width="13.33203125" style="278" customWidth="1"/>
    <col min="25" max="25" width="54" style="307" customWidth="1"/>
    <col min="26" max="26" width="62.109375" style="308" customWidth="1"/>
    <col min="27" max="27" width="65.6640625" style="308" customWidth="1"/>
    <col min="28" max="28" width="120" style="274" customWidth="1"/>
    <col min="29" max="29" width="64.109375" style="318" customWidth="1"/>
    <col min="30" max="30" width="16.44140625" style="274" customWidth="1"/>
    <col min="31" max="31" width="79" style="274" customWidth="1"/>
    <col min="32" max="32" width="57.44140625" style="274" customWidth="1"/>
    <col min="33" max="33" width="20.77734375" style="274" customWidth="1"/>
    <col min="34" max="34" width="21.6640625" style="274" customWidth="1"/>
    <col min="35" max="35" width="13.33203125" style="274" customWidth="1"/>
    <col min="36" max="36" width="20.6640625" style="274" customWidth="1"/>
    <col min="37" max="37" width="29" style="274" customWidth="1"/>
    <col min="38" max="38" width="12.109375" style="274" customWidth="1"/>
    <col min="39" max="39" width="25.6640625" style="274" customWidth="1"/>
    <col min="40" max="40" width="13.6640625" style="268" customWidth="1"/>
    <col min="41" max="41" width="19.44140625" style="276" customWidth="1"/>
    <col min="42" max="42" width="18.44140625" style="276" customWidth="1"/>
    <col min="43" max="43" width="19.44140625" style="274" customWidth="1"/>
    <col min="44" max="44" width="23" style="268" customWidth="1"/>
    <col min="45" max="45" width="7.44140625" style="268" customWidth="1"/>
    <col min="46" max="46" width="30.44140625" style="268" customWidth="1"/>
    <col min="47" max="16384" width="30.44140625" style="268"/>
  </cols>
  <sheetData>
    <row r="1" spans="1:43" s="292" customFormat="1" ht="36" hidden="1" x14ac:dyDescent="0.3">
      <c r="A1" s="275"/>
      <c r="B1" s="368" t="s">
        <v>412</v>
      </c>
      <c r="C1" s="368"/>
      <c r="D1" s="287" t="s">
        <v>488</v>
      </c>
      <c r="E1" s="313"/>
      <c r="F1" s="288"/>
      <c r="G1" s="289"/>
      <c r="H1" s="289"/>
      <c r="I1" s="289"/>
      <c r="J1" s="289"/>
      <c r="K1" s="289"/>
      <c r="L1" s="289"/>
      <c r="M1" s="289"/>
      <c r="N1" s="289"/>
      <c r="O1" s="289"/>
      <c r="P1" s="289"/>
      <c r="Q1" s="290"/>
      <c r="R1" s="290"/>
      <c r="S1" s="290"/>
      <c r="T1" s="290"/>
      <c r="U1" s="290"/>
      <c r="V1" s="290"/>
      <c r="W1" s="290"/>
      <c r="X1" s="291"/>
      <c r="Y1" s="303"/>
      <c r="Z1" s="287"/>
      <c r="AA1" s="287"/>
      <c r="AB1" s="275"/>
      <c r="AC1" s="275"/>
      <c r="AD1" s="275"/>
      <c r="AE1" s="275"/>
      <c r="AF1" s="275"/>
      <c r="AG1" s="275"/>
      <c r="AH1" s="275"/>
      <c r="AI1" s="275"/>
      <c r="AJ1" s="275"/>
      <c r="AK1" s="275"/>
      <c r="AL1" s="275"/>
      <c r="AM1" s="275"/>
      <c r="AO1" s="288"/>
      <c r="AP1" s="288"/>
      <c r="AQ1" s="275"/>
    </row>
    <row r="2" spans="1:43" s="292" customFormat="1" ht="36" hidden="1" x14ac:dyDescent="0.3">
      <c r="A2" s="275"/>
      <c r="B2" s="368"/>
      <c r="C2" s="368"/>
      <c r="D2" s="287" t="s">
        <v>489</v>
      </c>
      <c r="E2" s="313"/>
      <c r="F2" s="288"/>
      <c r="G2" s="289"/>
      <c r="H2" s="289"/>
      <c r="I2" s="289"/>
      <c r="J2" s="289"/>
      <c r="K2" s="289"/>
      <c r="L2" s="289"/>
      <c r="M2" s="289"/>
      <c r="N2" s="289"/>
      <c r="O2" s="289"/>
      <c r="P2" s="289"/>
      <c r="Q2" s="290"/>
      <c r="R2" s="290"/>
      <c r="S2" s="290"/>
      <c r="T2" s="290"/>
      <c r="U2" s="290"/>
      <c r="V2" s="290"/>
      <c r="W2" s="290"/>
      <c r="X2" s="291"/>
      <c r="Y2" s="303"/>
      <c r="Z2" s="287"/>
      <c r="AA2" s="287"/>
      <c r="AB2" s="275"/>
      <c r="AC2" s="275"/>
      <c r="AD2" s="275"/>
      <c r="AE2" s="275"/>
      <c r="AF2" s="275"/>
      <c r="AG2" s="275"/>
      <c r="AH2" s="275"/>
      <c r="AI2" s="275"/>
      <c r="AJ2" s="275"/>
      <c r="AK2" s="275"/>
      <c r="AL2" s="275"/>
      <c r="AM2" s="275"/>
      <c r="AO2" s="288"/>
      <c r="AP2" s="288"/>
      <c r="AQ2" s="275"/>
    </row>
    <row r="3" spans="1:43" s="292" customFormat="1" ht="36" hidden="1" x14ac:dyDescent="0.3">
      <c r="A3" s="275"/>
      <c r="B3" s="368"/>
      <c r="C3" s="368"/>
      <c r="D3" s="287" t="s">
        <v>490</v>
      </c>
      <c r="E3" s="313"/>
      <c r="F3" s="288"/>
      <c r="G3" s="289"/>
      <c r="H3" s="289"/>
      <c r="I3" s="289"/>
      <c r="J3" s="289"/>
      <c r="K3" s="289"/>
      <c r="L3" s="289"/>
      <c r="M3" s="289"/>
      <c r="N3" s="289"/>
      <c r="O3" s="289"/>
      <c r="P3" s="289"/>
      <c r="Q3" s="290"/>
      <c r="R3" s="290"/>
      <c r="S3" s="290"/>
      <c r="T3" s="290"/>
      <c r="U3" s="290"/>
      <c r="V3" s="290"/>
      <c r="W3" s="290"/>
      <c r="X3" s="291"/>
      <c r="Y3" s="303"/>
      <c r="Z3" s="287"/>
      <c r="AA3" s="287"/>
      <c r="AB3" s="275"/>
      <c r="AC3" s="275"/>
      <c r="AD3" s="275"/>
      <c r="AE3" s="275"/>
      <c r="AF3" s="275"/>
      <c r="AG3" s="275"/>
      <c r="AH3" s="275"/>
      <c r="AI3" s="275"/>
      <c r="AJ3" s="275"/>
      <c r="AK3" s="275"/>
      <c r="AL3" s="275"/>
      <c r="AM3" s="275"/>
      <c r="AO3" s="288"/>
      <c r="AP3" s="288"/>
      <c r="AQ3" s="275"/>
    </row>
    <row r="4" spans="1:43" s="292" customFormat="1" ht="72" hidden="1" x14ac:dyDescent="0.3">
      <c r="A4" s="275"/>
      <c r="B4" s="368" t="s">
        <v>413</v>
      </c>
      <c r="C4" s="368"/>
      <c r="D4" s="287" t="s">
        <v>411</v>
      </c>
      <c r="E4" s="313"/>
      <c r="F4" s="288"/>
      <c r="G4" s="289"/>
      <c r="H4" s="289"/>
      <c r="I4" s="289"/>
      <c r="J4" s="289"/>
      <c r="K4" s="289"/>
      <c r="L4" s="289"/>
      <c r="M4" s="289"/>
      <c r="N4" s="289"/>
      <c r="O4" s="289"/>
      <c r="P4" s="289"/>
      <c r="Q4" s="290"/>
      <c r="R4" s="290"/>
      <c r="S4" s="290"/>
      <c r="T4" s="290"/>
      <c r="U4" s="290"/>
      <c r="V4" s="290"/>
      <c r="W4" s="290"/>
      <c r="X4" s="291"/>
      <c r="Y4" s="303"/>
      <c r="Z4" s="287"/>
      <c r="AA4" s="287"/>
      <c r="AB4" s="275"/>
      <c r="AC4" s="275"/>
      <c r="AD4" s="275"/>
      <c r="AE4" s="275"/>
      <c r="AF4" s="275"/>
      <c r="AG4" s="275"/>
      <c r="AH4" s="275"/>
      <c r="AI4" s="275"/>
      <c r="AJ4" s="275"/>
      <c r="AK4" s="275"/>
      <c r="AL4" s="275"/>
      <c r="AM4" s="275"/>
      <c r="AO4" s="288"/>
      <c r="AP4" s="288"/>
      <c r="AQ4" s="275"/>
    </row>
    <row r="5" spans="1:43" s="292" customFormat="1" ht="72" hidden="1" x14ac:dyDescent="0.3">
      <c r="A5" s="275"/>
      <c r="B5" s="368"/>
      <c r="C5" s="368"/>
      <c r="D5" s="287" t="s">
        <v>410</v>
      </c>
      <c r="E5" s="313"/>
      <c r="F5" s="288"/>
      <c r="G5" s="289"/>
      <c r="H5" s="289"/>
      <c r="I5" s="289"/>
      <c r="J5" s="289"/>
      <c r="K5" s="289"/>
      <c r="L5" s="289"/>
      <c r="M5" s="289"/>
      <c r="N5" s="289"/>
      <c r="O5" s="289"/>
      <c r="P5" s="289"/>
      <c r="Q5" s="290"/>
      <c r="R5" s="290"/>
      <c r="S5" s="290"/>
      <c r="T5" s="290"/>
      <c r="U5" s="290"/>
      <c r="V5" s="290"/>
      <c r="W5" s="290"/>
      <c r="X5" s="291"/>
      <c r="Y5" s="303"/>
      <c r="Z5" s="287"/>
      <c r="AA5" s="287"/>
      <c r="AB5" s="275"/>
      <c r="AC5" s="275"/>
      <c r="AD5" s="275"/>
      <c r="AE5" s="275"/>
      <c r="AF5" s="275"/>
      <c r="AG5" s="275"/>
      <c r="AH5" s="275"/>
      <c r="AI5" s="275"/>
      <c r="AJ5" s="275"/>
      <c r="AK5" s="275"/>
      <c r="AL5" s="275"/>
      <c r="AM5" s="275"/>
      <c r="AO5" s="288"/>
      <c r="AP5" s="288"/>
      <c r="AQ5" s="275"/>
    </row>
    <row r="6" spans="1:43" s="296" customFormat="1" ht="28.5" customHeight="1" x14ac:dyDescent="0.3">
      <c r="A6" s="264"/>
      <c r="B6" s="301"/>
      <c r="C6" s="301"/>
      <c r="D6" s="233" t="s">
        <v>0</v>
      </c>
      <c r="E6" s="314"/>
      <c r="F6" s="293"/>
      <c r="G6" s="294"/>
      <c r="H6" s="294"/>
      <c r="I6" s="295"/>
      <c r="J6" s="295"/>
      <c r="K6" s="295"/>
      <c r="L6" s="295"/>
      <c r="M6" s="295"/>
      <c r="N6" s="295"/>
      <c r="O6" s="295"/>
      <c r="P6" s="295"/>
      <c r="Q6" s="295"/>
      <c r="R6" s="295"/>
      <c r="S6" s="295"/>
      <c r="T6" s="295"/>
      <c r="U6" s="295"/>
      <c r="V6" s="295"/>
      <c r="W6" s="295"/>
      <c r="Y6" s="304"/>
      <c r="Z6" s="304"/>
      <c r="AA6" s="304"/>
      <c r="AB6" s="264"/>
      <c r="AC6" s="264"/>
      <c r="AD6" s="264"/>
      <c r="AE6" s="264"/>
      <c r="AF6" s="264"/>
      <c r="AG6" s="264"/>
      <c r="AH6" s="264"/>
      <c r="AI6" s="264"/>
      <c r="AJ6" s="264"/>
      <c r="AK6" s="264"/>
      <c r="AL6" s="264"/>
      <c r="AM6" s="264"/>
      <c r="AO6" s="297"/>
      <c r="AP6" s="297"/>
      <c r="AQ6" s="354"/>
    </row>
    <row r="7" spans="1:43" s="296" customFormat="1" ht="28.5" customHeight="1" x14ac:dyDescent="0.3">
      <c r="A7" s="264"/>
      <c r="B7" s="301"/>
      <c r="C7" s="301"/>
      <c r="D7" s="234" t="s">
        <v>1</v>
      </c>
      <c r="E7" s="314"/>
      <c r="F7" s="293"/>
      <c r="G7" s="298"/>
      <c r="H7" s="298"/>
      <c r="I7" s="298"/>
      <c r="J7" s="298"/>
      <c r="K7" s="298"/>
      <c r="L7" s="298"/>
      <c r="M7" s="298"/>
      <c r="N7" s="298"/>
      <c r="O7" s="298"/>
      <c r="P7" s="298"/>
      <c r="Q7" s="294"/>
      <c r="R7" s="294"/>
      <c r="S7" s="294"/>
      <c r="T7" s="294"/>
      <c r="U7" s="294"/>
      <c r="V7" s="294"/>
      <c r="W7" s="294"/>
      <c r="X7" s="299"/>
      <c r="Y7" s="305"/>
      <c r="Z7" s="304"/>
      <c r="AA7" s="304"/>
      <c r="AB7" s="264"/>
      <c r="AC7" s="264"/>
      <c r="AD7" s="264"/>
      <c r="AE7" s="264"/>
      <c r="AF7" s="264"/>
      <c r="AG7" s="264"/>
      <c r="AH7" s="264"/>
      <c r="AI7" s="264"/>
      <c r="AJ7" s="264"/>
      <c r="AK7" s="264"/>
      <c r="AL7" s="264"/>
      <c r="AM7" s="264"/>
      <c r="AO7" s="297"/>
      <c r="AP7" s="297"/>
      <c r="AQ7" s="354"/>
    </row>
    <row r="8" spans="1:43" s="310" customFormat="1" ht="84" x14ac:dyDescent="0.4">
      <c r="A8" s="332"/>
      <c r="B8" s="353" t="s">
        <v>3</v>
      </c>
      <c r="C8" s="353" t="s">
        <v>4</v>
      </c>
      <c r="D8" s="353" t="s">
        <v>5</v>
      </c>
      <c r="E8" s="315" t="s">
        <v>6</v>
      </c>
      <c r="F8" s="353" t="s">
        <v>7</v>
      </c>
      <c r="G8" s="353" t="s">
        <v>8</v>
      </c>
      <c r="H8" s="353" t="s">
        <v>8</v>
      </c>
      <c r="I8" s="363" t="s">
        <v>9</v>
      </c>
      <c r="J8" s="363"/>
      <c r="K8" s="363"/>
      <c r="L8" s="363"/>
      <c r="M8" s="363"/>
      <c r="N8" s="363"/>
      <c r="O8" s="363"/>
      <c r="P8" s="363"/>
      <c r="Q8" s="363" t="s">
        <v>10</v>
      </c>
      <c r="R8" s="363"/>
      <c r="S8" s="363"/>
      <c r="T8" s="363"/>
      <c r="U8" s="363"/>
      <c r="V8" s="363"/>
      <c r="W8" s="363"/>
      <c r="X8" s="363"/>
      <c r="Y8" s="333" t="s">
        <v>378</v>
      </c>
      <c r="Z8" s="353" t="s">
        <v>11</v>
      </c>
      <c r="AA8" s="353" t="s">
        <v>12</v>
      </c>
      <c r="AB8" s="353" t="s">
        <v>550</v>
      </c>
      <c r="AC8" s="353" t="s">
        <v>13</v>
      </c>
      <c r="AD8" s="353" t="s">
        <v>14</v>
      </c>
      <c r="AE8" s="353" t="s">
        <v>15</v>
      </c>
      <c r="AF8" s="353" t="s">
        <v>16</v>
      </c>
      <c r="AG8" s="353" t="s">
        <v>18</v>
      </c>
      <c r="AH8" s="353" t="s">
        <v>19</v>
      </c>
      <c r="AI8" s="353" t="s">
        <v>20</v>
      </c>
      <c r="AJ8" s="353" t="s">
        <v>21</v>
      </c>
      <c r="AK8" s="353" t="s">
        <v>22</v>
      </c>
      <c r="AL8" s="353" t="s">
        <v>23</v>
      </c>
      <c r="AM8" s="353" t="s">
        <v>24</v>
      </c>
      <c r="AO8" s="235" t="s">
        <v>406</v>
      </c>
      <c r="AP8" s="235" t="s">
        <v>407</v>
      </c>
      <c r="AQ8" s="279" t="s">
        <v>408</v>
      </c>
    </row>
    <row r="9" spans="1:43" s="266" customFormat="1" ht="40.5" customHeight="1" x14ac:dyDescent="0.3">
      <c r="A9" s="265"/>
      <c r="B9" s="334"/>
      <c r="C9" s="334"/>
      <c r="D9" s="334"/>
      <c r="E9" s="335"/>
      <c r="F9" s="334"/>
      <c r="G9" s="334" t="s">
        <v>9</v>
      </c>
      <c r="H9" s="334" t="s">
        <v>10</v>
      </c>
      <c r="I9" s="334" t="s">
        <v>25</v>
      </c>
      <c r="J9" s="334" t="s">
        <v>26</v>
      </c>
      <c r="K9" s="334" t="s">
        <v>27</v>
      </c>
      <c r="L9" s="334" t="s">
        <v>28</v>
      </c>
      <c r="M9" s="334" t="s">
        <v>29</v>
      </c>
      <c r="N9" s="334" t="s">
        <v>30</v>
      </c>
      <c r="O9" s="334" t="s">
        <v>31</v>
      </c>
      <c r="P9" s="334" t="s">
        <v>32</v>
      </c>
      <c r="Q9" s="334" t="s">
        <v>25</v>
      </c>
      <c r="R9" s="334" t="s">
        <v>26</v>
      </c>
      <c r="S9" s="334" t="s">
        <v>27</v>
      </c>
      <c r="T9" s="334" t="s">
        <v>28</v>
      </c>
      <c r="U9" s="334" t="s">
        <v>29</v>
      </c>
      <c r="V9" s="334" t="s">
        <v>30</v>
      </c>
      <c r="W9" s="334" t="s">
        <v>31</v>
      </c>
      <c r="X9" s="334" t="s">
        <v>32</v>
      </c>
      <c r="Y9" s="237"/>
      <c r="Z9" s="236"/>
      <c r="AA9" s="236"/>
      <c r="AB9" s="236"/>
      <c r="AC9" s="236"/>
      <c r="AD9" s="236"/>
      <c r="AE9" s="236"/>
      <c r="AF9" s="236"/>
      <c r="AG9" s="236"/>
      <c r="AH9" s="236"/>
      <c r="AI9" s="236"/>
      <c r="AJ9" s="236"/>
      <c r="AK9" s="236"/>
      <c r="AL9" s="236"/>
      <c r="AM9" s="236"/>
      <c r="AO9" s="312">
        <f>AO147/AQ147</f>
        <v>0.27363695362799401</v>
      </c>
      <c r="AP9" s="312">
        <f>AP147/AQ147</f>
        <v>0.72636304637200599</v>
      </c>
      <c r="AQ9" s="355"/>
    </row>
    <row r="10" spans="1:43" s="284" customFormat="1" ht="54" x14ac:dyDescent="0.3">
      <c r="A10" s="281"/>
      <c r="B10" s="239" t="s">
        <v>33</v>
      </c>
      <c r="C10" s="239" t="s">
        <v>34</v>
      </c>
      <c r="D10" s="238" t="s">
        <v>35</v>
      </c>
      <c r="E10" s="336"/>
      <c r="F10" s="336"/>
      <c r="G10" s="240"/>
      <c r="H10" s="240" t="s">
        <v>39</v>
      </c>
      <c r="I10" s="240"/>
      <c r="J10" s="240"/>
      <c r="K10" s="240"/>
      <c r="L10" s="240"/>
      <c r="M10" s="240"/>
      <c r="N10" s="240"/>
      <c r="O10" s="240"/>
      <c r="P10" s="240"/>
      <c r="Q10" s="282"/>
      <c r="R10" s="282"/>
      <c r="S10" s="282"/>
      <c r="T10" s="282"/>
      <c r="U10" s="282"/>
      <c r="V10" s="282"/>
      <c r="W10" s="282"/>
      <c r="X10" s="283"/>
      <c r="Y10" s="283"/>
      <c r="Z10" s="238"/>
      <c r="AA10" s="238"/>
      <c r="AB10" s="238"/>
      <c r="AC10" s="238" t="s">
        <v>562</v>
      </c>
      <c r="AD10" s="238" t="s">
        <v>37</v>
      </c>
      <c r="AE10" s="238" t="s">
        <v>563</v>
      </c>
      <c r="AF10" s="238" t="s">
        <v>39</v>
      </c>
      <c r="AG10" s="238" t="s">
        <v>195</v>
      </c>
      <c r="AH10" s="238" t="s">
        <v>40</v>
      </c>
      <c r="AI10" s="238" t="s">
        <v>41</v>
      </c>
      <c r="AJ10" s="238" t="s">
        <v>420</v>
      </c>
      <c r="AK10" s="238" t="s">
        <v>68</v>
      </c>
      <c r="AL10" s="238" t="s">
        <v>69</v>
      </c>
      <c r="AM10" s="238" t="s">
        <v>464</v>
      </c>
      <c r="AN10" s="267"/>
    </row>
    <row r="11" spans="1:43" s="284" customFormat="1" ht="54" x14ac:dyDescent="0.3">
      <c r="A11" s="365" t="s">
        <v>43</v>
      </c>
      <c r="B11" s="242">
        <v>1</v>
      </c>
      <c r="C11" s="242" t="s">
        <v>44</v>
      </c>
      <c r="D11" s="261" t="s">
        <v>376</v>
      </c>
      <c r="E11" s="273"/>
      <c r="F11" s="243">
        <f>F12+F22</f>
        <v>26500000</v>
      </c>
      <c r="G11" s="337">
        <f>G12</f>
        <v>537000</v>
      </c>
      <c r="H11" s="337">
        <f>H12</f>
        <v>500000</v>
      </c>
      <c r="I11" s="337">
        <f>I12</f>
        <v>80550</v>
      </c>
      <c r="J11" s="337">
        <f t="shared" ref="J11:P11" si="0">J12</f>
        <v>80550</v>
      </c>
      <c r="K11" s="337">
        <f t="shared" si="0"/>
        <v>80550</v>
      </c>
      <c r="L11" s="337">
        <f t="shared" si="0"/>
        <v>80550</v>
      </c>
      <c r="M11" s="337"/>
      <c r="N11" s="337">
        <f t="shared" si="0"/>
        <v>80550</v>
      </c>
      <c r="O11" s="337">
        <f t="shared" si="0"/>
        <v>80550</v>
      </c>
      <c r="P11" s="337">
        <f t="shared" si="0"/>
        <v>53700</v>
      </c>
      <c r="Q11" s="337">
        <f>Q12</f>
        <v>75000</v>
      </c>
      <c r="R11" s="337">
        <f>R12</f>
        <v>75000</v>
      </c>
      <c r="S11" s="337">
        <f>S12</f>
        <v>75000</v>
      </c>
      <c r="T11" s="337">
        <f>T12</f>
        <v>75000</v>
      </c>
      <c r="U11" s="337"/>
      <c r="V11" s="337">
        <f>V12</f>
        <v>75000</v>
      </c>
      <c r="W11" s="337">
        <f>W12</f>
        <v>75000</v>
      </c>
      <c r="X11" s="337">
        <f>X12</f>
        <v>50000</v>
      </c>
      <c r="Y11" s="262"/>
      <c r="Z11" s="261"/>
      <c r="AA11" s="261"/>
      <c r="AB11" s="261"/>
      <c r="AC11" s="241" t="s">
        <v>431</v>
      </c>
      <c r="AD11" s="261" t="s">
        <v>63</v>
      </c>
      <c r="AE11" s="241" t="s">
        <v>431</v>
      </c>
      <c r="AF11" s="241" t="s">
        <v>409</v>
      </c>
      <c r="AG11" s="241" t="s">
        <v>473</v>
      </c>
      <c r="AH11" s="241" t="s">
        <v>417</v>
      </c>
      <c r="AI11" s="241" t="s">
        <v>435</v>
      </c>
      <c r="AJ11" s="241" t="s">
        <v>420</v>
      </c>
      <c r="AK11" s="241" t="s">
        <v>68</v>
      </c>
      <c r="AL11" s="241" t="s">
        <v>69</v>
      </c>
      <c r="AM11" s="241" t="s">
        <v>415</v>
      </c>
      <c r="AN11" s="267"/>
      <c r="AO11" s="243"/>
      <c r="AP11" s="243"/>
      <c r="AQ11" s="356"/>
    </row>
    <row r="12" spans="1:43" s="284" customFormat="1" ht="54" x14ac:dyDescent="0.3">
      <c r="A12" s="365"/>
      <c r="B12" s="302">
        <v>1.1000000000000001</v>
      </c>
      <c r="C12" s="302" t="s">
        <v>46</v>
      </c>
      <c r="D12" s="245" t="s">
        <v>47</v>
      </c>
      <c r="E12" s="338">
        <f>F12/H12</f>
        <v>52</v>
      </c>
      <c r="F12" s="246">
        <v>26000000</v>
      </c>
      <c r="G12" s="339">
        <f>SUM(G13:G16)</f>
        <v>537000</v>
      </c>
      <c r="H12" s="339">
        <v>500000</v>
      </c>
      <c r="I12" s="339">
        <f>SUM(I13:I16)</f>
        <v>80550</v>
      </c>
      <c r="J12" s="339">
        <f t="shared" ref="J12:L12" si="1">SUM(J13:J16)</f>
        <v>80550</v>
      </c>
      <c r="K12" s="339">
        <f t="shared" si="1"/>
        <v>80550</v>
      </c>
      <c r="L12" s="339">
        <f t="shared" si="1"/>
        <v>80550</v>
      </c>
      <c r="M12" s="339"/>
      <c r="N12" s="339">
        <f t="shared" ref="N12:S12" si="2">SUM(N13:N16)</f>
        <v>80550</v>
      </c>
      <c r="O12" s="339">
        <f t="shared" si="2"/>
        <v>80550</v>
      </c>
      <c r="P12" s="339">
        <f t="shared" si="2"/>
        <v>53700</v>
      </c>
      <c r="Q12" s="339">
        <f t="shared" si="2"/>
        <v>75000</v>
      </c>
      <c r="R12" s="339">
        <f t="shared" si="2"/>
        <v>75000</v>
      </c>
      <c r="S12" s="339">
        <f t="shared" si="2"/>
        <v>75000</v>
      </c>
      <c r="T12" s="339">
        <f t="shared" ref="T12" si="3">SUM(T13:T16)</f>
        <v>75000</v>
      </c>
      <c r="U12" s="339"/>
      <c r="V12" s="339">
        <f t="shared" ref="V12:X12" si="4">SUM(V13:V16)</f>
        <v>75000</v>
      </c>
      <c r="W12" s="339">
        <f t="shared" si="4"/>
        <v>75000</v>
      </c>
      <c r="X12" s="339">
        <f t="shared" si="4"/>
        <v>50000</v>
      </c>
      <c r="Y12" s="253"/>
      <c r="Z12" s="245"/>
      <c r="AA12" s="245"/>
      <c r="AB12" s="245"/>
      <c r="AC12" s="245" t="s">
        <v>689</v>
      </c>
      <c r="AD12" s="245" t="s">
        <v>63</v>
      </c>
      <c r="AE12" s="245" t="s">
        <v>573</v>
      </c>
      <c r="AF12" s="245" t="s">
        <v>409</v>
      </c>
      <c r="AG12" s="245" t="s">
        <v>195</v>
      </c>
      <c r="AH12" s="245" t="s">
        <v>417</v>
      </c>
      <c r="AI12" s="245" t="s">
        <v>435</v>
      </c>
      <c r="AJ12" s="245" t="s">
        <v>420</v>
      </c>
      <c r="AK12" s="245" t="s">
        <v>68</v>
      </c>
      <c r="AL12" s="245" t="s">
        <v>69</v>
      </c>
      <c r="AM12" s="245" t="s">
        <v>415</v>
      </c>
      <c r="AN12" s="267"/>
      <c r="AO12" s="246"/>
      <c r="AP12" s="246">
        <f>F12</f>
        <v>26000000</v>
      </c>
      <c r="AQ12" s="356"/>
    </row>
    <row r="13" spans="1:43" s="284" customFormat="1" x14ac:dyDescent="0.3">
      <c r="A13" s="365"/>
      <c r="B13" s="340"/>
      <c r="C13" s="340"/>
      <c r="D13" s="245" t="s">
        <v>258</v>
      </c>
      <c r="E13" s="338"/>
      <c r="F13" s="246"/>
      <c r="G13" s="339">
        <v>125000</v>
      </c>
      <c r="H13" s="339">
        <f>H12*0.25</f>
        <v>125000</v>
      </c>
      <c r="I13" s="339">
        <f>0.15*G13</f>
        <v>18750</v>
      </c>
      <c r="J13" s="339">
        <f>0.15*G13</f>
        <v>18750</v>
      </c>
      <c r="K13" s="339">
        <f>0.15*G13</f>
        <v>18750</v>
      </c>
      <c r="L13" s="339">
        <f>0.15*G13</f>
        <v>18750</v>
      </c>
      <c r="M13" s="339"/>
      <c r="N13" s="339">
        <f>0.15*G13</f>
        <v>18750</v>
      </c>
      <c r="O13" s="339">
        <f>0.15*G13</f>
        <v>18750</v>
      </c>
      <c r="P13" s="339">
        <f>0.1*G13</f>
        <v>12500</v>
      </c>
      <c r="Q13" s="339">
        <f>0.15*$H13</f>
        <v>18750</v>
      </c>
      <c r="R13" s="339">
        <f>0.15*$H13</f>
        <v>18750</v>
      </c>
      <c r="S13" s="339">
        <f t="shared" ref="S13:W13" si="5">0.15*$H13</f>
        <v>18750</v>
      </c>
      <c r="T13" s="339">
        <f t="shared" si="5"/>
        <v>18750</v>
      </c>
      <c r="U13" s="339"/>
      <c r="V13" s="339">
        <f t="shared" si="5"/>
        <v>18750</v>
      </c>
      <c r="W13" s="339">
        <f t="shared" si="5"/>
        <v>18750</v>
      </c>
      <c r="X13" s="339">
        <f>0.1*$H13</f>
        <v>12500</v>
      </c>
      <c r="Y13" s="253"/>
      <c r="Z13" s="245"/>
      <c r="AA13" s="245"/>
      <c r="AB13" s="245" t="s">
        <v>685</v>
      </c>
      <c r="AC13" s="245"/>
      <c r="AD13" s="245"/>
      <c r="AE13" s="245"/>
      <c r="AF13" s="245"/>
      <c r="AG13" s="245"/>
      <c r="AH13" s="245"/>
      <c r="AI13" s="245"/>
      <c r="AJ13" s="245"/>
      <c r="AK13" s="245"/>
      <c r="AL13" s="245"/>
      <c r="AM13" s="245"/>
      <c r="AN13" s="267"/>
      <c r="AO13" s="246"/>
      <c r="AP13" s="246"/>
      <c r="AQ13" s="356"/>
    </row>
    <row r="14" spans="1:43" s="284" customFormat="1" x14ac:dyDescent="0.3">
      <c r="A14" s="365"/>
      <c r="B14" s="340"/>
      <c r="C14" s="340"/>
      <c r="D14" s="245" t="s">
        <v>259</v>
      </c>
      <c r="E14" s="338"/>
      <c r="F14" s="246"/>
      <c r="G14" s="341">
        <v>350000</v>
      </c>
      <c r="H14" s="341">
        <f>H12*0.7</f>
        <v>350000</v>
      </c>
      <c r="I14" s="339">
        <f>0.15*G14</f>
        <v>52500</v>
      </c>
      <c r="J14" s="339">
        <f>0.15*G14</f>
        <v>52500</v>
      </c>
      <c r="K14" s="339">
        <f>0.15*G14</f>
        <v>52500</v>
      </c>
      <c r="L14" s="339">
        <f>0.15*G14</f>
        <v>52500</v>
      </c>
      <c r="M14" s="339"/>
      <c r="N14" s="339">
        <f>0.15*G14</f>
        <v>52500</v>
      </c>
      <c r="O14" s="339">
        <f>0.15*G14</f>
        <v>52500</v>
      </c>
      <c r="P14" s="339">
        <f>0.1*G14</f>
        <v>35000</v>
      </c>
      <c r="Q14" s="339">
        <f t="shared" ref="Q14:W16" si="6">0.15*$H14</f>
        <v>52500</v>
      </c>
      <c r="R14" s="339">
        <f t="shared" si="6"/>
        <v>52500</v>
      </c>
      <c r="S14" s="339">
        <f t="shared" si="6"/>
        <v>52500</v>
      </c>
      <c r="T14" s="339">
        <f t="shared" si="6"/>
        <v>52500</v>
      </c>
      <c r="U14" s="339"/>
      <c r="V14" s="339">
        <f t="shared" si="6"/>
        <v>52500</v>
      </c>
      <c r="W14" s="339">
        <f t="shared" si="6"/>
        <v>52500</v>
      </c>
      <c r="X14" s="339">
        <f t="shared" ref="X14:X16" si="7">0.1*$H14</f>
        <v>35000</v>
      </c>
      <c r="Y14" s="253"/>
      <c r="Z14" s="245"/>
      <c r="AA14" s="245"/>
      <c r="AB14" s="245" t="s">
        <v>686</v>
      </c>
      <c r="AC14" s="245"/>
      <c r="AD14" s="245"/>
      <c r="AE14" s="245"/>
      <c r="AF14" s="245"/>
      <c r="AG14" s="245"/>
      <c r="AH14" s="245"/>
      <c r="AI14" s="245"/>
      <c r="AJ14" s="245"/>
      <c r="AK14" s="245"/>
      <c r="AL14" s="245"/>
      <c r="AM14" s="245"/>
      <c r="AN14" s="267"/>
      <c r="AO14" s="246"/>
      <c r="AP14" s="246"/>
      <c r="AQ14" s="356"/>
    </row>
    <row r="15" spans="1:43" s="284" customFormat="1" x14ac:dyDescent="0.3">
      <c r="A15" s="365"/>
      <c r="B15" s="340"/>
      <c r="C15" s="340"/>
      <c r="D15" s="245" t="s">
        <v>50</v>
      </c>
      <c r="E15" s="338"/>
      <c r="F15" s="246"/>
      <c r="G15" s="341">
        <v>42000</v>
      </c>
      <c r="H15" s="341">
        <f>H12*0.04</f>
        <v>20000</v>
      </c>
      <c r="I15" s="339">
        <f t="shared" ref="I15:I16" si="8">0.15*G15</f>
        <v>6300</v>
      </c>
      <c r="J15" s="339">
        <f>0.15*G15</f>
        <v>6300</v>
      </c>
      <c r="K15" s="339">
        <f>0.15*G15</f>
        <v>6300</v>
      </c>
      <c r="L15" s="339">
        <f>0.15*G15</f>
        <v>6300</v>
      </c>
      <c r="M15" s="339"/>
      <c r="N15" s="339">
        <f>0.15*G15</f>
        <v>6300</v>
      </c>
      <c r="O15" s="339">
        <f>0.15*G15</f>
        <v>6300</v>
      </c>
      <c r="P15" s="339">
        <f>0.1*G15</f>
        <v>4200</v>
      </c>
      <c r="Q15" s="339">
        <f t="shared" si="6"/>
        <v>3000</v>
      </c>
      <c r="R15" s="339">
        <f t="shared" si="6"/>
        <v>3000</v>
      </c>
      <c r="S15" s="339">
        <f t="shared" si="6"/>
        <v>3000</v>
      </c>
      <c r="T15" s="339">
        <f t="shared" si="6"/>
        <v>3000</v>
      </c>
      <c r="U15" s="339"/>
      <c r="V15" s="339">
        <f t="shared" si="6"/>
        <v>3000</v>
      </c>
      <c r="W15" s="339">
        <f t="shared" si="6"/>
        <v>3000</v>
      </c>
      <c r="X15" s="339">
        <f t="shared" si="7"/>
        <v>2000</v>
      </c>
      <c r="Y15" s="253"/>
      <c r="Z15" s="245"/>
      <c r="AA15" s="245"/>
      <c r="AB15" s="245" t="s">
        <v>687</v>
      </c>
      <c r="AC15" s="245"/>
      <c r="AD15" s="245"/>
      <c r="AE15" s="245"/>
      <c r="AF15" s="245"/>
      <c r="AG15" s="245"/>
      <c r="AH15" s="245"/>
      <c r="AI15" s="245"/>
      <c r="AJ15" s="245"/>
      <c r="AK15" s="245"/>
      <c r="AL15" s="245"/>
      <c r="AM15" s="245"/>
      <c r="AN15" s="267"/>
      <c r="AO15" s="246"/>
      <c r="AP15" s="246"/>
      <c r="AQ15" s="356"/>
    </row>
    <row r="16" spans="1:43" s="284" customFormat="1" x14ac:dyDescent="0.3">
      <c r="A16" s="365"/>
      <c r="B16" s="340"/>
      <c r="C16" s="340"/>
      <c r="D16" s="245" t="s">
        <v>51</v>
      </c>
      <c r="E16" s="338"/>
      <c r="F16" s="246"/>
      <c r="G16" s="341">
        <v>20000</v>
      </c>
      <c r="H16" s="341">
        <f>H12*0.01</f>
        <v>5000</v>
      </c>
      <c r="I16" s="339">
        <f t="shared" si="8"/>
        <v>3000</v>
      </c>
      <c r="J16" s="339">
        <f>0.15*G16</f>
        <v>3000</v>
      </c>
      <c r="K16" s="339">
        <f>0.15*G16</f>
        <v>3000</v>
      </c>
      <c r="L16" s="339">
        <f>0.15*G16</f>
        <v>3000</v>
      </c>
      <c r="M16" s="339"/>
      <c r="N16" s="339">
        <f>0.15*G16</f>
        <v>3000</v>
      </c>
      <c r="O16" s="339">
        <f>0.15*G16</f>
        <v>3000</v>
      </c>
      <c r="P16" s="339">
        <f>0.1*G16</f>
        <v>2000</v>
      </c>
      <c r="Q16" s="339">
        <f t="shared" si="6"/>
        <v>750</v>
      </c>
      <c r="R16" s="339">
        <f t="shared" si="6"/>
        <v>750</v>
      </c>
      <c r="S16" s="339">
        <f t="shared" si="6"/>
        <v>750</v>
      </c>
      <c r="T16" s="339">
        <f t="shared" si="6"/>
        <v>750</v>
      </c>
      <c r="U16" s="339"/>
      <c r="V16" s="339">
        <f t="shared" si="6"/>
        <v>750</v>
      </c>
      <c r="W16" s="339">
        <f t="shared" si="6"/>
        <v>750</v>
      </c>
      <c r="X16" s="339">
        <f t="shared" si="7"/>
        <v>500</v>
      </c>
      <c r="Y16" s="253"/>
      <c r="Z16" s="245"/>
      <c r="AA16" s="245"/>
      <c r="AB16" s="245" t="s">
        <v>688</v>
      </c>
      <c r="AC16" s="245"/>
      <c r="AD16" s="245"/>
      <c r="AE16" s="245"/>
      <c r="AF16" s="245"/>
      <c r="AG16" s="245"/>
      <c r="AH16" s="245"/>
      <c r="AI16" s="245"/>
      <c r="AJ16" s="245"/>
      <c r="AK16" s="245"/>
      <c r="AL16" s="245"/>
      <c r="AM16" s="245"/>
      <c r="AN16" s="267"/>
      <c r="AO16" s="246"/>
      <c r="AP16" s="246"/>
      <c r="AQ16" s="356"/>
    </row>
    <row r="17" spans="1:43" s="284" customFormat="1" ht="51.75" customHeight="1" x14ac:dyDescent="0.3">
      <c r="A17" s="365"/>
      <c r="B17" s="248" t="s">
        <v>52</v>
      </c>
      <c r="C17" s="319" t="s">
        <v>53</v>
      </c>
      <c r="D17" s="248" t="s">
        <v>54</v>
      </c>
      <c r="E17" s="342"/>
      <c r="F17" s="254"/>
      <c r="G17" s="249"/>
      <c r="H17" s="249"/>
      <c r="I17" s="249"/>
      <c r="J17" s="249"/>
      <c r="K17" s="249"/>
      <c r="L17" s="249"/>
      <c r="M17" s="249"/>
      <c r="N17" s="249"/>
      <c r="O17" s="249"/>
      <c r="P17" s="249"/>
      <c r="Q17" s="269"/>
      <c r="R17" s="269"/>
      <c r="S17" s="269"/>
      <c r="T17" s="269"/>
      <c r="U17" s="269"/>
      <c r="V17" s="269"/>
      <c r="W17" s="269"/>
      <c r="X17" s="270"/>
      <c r="Y17" s="271"/>
      <c r="Z17" s="248"/>
      <c r="AA17" s="248"/>
      <c r="AB17" s="248" t="s">
        <v>491</v>
      </c>
      <c r="AC17" s="248" t="s">
        <v>518</v>
      </c>
      <c r="AD17" s="248"/>
      <c r="AE17" s="248" t="s">
        <v>572</v>
      </c>
      <c r="AF17" s="248" t="s">
        <v>535</v>
      </c>
      <c r="AG17" s="248" t="s">
        <v>536</v>
      </c>
      <c r="AH17" s="248" t="s">
        <v>417</v>
      </c>
      <c r="AI17" s="248" t="s">
        <v>41</v>
      </c>
      <c r="AJ17" s="248" t="s">
        <v>420</v>
      </c>
      <c r="AK17" s="248" t="s">
        <v>68</v>
      </c>
      <c r="AL17" s="248" t="s">
        <v>69</v>
      </c>
      <c r="AM17" s="248" t="s">
        <v>428</v>
      </c>
      <c r="AN17" s="267"/>
      <c r="AO17" s="254"/>
      <c r="AP17" s="254"/>
      <c r="AQ17" s="356"/>
    </row>
    <row r="18" spans="1:43" s="284" customFormat="1" ht="52.5" customHeight="1" x14ac:dyDescent="0.3">
      <c r="A18" s="365"/>
      <c r="B18" s="248" t="s">
        <v>55</v>
      </c>
      <c r="C18" s="319" t="s">
        <v>53</v>
      </c>
      <c r="D18" s="248" t="s">
        <v>353</v>
      </c>
      <c r="E18" s="342"/>
      <c r="F18" s="254"/>
      <c r="G18" s="249"/>
      <c r="H18" s="249"/>
      <c r="I18" s="249"/>
      <c r="J18" s="249"/>
      <c r="K18" s="249"/>
      <c r="L18" s="249"/>
      <c r="M18" s="249"/>
      <c r="N18" s="249"/>
      <c r="O18" s="249"/>
      <c r="P18" s="249"/>
      <c r="Q18" s="269"/>
      <c r="R18" s="269"/>
      <c r="S18" s="269"/>
      <c r="T18" s="269"/>
      <c r="U18" s="269"/>
      <c r="V18" s="269"/>
      <c r="W18" s="269"/>
      <c r="X18" s="270"/>
      <c r="Y18" s="271"/>
      <c r="Z18" s="248"/>
      <c r="AA18" s="248"/>
      <c r="AB18" s="248" t="s">
        <v>565</v>
      </c>
      <c r="AC18" s="248" t="s">
        <v>564</v>
      </c>
      <c r="AD18" s="248"/>
      <c r="AE18" s="248" t="s">
        <v>574</v>
      </c>
      <c r="AF18" s="248" t="s">
        <v>535</v>
      </c>
      <c r="AG18" s="248" t="s">
        <v>536</v>
      </c>
      <c r="AH18" s="248" t="s">
        <v>417</v>
      </c>
      <c r="AI18" s="248" t="s">
        <v>41</v>
      </c>
      <c r="AJ18" s="248" t="s">
        <v>420</v>
      </c>
      <c r="AK18" s="248" t="s">
        <v>68</v>
      </c>
      <c r="AL18" s="248" t="s">
        <v>69</v>
      </c>
      <c r="AM18" s="248" t="s">
        <v>428</v>
      </c>
      <c r="AN18" s="267"/>
      <c r="AO18" s="254"/>
      <c r="AP18" s="254"/>
      <c r="AQ18" s="356"/>
    </row>
    <row r="19" spans="1:43" s="284" customFormat="1" ht="54" x14ac:dyDescent="0.3">
      <c r="A19" s="365"/>
      <c r="B19" s="248" t="s">
        <v>57</v>
      </c>
      <c r="C19" s="319" t="s">
        <v>53</v>
      </c>
      <c r="D19" s="248" t="s">
        <v>58</v>
      </c>
      <c r="E19" s="342"/>
      <c r="F19" s="254"/>
      <c r="G19" s="249"/>
      <c r="H19" s="249"/>
      <c r="I19" s="249"/>
      <c r="J19" s="249"/>
      <c r="K19" s="249"/>
      <c r="L19" s="249"/>
      <c r="M19" s="249"/>
      <c r="N19" s="249"/>
      <c r="O19" s="249"/>
      <c r="P19" s="249"/>
      <c r="Q19" s="269"/>
      <c r="R19" s="269"/>
      <c r="S19" s="269"/>
      <c r="T19" s="269"/>
      <c r="U19" s="269"/>
      <c r="V19" s="269"/>
      <c r="W19" s="269"/>
      <c r="X19" s="270"/>
      <c r="Y19" s="271"/>
      <c r="Z19" s="248"/>
      <c r="AA19" s="248"/>
      <c r="AB19" s="248" t="s">
        <v>566</v>
      </c>
      <c r="AC19" s="248" t="s">
        <v>567</v>
      </c>
      <c r="AD19" s="248"/>
      <c r="AE19" s="248" t="s">
        <v>575</v>
      </c>
      <c r="AF19" s="248" t="s">
        <v>535</v>
      </c>
      <c r="AG19" s="248" t="s">
        <v>536</v>
      </c>
      <c r="AH19" s="248" t="s">
        <v>417</v>
      </c>
      <c r="AI19" s="248" t="s">
        <v>41</v>
      </c>
      <c r="AJ19" s="248" t="s">
        <v>420</v>
      </c>
      <c r="AK19" s="248" t="s">
        <v>68</v>
      </c>
      <c r="AL19" s="248" t="s">
        <v>69</v>
      </c>
      <c r="AM19" s="248" t="s">
        <v>428</v>
      </c>
      <c r="AN19" s="267"/>
      <c r="AO19" s="254"/>
      <c r="AP19" s="254"/>
      <c r="AQ19" s="356"/>
    </row>
    <row r="20" spans="1:43" s="284" customFormat="1" ht="54" x14ac:dyDescent="0.3">
      <c r="A20" s="365"/>
      <c r="B20" s="248" t="s">
        <v>59</v>
      </c>
      <c r="C20" s="319" t="s">
        <v>53</v>
      </c>
      <c r="D20" s="248" t="s">
        <v>60</v>
      </c>
      <c r="E20" s="342"/>
      <c r="F20" s="254"/>
      <c r="G20" s="249"/>
      <c r="H20" s="249"/>
      <c r="I20" s="249"/>
      <c r="J20" s="249"/>
      <c r="K20" s="249"/>
      <c r="L20" s="249"/>
      <c r="M20" s="249"/>
      <c r="N20" s="249"/>
      <c r="O20" s="249"/>
      <c r="P20" s="249"/>
      <c r="Q20" s="269"/>
      <c r="R20" s="269"/>
      <c r="S20" s="269"/>
      <c r="T20" s="269"/>
      <c r="U20" s="269"/>
      <c r="V20" s="269"/>
      <c r="W20" s="269"/>
      <c r="X20" s="270"/>
      <c r="Y20" s="271"/>
      <c r="Z20" s="248"/>
      <c r="AA20" s="248"/>
      <c r="AB20" s="248" t="s">
        <v>568</v>
      </c>
      <c r="AC20" s="248" t="s">
        <v>519</v>
      </c>
      <c r="AD20" s="248"/>
      <c r="AE20" s="248" t="s">
        <v>576</v>
      </c>
      <c r="AF20" s="248" t="s">
        <v>535</v>
      </c>
      <c r="AG20" s="248" t="s">
        <v>89</v>
      </c>
      <c r="AH20" s="248" t="s">
        <v>417</v>
      </c>
      <c r="AI20" s="248" t="s">
        <v>435</v>
      </c>
      <c r="AJ20" s="248" t="s">
        <v>420</v>
      </c>
      <c r="AK20" s="248" t="s">
        <v>68</v>
      </c>
      <c r="AL20" s="248" t="s">
        <v>69</v>
      </c>
      <c r="AM20" s="248" t="s">
        <v>428</v>
      </c>
      <c r="AN20" s="267"/>
      <c r="AO20" s="254"/>
      <c r="AP20" s="254"/>
      <c r="AQ20" s="356"/>
    </row>
    <row r="21" spans="1:43" s="284" customFormat="1" ht="54" x14ac:dyDescent="0.3">
      <c r="A21" s="365"/>
      <c r="B21" s="248" t="s">
        <v>358</v>
      </c>
      <c r="C21" s="319" t="s">
        <v>53</v>
      </c>
      <c r="D21" s="248" t="s">
        <v>722</v>
      </c>
      <c r="E21" s="342"/>
      <c r="F21" s="254"/>
      <c r="G21" s="249"/>
      <c r="H21" s="249"/>
      <c r="I21" s="249"/>
      <c r="J21" s="249"/>
      <c r="K21" s="249"/>
      <c r="L21" s="249"/>
      <c r="M21" s="249"/>
      <c r="N21" s="249"/>
      <c r="O21" s="249"/>
      <c r="P21" s="249"/>
      <c r="Q21" s="269"/>
      <c r="R21" s="269"/>
      <c r="S21" s="269"/>
      <c r="T21" s="269"/>
      <c r="U21" s="269"/>
      <c r="V21" s="269"/>
      <c r="W21" s="269"/>
      <c r="X21" s="270"/>
      <c r="Y21" s="271"/>
      <c r="Z21" s="248"/>
      <c r="AA21" s="248"/>
      <c r="AB21" s="248" t="s">
        <v>570</v>
      </c>
      <c r="AC21" s="248" t="s">
        <v>571</v>
      </c>
      <c r="AD21" s="248"/>
      <c r="AE21" s="248" t="s">
        <v>577</v>
      </c>
      <c r="AF21" s="248" t="s">
        <v>535</v>
      </c>
      <c r="AG21" s="248" t="s">
        <v>89</v>
      </c>
      <c r="AH21" s="248" t="s">
        <v>417</v>
      </c>
      <c r="AI21" s="248" t="s">
        <v>435</v>
      </c>
      <c r="AJ21" s="248" t="s">
        <v>420</v>
      </c>
      <c r="AK21" s="248" t="s">
        <v>68</v>
      </c>
      <c r="AL21" s="248" t="s">
        <v>69</v>
      </c>
      <c r="AM21" s="248" t="s">
        <v>428</v>
      </c>
      <c r="AN21" s="267"/>
      <c r="AO21" s="254"/>
      <c r="AP21" s="254"/>
      <c r="AQ21" s="356"/>
    </row>
    <row r="22" spans="1:43" s="284" customFormat="1" ht="54" x14ac:dyDescent="0.3">
      <c r="A22" s="365"/>
      <c r="B22" s="302">
        <v>1.2</v>
      </c>
      <c r="C22" s="302" t="s">
        <v>46</v>
      </c>
      <c r="D22" s="250" t="s">
        <v>363</v>
      </c>
      <c r="E22" s="343"/>
      <c r="F22" s="246">
        <v>500000</v>
      </c>
      <c r="G22" s="251"/>
      <c r="H22" s="251">
        <v>251</v>
      </c>
      <c r="I22" s="251"/>
      <c r="J22" s="251"/>
      <c r="K22" s="251"/>
      <c r="L22" s="251"/>
      <c r="M22" s="251"/>
      <c r="N22" s="251"/>
      <c r="O22" s="251"/>
      <c r="P22" s="251"/>
      <c r="Q22" s="251"/>
      <c r="R22" s="251"/>
      <c r="S22" s="251"/>
      <c r="T22" s="251"/>
      <c r="U22" s="251"/>
      <c r="V22" s="251"/>
      <c r="W22" s="251"/>
      <c r="X22" s="250"/>
      <c r="Y22" s="250"/>
      <c r="Z22" s="250"/>
      <c r="AA22" s="250"/>
      <c r="AB22" s="250"/>
      <c r="AC22" s="250" t="s">
        <v>578</v>
      </c>
      <c r="AD22" s="245" t="s">
        <v>63</v>
      </c>
      <c r="AE22" s="250" t="s">
        <v>705</v>
      </c>
      <c r="AF22" s="250" t="s">
        <v>39</v>
      </c>
      <c r="AG22" s="250" t="s">
        <v>465</v>
      </c>
      <c r="AH22" s="250" t="s">
        <v>39</v>
      </c>
      <c r="AI22" s="250" t="s">
        <v>463</v>
      </c>
      <c r="AJ22" s="250" t="s">
        <v>414</v>
      </c>
      <c r="AK22" s="250" t="s">
        <v>68</v>
      </c>
      <c r="AL22" s="250" t="s">
        <v>158</v>
      </c>
      <c r="AM22" s="250" t="s">
        <v>415</v>
      </c>
      <c r="AN22" s="267"/>
      <c r="AO22" s="280"/>
      <c r="AP22" s="280">
        <f>F22</f>
        <v>500000</v>
      </c>
      <c r="AQ22" s="356"/>
    </row>
    <row r="23" spans="1:43" s="284" customFormat="1" ht="24" customHeight="1" x14ac:dyDescent="0.3">
      <c r="A23" s="365"/>
      <c r="B23" s="340"/>
      <c r="C23" s="340"/>
      <c r="D23" s="245" t="s">
        <v>43</v>
      </c>
      <c r="E23" s="338"/>
      <c r="F23" s="246"/>
      <c r="G23" s="247">
        <v>1</v>
      </c>
      <c r="H23" s="247">
        <v>1</v>
      </c>
      <c r="I23" s="251"/>
      <c r="J23" s="251"/>
      <c r="K23" s="251"/>
      <c r="L23" s="251"/>
      <c r="M23" s="251"/>
      <c r="N23" s="251"/>
      <c r="O23" s="251"/>
      <c r="P23" s="251"/>
      <c r="Q23" s="251"/>
      <c r="R23" s="251"/>
      <c r="S23" s="251"/>
      <c r="T23" s="251"/>
      <c r="U23" s="251"/>
      <c r="V23" s="251"/>
      <c r="W23" s="251"/>
      <c r="X23" s="245"/>
      <c r="Y23" s="245"/>
      <c r="Z23" s="245"/>
      <c r="AA23" s="245"/>
      <c r="AB23" s="245" t="s">
        <v>569</v>
      </c>
      <c r="AC23" s="245"/>
      <c r="AD23" s="245"/>
      <c r="AE23" s="245"/>
      <c r="AF23" s="245"/>
      <c r="AG23" s="245"/>
      <c r="AH23" s="245"/>
      <c r="AI23" s="245"/>
      <c r="AJ23" s="245"/>
      <c r="AK23" s="245"/>
      <c r="AL23" s="245"/>
      <c r="AM23" s="245"/>
      <c r="AN23" s="267"/>
      <c r="AO23" s="246"/>
      <c r="AP23" s="246"/>
      <c r="AQ23" s="356"/>
    </row>
    <row r="24" spans="1:43" s="284" customFormat="1" ht="21" customHeight="1" x14ac:dyDescent="0.3">
      <c r="A24" s="365"/>
      <c r="B24" s="340"/>
      <c r="C24" s="340"/>
      <c r="D24" s="245" t="s">
        <v>361</v>
      </c>
      <c r="E24" s="338"/>
      <c r="F24" s="246"/>
      <c r="G24" s="247">
        <v>1</v>
      </c>
      <c r="H24" s="247">
        <v>1</v>
      </c>
      <c r="I24" s="251"/>
      <c r="J24" s="251"/>
      <c r="K24" s="251"/>
      <c r="L24" s="251"/>
      <c r="M24" s="251"/>
      <c r="N24" s="251"/>
      <c r="O24" s="251"/>
      <c r="P24" s="251"/>
      <c r="Q24" s="251"/>
      <c r="R24" s="251"/>
      <c r="S24" s="251"/>
      <c r="T24" s="251"/>
      <c r="U24" s="251"/>
      <c r="V24" s="251"/>
      <c r="W24" s="251"/>
      <c r="X24" s="245"/>
      <c r="Y24" s="245"/>
      <c r="Z24" s="245"/>
      <c r="AA24" s="245"/>
      <c r="AB24" s="245" t="s">
        <v>39</v>
      </c>
      <c r="AC24" s="245"/>
      <c r="AD24" s="245"/>
      <c r="AE24" s="245"/>
      <c r="AF24" s="245"/>
      <c r="AG24" s="245"/>
      <c r="AH24" s="245"/>
      <c r="AI24" s="245"/>
      <c r="AJ24" s="245"/>
      <c r="AK24" s="245"/>
      <c r="AL24" s="245"/>
      <c r="AM24" s="245"/>
      <c r="AN24" s="267"/>
      <c r="AO24" s="246"/>
      <c r="AP24" s="246"/>
      <c r="AQ24" s="356"/>
    </row>
    <row r="25" spans="1:43" s="284" customFormat="1" ht="72" x14ac:dyDescent="0.3">
      <c r="A25" s="365"/>
      <c r="B25" s="248" t="s">
        <v>362</v>
      </c>
      <c r="C25" s="319" t="s">
        <v>53</v>
      </c>
      <c r="D25" s="248" t="s">
        <v>521</v>
      </c>
      <c r="E25" s="342"/>
      <c r="F25" s="254"/>
      <c r="G25" s="249"/>
      <c r="H25" s="249"/>
      <c r="I25" s="249"/>
      <c r="J25" s="249"/>
      <c r="K25" s="249"/>
      <c r="L25" s="249"/>
      <c r="M25" s="249"/>
      <c r="N25" s="249"/>
      <c r="O25" s="249"/>
      <c r="P25" s="249"/>
      <c r="Q25" s="269"/>
      <c r="R25" s="269"/>
      <c r="S25" s="269"/>
      <c r="T25" s="269"/>
      <c r="U25" s="269"/>
      <c r="V25" s="269"/>
      <c r="W25" s="269"/>
      <c r="X25" s="270"/>
      <c r="Y25" s="271"/>
      <c r="Z25" s="248"/>
      <c r="AA25" s="248"/>
      <c r="AB25" s="311" t="s">
        <v>579</v>
      </c>
      <c r="AC25" s="311" t="s">
        <v>578</v>
      </c>
      <c r="AD25" s="311"/>
      <c r="AE25" s="311" t="s">
        <v>580</v>
      </c>
      <c r="AF25" s="317" t="s">
        <v>39</v>
      </c>
      <c r="AG25" s="317" t="s">
        <v>465</v>
      </c>
      <c r="AH25" s="317" t="s">
        <v>39</v>
      </c>
      <c r="AI25" s="317" t="s">
        <v>463</v>
      </c>
      <c r="AJ25" s="317" t="s">
        <v>414</v>
      </c>
      <c r="AK25" s="317" t="s">
        <v>68</v>
      </c>
      <c r="AL25" s="317" t="s">
        <v>158</v>
      </c>
      <c r="AM25" s="317" t="s">
        <v>415</v>
      </c>
      <c r="AN25" s="267"/>
      <c r="AO25" s="254"/>
      <c r="AP25" s="254"/>
      <c r="AQ25" s="356"/>
    </row>
    <row r="26" spans="1:43" s="284" customFormat="1" ht="54" x14ac:dyDescent="0.3">
      <c r="A26" s="365"/>
      <c r="B26" s="242">
        <v>2</v>
      </c>
      <c r="C26" s="242" t="s">
        <v>44</v>
      </c>
      <c r="D26" s="261" t="s">
        <v>522</v>
      </c>
      <c r="E26" s="273"/>
      <c r="F26" s="243">
        <f>F27+F35+F44+F52+F57+F60</f>
        <v>203055166.66666669</v>
      </c>
      <c r="G26" s="244"/>
      <c r="H26" s="244">
        <f>SUM(H27+H35)</f>
        <v>1343136.8</v>
      </c>
      <c r="I26" s="244"/>
      <c r="J26" s="244"/>
      <c r="K26" s="244"/>
      <c r="L26" s="244"/>
      <c r="M26" s="244"/>
      <c r="N26" s="244"/>
      <c r="O26" s="244"/>
      <c r="P26" s="244"/>
      <c r="Q26" s="252"/>
      <c r="R26" s="252"/>
      <c r="S26" s="252"/>
      <c r="T26" s="252"/>
      <c r="U26" s="252"/>
      <c r="V26" s="252"/>
      <c r="W26" s="252"/>
      <c r="X26" s="262"/>
      <c r="Y26" s="262"/>
      <c r="Z26" s="261"/>
      <c r="AA26" s="261"/>
      <c r="AB26" s="261"/>
      <c r="AC26" s="241" t="s">
        <v>432</v>
      </c>
      <c r="AD26" s="261" t="s">
        <v>63</v>
      </c>
      <c r="AE26" s="241" t="s">
        <v>433</v>
      </c>
      <c r="AF26" s="241" t="s">
        <v>424</v>
      </c>
      <c r="AG26" s="241" t="s">
        <v>195</v>
      </c>
      <c r="AH26" s="241" t="s">
        <v>484</v>
      </c>
      <c r="AI26" s="241" t="s">
        <v>41</v>
      </c>
      <c r="AJ26" s="241" t="s">
        <v>42</v>
      </c>
      <c r="AK26" s="241" t="s">
        <v>68</v>
      </c>
      <c r="AL26" s="241" t="s">
        <v>69</v>
      </c>
      <c r="AM26" s="241" t="s">
        <v>70</v>
      </c>
      <c r="AN26" s="267"/>
      <c r="AO26" s="243"/>
      <c r="AP26" s="243"/>
      <c r="AQ26" s="356"/>
    </row>
    <row r="27" spans="1:43" s="284" customFormat="1" ht="90" x14ac:dyDescent="0.3">
      <c r="A27" s="365"/>
      <c r="B27" s="302">
        <v>2.1</v>
      </c>
      <c r="C27" s="302" t="s">
        <v>46</v>
      </c>
      <c r="D27" s="245" t="s">
        <v>364</v>
      </c>
      <c r="E27" s="338">
        <f>F27/H27</f>
        <v>125</v>
      </c>
      <c r="F27" s="246">
        <v>42146500</v>
      </c>
      <c r="G27" s="247">
        <f>G28+G30</f>
        <v>337172</v>
      </c>
      <c r="H27" s="247">
        <f>H28+H30</f>
        <v>337172</v>
      </c>
      <c r="I27" s="247"/>
      <c r="J27" s="247"/>
      <c r="K27" s="247"/>
      <c r="L27" s="247"/>
      <c r="M27" s="247"/>
      <c r="N27" s="247"/>
      <c r="O27" s="247"/>
      <c r="P27" s="247"/>
      <c r="Q27" s="251"/>
      <c r="R27" s="251"/>
      <c r="S27" s="251"/>
      <c r="T27" s="251"/>
      <c r="U27" s="251"/>
      <c r="V27" s="251"/>
      <c r="W27" s="251"/>
      <c r="X27" s="253"/>
      <c r="Y27" s="253" t="s">
        <v>379</v>
      </c>
      <c r="Z27" s="245"/>
      <c r="AA27" s="245"/>
      <c r="AB27" s="245"/>
      <c r="AC27" s="245" t="s">
        <v>72</v>
      </c>
      <c r="AD27" s="245" t="s">
        <v>73</v>
      </c>
      <c r="AE27" s="245" t="s">
        <v>466</v>
      </c>
      <c r="AF27" s="245" t="s">
        <v>472</v>
      </c>
      <c r="AG27" s="245" t="s">
        <v>77</v>
      </c>
      <c r="AH27" s="245" t="s">
        <v>418</v>
      </c>
      <c r="AI27" s="245" t="s">
        <v>41</v>
      </c>
      <c r="AJ27" s="245" t="s">
        <v>420</v>
      </c>
      <c r="AK27" s="245" t="s">
        <v>68</v>
      </c>
      <c r="AL27" s="245" t="s">
        <v>69</v>
      </c>
      <c r="AM27" s="245" t="s">
        <v>79</v>
      </c>
      <c r="AN27" s="267"/>
      <c r="AO27" s="246">
        <f>F27</f>
        <v>42146500</v>
      </c>
      <c r="AP27" s="246"/>
      <c r="AQ27" s="356"/>
    </row>
    <row r="28" spans="1:43" s="284" customFormat="1" ht="36" x14ac:dyDescent="0.3">
      <c r="A28" s="365"/>
      <c r="B28" s="340"/>
      <c r="C28" s="340"/>
      <c r="D28" s="245" t="s">
        <v>258</v>
      </c>
      <c r="E28" s="338"/>
      <c r="F28" s="246"/>
      <c r="G28" s="247">
        <f>SUM(I28:P28)</f>
        <v>316014</v>
      </c>
      <c r="H28" s="247">
        <f>SUM(Q28:X28)</f>
        <v>316014</v>
      </c>
      <c r="I28" s="247">
        <v>26131</v>
      </c>
      <c r="J28" s="247">
        <v>42931</v>
      </c>
      <c r="K28" s="247">
        <v>142230</v>
      </c>
      <c r="L28" s="247">
        <v>71612</v>
      </c>
      <c r="M28" s="247">
        <v>1287</v>
      </c>
      <c r="N28" s="247">
        <v>17068</v>
      </c>
      <c r="O28" s="247">
        <v>9143</v>
      </c>
      <c r="P28" s="247">
        <v>5612</v>
      </c>
      <c r="Q28" s="251">
        <f t="shared" ref="Q28:X28" si="9">I28</f>
        <v>26131</v>
      </c>
      <c r="R28" s="251">
        <f t="shared" si="9"/>
        <v>42931</v>
      </c>
      <c r="S28" s="251">
        <f t="shared" si="9"/>
        <v>142230</v>
      </c>
      <c r="T28" s="251">
        <f t="shared" si="9"/>
        <v>71612</v>
      </c>
      <c r="U28" s="251">
        <f t="shared" si="9"/>
        <v>1287</v>
      </c>
      <c r="V28" s="251">
        <f t="shared" si="9"/>
        <v>17068</v>
      </c>
      <c r="W28" s="251">
        <f t="shared" si="9"/>
        <v>9143</v>
      </c>
      <c r="X28" s="253">
        <f t="shared" si="9"/>
        <v>5612</v>
      </c>
      <c r="Y28" s="253"/>
      <c r="Z28" s="245" t="s">
        <v>382</v>
      </c>
      <c r="AA28" s="245" t="s">
        <v>382</v>
      </c>
      <c r="AB28" s="245" t="s">
        <v>493</v>
      </c>
      <c r="AC28" s="245"/>
      <c r="AD28" s="245"/>
      <c r="AE28" s="245"/>
      <c r="AF28" s="245"/>
      <c r="AG28" s="245"/>
      <c r="AH28" s="245"/>
      <c r="AI28" s="245"/>
      <c r="AJ28" s="245"/>
      <c r="AK28" s="245"/>
      <c r="AL28" s="245"/>
      <c r="AM28" s="245"/>
      <c r="AN28" s="267"/>
      <c r="AO28" s="246"/>
      <c r="AP28" s="246"/>
      <c r="AQ28" s="356"/>
    </row>
    <row r="29" spans="1:43" s="284" customFormat="1" x14ac:dyDescent="0.3">
      <c r="A29" s="365"/>
      <c r="B29" s="340"/>
      <c r="C29" s="340"/>
      <c r="D29" s="245" t="s">
        <v>259</v>
      </c>
      <c r="E29" s="338"/>
      <c r="F29" s="246"/>
      <c r="G29" s="247"/>
      <c r="H29" s="247"/>
      <c r="I29" s="247"/>
      <c r="J29" s="247"/>
      <c r="K29" s="247"/>
      <c r="L29" s="247"/>
      <c r="M29" s="247"/>
      <c r="N29" s="247"/>
      <c r="O29" s="247"/>
      <c r="P29" s="247"/>
      <c r="Q29" s="251"/>
      <c r="R29" s="251"/>
      <c r="S29" s="251"/>
      <c r="T29" s="251"/>
      <c r="U29" s="251"/>
      <c r="V29" s="251"/>
      <c r="W29" s="251"/>
      <c r="X29" s="253"/>
      <c r="Y29" s="253"/>
      <c r="Z29" s="245"/>
      <c r="AA29" s="245"/>
      <c r="AB29" s="245" t="s">
        <v>492</v>
      </c>
      <c r="AC29" s="245"/>
      <c r="AD29" s="245"/>
      <c r="AE29" s="245"/>
      <c r="AF29" s="245"/>
      <c r="AG29" s="245"/>
      <c r="AH29" s="245"/>
      <c r="AI29" s="245"/>
      <c r="AJ29" s="245"/>
      <c r="AK29" s="245"/>
      <c r="AL29" s="245"/>
      <c r="AM29" s="245"/>
      <c r="AN29" s="267"/>
      <c r="AO29" s="246"/>
      <c r="AP29" s="246"/>
      <c r="AQ29" s="356"/>
    </row>
    <row r="30" spans="1:43" s="284" customFormat="1" ht="36" x14ac:dyDescent="0.3">
      <c r="A30" s="365"/>
      <c r="B30" s="340"/>
      <c r="C30" s="340"/>
      <c r="D30" s="245" t="s">
        <v>50</v>
      </c>
      <c r="E30" s="338"/>
      <c r="F30" s="246"/>
      <c r="G30" s="247">
        <v>21158</v>
      </c>
      <c r="H30" s="247">
        <v>21158</v>
      </c>
      <c r="I30" s="247"/>
      <c r="J30" s="247"/>
      <c r="K30" s="247"/>
      <c r="L30" s="247"/>
      <c r="M30" s="247"/>
      <c r="N30" s="247"/>
      <c r="O30" s="247"/>
      <c r="P30" s="247"/>
      <c r="Q30" s="251">
        <v>0</v>
      </c>
      <c r="R30" s="251">
        <v>6803</v>
      </c>
      <c r="S30" s="251">
        <v>4560</v>
      </c>
      <c r="T30" s="251">
        <v>2672</v>
      </c>
      <c r="U30" s="251">
        <v>6173</v>
      </c>
      <c r="V30" s="251">
        <v>895</v>
      </c>
      <c r="W30" s="251">
        <v>20378</v>
      </c>
      <c r="X30" s="253">
        <v>0</v>
      </c>
      <c r="Y30" s="253"/>
      <c r="Z30" s="245" t="s">
        <v>383</v>
      </c>
      <c r="AA30" s="245" t="s">
        <v>383</v>
      </c>
      <c r="AB30" s="245" t="s">
        <v>510</v>
      </c>
      <c r="AC30" s="245"/>
      <c r="AD30" s="245"/>
      <c r="AE30" s="245"/>
      <c r="AF30" s="245"/>
      <c r="AG30" s="245"/>
      <c r="AH30" s="245"/>
      <c r="AI30" s="245"/>
      <c r="AJ30" s="245"/>
      <c r="AK30" s="245"/>
      <c r="AL30" s="245"/>
      <c r="AM30" s="245"/>
      <c r="AN30" s="267"/>
      <c r="AO30" s="246"/>
      <c r="AP30" s="246"/>
      <c r="AQ30" s="356"/>
    </row>
    <row r="31" spans="1:43" s="284" customFormat="1" x14ac:dyDescent="0.3">
      <c r="A31" s="365"/>
      <c r="B31" s="340"/>
      <c r="C31" s="340"/>
      <c r="D31" s="245" t="s">
        <v>51</v>
      </c>
      <c r="E31" s="338"/>
      <c r="F31" s="246"/>
      <c r="G31" s="247"/>
      <c r="H31" s="247"/>
      <c r="I31" s="344"/>
      <c r="J31" s="344"/>
      <c r="K31" s="344"/>
      <c r="L31" s="344"/>
      <c r="M31" s="247"/>
      <c r="N31" s="247"/>
      <c r="O31" s="247"/>
      <c r="P31" s="247"/>
      <c r="Q31" s="251">
        <v>0</v>
      </c>
      <c r="R31" s="251">
        <v>3200</v>
      </c>
      <c r="S31" s="251">
        <v>2200</v>
      </c>
      <c r="T31" s="251">
        <v>1200</v>
      </c>
      <c r="U31" s="251">
        <v>3000</v>
      </c>
      <c r="V31" s="251">
        <v>400</v>
      </c>
      <c r="W31" s="251">
        <v>9800</v>
      </c>
      <c r="X31" s="253">
        <v>0</v>
      </c>
      <c r="Y31" s="253"/>
      <c r="Z31" s="245"/>
      <c r="AA31" s="245"/>
      <c r="AB31" s="245" t="s">
        <v>511</v>
      </c>
      <c r="AC31" s="245"/>
      <c r="AD31" s="245"/>
      <c r="AE31" s="245"/>
      <c r="AF31" s="245"/>
      <c r="AG31" s="245"/>
      <c r="AH31" s="245"/>
      <c r="AI31" s="245"/>
      <c r="AJ31" s="245"/>
      <c r="AK31" s="245"/>
      <c r="AL31" s="245"/>
      <c r="AM31" s="245"/>
      <c r="AN31" s="267"/>
      <c r="AO31" s="246"/>
      <c r="AP31" s="246"/>
      <c r="AQ31" s="356"/>
    </row>
    <row r="32" spans="1:43" s="284" customFormat="1" ht="72" x14ac:dyDescent="0.3">
      <c r="A32" s="365"/>
      <c r="B32" s="248" t="s">
        <v>83</v>
      </c>
      <c r="C32" s="319" t="s">
        <v>53</v>
      </c>
      <c r="D32" s="248" t="s">
        <v>360</v>
      </c>
      <c r="E32" s="342"/>
      <c r="F32" s="254"/>
      <c r="G32" s="249"/>
      <c r="H32" s="249"/>
      <c r="I32" s="249"/>
      <c r="J32" s="249"/>
      <c r="K32" s="249"/>
      <c r="L32" s="249"/>
      <c r="M32" s="249"/>
      <c r="N32" s="249"/>
      <c r="O32" s="249"/>
      <c r="P32" s="249"/>
      <c r="Q32" s="269"/>
      <c r="R32" s="269"/>
      <c r="S32" s="269"/>
      <c r="T32" s="269"/>
      <c r="U32" s="269"/>
      <c r="V32" s="269"/>
      <c r="W32" s="269"/>
      <c r="X32" s="270"/>
      <c r="Y32" s="271"/>
      <c r="Z32" s="248"/>
      <c r="AA32" s="248"/>
      <c r="AB32" s="248" t="s">
        <v>691</v>
      </c>
      <c r="AC32" s="248" t="s">
        <v>85</v>
      </c>
      <c r="AD32" s="248" t="s">
        <v>86</v>
      </c>
      <c r="AE32" s="248" t="s">
        <v>690</v>
      </c>
      <c r="AF32" s="248" t="s">
        <v>723</v>
      </c>
      <c r="AG32" s="248" t="s">
        <v>89</v>
      </c>
      <c r="AH32" s="248" t="s">
        <v>40</v>
      </c>
      <c r="AI32" s="248" t="s">
        <v>41</v>
      </c>
      <c r="AJ32" s="248"/>
      <c r="AK32" s="248"/>
      <c r="AL32" s="248" t="s">
        <v>69</v>
      </c>
      <c r="AM32" s="248" t="s">
        <v>428</v>
      </c>
      <c r="AN32" s="267"/>
      <c r="AO32" s="254"/>
      <c r="AP32" s="254"/>
      <c r="AQ32" s="356"/>
    </row>
    <row r="33" spans="1:46" s="284" customFormat="1" ht="54" x14ac:dyDescent="0.3">
      <c r="A33" s="365"/>
      <c r="B33" s="248" t="s">
        <v>90</v>
      </c>
      <c r="C33" s="319" t="s">
        <v>53</v>
      </c>
      <c r="D33" s="248" t="s">
        <v>91</v>
      </c>
      <c r="E33" s="342"/>
      <c r="F33" s="254"/>
      <c r="G33" s="249"/>
      <c r="H33" s="249"/>
      <c r="I33" s="249"/>
      <c r="J33" s="249"/>
      <c r="K33" s="249"/>
      <c r="L33" s="249"/>
      <c r="M33" s="249"/>
      <c r="N33" s="249"/>
      <c r="O33" s="249"/>
      <c r="P33" s="249"/>
      <c r="Q33" s="269"/>
      <c r="R33" s="269"/>
      <c r="S33" s="269"/>
      <c r="T33" s="269"/>
      <c r="U33" s="269"/>
      <c r="V33" s="269"/>
      <c r="W33" s="269"/>
      <c r="X33" s="270"/>
      <c r="Y33" s="271"/>
      <c r="Z33" s="248"/>
      <c r="AA33" s="248"/>
      <c r="AB33" s="248" t="s">
        <v>581</v>
      </c>
      <c r="AC33" s="248" t="s">
        <v>582</v>
      </c>
      <c r="AD33" s="248" t="s">
        <v>86</v>
      </c>
      <c r="AE33" s="248" t="s">
        <v>583</v>
      </c>
      <c r="AF33" s="248" t="s">
        <v>724</v>
      </c>
      <c r="AG33" s="248" t="s">
        <v>89</v>
      </c>
      <c r="AH33" s="248" t="s">
        <v>40</v>
      </c>
      <c r="AI33" s="248" t="s">
        <v>41</v>
      </c>
      <c r="AJ33" s="248"/>
      <c r="AK33" s="248"/>
      <c r="AL33" s="248" t="s">
        <v>69</v>
      </c>
      <c r="AM33" s="248" t="s">
        <v>428</v>
      </c>
      <c r="AN33" s="267"/>
      <c r="AO33" s="254"/>
      <c r="AP33" s="254"/>
      <c r="AQ33" s="356"/>
    </row>
    <row r="34" spans="1:46" s="284" customFormat="1" ht="252" x14ac:dyDescent="0.3">
      <c r="A34" s="365"/>
      <c r="B34" s="248" t="s">
        <v>95</v>
      </c>
      <c r="C34" s="319" t="s">
        <v>53</v>
      </c>
      <c r="D34" s="248" t="s">
        <v>354</v>
      </c>
      <c r="E34" s="342"/>
      <c r="F34" s="254"/>
      <c r="G34" s="249"/>
      <c r="H34" s="249"/>
      <c r="I34" s="249"/>
      <c r="J34" s="249"/>
      <c r="K34" s="249"/>
      <c r="L34" s="249"/>
      <c r="M34" s="249"/>
      <c r="N34" s="249"/>
      <c r="O34" s="249"/>
      <c r="P34" s="249"/>
      <c r="Q34" s="269"/>
      <c r="R34" s="269"/>
      <c r="S34" s="269"/>
      <c r="T34" s="269"/>
      <c r="U34" s="269"/>
      <c r="V34" s="269"/>
      <c r="W34" s="269"/>
      <c r="X34" s="270"/>
      <c r="Y34" s="271"/>
      <c r="Z34" s="248"/>
      <c r="AA34" s="248"/>
      <c r="AB34" s="248" t="s">
        <v>494</v>
      </c>
      <c r="AC34" s="248" t="s">
        <v>97</v>
      </c>
      <c r="AD34" s="248" t="s">
        <v>37</v>
      </c>
      <c r="AE34" s="248" t="s">
        <v>695</v>
      </c>
      <c r="AF34" s="248" t="s">
        <v>720</v>
      </c>
      <c r="AG34" s="248" t="s">
        <v>89</v>
      </c>
      <c r="AH34" s="248" t="s">
        <v>40</v>
      </c>
      <c r="AI34" s="248" t="s">
        <v>41</v>
      </c>
      <c r="AJ34" s="248" t="s">
        <v>42</v>
      </c>
      <c r="AK34" s="248"/>
      <c r="AL34" s="248" t="s">
        <v>69</v>
      </c>
      <c r="AM34" s="248" t="s">
        <v>428</v>
      </c>
      <c r="AN34" s="267"/>
      <c r="AO34" s="254"/>
      <c r="AP34" s="254"/>
      <c r="AQ34" s="356"/>
    </row>
    <row r="35" spans="1:46" s="284" customFormat="1" ht="72" x14ac:dyDescent="0.3">
      <c r="A35" s="365"/>
      <c r="B35" s="302">
        <v>2.2000000000000002</v>
      </c>
      <c r="C35" s="302" t="s">
        <v>46</v>
      </c>
      <c r="D35" s="245" t="s">
        <v>355</v>
      </c>
      <c r="E35" s="338">
        <f>F35/H35</f>
        <v>122.29917653845011</v>
      </c>
      <c r="F35" s="246">
        <f>'[1]MoEW+Summary BUDGET Reduced'!D105</f>
        <v>123028666.66666667</v>
      </c>
      <c r="G35" s="341">
        <f>SUM(G36:G39)</f>
        <v>1022000</v>
      </c>
      <c r="H35" s="341">
        <f>'[2]MoEW+Summary TARGETS'!$J$113</f>
        <v>1005964.8</v>
      </c>
      <c r="I35" s="341">
        <f>$G$35*AS35</f>
        <v>87689.259526650785</v>
      </c>
      <c r="J35" s="341">
        <f>$G$35*AS36</f>
        <v>167323.32605428508</v>
      </c>
      <c r="K35" s="341">
        <f>$G$35*AS37</f>
        <v>213805.78634509005</v>
      </c>
      <c r="L35" s="341">
        <f>$G$35*AS38</f>
        <v>90218.319980777858</v>
      </c>
      <c r="M35" s="341">
        <f>$G$35*AS39</f>
        <v>31106.822230038499</v>
      </c>
      <c r="N35" s="341">
        <f>$G$35*AS40</f>
        <v>299544.87365006481</v>
      </c>
      <c r="O35" s="341">
        <f>$G$35*AS41</f>
        <v>82478.114070585099</v>
      </c>
      <c r="P35" s="341">
        <f>$G$35*AS42</f>
        <v>49833.498142507808</v>
      </c>
      <c r="Q35" s="341">
        <f>$H$35*AS35</f>
        <v>86313.413328645169</v>
      </c>
      <c r="R35" s="341">
        <f>$H$35*AS36</f>
        <v>164698.01979406425</v>
      </c>
      <c r="S35" s="341">
        <f>$H$35*AS37</f>
        <v>210451.16937326931</v>
      </c>
      <c r="T35" s="341">
        <f>$H$35*AS38</f>
        <v>88802.792774754605</v>
      </c>
      <c r="U35" s="341">
        <f>$H$35*AS39</f>
        <v>30618.75558050512</v>
      </c>
      <c r="V35" s="341">
        <f>$H$35*AS40</f>
        <v>294845.00872056041</v>
      </c>
      <c r="W35" s="341">
        <f>$H$35*AS41</f>
        <v>81184.030846764508</v>
      </c>
      <c r="X35" s="341">
        <f>$H$35*AS42</f>
        <v>49051.609581436634</v>
      </c>
      <c r="Y35" s="253"/>
      <c r="Z35" s="245"/>
      <c r="AA35" s="245"/>
      <c r="AB35" s="245"/>
      <c r="AC35" s="245" t="s">
        <v>100</v>
      </c>
      <c r="AD35" s="245" t="s">
        <v>73</v>
      </c>
      <c r="AE35" s="245" t="s">
        <v>423</v>
      </c>
      <c r="AF35" s="245" t="s">
        <v>424</v>
      </c>
      <c r="AG35" s="245" t="s">
        <v>195</v>
      </c>
      <c r="AH35" s="245" t="s">
        <v>417</v>
      </c>
      <c r="AI35" s="245" t="s">
        <v>41</v>
      </c>
      <c r="AJ35" s="245" t="s">
        <v>420</v>
      </c>
      <c r="AK35" s="245" t="s">
        <v>68</v>
      </c>
      <c r="AL35" s="245" t="s">
        <v>69</v>
      </c>
      <c r="AM35" s="245" t="s">
        <v>474</v>
      </c>
      <c r="AN35" s="267"/>
      <c r="AO35" s="246"/>
      <c r="AP35" s="246">
        <f>F35</f>
        <v>123028666.66666667</v>
      </c>
      <c r="AQ35" s="356"/>
      <c r="AR35" s="357" t="s">
        <v>25</v>
      </c>
      <c r="AS35" s="309">
        <v>8.5801623802985116E-2</v>
      </c>
    </row>
    <row r="36" spans="1:46" s="284" customFormat="1" ht="36" x14ac:dyDescent="0.3">
      <c r="A36" s="365"/>
      <c r="B36" s="340"/>
      <c r="C36" s="340"/>
      <c r="D36" s="245" t="s">
        <v>258</v>
      </c>
      <c r="E36" s="338"/>
      <c r="F36" s="246"/>
      <c r="G36" s="345">
        <v>255000</v>
      </c>
      <c r="H36" s="345">
        <f t="shared" ref="H36:X36" si="10">H35*0.25</f>
        <v>251491.20000000001</v>
      </c>
      <c r="I36" s="345">
        <f t="shared" si="10"/>
        <v>21922.314881662696</v>
      </c>
      <c r="J36" s="345">
        <f t="shared" si="10"/>
        <v>41830.831513571269</v>
      </c>
      <c r="K36" s="345">
        <f t="shared" si="10"/>
        <v>53451.446586272512</v>
      </c>
      <c r="L36" s="345">
        <f t="shared" si="10"/>
        <v>22554.579995194465</v>
      </c>
      <c r="M36" s="345">
        <f t="shared" si="10"/>
        <v>7776.7055575096247</v>
      </c>
      <c r="N36" s="345">
        <f t="shared" si="10"/>
        <v>74886.218412516202</v>
      </c>
      <c r="O36" s="345">
        <f t="shared" si="10"/>
        <v>20619.528517646275</v>
      </c>
      <c r="P36" s="345">
        <f t="shared" si="10"/>
        <v>12458.374535626952</v>
      </c>
      <c r="Q36" s="345">
        <f t="shared" si="10"/>
        <v>21578.353332161292</v>
      </c>
      <c r="R36" s="345">
        <f t="shared" si="10"/>
        <v>41174.504948516063</v>
      </c>
      <c r="S36" s="345">
        <f t="shared" si="10"/>
        <v>52612.792343317327</v>
      </c>
      <c r="T36" s="345">
        <f t="shared" si="10"/>
        <v>22200.698193688651</v>
      </c>
      <c r="U36" s="345">
        <f t="shared" si="10"/>
        <v>7654.6888951262799</v>
      </c>
      <c r="V36" s="345">
        <f t="shared" si="10"/>
        <v>73711.252180140102</v>
      </c>
      <c r="W36" s="345">
        <f t="shared" si="10"/>
        <v>20296.007711691127</v>
      </c>
      <c r="X36" s="345">
        <f t="shared" si="10"/>
        <v>12262.902395359159</v>
      </c>
      <c r="Y36" s="253"/>
      <c r="Z36" s="245" t="s">
        <v>384</v>
      </c>
      <c r="AA36" s="245" t="s">
        <v>384</v>
      </c>
      <c r="AB36" s="245" t="s">
        <v>512</v>
      </c>
      <c r="AC36" s="245"/>
      <c r="AD36" s="245"/>
      <c r="AE36" s="245"/>
      <c r="AF36" s="245"/>
      <c r="AG36" s="245"/>
      <c r="AH36" s="245"/>
      <c r="AI36" s="245"/>
      <c r="AJ36" s="245"/>
      <c r="AK36" s="245"/>
      <c r="AL36" s="245"/>
      <c r="AM36" s="245"/>
      <c r="AN36" s="267"/>
      <c r="AO36" s="246"/>
      <c r="AP36" s="246"/>
      <c r="AR36" s="357" t="s">
        <v>528</v>
      </c>
      <c r="AS36" s="309">
        <v>0.16372145406485819</v>
      </c>
    </row>
    <row r="37" spans="1:46" s="284" customFormat="1" ht="36" x14ac:dyDescent="0.3">
      <c r="A37" s="365"/>
      <c r="B37" s="340"/>
      <c r="C37" s="340"/>
      <c r="D37" s="245" t="s">
        <v>259</v>
      </c>
      <c r="E37" s="338"/>
      <c r="F37" s="246"/>
      <c r="G37" s="345">
        <v>705000</v>
      </c>
      <c r="H37" s="345">
        <f t="shared" ref="H37:X37" si="11">H35*0.7</f>
        <v>704175.36</v>
      </c>
      <c r="I37" s="345">
        <f t="shared" si="11"/>
        <v>61382.481668655542</v>
      </c>
      <c r="J37" s="345">
        <f t="shared" si="11"/>
        <v>117126.32823799955</v>
      </c>
      <c r="K37" s="345">
        <f t="shared" si="11"/>
        <v>149664.05044156301</v>
      </c>
      <c r="L37" s="345">
        <f t="shared" si="11"/>
        <v>63152.823986544499</v>
      </c>
      <c r="M37" s="345">
        <f t="shared" si="11"/>
        <v>21774.775561026949</v>
      </c>
      <c r="N37" s="345">
        <f t="shared" si="11"/>
        <v>209681.41155504534</v>
      </c>
      <c r="O37" s="345">
        <f t="shared" si="11"/>
        <v>57734.679849409564</v>
      </c>
      <c r="P37" s="345">
        <f t="shared" si="11"/>
        <v>34883.448699755463</v>
      </c>
      <c r="Q37" s="345">
        <f t="shared" si="11"/>
        <v>60419.389330051614</v>
      </c>
      <c r="R37" s="345">
        <f t="shared" si="11"/>
        <v>115288.61385584497</v>
      </c>
      <c r="S37" s="345">
        <f t="shared" si="11"/>
        <v>147315.8185612885</v>
      </c>
      <c r="T37" s="345">
        <f t="shared" si="11"/>
        <v>62161.954942328222</v>
      </c>
      <c r="U37" s="345">
        <f t="shared" si="11"/>
        <v>21433.128906353584</v>
      </c>
      <c r="V37" s="345">
        <f t="shared" si="11"/>
        <v>206391.50610439226</v>
      </c>
      <c r="W37" s="345">
        <f t="shared" si="11"/>
        <v>56828.821592735156</v>
      </c>
      <c r="X37" s="345">
        <f t="shared" si="11"/>
        <v>34336.126707005642</v>
      </c>
      <c r="Y37" s="253"/>
      <c r="Z37" s="245"/>
      <c r="AA37" s="245"/>
      <c r="AB37" s="245" t="s">
        <v>514</v>
      </c>
      <c r="AC37" s="245"/>
      <c r="AD37" s="245"/>
      <c r="AE37" s="245"/>
      <c r="AF37" s="245"/>
      <c r="AG37" s="245"/>
      <c r="AH37" s="245"/>
      <c r="AI37" s="245"/>
      <c r="AJ37" s="245"/>
      <c r="AK37" s="245"/>
      <c r="AL37" s="245"/>
      <c r="AM37" s="245"/>
      <c r="AN37" s="267"/>
      <c r="AO37" s="246"/>
      <c r="AP37" s="246"/>
      <c r="AR37" s="357" t="s">
        <v>27</v>
      </c>
      <c r="AS37" s="309">
        <v>0.20920331344920748</v>
      </c>
    </row>
    <row r="38" spans="1:46" s="284" customFormat="1" ht="36" x14ac:dyDescent="0.3">
      <c r="A38" s="365"/>
      <c r="B38" s="340"/>
      <c r="C38" s="340"/>
      <c r="D38" s="245" t="s">
        <v>50</v>
      </c>
      <c r="E38" s="338"/>
      <c r="F38" s="246"/>
      <c r="G38" s="345">
        <v>42000</v>
      </c>
      <c r="H38" s="345">
        <f t="shared" ref="H38:X38" si="12">H35*0.04</f>
        <v>40238.592000000004</v>
      </c>
      <c r="I38" s="345">
        <f t="shared" si="12"/>
        <v>3507.5703810660316</v>
      </c>
      <c r="J38" s="345">
        <f t="shared" si="12"/>
        <v>6692.933042171403</v>
      </c>
      <c r="K38" s="345">
        <f t="shared" si="12"/>
        <v>8552.2314538036026</v>
      </c>
      <c r="L38" s="345">
        <f t="shared" si="12"/>
        <v>3608.7327992311143</v>
      </c>
      <c r="M38" s="345">
        <f t="shared" si="12"/>
        <v>1244.27288920154</v>
      </c>
      <c r="N38" s="345">
        <f t="shared" si="12"/>
        <v>11981.794946002592</v>
      </c>
      <c r="O38" s="345">
        <f t="shared" si="12"/>
        <v>3299.1245628234042</v>
      </c>
      <c r="P38" s="345">
        <f t="shared" si="12"/>
        <v>1993.3399257003123</v>
      </c>
      <c r="Q38" s="345">
        <f t="shared" si="12"/>
        <v>3452.536533145807</v>
      </c>
      <c r="R38" s="345">
        <f t="shared" si="12"/>
        <v>6587.9207917625699</v>
      </c>
      <c r="S38" s="345">
        <f t="shared" si="12"/>
        <v>8418.0467749307718</v>
      </c>
      <c r="T38" s="345">
        <f t="shared" si="12"/>
        <v>3552.1117109901843</v>
      </c>
      <c r="U38" s="345">
        <f t="shared" si="12"/>
        <v>1224.7502232202048</v>
      </c>
      <c r="V38" s="345">
        <f t="shared" si="12"/>
        <v>11793.800348822417</v>
      </c>
      <c r="W38" s="345">
        <f t="shared" si="12"/>
        <v>3247.3612338705802</v>
      </c>
      <c r="X38" s="345">
        <f t="shared" si="12"/>
        <v>1962.0643832574654</v>
      </c>
      <c r="Y38" s="253"/>
      <c r="Z38" s="245" t="s">
        <v>385</v>
      </c>
      <c r="AA38" s="245" t="s">
        <v>385</v>
      </c>
      <c r="AB38" s="245" t="s">
        <v>513</v>
      </c>
      <c r="AC38" s="245"/>
      <c r="AD38" s="245"/>
      <c r="AE38" s="245"/>
      <c r="AF38" s="245"/>
      <c r="AG38" s="245"/>
      <c r="AH38" s="245"/>
      <c r="AI38" s="245"/>
      <c r="AJ38" s="245"/>
      <c r="AK38" s="245"/>
      <c r="AL38" s="245"/>
      <c r="AM38" s="245"/>
      <c r="AN38" s="267"/>
      <c r="AO38" s="246"/>
      <c r="AP38" s="246"/>
      <c r="AR38" s="357" t="s">
        <v>529</v>
      </c>
      <c r="AS38" s="309">
        <v>8.8276242642639779E-2</v>
      </c>
      <c r="AT38" s="357"/>
    </row>
    <row r="39" spans="1:46" s="284" customFormat="1" ht="36" x14ac:dyDescent="0.3">
      <c r="A39" s="365"/>
      <c r="B39" s="340"/>
      <c r="C39" s="340"/>
      <c r="D39" s="245" t="s">
        <v>51</v>
      </c>
      <c r="E39" s="338"/>
      <c r="F39" s="246"/>
      <c r="G39" s="345">
        <v>20000</v>
      </c>
      <c r="H39" s="345">
        <f t="shared" ref="H39:X39" si="13">H35*0.01</f>
        <v>10059.648000000001</v>
      </c>
      <c r="I39" s="345">
        <f t="shared" si="13"/>
        <v>876.8925952665079</v>
      </c>
      <c r="J39" s="345">
        <f t="shared" si="13"/>
        <v>1673.2332605428508</v>
      </c>
      <c r="K39" s="345">
        <f t="shared" si="13"/>
        <v>2138.0578634509006</v>
      </c>
      <c r="L39" s="345">
        <f t="shared" si="13"/>
        <v>902.18319980777858</v>
      </c>
      <c r="M39" s="345">
        <f t="shared" si="13"/>
        <v>311.068222300385</v>
      </c>
      <c r="N39" s="345">
        <f t="shared" si="13"/>
        <v>2995.448736500648</v>
      </c>
      <c r="O39" s="345">
        <f t="shared" si="13"/>
        <v>824.78114070585104</v>
      </c>
      <c r="P39" s="345">
        <f t="shared" si="13"/>
        <v>498.33498142507807</v>
      </c>
      <c r="Q39" s="345">
        <f t="shared" si="13"/>
        <v>863.13413328645174</v>
      </c>
      <c r="R39" s="345">
        <f t="shared" si="13"/>
        <v>1646.9801979406425</v>
      </c>
      <c r="S39" s="345">
        <f t="shared" si="13"/>
        <v>2104.5116937326929</v>
      </c>
      <c r="T39" s="345">
        <f t="shared" si="13"/>
        <v>888.02792774754607</v>
      </c>
      <c r="U39" s="345">
        <f t="shared" si="13"/>
        <v>306.1875558050512</v>
      </c>
      <c r="V39" s="345">
        <f t="shared" si="13"/>
        <v>2948.4500872056042</v>
      </c>
      <c r="W39" s="345">
        <f t="shared" si="13"/>
        <v>811.84030846764506</v>
      </c>
      <c r="X39" s="345">
        <f t="shared" si="13"/>
        <v>490.51609581436634</v>
      </c>
      <c r="Y39" s="253"/>
      <c r="Z39" s="245" t="s">
        <v>386</v>
      </c>
      <c r="AA39" s="245" t="s">
        <v>386</v>
      </c>
      <c r="AB39" s="245" t="s">
        <v>495</v>
      </c>
      <c r="AC39" s="245"/>
      <c r="AD39" s="245"/>
      <c r="AE39" s="245"/>
      <c r="AF39" s="245"/>
      <c r="AG39" s="245"/>
      <c r="AH39" s="245"/>
      <c r="AI39" s="245"/>
      <c r="AJ39" s="245"/>
      <c r="AK39" s="245"/>
      <c r="AL39" s="245"/>
      <c r="AM39" s="245"/>
      <c r="AN39" s="267"/>
      <c r="AO39" s="246"/>
      <c r="AP39" s="246"/>
      <c r="AR39" s="357" t="s">
        <v>29</v>
      </c>
      <c r="AS39" s="309">
        <v>3.0437203747591485E-2</v>
      </c>
    </row>
    <row r="40" spans="1:46" s="284" customFormat="1" ht="54" x14ac:dyDescent="0.3">
      <c r="A40" s="365"/>
      <c r="B40" s="248" t="s">
        <v>102</v>
      </c>
      <c r="C40" s="319" t="s">
        <v>53</v>
      </c>
      <c r="D40" s="248" t="s">
        <v>103</v>
      </c>
      <c r="E40" s="342"/>
      <c r="F40" s="254"/>
      <c r="G40" s="249"/>
      <c r="H40" s="249"/>
      <c r="I40" s="249"/>
      <c r="J40" s="249"/>
      <c r="K40" s="249"/>
      <c r="L40" s="249"/>
      <c r="M40" s="249"/>
      <c r="N40" s="249"/>
      <c r="O40" s="249"/>
      <c r="P40" s="249"/>
      <c r="Q40" s="269"/>
      <c r="R40" s="269"/>
      <c r="S40" s="269"/>
      <c r="T40" s="269"/>
      <c r="U40" s="269"/>
      <c r="V40" s="269"/>
      <c r="W40" s="269"/>
      <c r="X40" s="270"/>
      <c r="Y40" s="271"/>
      <c r="Z40" s="248"/>
      <c r="AA40" s="248"/>
      <c r="AB40" s="248" t="s">
        <v>496</v>
      </c>
      <c r="AC40" s="248" t="s">
        <v>104</v>
      </c>
      <c r="AD40" s="248" t="s">
        <v>105</v>
      </c>
      <c r="AE40" s="248" t="s">
        <v>106</v>
      </c>
      <c r="AF40" s="248" t="s">
        <v>116</v>
      </c>
      <c r="AG40" s="248" t="s">
        <v>89</v>
      </c>
      <c r="AH40" s="248" t="s">
        <v>40</v>
      </c>
      <c r="AI40" s="248" t="s">
        <v>41</v>
      </c>
      <c r="AJ40" s="248" t="s">
        <v>420</v>
      </c>
      <c r="AK40" s="248" t="s">
        <v>68</v>
      </c>
      <c r="AL40" s="248" t="s">
        <v>69</v>
      </c>
      <c r="AM40" s="248" t="s">
        <v>428</v>
      </c>
      <c r="AN40" s="267"/>
      <c r="AO40" s="254"/>
      <c r="AP40" s="254"/>
      <c r="AR40" s="357" t="s">
        <v>30</v>
      </c>
      <c r="AS40" s="309">
        <v>0.29309674525446655</v>
      </c>
    </row>
    <row r="41" spans="1:46" s="284" customFormat="1" ht="108" x14ac:dyDescent="0.3">
      <c r="A41" s="365"/>
      <c r="B41" s="248" t="s">
        <v>107</v>
      </c>
      <c r="C41" s="319" t="s">
        <v>53</v>
      </c>
      <c r="D41" s="248" t="s">
        <v>108</v>
      </c>
      <c r="E41" s="342"/>
      <c r="F41" s="254"/>
      <c r="G41" s="249"/>
      <c r="H41" s="249"/>
      <c r="I41" s="249"/>
      <c r="J41" s="249"/>
      <c r="K41" s="249"/>
      <c r="L41" s="249"/>
      <c r="M41" s="249"/>
      <c r="N41" s="249"/>
      <c r="O41" s="249"/>
      <c r="P41" s="249"/>
      <c r="Q41" s="269"/>
      <c r="R41" s="269"/>
      <c r="S41" s="269"/>
      <c r="T41" s="269"/>
      <c r="U41" s="269"/>
      <c r="V41" s="269"/>
      <c r="W41" s="269"/>
      <c r="X41" s="270"/>
      <c r="Y41" s="271"/>
      <c r="Z41" s="248"/>
      <c r="AA41" s="248"/>
      <c r="AB41" s="248" t="s">
        <v>584</v>
      </c>
      <c r="AC41" s="248" t="s">
        <v>585</v>
      </c>
      <c r="AD41" s="248" t="s">
        <v>110</v>
      </c>
      <c r="AE41" s="248" t="s">
        <v>696</v>
      </c>
      <c r="AF41" s="248" t="s">
        <v>116</v>
      </c>
      <c r="AG41" s="248" t="s">
        <v>89</v>
      </c>
      <c r="AH41" s="248" t="s">
        <v>537</v>
      </c>
      <c r="AI41" s="248" t="s">
        <v>41</v>
      </c>
      <c r="AJ41" s="248" t="s">
        <v>420</v>
      </c>
      <c r="AK41" s="248" t="s">
        <v>68</v>
      </c>
      <c r="AL41" s="248" t="s">
        <v>69</v>
      </c>
      <c r="AM41" s="248" t="s">
        <v>428</v>
      </c>
      <c r="AN41" s="267"/>
      <c r="AO41" s="254"/>
      <c r="AP41" s="254"/>
      <c r="AR41" s="357" t="s">
        <v>31</v>
      </c>
      <c r="AS41" s="309">
        <v>8.0702655646365071E-2</v>
      </c>
    </row>
    <row r="42" spans="1:46" s="284" customFormat="1" ht="216" x14ac:dyDescent="0.3">
      <c r="A42" s="365"/>
      <c r="B42" s="248" t="s">
        <v>112</v>
      </c>
      <c r="C42" s="319" t="s">
        <v>53</v>
      </c>
      <c r="D42" s="248" t="s">
        <v>113</v>
      </c>
      <c r="E42" s="342"/>
      <c r="F42" s="254"/>
      <c r="G42" s="249"/>
      <c r="H42" s="249"/>
      <c r="I42" s="249"/>
      <c r="J42" s="249"/>
      <c r="K42" s="249"/>
      <c r="L42" s="249"/>
      <c r="M42" s="249"/>
      <c r="N42" s="249"/>
      <c r="O42" s="249"/>
      <c r="P42" s="249"/>
      <c r="Q42" s="269"/>
      <c r="R42" s="269"/>
      <c r="S42" s="269"/>
      <c r="T42" s="269"/>
      <c r="U42" s="269"/>
      <c r="V42" s="269"/>
      <c r="W42" s="269"/>
      <c r="X42" s="270"/>
      <c r="Y42" s="271"/>
      <c r="Z42" s="248"/>
      <c r="AA42" s="248"/>
      <c r="AB42" s="248" t="s">
        <v>586</v>
      </c>
      <c r="AC42" s="248" t="s">
        <v>114</v>
      </c>
      <c r="AD42" s="248" t="s">
        <v>3</v>
      </c>
      <c r="AE42" s="248" t="s">
        <v>697</v>
      </c>
      <c r="AF42" s="248" t="s">
        <v>721</v>
      </c>
      <c r="AG42" s="248" t="s">
        <v>89</v>
      </c>
      <c r="AH42" s="248" t="s">
        <v>537</v>
      </c>
      <c r="AI42" s="248" t="s">
        <v>41</v>
      </c>
      <c r="AJ42" s="248" t="s">
        <v>420</v>
      </c>
      <c r="AK42" s="248" t="s">
        <v>68</v>
      </c>
      <c r="AL42" s="248" t="s">
        <v>69</v>
      </c>
      <c r="AM42" s="248" t="s">
        <v>428</v>
      </c>
      <c r="AN42" s="267"/>
      <c r="AO42" s="254"/>
      <c r="AP42" s="254"/>
      <c r="AR42" s="357" t="s">
        <v>32</v>
      </c>
      <c r="AS42" s="309">
        <v>4.8760761391886308E-2</v>
      </c>
    </row>
    <row r="43" spans="1:46" s="284" customFormat="1" ht="72" x14ac:dyDescent="0.3">
      <c r="A43" s="365"/>
      <c r="B43" s="248" t="s">
        <v>117</v>
      </c>
      <c r="C43" s="319" t="s">
        <v>53</v>
      </c>
      <c r="D43" s="248" t="s">
        <v>365</v>
      </c>
      <c r="E43" s="342"/>
      <c r="F43" s="254"/>
      <c r="G43" s="249"/>
      <c r="H43" s="249"/>
      <c r="I43" s="249"/>
      <c r="J43" s="249"/>
      <c r="K43" s="249"/>
      <c r="L43" s="249"/>
      <c r="M43" s="249"/>
      <c r="N43" s="249"/>
      <c r="O43" s="249"/>
      <c r="P43" s="249"/>
      <c r="Q43" s="269"/>
      <c r="R43" s="269"/>
      <c r="S43" s="269"/>
      <c r="T43" s="269"/>
      <c r="U43" s="269"/>
      <c r="V43" s="269"/>
      <c r="W43" s="269"/>
      <c r="X43" s="270"/>
      <c r="Y43" s="271"/>
      <c r="Z43" s="248"/>
      <c r="AA43" s="248"/>
      <c r="AB43" s="248" t="s">
        <v>692</v>
      </c>
      <c r="AC43" s="248" t="s">
        <v>119</v>
      </c>
      <c r="AD43" s="248" t="s">
        <v>86</v>
      </c>
      <c r="AE43" s="248" t="s">
        <v>120</v>
      </c>
      <c r="AF43" s="248" t="s">
        <v>116</v>
      </c>
      <c r="AG43" s="248" t="s">
        <v>89</v>
      </c>
      <c r="AH43" s="248" t="s">
        <v>537</v>
      </c>
      <c r="AI43" s="248" t="s">
        <v>41</v>
      </c>
      <c r="AJ43" s="248" t="s">
        <v>420</v>
      </c>
      <c r="AK43" s="248" t="s">
        <v>68</v>
      </c>
      <c r="AL43" s="248" t="s">
        <v>69</v>
      </c>
      <c r="AM43" s="248" t="s">
        <v>428</v>
      </c>
      <c r="AN43" s="267"/>
      <c r="AO43" s="254"/>
      <c r="AP43" s="254"/>
    </row>
    <row r="44" spans="1:46" s="284" customFormat="1" ht="90" x14ac:dyDescent="0.3">
      <c r="A44" s="365"/>
      <c r="B44" s="302">
        <v>2.2999999999999998</v>
      </c>
      <c r="C44" s="302" t="s">
        <v>46</v>
      </c>
      <c r="D44" s="245" t="s">
        <v>121</v>
      </c>
      <c r="E44" s="338"/>
      <c r="F44" s="246">
        <v>5000000</v>
      </c>
      <c r="G44" s="247"/>
      <c r="H44" s="247">
        <f>H48</f>
        <v>251</v>
      </c>
      <c r="I44" s="247"/>
      <c r="J44" s="247"/>
      <c r="K44" s="247"/>
      <c r="L44" s="247"/>
      <c r="M44" s="247"/>
      <c r="N44" s="247"/>
      <c r="O44" s="247"/>
      <c r="P44" s="247"/>
      <c r="Q44" s="251"/>
      <c r="R44" s="251"/>
      <c r="S44" s="251"/>
      <c r="T44" s="251"/>
      <c r="U44" s="251"/>
      <c r="V44" s="251"/>
      <c r="W44" s="251"/>
      <c r="X44" s="245"/>
      <c r="Y44" s="245"/>
      <c r="Z44" s="245"/>
      <c r="AA44" s="245"/>
      <c r="AB44" s="245"/>
      <c r="AC44" s="245" t="s">
        <v>587</v>
      </c>
      <c r="AD44" s="245" t="s">
        <v>3</v>
      </c>
      <c r="AE44" s="245" t="s">
        <v>475</v>
      </c>
      <c r="AF44" s="245" t="s">
        <v>471</v>
      </c>
      <c r="AG44" s="245" t="s">
        <v>195</v>
      </c>
      <c r="AH44" s="245" t="s">
        <v>421</v>
      </c>
      <c r="AI44" s="245" t="s">
        <v>419</v>
      </c>
      <c r="AJ44" s="245" t="s">
        <v>420</v>
      </c>
      <c r="AK44" s="245" t="s">
        <v>422</v>
      </c>
      <c r="AL44" s="245" t="s">
        <v>69</v>
      </c>
      <c r="AM44" s="245" t="s">
        <v>476</v>
      </c>
      <c r="AN44" s="267"/>
      <c r="AO44" s="246"/>
      <c r="AP44" s="246">
        <f>F44</f>
        <v>5000000</v>
      </c>
      <c r="AQ44" s="356"/>
    </row>
    <row r="45" spans="1:46" s="284" customFormat="1" x14ac:dyDescent="0.3">
      <c r="A45" s="365"/>
      <c r="B45" s="340"/>
      <c r="C45" s="340"/>
      <c r="D45" s="245" t="s">
        <v>123</v>
      </c>
      <c r="E45" s="338"/>
      <c r="F45" s="246"/>
      <c r="G45" s="247">
        <v>1</v>
      </c>
      <c r="H45" s="247">
        <f>G45</f>
        <v>1</v>
      </c>
      <c r="I45" s="247"/>
      <c r="J45" s="247"/>
      <c r="K45" s="247"/>
      <c r="L45" s="247"/>
      <c r="M45" s="247"/>
      <c r="N45" s="247">
        <v>1</v>
      </c>
      <c r="O45" s="247"/>
      <c r="P45" s="247"/>
      <c r="Q45" s="247"/>
      <c r="R45" s="247"/>
      <c r="S45" s="247"/>
      <c r="T45" s="247"/>
      <c r="U45" s="247"/>
      <c r="V45" s="247">
        <v>1</v>
      </c>
      <c r="W45" s="247"/>
      <c r="X45" s="247"/>
      <c r="Y45" s="245"/>
      <c r="Z45" s="245"/>
      <c r="AA45" s="245"/>
      <c r="AB45" s="245" t="s">
        <v>39</v>
      </c>
      <c r="AC45" s="245"/>
      <c r="AD45" s="245"/>
      <c r="AE45" s="245"/>
      <c r="AF45" s="245"/>
      <c r="AG45" s="245"/>
      <c r="AH45" s="245"/>
      <c r="AI45" s="245"/>
      <c r="AJ45" s="245"/>
      <c r="AK45" s="245"/>
      <c r="AL45" s="245"/>
      <c r="AM45" s="245"/>
      <c r="AN45" s="267"/>
      <c r="AO45" s="246"/>
      <c r="AP45" s="246"/>
      <c r="AQ45" s="356"/>
    </row>
    <row r="46" spans="1:46" s="284" customFormat="1" x14ac:dyDescent="0.3">
      <c r="A46" s="365"/>
      <c r="B46" s="340"/>
      <c r="C46" s="340"/>
      <c r="D46" s="245" t="s">
        <v>124</v>
      </c>
      <c r="E46" s="338"/>
      <c r="F46" s="246"/>
      <c r="G46" s="247">
        <v>5</v>
      </c>
      <c r="H46" s="247">
        <f>G46</f>
        <v>5</v>
      </c>
      <c r="I46" s="247"/>
      <c r="J46" s="247">
        <v>1</v>
      </c>
      <c r="K46" s="247">
        <v>2</v>
      </c>
      <c r="L46" s="247"/>
      <c r="M46" s="247">
        <v>1</v>
      </c>
      <c r="N46" s="247"/>
      <c r="O46" s="247">
        <v>1</v>
      </c>
      <c r="P46" s="247"/>
      <c r="Q46" s="247"/>
      <c r="R46" s="247">
        <v>1</v>
      </c>
      <c r="S46" s="247">
        <v>2</v>
      </c>
      <c r="T46" s="247"/>
      <c r="U46" s="247">
        <v>1</v>
      </c>
      <c r="V46" s="247"/>
      <c r="W46" s="247">
        <v>1</v>
      </c>
      <c r="X46" s="247"/>
      <c r="Y46" s="245"/>
      <c r="Z46" s="245"/>
      <c r="AA46" s="245"/>
      <c r="AB46" s="245" t="s">
        <v>39</v>
      </c>
      <c r="AC46" s="245"/>
      <c r="AD46" s="245"/>
      <c r="AE46" s="245"/>
      <c r="AF46" s="245"/>
      <c r="AG46" s="245"/>
      <c r="AH46" s="245"/>
      <c r="AI46" s="245"/>
      <c r="AJ46" s="245"/>
      <c r="AK46" s="245"/>
      <c r="AL46" s="245"/>
      <c r="AM46" s="245"/>
      <c r="AN46" s="267"/>
      <c r="AO46" s="246"/>
      <c r="AP46" s="246"/>
      <c r="AQ46" s="356"/>
    </row>
    <row r="47" spans="1:46" s="284" customFormat="1" x14ac:dyDescent="0.3">
      <c r="A47" s="365"/>
      <c r="B47" s="340"/>
      <c r="C47" s="340"/>
      <c r="D47" s="245" t="s">
        <v>125</v>
      </c>
      <c r="E47" s="338"/>
      <c r="F47" s="246"/>
      <c r="G47" s="247">
        <v>46</v>
      </c>
      <c r="H47" s="247">
        <f>G47</f>
        <v>46</v>
      </c>
      <c r="I47" s="247"/>
      <c r="J47" s="247"/>
      <c r="K47" s="247"/>
      <c r="L47" s="247"/>
      <c r="M47" s="247"/>
      <c r="N47" s="247"/>
      <c r="O47" s="247"/>
      <c r="P47" s="247"/>
      <c r="Q47" s="251"/>
      <c r="R47" s="251"/>
      <c r="S47" s="251"/>
      <c r="T47" s="251"/>
      <c r="U47" s="251"/>
      <c r="V47" s="251"/>
      <c r="W47" s="251"/>
      <c r="X47" s="245"/>
      <c r="Y47" s="245"/>
      <c r="Z47" s="245"/>
      <c r="AA47" s="245"/>
      <c r="AB47" s="245" t="s">
        <v>589</v>
      </c>
      <c r="AC47" s="245"/>
      <c r="AD47" s="245"/>
      <c r="AE47" s="245"/>
      <c r="AF47" s="245"/>
      <c r="AG47" s="245"/>
      <c r="AH47" s="245"/>
      <c r="AI47" s="245"/>
      <c r="AJ47" s="245"/>
      <c r="AK47" s="245"/>
      <c r="AL47" s="245"/>
      <c r="AM47" s="245"/>
      <c r="AN47" s="267"/>
      <c r="AO47" s="246"/>
      <c r="AP47" s="246"/>
      <c r="AQ47" s="356"/>
    </row>
    <row r="48" spans="1:46" s="284" customFormat="1" x14ac:dyDescent="0.3">
      <c r="A48" s="365"/>
      <c r="B48" s="340"/>
      <c r="C48" s="340"/>
      <c r="D48" s="245" t="s">
        <v>126</v>
      </c>
      <c r="E48" s="338"/>
      <c r="F48" s="246"/>
      <c r="G48" s="247">
        <v>251</v>
      </c>
      <c r="H48" s="247">
        <f>G48</f>
        <v>251</v>
      </c>
      <c r="I48" s="247"/>
      <c r="J48" s="247"/>
      <c r="K48" s="247"/>
      <c r="L48" s="247"/>
      <c r="M48" s="247"/>
      <c r="N48" s="247"/>
      <c r="O48" s="247"/>
      <c r="P48" s="247"/>
      <c r="Q48" s="251"/>
      <c r="R48" s="251"/>
      <c r="S48" s="251"/>
      <c r="T48" s="251"/>
      <c r="U48" s="251"/>
      <c r="V48" s="251"/>
      <c r="W48" s="251"/>
      <c r="X48" s="245"/>
      <c r="Y48" s="245"/>
      <c r="Z48" s="245"/>
      <c r="AA48" s="245"/>
      <c r="AB48" s="245" t="s">
        <v>588</v>
      </c>
      <c r="AC48" s="245"/>
      <c r="AD48" s="245"/>
      <c r="AE48" s="245"/>
      <c r="AF48" s="245"/>
      <c r="AG48" s="245"/>
      <c r="AH48" s="245"/>
      <c r="AI48" s="245"/>
      <c r="AJ48" s="245"/>
      <c r="AK48" s="245"/>
      <c r="AL48" s="245"/>
      <c r="AM48" s="245"/>
      <c r="AN48" s="267"/>
      <c r="AO48" s="246"/>
      <c r="AP48" s="246"/>
      <c r="AQ48" s="356"/>
    </row>
    <row r="49" spans="1:43" s="284" customFormat="1" ht="72" x14ac:dyDescent="0.3">
      <c r="A49" s="365"/>
      <c r="B49" s="248" t="s">
        <v>127</v>
      </c>
      <c r="C49" s="319" t="s">
        <v>53</v>
      </c>
      <c r="D49" s="248" t="s">
        <v>128</v>
      </c>
      <c r="E49" s="342"/>
      <c r="F49" s="254"/>
      <c r="G49" s="249"/>
      <c r="H49" s="249"/>
      <c r="I49" s="249"/>
      <c r="J49" s="249"/>
      <c r="K49" s="249"/>
      <c r="L49" s="249"/>
      <c r="M49" s="249"/>
      <c r="N49" s="249"/>
      <c r="O49" s="249"/>
      <c r="P49" s="249"/>
      <c r="Q49" s="269"/>
      <c r="R49" s="269"/>
      <c r="S49" s="269"/>
      <c r="T49" s="269"/>
      <c r="U49" s="269"/>
      <c r="V49" s="269"/>
      <c r="W49" s="269"/>
      <c r="X49" s="270"/>
      <c r="Y49" s="271"/>
      <c r="Z49" s="248"/>
      <c r="AA49" s="248"/>
      <c r="AB49" s="248" t="s">
        <v>497</v>
      </c>
      <c r="AC49" s="248" t="s">
        <v>531</v>
      </c>
      <c r="AD49" s="248" t="s">
        <v>3</v>
      </c>
      <c r="AE49" s="248" t="s">
        <v>538</v>
      </c>
      <c r="AF49" s="248" t="s">
        <v>116</v>
      </c>
      <c r="AG49" s="248" t="s">
        <v>89</v>
      </c>
      <c r="AH49" s="248" t="s">
        <v>421</v>
      </c>
      <c r="AI49" s="248" t="s">
        <v>419</v>
      </c>
      <c r="AJ49" s="248" t="s">
        <v>420</v>
      </c>
      <c r="AK49" s="248" t="s">
        <v>422</v>
      </c>
      <c r="AL49" s="248" t="s">
        <v>69</v>
      </c>
      <c r="AM49" s="248" t="s">
        <v>476</v>
      </c>
      <c r="AN49" s="267"/>
      <c r="AO49" s="254"/>
      <c r="AP49" s="254"/>
      <c r="AQ49" s="356"/>
    </row>
    <row r="50" spans="1:43" s="284" customFormat="1" ht="72" x14ac:dyDescent="0.3">
      <c r="A50" s="365"/>
      <c r="B50" s="248" t="s">
        <v>129</v>
      </c>
      <c r="C50" s="319" t="s">
        <v>53</v>
      </c>
      <c r="D50" s="248" t="s">
        <v>130</v>
      </c>
      <c r="E50" s="342"/>
      <c r="F50" s="254"/>
      <c r="G50" s="249"/>
      <c r="H50" s="249"/>
      <c r="I50" s="249"/>
      <c r="J50" s="249"/>
      <c r="K50" s="249"/>
      <c r="L50" s="249"/>
      <c r="M50" s="249"/>
      <c r="N50" s="249"/>
      <c r="O50" s="249"/>
      <c r="P50" s="249"/>
      <c r="Q50" s="269"/>
      <c r="R50" s="269"/>
      <c r="S50" s="269"/>
      <c r="T50" s="269"/>
      <c r="U50" s="269"/>
      <c r="V50" s="269"/>
      <c r="W50" s="269"/>
      <c r="X50" s="270"/>
      <c r="Y50" s="271"/>
      <c r="Z50" s="248"/>
      <c r="AA50" s="248"/>
      <c r="AB50" s="248" t="s">
        <v>590</v>
      </c>
      <c r="AC50" s="248" t="s">
        <v>532</v>
      </c>
      <c r="AD50" s="248" t="s">
        <v>3</v>
      </c>
      <c r="AE50" s="248" t="s">
        <v>539</v>
      </c>
      <c r="AF50" s="248" t="s">
        <v>116</v>
      </c>
      <c r="AG50" s="248" t="s">
        <v>89</v>
      </c>
      <c r="AH50" s="248" t="s">
        <v>421</v>
      </c>
      <c r="AI50" s="248" t="s">
        <v>419</v>
      </c>
      <c r="AJ50" s="248" t="s">
        <v>420</v>
      </c>
      <c r="AK50" s="248" t="s">
        <v>422</v>
      </c>
      <c r="AL50" s="248" t="s">
        <v>69</v>
      </c>
      <c r="AM50" s="248" t="s">
        <v>476</v>
      </c>
      <c r="AN50" s="267"/>
      <c r="AO50" s="254"/>
      <c r="AP50" s="254"/>
      <c r="AQ50" s="356"/>
    </row>
    <row r="51" spans="1:43" s="284" customFormat="1" ht="72" x14ac:dyDescent="0.3">
      <c r="A51" s="365"/>
      <c r="B51" s="248" t="s">
        <v>131</v>
      </c>
      <c r="C51" s="319" t="s">
        <v>53</v>
      </c>
      <c r="D51" s="248" t="s">
        <v>132</v>
      </c>
      <c r="E51" s="342"/>
      <c r="F51" s="254"/>
      <c r="G51" s="249"/>
      <c r="H51" s="249"/>
      <c r="I51" s="249"/>
      <c r="J51" s="249"/>
      <c r="K51" s="249"/>
      <c r="L51" s="249"/>
      <c r="M51" s="249"/>
      <c r="N51" s="249"/>
      <c r="O51" s="249"/>
      <c r="P51" s="249"/>
      <c r="Q51" s="269"/>
      <c r="R51" s="269"/>
      <c r="S51" s="269"/>
      <c r="T51" s="269"/>
      <c r="U51" s="269"/>
      <c r="V51" s="269"/>
      <c r="W51" s="269"/>
      <c r="X51" s="270"/>
      <c r="Y51" s="271"/>
      <c r="Z51" s="248"/>
      <c r="AA51" s="248"/>
      <c r="AB51" s="248" t="s">
        <v>498</v>
      </c>
      <c r="AC51" s="248" t="s">
        <v>533</v>
      </c>
      <c r="AD51" s="248" t="s">
        <v>3</v>
      </c>
      <c r="AE51" s="248" t="s">
        <v>540</v>
      </c>
      <c r="AF51" s="248" t="s">
        <v>116</v>
      </c>
      <c r="AG51" s="248" t="s">
        <v>89</v>
      </c>
      <c r="AH51" s="248" t="s">
        <v>421</v>
      </c>
      <c r="AI51" s="248" t="s">
        <v>419</v>
      </c>
      <c r="AJ51" s="248" t="s">
        <v>420</v>
      </c>
      <c r="AK51" s="248" t="s">
        <v>422</v>
      </c>
      <c r="AL51" s="248" t="s">
        <v>69</v>
      </c>
      <c r="AM51" s="248" t="s">
        <v>476</v>
      </c>
      <c r="AN51" s="267"/>
      <c r="AO51" s="254"/>
      <c r="AP51" s="254"/>
      <c r="AQ51" s="356"/>
    </row>
    <row r="52" spans="1:43" s="284" customFormat="1" ht="72" x14ac:dyDescent="0.3">
      <c r="A52" s="365"/>
      <c r="B52" s="302">
        <v>2.4</v>
      </c>
      <c r="C52" s="302" t="s">
        <v>46</v>
      </c>
      <c r="D52" s="245" t="s">
        <v>133</v>
      </c>
      <c r="E52" s="338"/>
      <c r="F52" s="255">
        <v>8000000</v>
      </c>
      <c r="G52" s="247"/>
      <c r="H52" s="247">
        <f>SUM(H53:H54)</f>
        <v>6</v>
      </c>
      <c r="I52" s="247"/>
      <c r="J52" s="247"/>
      <c r="K52" s="247"/>
      <c r="L52" s="247"/>
      <c r="M52" s="247"/>
      <c r="N52" s="247"/>
      <c r="O52" s="247"/>
      <c r="P52" s="247"/>
      <c r="Q52" s="251"/>
      <c r="R52" s="251"/>
      <c r="S52" s="251"/>
      <c r="T52" s="251"/>
      <c r="U52" s="251"/>
      <c r="V52" s="251"/>
      <c r="W52" s="251"/>
      <c r="X52" s="253"/>
      <c r="Y52" s="253"/>
      <c r="Z52" s="245"/>
      <c r="AA52" s="245"/>
      <c r="AB52" s="245"/>
      <c r="AC52" s="245" t="s">
        <v>591</v>
      </c>
      <c r="AD52" s="245" t="s">
        <v>135</v>
      </c>
      <c r="AE52" s="245" t="s">
        <v>698</v>
      </c>
      <c r="AF52" s="245" t="s">
        <v>245</v>
      </c>
      <c r="AG52" s="245" t="s">
        <v>195</v>
      </c>
      <c r="AH52" s="245" t="s">
        <v>139</v>
      </c>
      <c r="AI52" s="245" t="s">
        <v>435</v>
      </c>
      <c r="AJ52" s="245" t="s">
        <v>420</v>
      </c>
      <c r="AK52" s="245" t="s">
        <v>68</v>
      </c>
      <c r="AL52" s="245" t="s">
        <v>69</v>
      </c>
      <c r="AM52" s="245" t="s">
        <v>140</v>
      </c>
      <c r="AN52" s="267"/>
      <c r="AO52" s="246"/>
      <c r="AP52" s="246">
        <f>F52</f>
        <v>8000000</v>
      </c>
      <c r="AQ52" s="356"/>
    </row>
    <row r="53" spans="1:43" s="284" customFormat="1" x14ac:dyDescent="0.3">
      <c r="A53" s="365"/>
      <c r="B53" s="340"/>
      <c r="C53" s="340"/>
      <c r="D53" s="245" t="s">
        <v>123</v>
      </c>
      <c r="E53" s="338"/>
      <c r="F53" s="246"/>
      <c r="G53" s="247">
        <v>1</v>
      </c>
      <c r="H53" s="247">
        <f>G53</f>
        <v>1</v>
      </c>
      <c r="I53" s="247"/>
      <c r="J53" s="247"/>
      <c r="K53" s="247"/>
      <c r="L53" s="247"/>
      <c r="M53" s="247"/>
      <c r="N53" s="247">
        <v>1</v>
      </c>
      <c r="O53" s="247"/>
      <c r="P53" s="247"/>
      <c r="Q53" s="247"/>
      <c r="R53" s="247"/>
      <c r="S53" s="247"/>
      <c r="T53" s="247"/>
      <c r="U53" s="247"/>
      <c r="V53" s="247">
        <v>1</v>
      </c>
      <c r="W53" s="247"/>
      <c r="X53" s="247"/>
      <c r="Y53" s="253"/>
      <c r="Z53" s="245"/>
      <c r="AA53" s="245"/>
      <c r="AB53" s="245" t="s">
        <v>592</v>
      </c>
      <c r="AC53" s="245"/>
      <c r="AD53" s="245"/>
      <c r="AE53" s="245"/>
      <c r="AF53" s="245"/>
      <c r="AG53" s="245"/>
      <c r="AH53" s="245"/>
      <c r="AI53" s="245"/>
      <c r="AJ53" s="245"/>
      <c r="AK53" s="245"/>
      <c r="AL53" s="245"/>
      <c r="AM53" s="245"/>
      <c r="AN53" s="267"/>
      <c r="AO53" s="246"/>
      <c r="AP53" s="246"/>
      <c r="AQ53" s="356"/>
    </row>
    <row r="54" spans="1:43" s="284" customFormat="1" ht="36" x14ac:dyDescent="0.3">
      <c r="A54" s="365"/>
      <c r="B54" s="340"/>
      <c r="C54" s="340"/>
      <c r="D54" s="245" t="s">
        <v>141</v>
      </c>
      <c r="E54" s="338"/>
      <c r="F54" s="246"/>
      <c r="G54" s="247">
        <v>5</v>
      </c>
      <c r="H54" s="247">
        <f>G54</f>
        <v>5</v>
      </c>
      <c r="I54" s="247"/>
      <c r="J54" s="247">
        <v>1</v>
      </c>
      <c r="K54" s="247">
        <v>2</v>
      </c>
      <c r="L54" s="247"/>
      <c r="M54" s="247">
        <v>1</v>
      </c>
      <c r="N54" s="247"/>
      <c r="O54" s="247">
        <v>1</v>
      </c>
      <c r="P54" s="247"/>
      <c r="Q54" s="247"/>
      <c r="R54" s="247">
        <v>1</v>
      </c>
      <c r="S54" s="247">
        <v>2</v>
      </c>
      <c r="T54" s="247"/>
      <c r="U54" s="247">
        <v>1</v>
      </c>
      <c r="V54" s="247"/>
      <c r="W54" s="247">
        <v>1</v>
      </c>
      <c r="X54" s="247"/>
      <c r="Y54" s="253"/>
      <c r="Z54" s="245"/>
      <c r="AA54" s="245"/>
      <c r="AB54" s="245" t="s">
        <v>593</v>
      </c>
      <c r="AC54" s="245"/>
      <c r="AD54" s="245"/>
      <c r="AE54" s="245"/>
      <c r="AF54" s="245"/>
      <c r="AG54" s="245"/>
      <c r="AH54" s="245"/>
      <c r="AI54" s="245"/>
      <c r="AJ54" s="245"/>
      <c r="AK54" s="245"/>
      <c r="AL54" s="245"/>
      <c r="AM54" s="245"/>
      <c r="AN54" s="267"/>
      <c r="AO54" s="246"/>
      <c r="AP54" s="246"/>
      <c r="AQ54" s="356"/>
    </row>
    <row r="55" spans="1:43" s="284" customFormat="1" ht="126" x14ac:dyDescent="0.3">
      <c r="A55" s="365"/>
      <c r="B55" s="248" t="s">
        <v>142</v>
      </c>
      <c r="C55" s="319" t="s">
        <v>53</v>
      </c>
      <c r="D55" s="248" t="s">
        <v>523</v>
      </c>
      <c r="E55" s="342"/>
      <c r="F55" s="254"/>
      <c r="G55" s="249"/>
      <c r="H55" s="249"/>
      <c r="I55" s="249"/>
      <c r="J55" s="249"/>
      <c r="K55" s="249"/>
      <c r="L55" s="249"/>
      <c r="M55" s="249"/>
      <c r="N55" s="249"/>
      <c r="O55" s="249"/>
      <c r="P55" s="249"/>
      <c r="Q55" s="269"/>
      <c r="R55" s="269"/>
      <c r="S55" s="269"/>
      <c r="T55" s="269"/>
      <c r="U55" s="269"/>
      <c r="V55" s="269"/>
      <c r="W55" s="269"/>
      <c r="X55" s="270"/>
      <c r="Y55" s="271"/>
      <c r="Z55" s="248"/>
      <c r="AA55" s="248"/>
      <c r="AB55" s="248" t="s">
        <v>499</v>
      </c>
      <c r="AC55" s="248" t="s">
        <v>543</v>
      </c>
      <c r="AD55" s="248" t="s">
        <v>144</v>
      </c>
      <c r="AE55" s="248" t="s">
        <v>145</v>
      </c>
      <c r="AF55" s="248" t="s">
        <v>245</v>
      </c>
      <c r="AG55" s="248" t="s">
        <v>89</v>
      </c>
      <c r="AH55" s="248" t="s">
        <v>139</v>
      </c>
      <c r="AI55" s="248" t="s">
        <v>435</v>
      </c>
      <c r="AJ55" s="248" t="s">
        <v>420</v>
      </c>
      <c r="AK55" s="248" t="s">
        <v>68</v>
      </c>
      <c r="AL55" s="248" t="s">
        <v>69</v>
      </c>
      <c r="AM55" s="248" t="s">
        <v>89</v>
      </c>
      <c r="AN55" s="267"/>
      <c r="AO55" s="254"/>
      <c r="AP55" s="254"/>
      <c r="AQ55" s="356"/>
    </row>
    <row r="56" spans="1:43" s="284" customFormat="1" ht="90" x14ac:dyDescent="0.3">
      <c r="A56" s="365"/>
      <c r="B56" s="248" t="s">
        <v>146</v>
      </c>
      <c r="C56" s="319" t="s">
        <v>53</v>
      </c>
      <c r="D56" s="248" t="s">
        <v>147</v>
      </c>
      <c r="E56" s="342"/>
      <c r="F56" s="254"/>
      <c r="G56" s="249"/>
      <c r="H56" s="249"/>
      <c r="I56" s="249"/>
      <c r="J56" s="249"/>
      <c r="K56" s="249"/>
      <c r="L56" s="249"/>
      <c r="M56" s="249"/>
      <c r="N56" s="249"/>
      <c r="O56" s="249"/>
      <c r="P56" s="249"/>
      <c r="Q56" s="269"/>
      <c r="R56" s="269"/>
      <c r="S56" s="269"/>
      <c r="T56" s="269"/>
      <c r="U56" s="269"/>
      <c r="V56" s="269"/>
      <c r="W56" s="269"/>
      <c r="X56" s="270"/>
      <c r="Y56" s="271"/>
      <c r="Z56" s="248"/>
      <c r="AA56" s="248"/>
      <c r="AB56" s="248" t="s">
        <v>500</v>
      </c>
      <c r="AC56" s="248" t="s">
        <v>541</v>
      </c>
      <c r="AD56" s="248" t="s">
        <v>149</v>
      </c>
      <c r="AE56" s="248" t="s">
        <v>150</v>
      </c>
      <c r="AF56" s="248" t="s">
        <v>245</v>
      </c>
      <c r="AG56" s="248" t="s">
        <v>89</v>
      </c>
      <c r="AH56" s="248" t="s">
        <v>139</v>
      </c>
      <c r="AI56" s="248" t="s">
        <v>435</v>
      </c>
      <c r="AJ56" s="248" t="s">
        <v>420</v>
      </c>
      <c r="AK56" s="248" t="s">
        <v>68</v>
      </c>
      <c r="AL56" s="248" t="s">
        <v>69</v>
      </c>
      <c r="AM56" s="248" t="s">
        <v>89</v>
      </c>
      <c r="AN56" s="267"/>
      <c r="AO56" s="254"/>
      <c r="AP56" s="254"/>
      <c r="AQ56" s="356"/>
    </row>
    <row r="57" spans="1:43" s="284" customFormat="1" ht="72" x14ac:dyDescent="0.3">
      <c r="A57" s="364" t="s">
        <v>155</v>
      </c>
      <c r="B57" s="302">
        <v>2.5</v>
      </c>
      <c r="C57" s="302" t="s">
        <v>46</v>
      </c>
      <c r="D57" s="245" t="s">
        <v>156</v>
      </c>
      <c r="E57" s="338">
        <f>F57/H57</f>
        <v>61000</v>
      </c>
      <c r="F57" s="246">
        <v>4880000</v>
      </c>
      <c r="G57" s="247">
        <f>G58</f>
        <v>80</v>
      </c>
      <c r="H57" s="247">
        <f>H58</f>
        <v>80</v>
      </c>
      <c r="I57" s="247"/>
      <c r="J57" s="247"/>
      <c r="K57" s="247"/>
      <c r="L57" s="247"/>
      <c r="M57" s="247"/>
      <c r="N57" s="247"/>
      <c r="O57" s="247"/>
      <c r="P57" s="247"/>
      <c r="Q57" s="251"/>
      <c r="R57" s="251"/>
      <c r="S57" s="251"/>
      <c r="T57" s="251"/>
      <c r="U57" s="251"/>
      <c r="V57" s="251"/>
      <c r="W57" s="251"/>
      <c r="X57" s="253"/>
      <c r="Y57" s="253" t="s">
        <v>379</v>
      </c>
      <c r="Z57" s="245"/>
      <c r="AA57" s="245"/>
      <c r="AB57" s="245"/>
      <c r="AC57" s="245" t="s">
        <v>594</v>
      </c>
      <c r="AD57" s="245" t="s">
        <v>73</v>
      </c>
      <c r="AE57" s="245" t="s">
        <v>483</v>
      </c>
      <c r="AF57" s="245" t="s">
        <v>438</v>
      </c>
      <c r="AG57" s="245" t="s">
        <v>195</v>
      </c>
      <c r="AH57" s="245" t="s">
        <v>477</v>
      </c>
      <c r="AI57" s="245" t="s">
        <v>419</v>
      </c>
      <c r="AJ57" s="245" t="s">
        <v>420</v>
      </c>
      <c r="AK57" s="245" t="s">
        <v>68</v>
      </c>
      <c r="AL57" s="245" t="s">
        <v>158</v>
      </c>
      <c r="AM57" s="245" t="s">
        <v>426</v>
      </c>
      <c r="AN57" s="267"/>
      <c r="AO57" s="246"/>
      <c r="AP57" s="246">
        <f>F57</f>
        <v>4880000</v>
      </c>
      <c r="AQ57" s="356"/>
    </row>
    <row r="58" spans="1:43" s="284" customFormat="1" ht="61.5" customHeight="1" x14ac:dyDescent="0.3">
      <c r="A58" s="365"/>
      <c r="B58" s="340"/>
      <c r="C58" s="340"/>
      <c r="D58" s="245" t="s">
        <v>159</v>
      </c>
      <c r="E58" s="338"/>
      <c r="F58" s="246"/>
      <c r="G58" s="247">
        <v>80</v>
      </c>
      <c r="H58" s="247">
        <v>80</v>
      </c>
      <c r="I58" s="247"/>
      <c r="J58" s="247"/>
      <c r="K58" s="247"/>
      <c r="L58" s="247"/>
      <c r="M58" s="247"/>
      <c r="N58" s="247"/>
      <c r="O58" s="247"/>
      <c r="P58" s="247"/>
      <c r="Q58" s="251"/>
      <c r="R58" s="251"/>
      <c r="S58" s="251"/>
      <c r="T58" s="251"/>
      <c r="U58" s="251"/>
      <c r="V58" s="251"/>
      <c r="W58" s="251"/>
      <c r="X58" s="253"/>
      <c r="Y58" s="253"/>
      <c r="Z58" s="245" t="s">
        <v>387</v>
      </c>
      <c r="AA58" s="245" t="s">
        <v>387</v>
      </c>
      <c r="AB58" s="245" t="s">
        <v>595</v>
      </c>
      <c r="AC58" s="245"/>
      <c r="AD58" s="245"/>
      <c r="AE58" s="245"/>
      <c r="AF58" s="245"/>
      <c r="AG58" s="245"/>
      <c r="AH58" s="245"/>
      <c r="AI58" s="245"/>
      <c r="AJ58" s="245"/>
      <c r="AK58" s="245"/>
      <c r="AL58" s="245"/>
      <c r="AM58" s="245"/>
      <c r="AN58" s="267"/>
      <c r="AO58" s="246"/>
      <c r="AP58" s="246"/>
      <c r="AQ58" s="356"/>
    </row>
    <row r="59" spans="1:43" s="284" customFormat="1" ht="81" customHeight="1" x14ac:dyDescent="0.3">
      <c r="A59" s="364"/>
      <c r="B59" s="248" t="s">
        <v>161</v>
      </c>
      <c r="C59" s="319" t="s">
        <v>53</v>
      </c>
      <c r="D59" s="248" t="s">
        <v>162</v>
      </c>
      <c r="E59" s="342"/>
      <c r="F59" s="254"/>
      <c r="G59" s="249"/>
      <c r="H59" s="249"/>
      <c r="I59" s="249"/>
      <c r="J59" s="249"/>
      <c r="K59" s="249"/>
      <c r="L59" s="249"/>
      <c r="M59" s="249"/>
      <c r="N59" s="249"/>
      <c r="O59" s="249"/>
      <c r="P59" s="249"/>
      <c r="Q59" s="269"/>
      <c r="R59" s="269"/>
      <c r="S59" s="269"/>
      <c r="T59" s="269"/>
      <c r="U59" s="269"/>
      <c r="V59" s="269"/>
      <c r="W59" s="269"/>
      <c r="X59" s="270"/>
      <c r="Y59" s="271"/>
      <c r="Z59" s="248"/>
      <c r="AA59" s="248"/>
      <c r="AB59" s="248" t="s">
        <v>596</v>
      </c>
      <c r="AC59" s="248" t="s">
        <v>542</v>
      </c>
      <c r="AD59" s="248" t="s">
        <v>3</v>
      </c>
      <c r="AE59" s="248" t="s">
        <v>597</v>
      </c>
      <c r="AF59" s="248" t="s">
        <v>165</v>
      </c>
      <c r="AG59" s="248"/>
      <c r="AH59" s="248"/>
      <c r="AI59" s="248" t="s">
        <v>41</v>
      </c>
      <c r="AJ59" s="248"/>
      <c r="AK59" s="248"/>
      <c r="AL59" s="248" t="s">
        <v>158</v>
      </c>
      <c r="AM59" s="248"/>
      <c r="AN59" s="267"/>
      <c r="AO59" s="254"/>
      <c r="AP59" s="254"/>
      <c r="AQ59" s="356"/>
    </row>
    <row r="60" spans="1:43" s="285" customFormat="1" ht="72" x14ac:dyDescent="0.3">
      <c r="A60" s="365" t="s">
        <v>43</v>
      </c>
      <c r="B60" s="302">
        <v>2.6</v>
      </c>
      <c r="C60" s="302" t="s">
        <v>46</v>
      </c>
      <c r="D60" s="245" t="s">
        <v>366</v>
      </c>
      <c r="E60" s="338">
        <f>F60/H60</f>
        <v>20.780300275338977</v>
      </c>
      <c r="F60" s="246">
        <f>'[1]MoEW+Summary BUDGET Reduced'!D108</f>
        <v>20000000</v>
      </c>
      <c r="G60" s="251">
        <f>'[2]MoEW+Summary TARGETS'!$J$116</f>
        <v>962450</v>
      </c>
      <c r="H60" s="251">
        <f>G60</f>
        <v>962450</v>
      </c>
      <c r="I60" s="251">
        <f>'[3]MoEW+Summary TARGETS'!B116</f>
        <v>157250</v>
      </c>
      <c r="J60" s="251">
        <f>'[3]MoEW+Summary TARGETS'!C116</f>
        <v>159200</v>
      </c>
      <c r="K60" s="251">
        <f>'[3]MoEW+Summary TARGETS'!D116</f>
        <v>120000.00000000003</v>
      </c>
      <c r="L60" s="251">
        <f>'[3]MoEW+Summary TARGETS'!E116</f>
        <v>248749.99999999997</v>
      </c>
      <c r="M60" s="251">
        <f>'[3]MoEW+Summary TARGETS'!F116</f>
        <v>0</v>
      </c>
      <c r="N60" s="251">
        <f>'[3]MoEW+Summary TARGETS'!G116</f>
        <v>225250</v>
      </c>
      <c r="O60" s="251">
        <f>'[3]MoEW+Summary TARGETS'!H116</f>
        <v>48750</v>
      </c>
      <c r="P60" s="251">
        <f>'[3]MoEW+Summary TARGETS'!I116</f>
        <v>3250</v>
      </c>
      <c r="Q60" s="251">
        <v>157250</v>
      </c>
      <c r="R60" s="251">
        <v>159200</v>
      </c>
      <c r="S60" s="251">
        <v>120000.00000000003</v>
      </c>
      <c r="T60" s="251">
        <v>248749.99999999997</v>
      </c>
      <c r="U60" s="251">
        <v>0</v>
      </c>
      <c r="V60" s="251">
        <v>225250</v>
      </c>
      <c r="W60" s="251">
        <v>48750</v>
      </c>
      <c r="X60" s="251">
        <v>3250</v>
      </c>
      <c r="Y60" s="245"/>
      <c r="Z60" s="245"/>
      <c r="AA60" s="245"/>
      <c r="AB60" s="245"/>
      <c r="AC60" s="245" t="s">
        <v>520</v>
      </c>
      <c r="AD60" s="245"/>
      <c r="AE60" s="245" t="s">
        <v>602</v>
      </c>
      <c r="AF60" s="245" t="s">
        <v>245</v>
      </c>
      <c r="AG60" s="245" t="s">
        <v>195</v>
      </c>
      <c r="AH60" s="245" t="s">
        <v>416</v>
      </c>
      <c r="AI60" s="245" t="s">
        <v>419</v>
      </c>
      <c r="AJ60" s="245" t="s">
        <v>420</v>
      </c>
      <c r="AK60" s="245" t="s">
        <v>425</v>
      </c>
      <c r="AL60" s="245" t="s">
        <v>69</v>
      </c>
      <c r="AM60" s="245" t="s">
        <v>427</v>
      </c>
      <c r="AN60" s="272"/>
      <c r="AO60" s="246"/>
      <c r="AP60" s="246">
        <f>F60</f>
        <v>20000000</v>
      </c>
      <c r="AQ60" s="356"/>
    </row>
    <row r="61" spans="1:43" s="285" customFormat="1" ht="36" x14ac:dyDescent="0.3">
      <c r="A61" s="365"/>
      <c r="B61" s="340"/>
      <c r="C61" s="340"/>
      <c r="D61" s="245" t="s">
        <v>258</v>
      </c>
      <c r="E61" s="338"/>
      <c r="F61" s="246"/>
      <c r="G61" s="251">
        <f>G60:G60*0.25</f>
        <v>240612.5</v>
      </c>
      <c r="H61" s="251">
        <f>G61</f>
        <v>240612.5</v>
      </c>
      <c r="I61" s="251">
        <f>I60*'[3]MoEW+Summary TARGETS'!$L$111</f>
        <v>39312.5</v>
      </c>
      <c r="J61" s="251">
        <f>J60*'[3]MoEW+Summary TARGETS'!$L$111</f>
        <v>39800</v>
      </c>
      <c r="K61" s="251">
        <f>K60*'[3]MoEW+Summary TARGETS'!$L$111</f>
        <v>30000.000000000007</v>
      </c>
      <c r="L61" s="251">
        <f>L60*'[3]MoEW+Summary TARGETS'!$L$111</f>
        <v>62187.499999999993</v>
      </c>
      <c r="M61" s="251">
        <f>M60*'[3]MoEW+Summary TARGETS'!$L$111</f>
        <v>0</v>
      </c>
      <c r="N61" s="251">
        <f>N60*'[3]MoEW+Summary TARGETS'!$L$111</f>
        <v>56312.5</v>
      </c>
      <c r="O61" s="251">
        <f>O60*'[3]MoEW+Summary TARGETS'!$L$111</f>
        <v>12187.5</v>
      </c>
      <c r="P61" s="251">
        <f>P60*'[3]MoEW+Summary TARGETS'!$L$111</f>
        <v>812.5</v>
      </c>
      <c r="Q61" s="251">
        <v>39312.5</v>
      </c>
      <c r="R61" s="251">
        <v>39800</v>
      </c>
      <c r="S61" s="251">
        <v>30000.000000000007</v>
      </c>
      <c r="T61" s="251">
        <v>62187.499999999993</v>
      </c>
      <c r="U61" s="251">
        <v>0</v>
      </c>
      <c r="V61" s="251">
        <v>56312.5</v>
      </c>
      <c r="W61" s="251">
        <v>12187.5</v>
      </c>
      <c r="X61" s="251">
        <v>812.5</v>
      </c>
      <c r="Y61" s="245"/>
      <c r="Z61" s="245"/>
      <c r="AA61" s="245"/>
      <c r="AB61" s="245" t="s">
        <v>598</v>
      </c>
      <c r="AC61" s="245"/>
      <c r="AD61" s="245"/>
      <c r="AE61" s="245"/>
      <c r="AF61" s="245"/>
      <c r="AG61" s="245"/>
      <c r="AH61" s="245"/>
      <c r="AI61" s="245"/>
      <c r="AJ61" s="245"/>
      <c r="AK61" s="245"/>
      <c r="AL61" s="245"/>
      <c r="AM61" s="245"/>
      <c r="AN61" s="272"/>
      <c r="AO61" s="246"/>
      <c r="AP61" s="246"/>
      <c r="AQ61" s="356"/>
    </row>
    <row r="62" spans="1:43" s="285" customFormat="1" ht="36" x14ac:dyDescent="0.3">
      <c r="A62" s="365"/>
      <c r="B62" s="340"/>
      <c r="C62" s="340"/>
      <c r="D62" s="245" t="s">
        <v>259</v>
      </c>
      <c r="E62" s="338"/>
      <c r="F62" s="246"/>
      <c r="G62" s="251">
        <f>G60*0.7</f>
        <v>673715</v>
      </c>
      <c r="H62" s="251">
        <f>G62</f>
        <v>673715</v>
      </c>
      <c r="I62" s="251">
        <f>I60*'[3]MoEW+Summary TARGETS'!$K$111</f>
        <v>110075</v>
      </c>
      <c r="J62" s="251">
        <f>J60*'[3]MoEW+Summary TARGETS'!$K$111</f>
        <v>111440</v>
      </c>
      <c r="K62" s="251">
        <f>K60*'[3]MoEW+Summary TARGETS'!$K$111</f>
        <v>84000.000000000015</v>
      </c>
      <c r="L62" s="251">
        <f>L60*'[3]MoEW+Summary TARGETS'!$K$111</f>
        <v>174124.99999999997</v>
      </c>
      <c r="M62" s="251">
        <f>M60*'[3]MoEW+Summary TARGETS'!$K$111</f>
        <v>0</v>
      </c>
      <c r="N62" s="251">
        <f>N60*'[3]MoEW+Summary TARGETS'!$K$111</f>
        <v>157675</v>
      </c>
      <c r="O62" s="251">
        <f>O60*'[3]MoEW+Summary TARGETS'!$K$111</f>
        <v>34125</v>
      </c>
      <c r="P62" s="251">
        <f>P60*'[3]MoEW+Summary TARGETS'!$K$111</f>
        <v>2275</v>
      </c>
      <c r="Q62" s="251">
        <v>110075</v>
      </c>
      <c r="R62" s="251">
        <v>111440</v>
      </c>
      <c r="S62" s="251">
        <v>84000.000000000015</v>
      </c>
      <c r="T62" s="251">
        <v>174124.99999999997</v>
      </c>
      <c r="U62" s="251">
        <v>0</v>
      </c>
      <c r="V62" s="251">
        <v>157675</v>
      </c>
      <c r="W62" s="251">
        <v>34125</v>
      </c>
      <c r="X62" s="251">
        <v>2275</v>
      </c>
      <c r="Y62" s="245"/>
      <c r="Z62" s="245"/>
      <c r="AA62" s="245"/>
      <c r="AB62" s="245" t="s">
        <v>599</v>
      </c>
      <c r="AC62" s="245"/>
      <c r="AD62" s="245"/>
      <c r="AE62" s="245"/>
      <c r="AF62" s="245"/>
      <c r="AG62" s="245"/>
      <c r="AH62" s="245"/>
      <c r="AI62" s="245"/>
      <c r="AJ62" s="245"/>
      <c r="AK62" s="245"/>
      <c r="AL62" s="245"/>
      <c r="AM62" s="245"/>
      <c r="AN62" s="272"/>
      <c r="AO62" s="246"/>
      <c r="AP62" s="246"/>
      <c r="AQ62" s="356"/>
    </row>
    <row r="63" spans="1:43" s="285" customFormat="1" ht="36" x14ac:dyDescent="0.3">
      <c r="A63" s="365"/>
      <c r="B63" s="340"/>
      <c r="C63" s="340"/>
      <c r="D63" s="245" t="s">
        <v>50</v>
      </c>
      <c r="E63" s="338"/>
      <c r="F63" s="246"/>
      <c r="G63" s="251">
        <f>G60*0.04</f>
        <v>38498</v>
      </c>
      <c r="H63" s="251">
        <f t="shared" ref="H63:H64" si="14">G63</f>
        <v>38498</v>
      </c>
      <c r="I63" s="251">
        <f>I60*'[3]MoEW+Summary TARGETS'!$M$111</f>
        <v>6290</v>
      </c>
      <c r="J63" s="251">
        <f>J60*'[3]MoEW+Summary TARGETS'!$M$111</f>
        <v>6368</v>
      </c>
      <c r="K63" s="251">
        <f>K60*'[3]MoEW+Summary TARGETS'!$M$111</f>
        <v>4800.0000000000009</v>
      </c>
      <c r="L63" s="251">
        <f>L60*'[3]MoEW+Summary TARGETS'!$M$111</f>
        <v>9949.9999999999982</v>
      </c>
      <c r="M63" s="251">
        <f>M60*'[3]MoEW+Summary TARGETS'!$M$111</f>
        <v>0</v>
      </c>
      <c r="N63" s="251">
        <f>N60*'[3]MoEW+Summary TARGETS'!$M$111</f>
        <v>9010</v>
      </c>
      <c r="O63" s="251">
        <f>O60*'[3]MoEW+Summary TARGETS'!$M$111</f>
        <v>1950</v>
      </c>
      <c r="P63" s="251">
        <f>P60*'[3]MoEW+Summary TARGETS'!$M$111</f>
        <v>130</v>
      </c>
      <c r="Q63" s="251">
        <v>6290</v>
      </c>
      <c r="R63" s="251">
        <v>6368</v>
      </c>
      <c r="S63" s="251">
        <v>4800.0000000000009</v>
      </c>
      <c r="T63" s="251">
        <v>9949.9999999999982</v>
      </c>
      <c r="U63" s="251">
        <v>0</v>
      </c>
      <c r="V63" s="251">
        <v>9010</v>
      </c>
      <c r="W63" s="251">
        <v>1950</v>
      </c>
      <c r="X63" s="251">
        <v>130</v>
      </c>
      <c r="Y63" s="245"/>
      <c r="Z63" s="245"/>
      <c r="AA63" s="245"/>
      <c r="AB63" s="245" t="s">
        <v>600</v>
      </c>
      <c r="AC63" s="245"/>
      <c r="AD63" s="245"/>
      <c r="AE63" s="245"/>
      <c r="AF63" s="245"/>
      <c r="AG63" s="245"/>
      <c r="AH63" s="245"/>
      <c r="AI63" s="245"/>
      <c r="AJ63" s="245"/>
      <c r="AK63" s="245"/>
      <c r="AL63" s="245"/>
      <c r="AM63" s="245"/>
      <c r="AN63" s="272"/>
      <c r="AO63" s="246"/>
      <c r="AP63" s="246"/>
      <c r="AQ63" s="356"/>
    </row>
    <row r="64" spans="1:43" s="285" customFormat="1" ht="36" x14ac:dyDescent="0.3">
      <c r="A64" s="365"/>
      <c r="B64" s="340"/>
      <c r="C64" s="340"/>
      <c r="D64" s="245" t="s">
        <v>51</v>
      </c>
      <c r="E64" s="338"/>
      <c r="F64" s="246"/>
      <c r="G64" s="251">
        <f>G60*0.01</f>
        <v>9624.5</v>
      </c>
      <c r="H64" s="251">
        <f t="shared" si="14"/>
        <v>9624.5</v>
      </c>
      <c r="I64" s="251">
        <f>I60*'[3]MoEW+Summary TARGETS'!$N$111</f>
        <v>1572.5</v>
      </c>
      <c r="J64" s="251">
        <f>J60*'[3]MoEW+Summary TARGETS'!$N$111</f>
        <v>1592</v>
      </c>
      <c r="K64" s="251">
        <f>K60*'[3]MoEW+Summary TARGETS'!$N$111</f>
        <v>1200.0000000000002</v>
      </c>
      <c r="L64" s="251">
        <f>L60*'[3]MoEW+Summary TARGETS'!$N$111</f>
        <v>2487.4999999999995</v>
      </c>
      <c r="M64" s="251">
        <f>M60*'[3]MoEW+Summary TARGETS'!$N$111</f>
        <v>0</v>
      </c>
      <c r="N64" s="251">
        <f>N60*'[3]MoEW+Summary TARGETS'!$N$111</f>
        <v>2252.5</v>
      </c>
      <c r="O64" s="251">
        <f>O60*'[3]MoEW+Summary TARGETS'!$N$111</f>
        <v>487.5</v>
      </c>
      <c r="P64" s="251">
        <f>P60*'[3]MoEW+Summary TARGETS'!$N$111</f>
        <v>32.5</v>
      </c>
      <c r="Q64" s="251">
        <v>1572.5</v>
      </c>
      <c r="R64" s="251">
        <v>1592</v>
      </c>
      <c r="S64" s="251">
        <v>1200.0000000000002</v>
      </c>
      <c r="T64" s="251">
        <v>2487.4999999999995</v>
      </c>
      <c r="U64" s="251">
        <v>0</v>
      </c>
      <c r="V64" s="251">
        <v>2252.5</v>
      </c>
      <c r="W64" s="251">
        <v>487.5</v>
      </c>
      <c r="X64" s="251">
        <v>32.5</v>
      </c>
      <c r="Y64" s="245"/>
      <c r="Z64" s="245"/>
      <c r="AA64" s="245"/>
      <c r="AB64" s="245" t="s">
        <v>601</v>
      </c>
      <c r="AC64" s="245"/>
      <c r="AD64" s="245"/>
      <c r="AE64" s="245"/>
      <c r="AF64" s="245"/>
      <c r="AG64" s="245"/>
      <c r="AH64" s="245"/>
      <c r="AI64" s="245"/>
      <c r="AJ64" s="245"/>
      <c r="AK64" s="245"/>
      <c r="AL64" s="245"/>
      <c r="AM64" s="245"/>
      <c r="AN64" s="272"/>
      <c r="AO64" s="246"/>
      <c r="AP64" s="246"/>
      <c r="AQ64" s="356"/>
    </row>
    <row r="65" spans="1:43" s="284" customFormat="1" ht="72" x14ac:dyDescent="0.3">
      <c r="A65" s="365"/>
      <c r="B65" s="248" t="s">
        <v>166</v>
      </c>
      <c r="C65" s="319" t="s">
        <v>53</v>
      </c>
      <c r="D65" s="248" t="s">
        <v>167</v>
      </c>
      <c r="E65" s="342"/>
      <c r="F65" s="254"/>
      <c r="G65" s="249"/>
      <c r="H65" s="249"/>
      <c r="I65" s="249"/>
      <c r="J65" s="249"/>
      <c r="K65" s="249"/>
      <c r="L65" s="249"/>
      <c r="M65" s="249"/>
      <c r="N65" s="249"/>
      <c r="O65" s="249"/>
      <c r="P65" s="249"/>
      <c r="Q65" s="269"/>
      <c r="R65" s="269"/>
      <c r="S65" s="269"/>
      <c r="T65" s="269"/>
      <c r="U65" s="269"/>
      <c r="V65" s="269"/>
      <c r="W65" s="269"/>
      <c r="X65" s="270"/>
      <c r="Y65" s="271"/>
      <c r="Z65" s="248"/>
      <c r="AA65" s="248"/>
      <c r="AB65" s="248" t="s">
        <v>604</v>
      </c>
      <c r="AC65" s="248" t="s">
        <v>605</v>
      </c>
      <c r="AD65" s="248" t="s">
        <v>86</v>
      </c>
      <c r="AE65" s="248" t="s">
        <v>605</v>
      </c>
      <c r="AF65" s="248" t="s">
        <v>245</v>
      </c>
      <c r="AG65" s="248" t="s">
        <v>89</v>
      </c>
      <c r="AH65" s="248" t="s">
        <v>416</v>
      </c>
      <c r="AI65" s="248" t="s">
        <v>419</v>
      </c>
      <c r="AJ65" s="248" t="s">
        <v>420</v>
      </c>
      <c r="AK65" s="248" t="s">
        <v>425</v>
      </c>
      <c r="AL65" s="248" t="s">
        <v>69</v>
      </c>
      <c r="AM65" s="248" t="s">
        <v>427</v>
      </c>
      <c r="AN65" s="267"/>
      <c r="AO65" s="254"/>
      <c r="AP65" s="254"/>
      <c r="AQ65" s="356"/>
    </row>
    <row r="66" spans="1:43" s="284" customFormat="1" ht="72" x14ac:dyDescent="0.3">
      <c r="A66" s="365"/>
      <c r="B66" s="248" t="s">
        <v>168</v>
      </c>
      <c r="C66" s="319" t="s">
        <v>53</v>
      </c>
      <c r="D66" s="248" t="s">
        <v>169</v>
      </c>
      <c r="E66" s="342"/>
      <c r="F66" s="254"/>
      <c r="G66" s="249"/>
      <c r="H66" s="249"/>
      <c r="I66" s="249"/>
      <c r="J66" s="249"/>
      <c r="K66" s="249"/>
      <c r="L66" s="249"/>
      <c r="M66" s="249"/>
      <c r="N66" s="249"/>
      <c r="O66" s="249"/>
      <c r="P66" s="249"/>
      <c r="Q66" s="269"/>
      <c r="R66" s="269"/>
      <c r="S66" s="269"/>
      <c r="T66" s="269"/>
      <c r="U66" s="269"/>
      <c r="V66" s="269"/>
      <c r="W66" s="269"/>
      <c r="X66" s="270"/>
      <c r="Y66" s="271"/>
      <c r="Z66" s="248"/>
      <c r="AA66" s="248"/>
      <c r="AB66" s="248" t="s">
        <v>603</v>
      </c>
      <c r="AC66" s="248" t="s">
        <v>606</v>
      </c>
      <c r="AD66" s="248" t="s">
        <v>86</v>
      </c>
      <c r="AE66" s="248" t="s">
        <v>606</v>
      </c>
      <c r="AF66" s="248" t="s">
        <v>245</v>
      </c>
      <c r="AG66" s="248" t="s">
        <v>89</v>
      </c>
      <c r="AH66" s="248" t="s">
        <v>416</v>
      </c>
      <c r="AI66" s="248" t="s">
        <v>419</v>
      </c>
      <c r="AJ66" s="248" t="s">
        <v>420</v>
      </c>
      <c r="AK66" s="248" t="s">
        <v>425</v>
      </c>
      <c r="AL66" s="248" t="s">
        <v>69</v>
      </c>
      <c r="AM66" s="248" t="s">
        <v>427</v>
      </c>
      <c r="AN66" s="267"/>
      <c r="AO66" s="254"/>
      <c r="AP66" s="254"/>
      <c r="AQ66" s="356"/>
    </row>
    <row r="67" spans="1:43" s="284" customFormat="1" ht="72" x14ac:dyDescent="0.3">
      <c r="A67" s="365"/>
      <c r="B67" s="248" t="s">
        <v>170</v>
      </c>
      <c r="C67" s="319" t="s">
        <v>53</v>
      </c>
      <c r="D67" s="248" t="s">
        <v>171</v>
      </c>
      <c r="E67" s="342"/>
      <c r="F67" s="254"/>
      <c r="G67" s="249"/>
      <c r="H67" s="249"/>
      <c r="I67" s="249"/>
      <c r="J67" s="249"/>
      <c r="K67" s="249"/>
      <c r="L67" s="249"/>
      <c r="M67" s="249"/>
      <c r="N67" s="249"/>
      <c r="O67" s="249"/>
      <c r="P67" s="249"/>
      <c r="Q67" s="269"/>
      <c r="R67" s="269"/>
      <c r="S67" s="269"/>
      <c r="T67" s="269"/>
      <c r="U67" s="269"/>
      <c r="V67" s="269"/>
      <c r="W67" s="269"/>
      <c r="X67" s="270"/>
      <c r="Y67" s="271"/>
      <c r="Z67" s="248"/>
      <c r="AA67" s="248"/>
      <c r="AB67" s="248" t="s">
        <v>693</v>
      </c>
      <c r="AC67" s="248" t="s">
        <v>694</v>
      </c>
      <c r="AD67" s="248" t="s">
        <v>86</v>
      </c>
      <c r="AE67" s="248" t="s">
        <v>694</v>
      </c>
      <c r="AF67" s="248" t="s">
        <v>245</v>
      </c>
      <c r="AG67" s="248" t="s">
        <v>89</v>
      </c>
      <c r="AH67" s="248" t="s">
        <v>416</v>
      </c>
      <c r="AI67" s="248" t="s">
        <v>419</v>
      </c>
      <c r="AJ67" s="248" t="s">
        <v>420</v>
      </c>
      <c r="AK67" s="248" t="s">
        <v>425</v>
      </c>
      <c r="AL67" s="248" t="s">
        <v>69</v>
      </c>
      <c r="AM67" s="248" t="s">
        <v>427</v>
      </c>
      <c r="AN67" s="267"/>
      <c r="AO67" s="254"/>
      <c r="AP67" s="254"/>
      <c r="AQ67" s="356"/>
    </row>
    <row r="68" spans="1:43" s="284" customFormat="1" ht="68.25" customHeight="1" x14ac:dyDescent="0.3">
      <c r="A68" s="365" t="s">
        <v>43</v>
      </c>
      <c r="B68" s="242">
        <v>3</v>
      </c>
      <c r="C68" s="242" t="s">
        <v>44</v>
      </c>
      <c r="D68" s="261" t="s">
        <v>377</v>
      </c>
      <c r="E68" s="273"/>
      <c r="F68" s="256">
        <f>F69+F77+F84+F93</f>
        <v>100571296</v>
      </c>
      <c r="G68" s="244"/>
      <c r="H68" s="244">
        <f>SUM(H69+H77)</f>
        <v>467172</v>
      </c>
      <c r="I68" s="244"/>
      <c r="J68" s="244"/>
      <c r="K68" s="244"/>
      <c r="L68" s="244"/>
      <c r="M68" s="244"/>
      <c r="N68" s="244"/>
      <c r="O68" s="244"/>
      <c r="P68" s="244"/>
      <c r="Q68" s="252"/>
      <c r="R68" s="252"/>
      <c r="S68" s="252"/>
      <c r="T68" s="252"/>
      <c r="U68" s="252"/>
      <c r="V68" s="252"/>
      <c r="W68" s="252"/>
      <c r="X68" s="262"/>
      <c r="Y68" s="262"/>
      <c r="Z68" s="261"/>
      <c r="AA68" s="261"/>
      <c r="AB68" s="261"/>
      <c r="AC68" s="241" t="s">
        <v>430</v>
      </c>
      <c r="AD68" s="261" t="s">
        <v>63</v>
      </c>
      <c r="AE68" s="241" t="s">
        <v>467</v>
      </c>
      <c r="AF68" s="241" t="s">
        <v>429</v>
      </c>
      <c r="AG68" s="241" t="s">
        <v>89</v>
      </c>
      <c r="AH68" s="241" t="s">
        <v>418</v>
      </c>
      <c r="AI68" s="241" t="s">
        <v>41</v>
      </c>
      <c r="AJ68" s="241" t="s">
        <v>420</v>
      </c>
      <c r="AK68" s="241" t="s">
        <v>68</v>
      </c>
      <c r="AL68" s="241" t="s">
        <v>69</v>
      </c>
      <c r="AM68" s="241" t="s">
        <v>177</v>
      </c>
      <c r="AN68" s="267"/>
      <c r="AO68" s="243"/>
      <c r="AP68" s="243"/>
      <c r="AQ68" s="356"/>
    </row>
    <row r="69" spans="1:43" s="284" customFormat="1" ht="67.5" customHeight="1" x14ac:dyDescent="0.3">
      <c r="A69" s="365"/>
      <c r="B69" s="302">
        <v>3.1</v>
      </c>
      <c r="C69" s="302" t="s">
        <v>46</v>
      </c>
      <c r="D69" s="245" t="s">
        <v>178</v>
      </c>
      <c r="E69" s="338">
        <v>118</v>
      </c>
      <c r="F69" s="246">
        <f>E69*H69</f>
        <v>39786296</v>
      </c>
      <c r="G69" s="251">
        <f>G70+G72+G73</f>
        <v>337172</v>
      </c>
      <c r="H69" s="251">
        <f>H70+H72+H73</f>
        <v>337172</v>
      </c>
      <c r="I69" s="251"/>
      <c r="J69" s="251"/>
      <c r="K69" s="251"/>
      <c r="L69" s="251"/>
      <c r="M69" s="251"/>
      <c r="N69" s="251"/>
      <c r="O69" s="251"/>
      <c r="P69" s="251"/>
      <c r="Q69" s="251"/>
      <c r="R69" s="251"/>
      <c r="S69" s="251"/>
      <c r="T69" s="251"/>
      <c r="U69" s="251"/>
      <c r="V69" s="251"/>
      <c r="W69" s="251"/>
      <c r="X69" s="245"/>
      <c r="Y69" s="245" t="s">
        <v>379</v>
      </c>
      <c r="Z69" s="245"/>
      <c r="AA69" s="245"/>
      <c r="AB69" s="245"/>
      <c r="AC69" s="245" t="s">
        <v>608</v>
      </c>
      <c r="AD69" s="245" t="s">
        <v>73</v>
      </c>
      <c r="AE69" s="245" t="s">
        <v>699</v>
      </c>
      <c r="AF69" s="245" t="s">
        <v>429</v>
      </c>
      <c r="AG69" s="245" t="s">
        <v>89</v>
      </c>
      <c r="AH69" s="245" t="s">
        <v>78</v>
      </c>
      <c r="AI69" s="245" t="s">
        <v>41</v>
      </c>
      <c r="AJ69" s="245" t="s">
        <v>420</v>
      </c>
      <c r="AK69" s="245" t="s">
        <v>68</v>
      </c>
      <c r="AL69" s="245" t="s">
        <v>69</v>
      </c>
      <c r="AM69" s="245" t="s">
        <v>478</v>
      </c>
      <c r="AN69" s="267"/>
      <c r="AO69" s="246">
        <f>F69</f>
        <v>39786296</v>
      </c>
      <c r="AP69" s="246"/>
      <c r="AQ69" s="356"/>
    </row>
    <row r="70" spans="1:43" s="284" customFormat="1" ht="36" x14ac:dyDescent="0.3">
      <c r="A70" s="365"/>
      <c r="B70" s="340"/>
      <c r="C70" s="340"/>
      <c r="D70" s="245" t="s">
        <v>258</v>
      </c>
      <c r="E70" s="338"/>
      <c r="F70" s="246"/>
      <c r="G70" s="251">
        <f t="shared" ref="G70:X70" si="15">G28</f>
        <v>316014</v>
      </c>
      <c r="H70" s="251">
        <f t="shared" si="15"/>
        <v>316014</v>
      </c>
      <c r="I70" s="251">
        <f t="shared" si="15"/>
        <v>26131</v>
      </c>
      <c r="J70" s="251">
        <f t="shared" si="15"/>
        <v>42931</v>
      </c>
      <c r="K70" s="251">
        <f t="shared" si="15"/>
        <v>142230</v>
      </c>
      <c r="L70" s="251">
        <f t="shared" si="15"/>
        <v>71612</v>
      </c>
      <c r="M70" s="251">
        <f t="shared" si="15"/>
        <v>1287</v>
      </c>
      <c r="N70" s="251">
        <f t="shared" si="15"/>
        <v>17068</v>
      </c>
      <c r="O70" s="251">
        <f t="shared" si="15"/>
        <v>9143</v>
      </c>
      <c r="P70" s="251">
        <f t="shared" si="15"/>
        <v>5612</v>
      </c>
      <c r="Q70" s="251">
        <f t="shared" si="15"/>
        <v>26131</v>
      </c>
      <c r="R70" s="251">
        <f t="shared" si="15"/>
        <v>42931</v>
      </c>
      <c r="S70" s="251">
        <f t="shared" si="15"/>
        <v>142230</v>
      </c>
      <c r="T70" s="251">
        <f t="shared" si="15"/>
        <v>71612</v>
      </c>
      <c r="U70" s="251">
        <f t="shared" si="15"/>
        <v>1287</v>
      </c>
      <c r="V70" s="251">
        <f t="shared" si="15"/>
        <v>17068</v>
      </c>
      <c r="W70" s="251">
        <f t="shared" si="15"/>
        <v>9143</v>
      </c>
      <c r="X70" s="245">
        <f t="shared" si="15"/>
        <v>5612</v>
      </c>
      <c r="Y70" s="245"/>
      <c r="Z70" s="245" t="s">
        <v>80</v>
      </c>
      <c r="AA70" s="245" t="s">
        <v>80</v>
      </c>
      <c r="AB70" s="245" t="s">
        <v>607</v>
      </c>
      <c r="AC70" s="245"/>
      <c r="AD70" s="245"/>
      <c r="AE70" s="245"/>
      <c r="AF70" s="245"/>
      <c r="AG70" s="245"/>
      <c r="AH70" s="245"/>
      <c r="AI70" s="245"/>
      <c r="AJ70" s="245"/>
      <c r="AK70" s="245"/>
      <c r="AL70" s="245"/>
      <c r="AM70" s="245"/>
      <c r="AN70" s="267"/>
      <c r="AO70" s="246"/>
      <c r="AP70" s="246"/>
      <c r="AQ70" s="356"/>
    </row>
    <row r="71" spans="1:43" s="284" customFormat="1" ht="36" x14ac:dyDescent="0.3">
      <c r="A71" s="365"/>
      <c r="B71" s="340"/>
      <c r="C71" s="340"/>
      <c r="D71" s="245" t="s">
        <v>259</v>
      </c>
      <c r="E71" s="338"/>
      <c r="F71" s="246"/>
      <c r="G71" s="251"/>
      <c r="H71" s="251"/>
      <c r="I71" s="251"/>
      <c r="J71" s="251"/>
      <c r="K71" s="251"/>
      <c r="L71" s="251"/>
      <c r="M71" s="251"/>
      <c r="N71" s="251"/>
      <c r="O71" s="251"/>
      <c r="P71" s="251"/>
      <c r="Q71" s="251"/>
      <c r="R71" s="251"/>
      <c r="S71" s="251"/>
      <c r="T71" s="251"/>
      <c r="U71" s="251"/>
      <c r="V71" s="251"/>
      <c r="W71" s="251"/>
      <c r="X71" s="245"/>
      <c r="Y71" s="245"/>
      <c r="Z71" s="245"/>
      <c r="AA71" s="245"/>
      <c r="AB71" s="245" t="s">
        <v>609</v>
      </c>
      <c r="AC71" s="245"/>
      <c r="AD71" s="245"/>
      <c r="AE71" s="245"/>
      <c r="AF71" s="245"/>
      <c r="AG71" s="245"/>
      <c r="AH71" s="245"/>
      <c r="AI71" s="245"/>
      <c r="AJ71" s="245"/>
      <c r="AK71" s="245"/>
      <c r="AL71" s="245"/>
      <c r="AM71" s="245"/>
      <c r="AN71" s="267"/>
      <c r="AO71" s="246"/>
      <c r="AP71" s="246"/>
      <c r="AQ71" s="356"/>
    </row>
    <row r="72" spans="1:43" s="284" customFormat="1" ht="36" x14ac:dyDescent="0.3">
      <c r="A72" s="365"/>
      <c r="B72" s="340"/>
      <c r="C72" s="340"/>
      <c r="D72" s="245" t="s">
        <v>50</v>
      </c>
      <c r="E72" s="338"/>
      <c r="F72" s="246"/>
      <c r="G72" s="251">
        <f>G30</f>
        <v>21158</v>
      </c>
      <c r="H72" s="251">
        <f>G72</f>
        <v>21158</v>
      </c>
      <c r="I72" s="251">
        <v>0</v>
      </c>
      <c r="J72" s="251">
        <v>6803</v>
      </c>
      <c r="K72" s="251">
        <v>4560</v>
      </c>
      <c r="L72" s="251">
        <v>2672</v>
      </c>
      <c r="M72" s="251">
        <v>6173</v>
      </c>
      <c r="N72" s="251">
        <v>895</v>
      </c>
      <c r="O72" s="251">
        <v>20378</v>
      </c>
      <c r="P72" s="251">
        <v>0</v>
      </c>
      <c r="Q72" s="251">
        <v>0</v>
      </c>
      <c r="R72" s="251">
        <v>6803</v>
      </c>
      <c r="S72" s="251">
        <v>4560</v>
      </c>
      <c r="T72" s="251">
        <v>2672</v>
      </c>
      <c r="U72" s="251">
        <v>6173</v>
      </c>
      <c r="V72" s="251">
        <v>895</v>
      </c>
      <c r="W72" s="251">
        <v>20378</v>
      </c>
      <c r="X72" s="245">
        <v>0</v>
      </c>
      <c r="Y72" s="245"/>
      <c r="Z72" s="245" t="s">
        <v>383</v>
      </c>
      <c r="AA72" s="245" t="s">
        <v>383</v>
      </c>
      <c r="AB72" s="245" t="s">
        <v>610</v>
      </c>
      <c r="AC72" s="245"/>
      <c r="AD72" s="245"/>
      <c r="AE72" s="245"/>
      <c r="AF72" s="245"/>
      <c r="AG72" s="245"/>
      <c r="AH72" s="245"/>
      <c r="AI72" s="245"/>
      <c r="AJ72" s="245"/>
      <c r="AK72" s="245"/>
      <c r="AL72" s="245"/>
      <c r="AM72" s="245"/>
      <c r="AN72" s="267"/>
      <c r="AO72" s="246"/>
      <c r="AP72" s="246"/>
      <c r="AQ72" s="356"/>
    </row>
    <row r="73" spans="1:43" s="284" customFormat="1" ht="36" x14ac:dyDescent="0.3">
      <c r="A73" s="365"/>
      <c r="B73" s="340"/>
      <c r="C73" s="340"/>
      <c r="D73" s="245" t="s">
        <v>51</v>
      </c>
      <c r="E73" s="338"/>
      <c r="F73" s="246"/>
      <c r="G73" s="251"/>
      <c r="H73" s="251"/>
      <c r="I73" s="251">
        <v>0</v>
      </c>
      <c r="J73" s="251">
        <v>3200</v>
      </c>
      <c r="K73" s="251">
        <v>2200</v>
      </c>
      <c r="L73" s="251">
        <v>1200</v>
      </c>
      <c r="M73" s="251">
        <v>3000</v>
      </c>
      <c r="N73" s="251">
        <v>400</v>
      </c>
      <c r="O73" s="251">
        <v>9800</v>
      </c>
      <c r="P73" s="251">
        <v>0</v>
      </c>
      <c r="Q73" s="251">
        <v>0</v>
      </c>
      <c r="R73" s="251">
        <v>3200</v>
      </c>
      <c r="S73" s="251">
        <v>2200</v>
      </c>
      <c r="T73" s="251">
        <v>1200</v>
      </c>
      <c r="U73" s="251">
        <v>3000</v>
      </c>
      <c r="V73" s="251">
        <v>400</v>
      </c>
      <c r="W73" s="251">
        <v>9800</v>
      </c>
      <c r="X73" s="245">
        <v>0</v>
      </c>
      <c r="Y73" s="245"/>
      <c r="Z73" s="245"/>
      <c r="AA73" s="245"/>
      <c r="AB73" s="245" t="s">
        <v>611</v>
      </c>
      <c r="AC73" s="245"/>
      <c r="AD73" s="245"/>
      <c r="AE73" s="245"/>
      <c r="AF73" s="245"/>
      <c r="AG73" s="245"/>
      <c r="AH73" s="245"/>
      <c r="AI73" s="245"/>
      <c r="AJ73" s="245"/>
      <c r="AK73" s="245"/>
      <c r="AL73" s="245"/>
      <c r="AM73" s="245"/>
      <c r="AN73" s="267"/>
      <c r="AO73" s="246"/>
      <c r="AP73" s="246"/>
      <c r="AQ73" s="356"/>
    </row>
    <row r="74" spans="1:43" s="284" customFormat="1" ht="126" x14ac:dyDescent="0.3">
      <c r="A74" s="365"/>
      <c r="B74" s="248" t="s">
        <v>184</v>
      </c>
      <c r="C74" s="319" t="s">
        <v>53</v>
      </c>
      <c r="D74" s="248" t="s">
        <v>375</v>
      </c>
      <c r="E74" s="342"/>
      <c r="F74" s="254"/>
      <c r="G74" s="249"/>
      <c r="H74" s="249"/>
      <c r="I74" s="249"/>
      <c r="J74" s="249"/>
      <c r="K74" s="249"/>
      <c r="L74" s="249"/>
      <c r="M74" s="249"/>
      <c r="N74" s="249"/>
      <c r="O74" s="249"/>
      <c r="P74" s="249"/>
      <c r="Q74" s="269"/>
      <c r="R74" s="269"/>
      <c r="S74" s="269"/>
      <c r="T74" s="269"/>
      <c r="U74" s="269"/>
      <c r="V74" s="269"/>
      <c r="W74" s="269"/>
      <c r="X74" s="270"/>
      <c r="Y74" s="271"/>
      <c r="Z74" s="248"/>
      <c r="AA74" s="248"/>
      <c r="AB74" s="248" t="s">
        <v>502</v>
      </c>
      <c r="AC74" s="248" t="s">
        <v>186</v>
      </c>
      <c r="AD74" s="248" t="s">
        <v>187</v>
      </c>
      <c r="AE74" s="248" t="s">
        <v>188</v>
      </c>
      <c r="AF74" s="248" t="s">
        <v>716</v>
      </c>
      <c r="AG74" s="248" t="s">
        <v>189</v>
      </c>
      <c r="AH74" s="248" t="s">
        <v>40</v>
      </c>
      <c r="AI74" s="248" t="s">
        <v>41</v>
      </c>
      <c r="AJ74" s="248"/>
      <c r="AK74" s="248"/>
      <c r="AL74" s="248" t="s">
        <v>69</v>
      </c>
      <c r="AM74" s="248" t="s">
        <v>89</v>
      </c>
      <c r="AN74" s="267"/>
      <c r="AO74" s="254"/>
      <c r="AP74" s="254"/>
      <c r="AQ74" s="356"/>
    </row>
    <row r="75" spans="1:43" s="284" customFormat="1" ht="54" x14ac:dyDescent="0.3">
      <c r="A75" s="365"/>
      <c r="B75" s="248" t="s">
        <v>190</v>
      </c>
      <c r="C75" s="319" t="s">
        <v>53</v>
      </c>
      <c r="D75" s="248" t="s">
        <v>191</v>
      </c>
      <c r="E75" s="342"/>
      <c r="F75" s="254"/>
      <c r="G75" s="249"/>
      <c r="H75" s="249"/>
      <c r="I75" s="249"/>
      <c r="J75" s="249"/>
      <c r="K75" s="249"/>
      <c r="L75" s="249"/>
      <c r="M75" s="249"/>
      <c r="N75" s="249"/>
      <c r="O75" s="249"/>
      <c r="P75" s="249"/>
      <c r="Q75" s="269"/>
      <c r="R75" s="269"/>
      <c r="S75" s="269"/>
      <c r="T75" s="269"/>
      <c r="U75" s="269"/>
      <c r="V75" s="269"/>
      <c r="W75" s="269"/>
      <c r="X75" s="270"/>
      <c r="Y75" s="271"/>
      <c r="Z75" s="248"/>
      <c r="AA75" s="248"/>
      <c r="AB75" s="248" t="s">
        <v>501</v>
      </c>
      <c r="AC75" s="248" t="s">
        <v>192</v>
      </c>
      <c r="AD75" s="248" t="s">
        <v>86</v>
      </c>
      <c r="AE75" s="248" t="s">
        <v>725</v>
      </c>
      <c r="AF75" s="248" t="s">
        <v>717</v>
      </c>
      <c r="AG75" s="248" t="s">
        <v>189</v>
      </c>
      <c r="AH75" s="248" t="s">
        <v>40</v>
      </c>
      <c r="AI75" s="248" t="s">
        <v>194</v>
      </c>
      <c r="AJ75" s="248" t="s">
        <v>42</v>
      </c>
      <c r="AK75" s="248"/>
      <c r="AL75" s="248" t="s">
        <v>69</v>
      </c>
      <c r="AM75" s="248" t="s">
        <v>195</v>
      </c>
      <c r="AN75" s="267"/>
      <c r="AO75" s="254"/>
      <c r="AP75" s="254"/>
      <c r="AQ75" s="356"/>
    </row>
    <row r="76" spans="1:43" s="284" customFormat="1" ht="252" x14ac:dyDescent="0.3">
      <c r="A76" s="365"/>
      <c r="B76" s="248" t="s">
        <v>196</v>
      </c>
      <c r="C76" s="319" t="s">
        <v>53</v>
      </c>
      <c r="D76" s="248" t="s">
        <v>197</v>
      </c>
      <c r="E76" s="342"/>
      <c r="F76" s="254"/>
      <c r="G76" s="249"/>
      <c r="H76" s="249"/>
      <c r="I76" s="249"/>
      <c r="J76" s="249"/>
      <c r="K76" s="249"/>
      <c r="L76" s="249"/>
      <c r="M76" s="249"/>
      <c r="N76" s="249"/>
      <c r="O76" s="249"/>
      <c r="P76" s="249"/>
      <c r="Q76" s="269"/>
      <c r="R76" s="269"/>
      <c r="S76" s="269"/>
      <c r="T76" s="269"/>
      <c r="U76" s="269"/>
      <c r="V76" s="269"/>
      <c r="W76" s="269"/>
      <c r="X76" s="270"/>
      <c r="Y76" s="271"/>
      <c r="Z76" s="248"/>
      <c r="AA76" s="248"/>
      <c r="AB76" s="248" t="s">
        <v>503</v>
      </c>
      <c r="AC76" s="248" t="s">
        <v>198</v>
      </c>
      <c r="AD76" s="248" t="s">
        <v>37</v>
      </c>
      <c r="AE76" s="248" t="s">
        <v>726</v>
      </c>
      <c r="AF76" s="248" t="s">
        <v>718</v>
      </c>
      <c r="AG76" s="248" t="s">
        <v>200</v>
      </c>
      <c r="AH76" s="248" t="s">
        <v>40</v>
      </c>
      <c r="AI76" s="248" t="s">
        <v>194</v>
      </c>
      <c r="AJ76" s="248" t="s">
        <v>42</v>
      </c>
      <c r="AK76" s="248"/>
      <c r="AL76" s="248" t="s">
        <v>69</v>
      </c>
      <c r="AM76" s="248" t="s">
        <v>89</v>
      </c>
      <c r="AN76" s="267"/>
      <c r="AO76" s="254"/>
      <c r="AP76" s="254"/>
      <c r="AQ76" s="356"/>
    </row>
    <row r="77" spans="1:43" s="285" customFormat="1" ht="54" x14ac:dyDescent="0.3">
      <c r="A77" s="365"/>
      <c r="B77" s="302">
        <v>3.2</v>
      </c>
      <c r="C77" s="302" t="s">
        <v>46</v>
      </c>
      <c r="D77" s="245" t="s">
        <v>202</v>
      </c>
      <c r="E77" s="338">
        <f>F77/H77</f>
        <v>317.73076923076923</v>
      </c>
      <c r="F77" s="246">
        <f>'[1]MoEW+Summary BUDGET Reduced'!D106</f>
        <v>41305000</v>
      </c>
      <c r="G77" s="251">
        <f>SUM(G78:G81)</f>
        <v>185500</v>
      </c>
      <c r="H77" s="251">
        <v>130000</v>
      </c>
      <c r="I77" s="251">
        <f>$G$77*AS35</f>
        <v>15916.201215453739</v>
      </c>
      <c r="J77" s="251">
        <f>$G$77*AS36</f>
        <v>30370.329729031193</v>
      </c>
      <c r="K77" s="251">
        <f>$G$77*AS37</f>
        <v>38807.214644827989</v>
      </c>
      <c r="L77" s="251">
        <f>$G$77*AS38</f>
        <v>16375.243010209679</v>
      </c>
      <c r="M77" s="251">
        <f>$G$77*AS39</f>
        <v>5646.1012951782204</v>
      </c>
      <c r="N77" s="251">
        <f>$G$77*AS40</f>
        <v>54369.446244703548</v>
      </c>
      <c r="O77" s="251">
        <f>$G$77*AS41</f>
        <v>14970.34262240072</v>
      </c>
      <c r="P77" s="251">
        <f>$G$77*AS42</f>
        <v>9045.1212381949099</v>
      </c>
      <c r="Q77" s="251">
        <f>$H$77*AS35</f>
        <v>11154.211094388065</v>
      </c>
      <c r="R77" s="251">
        <f>$H$77*AS36</f>
        <v>21283.789028431565</v>
      </c>
      <c r="S77" s="251">
        <f>$H$77*AS37</f>
        <v>27196.430748396971</v>
      </c>
      <c r="T77" s="251">
        <f>$H$77*AS38</f>
        <v>11475.911543543172</v>
      </c>
      <c r="U77" s="251">
        <f>$H$77*AS39</f>
        <v>3956.836487186893</v>
      </c>
      <c r="V77" s="251">
        <f>$H$77*AS40</f>
        <v>38102.576883080648</v>
      </c>
      <c r="W77" s="251">
        <f>$H$77*AS41</f>
        <v>10491.34523402746</v>
      </c>
      <c r="X77" s="251">
        <f>$H$77*AS42</f>
        <v>6338.8989809452196</v>
      </c>
      <c r="Y77" s="245"/>
      <c r="Z77" s="245"/>
      <c r="AA77" s="245" t="s">
        <v>487</v>
      </c>
      <c r="AB77" s="245"/>
      <c r="AC77" s="245" t="s">
        <v>203</v>
      </c>
      <c r="AD77" s="245" t="s">
        <v>73</v>
      </c>
      <c r="AE77" s="245" t="s">
        <v>204</v>
      </c>
      <c r="AF77" s="245" t="s">
        <v>434</v>
      </c>
      <c r="AG77" s="245" t="s">
        <v>195</v>
      </c>
      <c r="AH77" s="245" t="s">
        <v>417</v>
      </c>
      <c r="AI77" s="245" t="s">
        <v>41</v>
      </c>
      <c r="AJ77" s="346" t="s">
        <v>420</v>
      </c>
      <c r="AK77" s="245" t="s">
        <v>436</v>
      </c>
      <c r="AL77" s="245" t="s">
        <v>69</v>
      </c>
      <c r="AM77" s="245" t="s">
        <v>79</v>
      </c>
      <c r="AN77" s="272"/>
      <c r="AO77" s="246"/>
      <c r="AP77" s="246">
        <f>F77</f>
        <v>41305000</v>
      </c>
      <c r="AQ77" s="356"/>
    </row>
    <row r="78" spans="1:43" s="285" customFormat="1" x14ac:dyDescent="0.3">
      <c r="A78" s="365"/>
      <c r="B78" s="340"/>
      <c r="C78" s="340"/>
      <c r="D78" s="245" t="s">
        <v>258</v>
      </c>
      <c r="E78" s="338"/>
      <c r="F78" s="246"/>
      <c r="G78" s="251">
        <v>32500</v>
      </c>
      <c r="H78" s="251">
        <f>H77*0.25</f>
        <v>32500</v>
      </c>
      <c r="I78" s="251">
        <f>I77*0.25</f>
        <v>3979.0503038634347</v>
      </c>
      <c r="J78" s="251">
        <f t="shared" ref="J78:O78" si="16">J77*0.25</f>
        <v>7592.5824322577982</v>
      </c>
      <c r="K78" s="251">
        <f t="shared" si="16"/>
        <v>9701.8036612069973</v>
      </c>
      <c r="L78" s="251">
        <f t="shared" si="16"/>
        <v>4093.8107525524197</v>
      </c>
      <c r="M78" s="251">
        <f t="shared" si="16"/>
        <v>1411.5253237945551</v>
      </c>
      <c r="N78" s="251">
        <f t="shared" si="16"/>
        <v>13592.361561175887</v>
      </c>
      <c r="O78" s="251">
        <f t="shared" si="16"/>
        <v>3742.58565560018</v>
      </c>
      <c r="P78" s="251">
        <f>P77*0.25</f>
        <v>2261.2803095487275</v>
      </c>
      <c r="Q78" s="251">
        <f>Q77*0.25</f>
        <v>2788.5527735970163</v>
      </c>
      <c r="R78" s="251">
        <f t="shared" ref="R78:X78" si="17">R77*0.25</f>
        <v>5320.9472571078913</v>
      </c>
      <c r="S78" s="251">
        <f t="shared" si="17"/>
        <v>6799.1076870992429</v>
      </c>
      <c r="T78" s="251">
        <f t="shared" si="17"/>
        <v>2868.9778858857931</v>
      </c>
      <c r="U78" s="251">
        <f t="shared" si="17"/>
        <v>989.20912179672325</v>
      </c>
      <c r="V78" s="251">
        <f t="shared" si="17"/>
        <v>9525.6442207701621</v>
      </c>
      <c r="W78" s="251">
        <f t="shared" si="17"/>
        <v>2622.836308506865</v>
      </c>
      <c r="X78" s="251">
        <f t="shared" si="17"/>
        <v>1584.7247452363049</v>
      </c>
      <c r="Y78" s="245"/>
      <c r="Z78" s="245" t="s">
        <v>208</v>
      </c>
      <c r="AA78" s="245"/>
      <c r="AB78" s="245" t="s">
        <v>515</v>
      </c>
      <c r="AC78" s="245"/>
      <c r="AD78" s="245"/>
      <c r="AE78" s="245"/>
      <c r="AF78" s="245"/>
      <c r="AG78" s="245"/>
      <c r="AH78" s="245"/>
      <c r="AI78" s="245"/>
      <c r="AJ78" s="245"/>
      <c r="AK78" s="245"/>
      <c r="AL78" s="245"/>
      <c r="AM78" s="245"/>
      <c r="AN78" s="272"/>
      <c r="AO78" s="246"/>
      <c r="AP78" s="246"/>
      <c r="AQ78" s="356"/>
    </row>
    <row r="79" spans="1:43" s="285" customFormat="1" x14ac:dyDescent="0.3">
      <c r="A79" s="365"/>
      <c r="B79" s="340"/>
      <c r="C79" s="340"/>
      <c r="D79" s="245" t="s">
        <v>259</v>
      </c>
      <c r="E79" s="338"/>
      <c r="F79" s="246"/>
      <c r="G79" s="251">
        <v>91000</v>
      </c>
      <c r="H79" s="251">
        <f>H77*0.7</f>
        <v>91000</v>
      </c>
      <c r="I79" s="251">
        <f>I77*0.7</f>
        <v>11141.340850817616</v>
      </c>
      <c r="J79" s="251">
        <f t="shared" ref="J79:O79" si="18">J77*0.7</f>
        <v>21259.230810321835</v>
      </c>
      <c r="K79" s="251">
        <f t="shared" si="18"/>
        <v>27165.050251379591</v>
      </c>
      <c r="L79" s="251">
        <f t="shared" si="18"/>
        <v>11462.670107146774</v>
      </c>
      <c r="M79" s="251">
        <f t="shared" si="18"/>
        <v>3952.2709066247539</v>
      </c>
      <c r="N79" s="251">
        <f t="shared" si="18"/>
        <v>38058.612371292482</v>
      </c>
      <c r="O79" s="251">
        <f t="shared" si="18"/>
        <v>10479.239835680502</v>
      </c>
      <c r="P79" s="251">
        <f>P77*0.7</f>
        <v>6331.5848667364362</v>
      </c>
      <c r="Q79" s="251">
        <f>Q77*0.7</f>
        <v>7807.9477660716448</v>
      </c>
      <c r="R79" s="251">
        <f t="shared" ref="R79:X79" si="19">R77*0.7</f>
        <v>14898.652319902094</v>
      </c>
      <c r="S79" s="251">
        <f t="shared" si="19"/>
        <v>19037.50152387788</v>
      </c>
      <c r="T79" s="251">
        <f t="shared" si="19"/>
        <v>8033.1380804802202</v>
      </c>
      <c r="U79" s="251">
        <f t="shared" si="19"/>
        <v>2769.7855410308248</v>
      </c>
      <c r="V79" s="251">
        <f t="shared" si="19"/>
        <v>26671.803818156452</v>
      </c>
      <c r="W79" s="251">
        <f t="shared" si="19"/>
        <v>7343.9416638192215</v>
      </c>
      <c r="X79" s="251">
        <f t="shared" si="19"/>
        <v>4437.2292866616535</v>
      </c>
      <c r="Y79" s="245"/>
      <c r="Z79" s="245"/>
      <c r="AA79" s="245"/>
      <c r="AB79" s="245" t="s">
        <v>516</v>
      </c>
      <c r="AC79" s="245"/>
      <c r="AD79" s="245"/>
      <c r="AE79" s="245"/>
      <c r="AF79" s="245"/>
      <c r="AG79" s="245"/>
      <c r="AH79" s="245"/>
      <c r="AI79" s="245"/>
      <c r="AJ79" s="245"/>
      <c r="AK79" s="245"/>
      <c r="AL79" s="245"/>
      <c r="AM79" s="245"/>
      <c r="AN79" s="272"/>
      <c r="AO79" s="246"/>
      <c r="AP79" s="246"/>
      <c r="AQ79" s="356"/>
    </row>
    <row r="80" spans="1:43" s="285" customFormat="1" ht="36" x14ac:dyDescent="0.3">
      <c r="A80" s="365"/>
      <c r="B80" s="340"/>
      <c r="C80" s="340"/>
      <c r="D80" s="245" t="s">
        <v>50</v>
      </c>
      <c r="E80" s="338"/>
      <c r="F80" s="246"/>
      <c r="G80" s="251">
        <v>42000</v>
      </c>
      <c r="H80" s="251">
        <f>H77*0.04</f>
        <v>5200</v>
      </c>
      <c r="I80" s="251">
        <f>I77*0.04</f>
        <v>636.64804861814957</v>
      </c>
      <c r="J80" s="251">
        <f t="shared" ref="J80:P80" si="20">J77*0.04</f>
        <v>1214.8131891612477</v>
      </c>
      <c r="K80" s="251">
        <f t="shared" si="20"/>
        <v>1552.2885857931196</v>
      </c>
      <c r="L80" s="251">
        <f t="shared" si="20"/>
        <v>655.00972040838712</v>
      </c>
      <c r="M80" s="251">
        <f t="shared" si="20"/>
        <v>225.84405180712884</v>
      </c>
      <c r="N80" s="251">
        <f t="shared" si="20"/>
        <v>2174.7778497881418</v>
      </c>
      <c r="O80" s="251">
        <f t="shared" si="20"/>
        <v>598.81370489602875</v>
      </c>
      <c r="P80" s="251">
        <f t="shared" si="20"/>
        <v>361.80484952779642</v>
      </c>
      <c r="Q80" s="251">
        <f>Q77*0.04</f>
        <v>446.16844377552263</v>
      </c>
      <c r="R80" s="251">
        <f t="shared" ref="R80:X80" si="21">R77*0.04</f>
        <v>851.35156113726259</v>
      </c>
      <c r="S80" s="251">
        <f t="shared" si="21"/>
        <v>1087.8572299358789</v>
      </c>
      <c r="T80" s="251">
        <f t="shared" si="21"/>
        <v>459.0364617417269</v>
      </c>
      <c r="U80" s="251">
        <f t="shared" si="21"/>
        <v>158.27345948747572</v>
      </c>
      <c r="V80" s="251">
        <f t="shared" si="21"/>
        <v>1524.103075323226</v>
      </c>
      <c r="W80" s="251">
        <f t="shared" si="21"/>
        <v>419.65380936109841</v>
      </c>
      <c r="X80" s="251">
        <f t="shared" si="21"/>
        <v>253.55595923780879</v>
      </c>
      <c r="Y80" s="245"/>
      <c r="Z80" s="245" t="s">
        <v>388</v>
      </c>
      <c r="AA80" s="245" t="s">
        <v>388</v>
      </c>
      <c r="AB80" s="245" t="s">
        <v>504</v>
      </c>
      <c r="AC80" s="245"/>
      <c r="AD80" s="245"/>
      <c r="AE80" s="245"/>
      <c r="AF80" s="245"/>
      <c r="AG80" s="245"/>
      <c r="AH80" s="245"/>
      <c r="AI80" s="245"/>
      <c r="AJ80" s="245"/>
      <c r="AK80" s="245"/>
      <c r="AL80" s="245"/>
      <c r="AM80" s="245"/>
      <c r="AN80" s="272"/>
      <c r="AO80" s="246"/>
      <c r="AP80" s="246"/>
      <c r="AQ80" s="356"/>
    </row>
    <row r="81" spans="1:43" s="285" customFormat="1" ht="36" x14ac:dyDescent="0.3">
      <c r="A81" s="365"/>
      <c r="B81" s="340"/>
      <c r="C81" s="340"/>
      <c r="D81" s="245" t="s">
        <v>51</v>
      </c>
      <c r="E81" s="338"/>
      <c r="F81" s="246"/>
      <c r="G81" s="251">
        <v>20000</v>
      </c>
      <c r="H81" s="251">
        <f>H77*0.01</f>
        <v>1300</v>
      </c>
      <c r="I81" s="251">
        <f>I77*0.01</f>
        <v>159.16201215453739</v>
      </c>
      <c r="J81" s="251">
        <f t="shared" ref="J81:P81" si="22">J77*0.01</f>
        <v>303.70329729031192</v>
      </c>
      <c r="K81" s="251">
        <f t="shared" si="22"/>
        <v>388.07214644827991</v>
      </c>
      <c r="L81" s="251">
        <f t="shared" si="22"/>
        <v>163.75243010209678</v>
      </c>
      <c r="M81" s="251">
        <f t="shared" si="22"/>
        <v>56.461012951782209</v>
      </c>
      <c r="N81" s="251">
        <f t="shared" si="22"/>
        <v>543.69446244703545</v>
      </c>
      <c r="O81" s="251">
        <f t="shared" si="22"/>
        <v>149.70342622400719</v>
      </c>
      <c r="P81" s="251">
        <f t="shared" si="22"/>
        <v>90.451212381949105</v>
      </c>
      <c r="Q81" s="251">
        <f>Q77*0.01</f>
        <v>111.54211094388066</v>
      </c>
      <c r="R81" s="251">
        <f t="shared" ref="R81:X81" si="23">R77*0.01</f>
        <v>212.83789028431565</v>
      </c>
      <c r="S81" s="251">
        <f t="shared" si="23"/>
        <v>271.96430748396972</v>
      </c>
      <c r="T81" s="251">
        <f t="shared" si="23"/>
        <v>114.75911543543172</v>
      </c>
      <c r="U81" s="251">
        <f t="shared" si="23"/>
        <v>39.56836487186893</v>
      </c>
      <c r="V81" s="251">
        <f t="shared" si="23"/>
        <v>381.0257688308065</v>
      </c>
      <c r="W81" s="251">
        <f t="shared" si="23"/>
        <v>104.9134523402746</v>
      </c>
      <c r="X81" s="251">
        <f t="shared" si="23"/>
        <v>63.388989809452198</v>
      </c>
      <c r="Y81" s="245"/>
      <c r="Z81" s="245" t="s">
        <v>388</v>
      </c>
      <c r="AA81" s="245" t="s">
        <v>388</v>
      </c>
      <c r="AB81" s="245" t="s">
        <v>517</v>
      </c>
      <c r="AC81" s="245"/>
      <c r="AD81" s="245"/>
      <c r="AE81" s="245"/>
      <c r="AF81" s="245"/>
      <c r="AG81" s="245"/>
      <c r="AH81" s="245"/>
      <c r="AI81" s="245"/>
      <c r="AJ81" s="245"/>
      <c r="AK81" s="245"/>
      <c r="AL81" s="245"/>
      <c r="AM81" s="245"/>
      <c r="AN81" s="272"/>
      <c r="AO81" s="246"/>
      <c r="AP81" s="246"/>
      <c r="AQ81" s="356"/>
    </row>
    <row r="82" spans="1:43" s="284" customFormat="1" ht="54" x14ac:dyDescent="0.3">
      <c r="A82" s="365"/>
      <c r="B82" s="248" t="s">
        <v>209</v>
      </c>
      <c r="C82" s="319" t="s">
        <v>53</v>
      </c>
      <c r="D82" s="248" t="s">
        <v>524</v>
      </c>
      <c r="E82" s="342"/>
      <c r="F82" s="254"/>
      <c r="G82" s="249"/>
      <c r="H82" s="249"/>
      <c r="I82" s="249"/>
      <c r="J82" s="249"/>
      <c r="K82" s="249"/>
      <c r="L82" s="249"/>
      <c r="M82" s="249"/>
      <c r="N82" s="249"/>
      <c r="O82" s="249"/>
      <c r="P82" s="249"/>
      <c r="Q82" s="269"/>
      <c r="R82" s="269"/>
      <c r="S82" s="269"/>
      <c r="T82" s="269"/>
      <c r="U82" s="269"/>
      <c r="V82" s="269"/>
      <c r="W82" s="269"/>
      <c r="X82" s="270"/>
      <c r="Y82" s="271"/>
      <c r="Z82" s="248"/>
      <c r="AA82" s="248"/>
      <c r="AB82" s="248" t="s">
        <v>613</v>
      </c>
      <c r="AC82" s="248" t="s">
        <v>612</v>
      </c>
      <c r="AD82" s="248" t="s">
        <v>110</v>
      </c>
      <c r="AE82" s="248" t="s">
        <v>212</v>
      </c>
      <c r="AF82" s="248" t="s">
        <v>434</v>
      </c>
      <c r="AG82" s="248" t="s">
        <v>89</v>
      </c>
      <c r="AH82" s="248" t="s">
        <v>40</v>
      </c>
      <c r="AI82" s="248"/>
      <c r="AJ82" s="248"/>
      <c r="AK82" s="248"/>
      <c r="AL82" s="248" t="s">
        <v>69</v>
      </c>
      <c r="AM82" s="248"/>
      <c r="AN82" s="267"/>
      <c r="AO82" s="254"/>
      <c r="AP82" s="254"/>
      <c r="AQ82" s="356"/>
    </row>
    <row r="83" spans="1:43" s="284" customFormat="1" ht="54" x14ac:dyDescent="0.3">
      <c r="A83" s="365"/>
      <c r="B83" s="248" t="s">
        <v>214</v>
      </c>
      <c r="C83" s="319" t="s">
        <v>53</v>
      </c>
      <c r="D83" s="248" t="s">
        <v>367</v>
      </c>
      <c r="E83" s="342"/>
      <c r="F83" s="254"/>
      <c r="G83" s="249"/>
      <c r="H83" s="249"/>
      <c r="I83" s="249"/>
      <c r="J83" s="249"/>
      <c r="K83" s="249"/>
      <c r="L83" s="249"/>
      <c r="M83" s="249"/>
      <c r="N83" s="249"/>
      <c r="O83" s="249"/>
      <c r="P83" s="249"/>
      <c r="Q83" s="269"/>
      <c r="R83" s="269"/>
      <c r="S83" s="269"/>
      <c r="T83" s="269"/>
      <c r="U83" s="269"/>
      <c r="V83" s="269"/>
      <c r="W83" s="269"/>
      <c r="X83" s="270"/>
      <c r="Y83" s="271"/>
      <c r="Z83" s="248"/>
      <c r="AA83" s="248"/>
      <c r="AB83" s="248" t="s">
        <v>614</v>
      </c>
      <c r="AC83" s="248" t="s">
        <v>615</v>
      </c>
      <c r="AD83" s="248" t="s">
        <v>217</v>
      </c>
      <c r="AE83" s="248" t="s">
        <v>218</v>
      </c>
      <c r="AF83" s="248" t="s">
        <v>434</v>
      </c>
      <c r="AG83" s="248" t="s">
        <v>89</v>
      </c>
      <c r="AH83" s="248" t="s">
        <v>40</v>
      </c>
      <c r="AI83" s="248"/>
      <c r="AJ83" s="248"/>
      <c r="AK83" s="248"/>
      <c r="AL83" s="248" t="s">
        <v>69</v>
      </c>
      <c r="AM83" s="248"/>
      <c r="AN83" s="267"/>
      <c r="AO83" s="254"/>
      <c r="AP83" s="254"/>
      <c r="AQ83" s="356"/>
    </row>
    <row r="84" spans="1:43" s="285" customFormat="1" ht="72" x14ac:dyDescent="0.3">
      <c r="A84" s="365"/>
      <c r="B84" s="302">
        <v>3.3</v>
      </c>
      <c r="C84" s="302" t="s">
        <v>46</v>
      </c>
      <c r="D84" s="245" t="s">
        <v>219</v>
      </c>
      <c r="E84" s="338"/>
      <c r="F84" s="246">
        <f>'[1]MoEW+Summary BUDGET Reduced'!D107</f>
        <v>15000000</v>
      </c>
      <c r="G84" s="251">
        <f>'[3]MoEW+Summary TARGETS'!J115</f>
        <v>20000</v>
      </c>
      <c r="H84" s="251">
        <f>G84</f>
        <v>20000</v>
      </c>
      <c r="I84" s="251">
        <f>'[3]MoEW+Summary TARGETS'!B115</f>
        <v>2857.1428571428573</v>
      </c>
      <c r="J84" s="251">
        <f>'[3]MoEW+Summary TARGETS'!C115</f>
        <v>2857.1428571428573</v>
      </c>
      <c r="K84" s="251">
        <f>'[3]MoEW+Summary TARGETS'!D115</f>
        <v>2857.1428571428573</v>
      </c>
      <c r="L84" s="251">
        <f>'[3]MoEW+Summary TARGETS'!E115</f>
        <v>2857.1428571428573</v>
      </c>
      <c r="M84" s="251">
        <f>'[3]MoEW+Summary TARGETS'!F115</f>
        <v>0</v>
      </c>
      <c r="N84" s="251">
        <f>'[3]MoEW+Summary TARGETS'!G115</f>
        <v>2857.1428571428573</v>
      </c>
      <c r="O84" s="251">
        <f>'[3]MoEW+Summary TARGETS'!H115</f>
        <v>2857.1428571428573</v>
      </c>
      <c r="P84" s="251">
        <f>'[3]MoEW+Summary TARGETS'!I115</f>
        <v>2857.1428571428573</v>
      </c>
      <c r="Q84" s="251">
        <v>2857.1428571428573</v>
      </c>
      <c r="R84" s="251">
        <v>2857.1428571428573</v>
      </c>
      <c r="S84" s="251">
        <v>2857.1428571428573</v>
      </c>
      <c r="T84" s="251">
        <v>2857.1428571428573</v>
      </c>
      <c r="U84" s="251">
        <v>0</v>
      </c>
      <c r="V84" s="251">
        <v>2857.1428571428573</v>
      </c>
      <c r="W84" s="251">
        <v>2857.1428571428573</v>
      </c>
      <c r="X84" s="245">
        <v>2857.1428571428573</v>
      </c>
      <c r="Y84" s="245" t="s">
        <v>486</v>
      </c>
      <c r="Z84" s="245" t="s">
        <v>485</v>
      </c>
      <c r="AA84" s="245"/>
      <c r="AB84" s="245"/>
      <c r="AC84" s="245" t="s">
        <v>617</v>
      </c>
      <c r="AD84" s="245"/>
      <c r="AE84" s="245" t="s">
        <v>700</v>
      </c>
      <c r="AF84" s="245" t="s">
        <v>434</v>
      </c>
      <c r="AG84" s="245" t="s">
        <v>195</v>
      </c>
      <c r="AH84" s="245" t="s">
        <v>417</v>
      </c>
      <c r="AI84" s="245" t="s">
        <v>435</v>
      </c>
      <c r="AJ84" s="245" t="s">
        <v>420</v>
      </c>
      <c r="AK84" s="245" t="s">
        <v>470</v>
      </c>
      <c r="AL84" s="245" t="s">
        <v>69</v>
      </c>
      <c r="AM84" s="245" t="s">
        <v>479</v>
      </c>
      <c r="AN84" s="272"/>
      <c r="AO84" s="246"/>
      <c r="AP84" s="246">
        <f>F84</f>
        <v>15000000</v>
      </c>
      <c r="AQ84" s="356"/>
    </row>
    <row r="85" spans="1:43" s="285" customFormat="1" ht="72" x14ac:dyDescent="0.3">
      <c r="A85" s="365"/>
      <c r="B85" s="340"/>
      <c r="C85" s="340"/>
      <c r="D85" s="245" t="s">
        <v>258</v>
      </c>
      <c r="E85" s="338"/>
      <c r="F85" s="246"/>
      <c r="G85" s="251">
        <f>G84*0.25</f>
        <v>5000</v>
      </c>
      <c r="H85" s="251">
        <f>G85</f>
        <v>5000</v>
      </c>
      <c r="I85" s="251">
        <f>I84*0.25</f>
        <v>714.28571428571433</v>
      </c>
      <c r="J85" s="251">
        <f t="shared" ref="J85:P85" si="24">J84*0.25</f>
        <v>714.28571428571433</v>
      </c>
      <c r="K85" s="251">
        <f t="shared" si="24"/>
        <v>714.28571428571433</v>
      </c>
      <c r="L85" s="251">
        <f t="shared" si="24"/>
        <v>714.28571428571433</v>
      </c>
      <c r="M85" s="251">
        <f t="shared" si="24"/>
        <v>0</v>
      </c>
      <c r="N85" s="251">
        <f t="shared" si="24"/>
        <v>714.28571428571433</v>
      </c>
      <c r="O85" s="251">
        <f t="shared" si="24"/>
        <v>714.28571428571433</v>
      </c>
      <c r="P85" s="251">
        <f t="shared" si="24"/>
        <v>714.28571428571433</v>
      </c>
      <c r="Q85" s="251">
        <v>714.28571428571433</v>
      </c>
      <c r="R85" s="251">
        <v>714.28571428571433</v>
      </c>
      <c r="S85" s="251">
        <v>714.28571428571433</v>
      </c>
      <c r="T85" s="251">
        <v>714.28571428571433</v>
      </c>
      <c r="U85" s="251">
        <v>0</v>
      </c>
      <c r="V85" s="251">
        <v>714.28571428571433</v>
      </c>
      <c r="W85" s="251">
        <v>714.28571428571433</v>
      </c>
      <c r="X85" s="245">
        <v>714.28571428571433</v>
      </c>
      <c r="Y85" s="245"/>
      <c r="Z85" s="245"/>
      <c r="AA85" s="245"/>
      <c r="AB85" s="245" t="s">
        <v>616</v>
      </c>
      <c r="AC85" s="245"/>
      <c r="AD85" s="245"/>
      <c r="AE85" s="245"/>
      <c r="AF85" s="245"/>
      <c r="AG85" s="245"/>
      <c r="AH85" s="245"/>
      <c r="AI85" s="245"/>
      <c r="AJ85" s="245"/>
      <c r="AK85" s="245"/>
      <c r="AL85" s="245"/>
      <c r="AM85" s="245" t="s">
        <v>480</v>
      </c>
      <c r="AN85" s="272"/>
      <c r="AO85" s="246"/>
      <c r="AP85" s="246"/>
      <c r="AQ85" s="356"/>
    </row>
    <row r="86" spans="1:43" s="285" customFormat="1" ht="72" x14ac:dyDescent="0.3">
      <c r="A86" s="365"/>
      <c r="B86" s="340"/>
      <c r="C86" s="340"/>
      <c r="D86" s="245" t="s">
        <v>259</v>
      </c>
      <c r="E86" s="338"/>
      <c r="F86" s="246"/>
      <c r="G86" s="251">
        <f>'[3]MoEW+Summary TARGETS'!K115</f>
        <v>14000</v>
      </c>
      <c r="H86" s="251">
        <f>G86</f>
        <v>14000</v>
      </c>
      <c r="I86" s="251">
        <f>I84*0.7</f>
        <v>2000</v>
      </c>
      <c r="J86" s="251">
        <f t="shared" ref="J86:P86" si="25">J84*0.7</f>
        <v>2000</v>
      </c>
      <c r="K86" s="251">
        <f t="shared" si="25"/>
        <v>2000</v>
      </c>
      <c r="L86" s="251">
        <f t="shared" si="25"/>
        <v>2000</v>
      </c>
      <c r="M86" s="251">
        <f t="shared" si="25"/>
        <v>0</v>
      </c>
      <c r="N86" s="251">
        <f t="shared" si="25"/>
        <v>2000</v>
      </c>
      <c r="O86" s="251">
        <f t="shared" si="25"/>
        <v>2000</v>
      </c>
      <c r="P86" s="251">
        <f t="shared" si="25"/>
        <v>2000</v>
      </c>
      <c r="Q86" s="251">
        <v>2000</v>
      </c>
      <c r="R86" s="251">
        <v>2000</v>
      </c>
      <c r="S86" s="251">
        <v>2000</v>
      </c>
      <c r="T86" s="251">
        <v>2000</v>
      </c>
      <c r="U86" s="251">
        <v>0</v>
      </c>
      <c r="V86" s="251">
        <v>2000</v>
      </c>
      <c r="W86" s="251">
        <v>2000</v>
      </c>
      <c r="X86" s="245">
        <v>2000</v>
      </c>
      <c r="Y86" s="245"/>
      <c r="Z86" s="245"/>
      <c r="AA86" s="245"/>
      <c r="AB86" s="245" t="s">
        <v>618</v>
      </c>
      <c r="AC86" s="245"/>
      <c r="AD86" s="245"/>
      <c r="AE86" s="245"/>
      <c r="AF86" s="245"/>
      <c r="AG86" s="245"/>
      <c r="AH86" s="245"/>
      <c r="AI86" s="245"/>
      <c r="AJ86" s="245"/>
      <c r="AK86" s="245"/>
      <c r="AL86" s="245"/>
      <c r="AM86" s="245" t="s">
        <v>479</v>
      </c>
      <c r="AN86" s="272"/>
      <c r="AO86" s="246"/>
      <c r="AP86" s="246"/>
      <c r="AQ86" s="356"/>
    </row>
    <row r="87" spans="1:43" s="285" customFormat="1" ht="72" x14ac:dyDescent="0.3">
      <c r="A87" s="365"/>
      <c r="B87" s="340"/>
      <c r="C87" s="340"/>
      <c r="D87" s="245" t="s">
        <v>50</v>
      </c>
      <c r="E87" s="338"/>
      <c r="F87" s="246"/>
      <c r="G87" s="251">
        <f>G84*0.04</f>
        <v>800</v>
      </c>
      <c r="H87" s="251">
        <f>H84*0.04</f>
        <v>800</v>
      </c>
      <c r="I87" s="251">
        <f>I84*0.04</f>
        <v>114.28571428571429</v>
      </c>
      <c r="J87" s="251">
        <f t="shared" ref="J87:P87" si="26">J84*0.04</f>
        <v>114.28571428571429</v>
      </c>
      <c r="K87" s="251">
        <f t="shared" si="26"/>
        <v>114.28571428571429</v>
      </c>
      <c r="L87" s="251">
        <f t="shared" si="26"/>
        <v>114.28571428571429</v>
      </c>
      <c r="M87" s="251">
        <f t="shared" si="26"/>
        <v>0</v>
      </c>
      <c r="N87" s="251">
        <f t="shared" si="26"/>
        <v>114.28571428571429</v>
      </c>
      <c r="O87" s="251">
        <f t="shared" si="26"/>
        <v>114.28571428571429</v>
      </c>
      <c r="P87" s="251">
        <f t="shared" si="26"/>
        <v>114.28571428571429</v>
      </c>
      <c r="Q87" s="251">
        <v>114.28571428571429</v>
      </c>
      <c r="R87" s="251">
        <v>114.28571428571429</v>
      </c>
      <c r="S87" s="251">
        <v>114.28571428571429</v>
      </c>
      <c r="T87" s="251">
        <v>114.28571428571429</v>
      </c>
      <c r="U87" s="251">
        <v>0</v>
      </c>
      <c r="V87" s="251">
        <v>114.28571428571429</v>
      </c>
      <c r="W87" s="251">
        <v>114.28571428571429</v>
      </c>
      <c r="X87" s="245">
        <v>114.28571428571429</v>
      </c>
      <c r="Y87" s="245"/>
      <c r="Z87" s="245"/>
      <c r="AA87" s="245"/>
      <c r="AB87" s="245" t="s">
        <v>619</v>
      </c>
      <c r="AC87" s="245"/>
      <c r="AD87" s="245"/>
      <c r="AE87" s="245"/>
      <c r="AF87" s="245"/>
      <c r="AG87" s="245"/>
      <c r="AH87" s="245"/>
      <c r="AI87" s="245"/>
      <c r="AJ87" s="245"/>
      <c r="AK87" s="245"/>
      <c r="AL87" s="245"/>
      <c r="AM87" s="245" t="s">
        <v>480</v>
      </c>
      <c r="AN87" s="272"/>
      <c r="AO87" s="246"/>
      <c r="AP87" s="246"/>
      <c r="AQ87" s="356"/>
    </row>
    <row r="88" spans="1:43" s="285" customFormat="1" ht="72" x14ac:dyDescent="0.3">
      <c r="A88" s="365"/>
      <c r="B88" s="340"/>
      <c r="C88" s="340"/>
      <c r="D88" s="245" t="s">
        <v>51</v>
      </c>
      <c r="E88" s="338"/>
      <c r="F88" s="246"/>
      <c r="G88" s="251">
        <f>G84*0.01</f>
        <v>200</v>
      </c>
      <c r="H88" s="251">
        <f>H84*0.01</f>
        <v>200</v>
      </c>
      <c r="I88" s="251">
        <f>I84*0.01</f>
        <v>28.571428571428573</v>
      </c>
      <c r="J88" s="251">
        <f t="shared" ref="J88:P88" si="27">J84*0.01</f>
        <v>28.571428571428573</v>
      </c>
      <c r="K88" s="251">
        <f t="shared" si="27"/>
        <v>28.571428571428573</v>
      </c>
      <c r="L88" s="251">
        <f t="shared" si="27"/>
        <v>28.571428571428573</v>
      </c>
      <c r="M88" s="251">
        <f t="shared" si="27"/>
        <v>0</v>
      </c>
      <c r="N88" s="251">
        <f t="shared" si="27"/>
        <v>28.571428571428573</v>
      </c>
      <c r="O88" s="251">
        <f t="shared" si="27"/>
        <v>28.571428571428573</v>
      </c>
      <c r="P88" s="251">
        <f t="shared" si="27"/>
        <v>28.571428571428573</v>
      </c>
      <c r="Q88" s="251">
        <v>28.571428571428573</v>
      </c>
      <c r="R88" s="251">
        <v>28.571428571428573</v>
      </c>
      <c r="S88" s="251">
        <v>28.571428571428573</v>
      </c>
      <c r="T88" s="251">
        <v>28.571428571428573</v>
      </c>
      <c r="U88" s="251">
        <v>0</v>
      </c>
      <c r="V88" s="251">
        <v>28.571428571428573</v>
      </c>
      <c r="W88" s="251">
        <v>28.571428571428573</v>
      </c>
      <c r="X88" s="245">
        <v>28.571428571428573</v>
      </c>
      <c r="Y88" s="245"/>
      <c r="Z88" s="245"/>
      <c r="AA88" s="245"/>
      <c r="AB88" s="245" t="s">
        <v>620</v>
      </c>
      <c r="AC88" s="245"/>
      <c r="AD88" s="245"/>
      <c r="AE88" s="245"/>
      <c r="AF88" s="245"/>
      <c r="AG88" s="245"/>
      <c r="AH88" s="245"/>
      <c r="AI88" s="245"/>
      <c r="AJ88" s="245"/>
      <c r="AK88" s="245"/>
      <c r="AL88" s="245"/>
      <c r="AM88" s="245" t="s">
        <v>479</v>
      </c>
      <c r="AN88" s="272"/>
      <c r="AO88" s="246"/>
      <c r="AP88" s="246"/>
      <c r="AQ88" s="356"/>
    </row>
    <row r="89" spans="1:43" s="284" customFormat="1" ht="72" x14ac:dyDescent="0.3">
      <c r="A89" s="365"/>
      <c r="B89" s="248" t="s">
        <v>221</v>
      </c>
      <c r="C89" s="319" t="s">
        <v>53</v>
      </c>
      <c r="D89" s="248" t="s">
        <v>224</v>
      </c>
      <c r="E89" s="342"/>
      <c r="F89" s="257"/>
      <c r="G89" s="358"/>
      <c r="H89" s="359"/>
      <c r="I89" s="249"/>
      <c r="J89" s="249"/>
      <c r="K89" s="249"/>
      <c r="L89" s="249"/>
      <c r="M89" s="249"/>
      <c r="N89" s="249"/>
      <c r="O89" s="249"/>
      <c r="P89" s="249"/>
      <c r="Q89" s="269"/>
      <c r="R89" s="269"/>
      <c r="S89" s="269"/>
      <c r="T89" s="269"/>
      <c r="U89" s="269"/>
      <c r="V89" s="269"/>
      <c r="W89" s="269"/>
      <c r="X89" s="270"/>
      <c r="Y89" s="271"/>
      <c r="Z89" s="248"/>
      <c r="AA89" s="248"/>
      <c r="AB89" s="248" t="s">
        <v>622</v>
      </c>
      <c r="AC89" s="248" t="s">
        <v>621</v>
      </c>
      <c r="AD89" s="248" t="s">
        <v>534</v>
      </c>
      <c r="AE89" s="248" t="s">
        <v>701</v>
      </c>
      <c r="AF89" s="248" t="s">
        <v>719</v>
      </c>
      <c r="AG89" s="248" t="s">
        <v>89</v>
      </c>
      <c r="AH89" s="311" t="s">
        <v>417</v>
      </c>
      <c r="AI89" s="311" t="s">
        <v>435</v>
      </c>
      <c r="AJ89" s="311" t="s">
        <v>420</v>
      </c>
      <c r="AK89" s="311" t="s">
        <v>470</v>
      </c>
      <c r="AL89" s="311" t="s">
        <v>69</v>
      </c>
      <c r="AM89" s="248" t="s">
        <v>480</v>
      </c>
      <c r="AN89" s="267"/>
      <c r="AO89" s="254"/>
      <c r="AP89" s="254"/>
      <c r="AQ89" s="356"/>
    </row>
    <row r="90" spans="1:43" s="284" customFormat="1" ht="72" x14ac:dyDescent="0.3">
      <c r="A90" s="365"/>
      <c r="B90" s="248" t="s">
        <v>223</v>
      </c>
      <c r="C90" s="319" t="s">
        <v>53</v>
      </c>
      <c r="D90" s="248" t="s">
        <v>630</v>
      </c>
      <c r="E90" s="342">
        <f>F90/H90</f>
        <v>300</v>
      </c>
      <c r="F90" s="257">
        <v>6000000</v>
      </c>
      <c r="G90" s="347">
        <v>20000</v>
      </c>
      <c r="H90" s="348">
        <v>20000</v>
      </c>
      <c r="I90" s="249"/>
      <c r="J90" s="249"/>
      <c r="K90" s="249"/>
      <c r="L90" s="249"/>
      <c r="M90" s="249"/>
      <c r="N90" s="249"/>
      <c r="O90" s="249"/>
      <c r="P90" s="249"/>
      <c r="Q90" s="269"/>
      <c r="R90" s="269"/>
      <c r="S90" s="269"/>
      <c r="T90" s="269"/>
      <c r="U90" s="269"/>
      <c r="V90" s="269"/>
      <c r="W90" s="269"/>
      <c r="X90" s="270"/>
      <c r="Y90" s="271"/>
      <c r="Z90" s="248"/>
      <c r="AA90" s="248"/>
      <c r="AB90" s="248" t="s">
        <v>625</v>
      </c>
      <c r="AC90" s="248" t="s">
        <v>623</v>
      </c>
      <c r="AD90" s="248" t="s">
        <v>73</v>
      </c>
      <c r="AE90" s="248" t="s">
        <v>703</v>
      </c>
      <c r="AF90" s="248" t="s">
        <v>434</v>
      </c>
      <c r="AG90" s="248" t="s">
        <v>89</v>
      </c>
      <c r="AH90" s="311" t="s">
        <v>417</v>
      </c>
      <c r="AI90" s="311" t="s">
        <v>435</v>
      </c>
      <c r="AJ90" s="311" t="s">
        <v>420</v>
      </c>
      <c r="AK90" s="311" t="s">
        <v>470</v>
      </c>
      <c r="AL90" s="311" t="s">
        <v>69</v>
      </c>
      <c r="AM90" s="248" t="s">
        <v>479</v>
      </c>
      <c r="AN90" s="267"/>
      <c r="AO90" s="254"/>
      <c r="AP90" s="254"/>
      <c r="AQ90" s="356"/>
    </row>
    <row r="91" spans="1:43" s="284" customFormat="1" ht="72" x14ac:dyDescent="0.3">
      <c r="A91" s="365"/>
      <c r="B91" s="248" t="s">
        <v>225</v>
      </c>
      <c r="C91" s="319" t="s">
        <v>53</v>
      </c>
      <c r="D91" s="248" t="s">
        <v>629</v>
      </c>
      <c r="E91" s="342">
        <f>F91/300</f>
        <v>30000</v>
      </c>
      <c r="F91" s="257">
        <v>9000000</v>
      </c>
      <c r="G91" s="347" t="s">
        <v>374</v>
      </c>
      <c r="H91" s="348" t="s">
        <v>374</v>
      </c>
      <c r="I91" s="249"/>
      <c r="J91" s="249"/>
      <c r="K91" s="249"/>
      <c r="L91" s="249"/>
      <c r="M91" s="249"/>
      <c r="N91" s="249"/>
      <c r="O91" s="249"/>
      <c r="P91" s="249"/>
      <c r="Q91" s="269"/>
      <c r="R91" s="269"/>
      <c r="S91" s="269"/>
      <c r="T91" s="269"/>
      <c r="U91" s="269"/>
      <c r="V91" s="269"/>
      <c r="W91" s="269"/>
      <c r="X91" s="270"/>
      <c r="Y91" s="271"/>
      <c r="Z91" s="248"/>
      <c r="AA91" s="248"/>
      <c r="AB91" s="248" t="s">
        <v>626</v>
      </c>
      <c r="AC91" s="248" t="s">
        <v>624</v>
      </c>
      <c r="AD91" s="248" t="s">
        <v>530</v>
      </c>
      <c r="AE91" s="248" t="s">
        <v>704</v>
      </c>
      <c r="AF91" s="248" t="s">
        <v>434</v>
      </c>
      <c r="AG91" s="248" t="s">
        <v>89</v>
      </c>
      <c r="AH91" s="311" t="s">
        <v>417</v>
      </c>
      <c r="AI91" s="311" t="s">
        <v>435</v>
      </c>
      <c r="AJ91" s="311" t="s">
        <v>420</v>
      </c>
      <c r="AK91" s="311" t="s">
        <v>470</v>
      </c>
      <c r="AL91" s="311" t="s">
        <v>69</v>
      </c>
      <c r="AM91" s="248" t="s">
        <v>480</v>
      </c>
      <c r="AN91" s="267"/>
      <c r="AO91" s="254"/>
      <c r="AP91" s="254"/>
      <c r="AQ91" s="356"/>
    </row>
    <row r="92" spans="1:43" s="284" customFormat="1" ht="72" x14ac:dyDescent="0.3">
      <c r="A92" s="365"/>
      <c r="B92" s="248" t="s">
        <v>227</v>
      </c>
      <c r="C92" s="319" t="s">
        <v>53</v>
      </c>
      <c r="D92" s="248" t="s">
        <v>230</v>
      </c>
      <c r="E92" s="342"/>
      <c r="F92" s="257"/>
      <c r="G92" s="258"/>
      <c r="H92" s="249"/>
      <c r="I92" s="249"/>
      <c r="J92" s="249"/>
      <c r="K92" s="249"/>
      <c r="L92" s="249"/>
      <c r="M92" s="249"/>
      <c r="N92" s="249"/>
      <c r="O92" s="249"/>
      <c r="P92" s="249"/>
      <c r="Q92" s="269"/>
      <c r="R92" s="269"/>
      <c r="S92" s="269"/>
      <c r="T92" s="269"/>
      <c r="U92" s="269"/>
      <c r="V92" s="269"/>
      <c r="W92" s="269"/>
      <c r="X92" s="270"/>
      <c r="Y92" s="271"/>
      <c r="Z92" s="248"/>
      <c r="AA92" s="248"/>
      <c r="AB92" s="248" t="s">
        <v>628</v>
      </c>
      <c r="AC92" s="248" t="s">
        <v>627</v>
      </c>
      <c r="AD92" s="248" t="s">
        <v>73</v>
      </c>
      <c r="AE92" s="248" t="s">
        <v>702</v>
      </c>
      <c r="AF92" s="248" t="s">
        <v>434</v>
      </c>
      <c r="AG92" s="248" t="s">
        <v>89</v>
      </c>
      <c r="AH92" s="311" t="s">
        <v>417</v>
      </c>
      <c r="AI92" s="311" t="s">
        <v>435</v>
      </c>
      <c r="AJ92" s="311" t="s">
        <v>420</v>
      </c>
      <c r="AK92" s="311" t="s">
        <v>470</v>
      </c>
      <c r="AL92" s="311" t="s">
        <v>69</v>
      </c>
      <c r="AM92" s="248" t="s">
        <v>479</v>
      </c>
      <c r="AN92" s="267"/>
      <c r="AO92" s="254"/>
      <c r="AP92" s="254"/>
      <c r="AQ92" s="356"/>
    </row>
    <row r="93" spans="1:43" s="284" customFormat="1" ht="72" x14ac:dyDescent="0.3">
      <c r="A93" s="364" t="s">
        <v>155</v>
      </c>
      <c r="B93" s="302">
        <v>3.4</v>
      </c>
      <c r="C93" s="302" t="s">
        <v>46</v>
      </c>
      <c r="D93" s="245" t="s">
        <v>368</v>
      </c>
      <c r="E93" s="338">
        <v>56000</v>
      </c>
      <c r="F93" s="246">
        <f>E93*H93</f>
        <v>4480000</v>
      </c>
      <c r="G93" s="247">
        <f>G94</f>
        <v>80</v>
      </c>
      <c r="H93" s="247">
        <f>H94</f>
        <v>80</v>
      </c>
      <c r="I93" s="247"/>
      <c r="J93" s="247"/>
      <c r="K93" s="247"/>
      <c r="L93" s="247"/>
      <c r="M93" s="247"/>
      <c r="N93" s="247"/>
      <c r="O93" s="247"/>
      <c r="P93" s="247"/>
      <c r="Q93" s="251"/>
      <c r="R93" s="251"/>
      <c r="S93" s="251"/>
      <c r="T93" s="251"/>
      <c r="U93" s="251"/>
      <c r="V93" s="251"/>
      <c r="W93" s="251"/>
      <c r="X93" s="253"/>
      <c r="Y93" s="253" t="s">
        <v>379</v>
      </c>
      <c r="Z93" s="245"/>
      <c r="AA93" s="245"/>
      <c r="AB93" s="245"/>
      <c r="AC93" s="245" t="s">
        <v>631</v>
      </c>
      <c r="AD93" s="245" t="s">
        <v>73</v>
      </c>
      <c r="AE93" s="245" t="s">
        <v>527</v>
      </c>
      <c r="AF93" s="245" t="s">
        <v>437</v>
      </c>
      <c r="AG93" s="245" t="s">
        <v>195</v>
      </c>
      <c r="AH93" s="245" t="s">
        <v>139</v>
      </c>
      <c r="AI93" s="245" t="s">
        <v>419</v>
      </c>
      <c r="AJ93" s="245" t="s">
        <v>420</v>
      </c>
      <c r="AK93" s="245" t="s">
        <v>68</v>
      </c>
      <c r="AL93" s="245" t="s">
        <v>158</v>
      </c>
      <c r="AM93" s="245" t="s">
        <v>480</v>
      </c>
      <c r="AN93" s="267"/>
      <c r="AO93" s="246"/>
      <c r="AP93" s="246">
        <f>F93</f>
        <v>4480000</v>
      </c>
      <c r="AQ93" s="356"/>
    </row>
    <row r="94" spans="1:43" s="284" customFormat="1" x14ac:dyDescent="0.3">
      <c r="A94" s="365"/>
      <c r="B94" s="340"/>
      <c r="C94" s="340"/>
      <c r="D94" s="245" t="s">
        <v>159</v>
      </c>
      <c r="E94" s="338"/>
      <c r="F94" s="246"/>
      <c r="G94" s="247">
        <v>80</v>
      </c>
      <c r="H94" s="247">
        <v>80</v>
      </c>
      <c r="I94" s="247"/>
      <c r="J94" s="247"/>
      <c r="K94" s="247"/>
      <c r="L94" s="247"/>
      <c r="M94" s="247"/>
      <c r="N94" s="247"/>
      <c r="O94" s="247"/>
      <c r="P94" s="247"/>
      <c r="Q94" s="251"/>
      <c r="R94" s="251"/>
      <c r="S94" s="251"/>
      <c r="T94" s="251"/>
      <c r="U94" s="251"/>
      <c r="V94" s="251"/>
      <c r="W94" s="251"/>
      <c r="X94" s="253"/>
      <c r="Y94" s="253"/>
      <c r="Z94" s="245" t="s">
        <v>387</v>
      </c>
      <c r="AA94" s="245" t="s">
        <v>387</v>
      </c>
      <c r="AB94" s="245" t="s">
        <v>632</v>
      </c>
      <c r="AC94" s="245"/>
      <c r="AD94" s="245"/>
      <c r="AE94" s="245"/>
      <c r="AF94" s="245"/>
      <c r="AG94" s="245"/>
      <c r="AH94" s="245"/>
      <c r="AI94" s="245"/>
      <c r="AJ94" s="245"/>
      <c r="AK94" s="245"/>
      <c r="AL94" s="245"/>
      <c r="AM94" s="245"/>
      <c r="AN94" s="267"/>
      <c r="AO94" s="246"/>
      <c r="AP94" s="246"/>
      <c r="AQ94" s="356"/>
    </row>
    <row r="95" spans="1:43" s="284" customFormat="1" ht="54" x14ac:dyDescent="0.3">
      <c r="A95" s="364"/>
      <c r="B95" s="248" t="s">
        <v>234</v>
      </c>
      <c r="C95" s="319" t="s">
        <v>53</v>
      </c>
      <c r="D95" s="248" t="s">
        <v>235</v>
      </c>
      <c r="E95" s="342"/>
      <c r="F95" s="254"/>
      <c r="G95" s="249"/>
      <c r="H95" s="249"/>
      <c r="I95" s="249"/>
      <c r="J95" s="249"/>
      <c r="K95" s="249"/>
      <c r="L95" s="249"/>
      <c r="M95" s="249"/>
      <c r="N95" s="249"/>
      <c r="O95" s="249"/>
      <c r="P95" s="249"/>
      <c r="Q95" s="269"/>
      <c r="R95" s="269"/>
      <c r="S95" s="269"/>
      <c r="T95" s="269"/>
      <c r="U95" s="269"/>
      <c r="V95" s="269"/>
      <c r="W95" s="269"/>
      <c r="X95" s="270"/>
      <c r="Y95" s="271"/>
      <c r="Z95" s="248"/>
      <c r="AA95" s="248"/>
      <c r="AB95" s="248" t="s">
        <v>633</v>
      </c>
      <c r="AC95" s="248" t="s">
        <v>631</v>
      </c>
      <c r="AD95" s="248" t="s">
        <v>3</v>
      </c>
      <c r="AE95" s="248" t="s">
        <v>237</v>
      </c>
      <c r="AF95" s="248" t="s">
        <v>238</v>
      </c>
      <c r="AG95" s="248" t="s">
        <v>189</v>
      </c>
      <c r="AH95" s="248" t="s">
        <v>239</v>
      </c>
      <c r="AI95" s="248" t="s">
        <v>41</v>
      </c>
      <c r="AJ95" s="248"/>
      <c r="AK95" s="248"/>
      <c r="AL95" s="248" t="s">
        <v>158</v>
      </c>
      <c r="AM95" s="248" t="s">
        <v>89</v>
      </c>
      <c r="AN95" s="267"/>
      <c r="AO95" s="254"/>
      <c r="AP95" s="254"/>
      <c r="AQ95" s="356"/>
    </row>
    <row r="96" spans="1:43" s="284" customFormat="1" ht="108" x14ac:dyDescent="0.3">
      <c r="A96" s="366" t="s">
        <v>359</v>
      </c>
      <c r="B96" s="242">
        <v>4</v>
      </c>
      <c r="C96" s="242" t="s">
        <v>44</v>
      </c>
      <c r="D96" s="241" t="s">
        <v>525</v>
      </c>
      <c r="E96" s="273"/>
      <c r="F96" s="243">
        <f>F97+F103+F111+F117</f>
        <v>36000000</v>
      </c>
      <c r="G96" s="244"/>
      <c r="H96" s="244">
        <v>157</v>
      </c>
      <c r="I96" s="244"/>
      <c r="J96" s="244"/>
      <c r="K96" s="244"/>
      <c r="L96" s="244"/>
      <c r="M96" s="244"/>
      <c r="N96" s="244"/>
      <c r="O96" s="244"/>
      <c r="P96" s="244"/>
      <c r="Q96" s="252"/>
      <c r="R96" s="252"/>
      <c r="S96" s="252"/>
      <c r="T96" s="252"/>
      <c r="U96" s="252"/>
      <c r="V96" s="252"/>
      <c r="W96" s="252"/>
      <c r="X96" s="262"/>
      <c r="Y96" s="262"/>
      <c r="Z96" s="261"/>
      <c r="AA96" s="261"/>
      <c r="AB96" s="261"/>
      <c r="AC96" s="241" t="s">
        <v>452</v>
      </c>
      <c r="AD96" s="261"/>
      <c r="AE96" s="241" t="s">
        <v>468</v>
      </c>
      <c r="AF96" s="241" t="s">
        <v>545</v>
      </c>
      <c r="AG96" s="241" t="s">
        <v>195</v>
      </c>
      <c r="AH96" s="241" t="s">
        <v>139</v>
      </c>
      <c r="AI96" s="241" t="s">
        <v>419</v>
      </c>
      <c r="AJ96" s="241" t="s">
        <v>420</v>
      </c>
      <c r="AK96" s="241" t="s">
        <v>68</v>
      </c>
      <c r="AL96" s="241" t="s">
        <v>158</v>
      </c>
      <c r="AM96" s="349" t="s">
        <v>481</v>
      </c>
      <c r="AN96" s="267"/>
      <c r="AO96" s="243"/>
      <c r="AP96" s="243"/>
      <c r="AQ96" s="356"/>
    </row>
    <row r="97" spans="1:43" s="284" customFormat="1" ht="54" x14ac:dyDescent="0.3">
      <c r="A97" s="367"/>
      <c r="B97" s="302">
        <v>4.0999999999999996</v>
      </c>
      <c r="C97" s="302" t="s">
        <v>46</v>
      </c>
      <c r="D97" s="250" t="s">
        <v>241</v>
      </c>
      <c r="E97" s="338"/>
      <c r="F97" s="255">
        <v>1000000</v>
      </c>
      <c r="G97" s="247"/>
      <c r="H97" s="247">
        <v>157</v>
      </c>
      <c r="I97" s="247"/>
      <c r="J97" s="247"/>
      <c r="K97" s="247"/>
      <c r="L97" s="247"/>
      <c r="M97" s="247"/>
      <c r="N97" s="247"/>
      <c r="O97" s="247"/>
      <c r="P97" s="247"/>
      <c r="Q97" s="251"/>
      <c r="R97" s="251"/>
      <c r="S97" s="251"/>
      <c r="T97" s="251"/>
      <c r="U97" s="251">
        <v>3</v>
      </c>
      <c r="V97" s="251"/>
      <c r="W97" s="251"/>
      <c r="X97" s="253"/>
      <c r="Y97" s="253"/>
      <c r="Z97" s="245"/>
      <c r="AA97" s="245"/>
      <c r="AB97" s="245"/>
      <c r="AC97" s="245" t="s">
        <v>637</v>
      </c>
      <c r="AD97" s="245" t="s">
        <v>73</v>
      </c>
      <c r="AE97" s="245" t="s">
        <v>445</v>
      </c>
      <c r="AF97" s="245" t="s">
        <v>545</v>
      </c>
      <c r="AG97" s="245" t="s">
        <v>195</v>
      </c>
      <c r="AH97" s="245" t="s">
        <v>440</v>
      </c>
      <c r="AI97" s="245" t="s">
        <v>419</v>
      </c>
      <c r="AJ97" s="245" t="s">
        <v>420</v>
      </c>
      <c r="AK97" s="245" t="s">
        <v>68</v>
      </c>
      <c r="AL97" s="245" t="s">
        <v>158</v>
      </c>
      <c r="AM97" s="350" t="s">
        <v>482</v>
      </c>
      <c r="AN97" s="267"/>
      <c r="AO97" s="246"/>
      <c r="AP97" s="246">
        <f>F97</f>
        <v>1000000</v>
      </c>
      <c r="AQ97" s="356"/>
    </row>
    <row r="98" spans="1:43" s="284" customFormat="1" ht="36" x14ac:dyDescent="0.3">
      <c r="A98" s="365"/>
      <c r="B98" s="340"/>
      <c r="C98" s="340"/>
      <c r="D98" s="250" t="s">
        <v>123</v>
      </c>
      <c r="E98" s="338"/>
      <c r="F98" s="246"/>
      <c r="G98" s="247">
        <v>3</v>
      </c>
      <c r="H98" s="247">
        <v>3</v>
      </c>
      <c r="I98" s="247"/>
      <c r="J98" s="247"/>
      <c r="K98" s="247"/>
      <c r="L98" s="247"/>
      <c r="M98" s="247"/>
      <c r="N98" s="247"/>
      <c r="O98" s="247"/>
      <c r="P98" s="247"/>
      <c r="Q98" s="251"/>
      <c r="R98" s="251"/>
      <c r="S98" s="251"/>
      <c r="T98" s="251"/>
      <c r="U98" s="251"/>
      <c r="V98" s="251"/>
      <c r="W98" s="251"/>
      <c r="X98" s="253"/>
      <c r="Y98" s="253"/>
      <c r="Z98" s="245" t="s">
        <v>727</v>
      </c>
      <c r="AA98" s="245"/>
      <c r="AB98" s="245" t="s">
        <v>634</v>
      </c>
      <c r="AC98" s="245"/>
      <c r="AD98" s="245"/>
      <c r="AE98" s="245"/>
      <c r="AF98" s="245"/>
      <c r="AG98" s="245"/>
      <c r="AH98" s="245"/>
      <c r="AI98" s="245"/>
      <c r="AJ98" s="245"/>
      <c r="AK98" s="245"/>
      <c r="AL98" s="245"/>
      <c r="AM98" s="245"/>
      <c r="AN98" s="267"/>
      <c r="AO98" s="246"/>
      <c r="AP98" s="246"/>
      <c r="AQ98" s="356"/>
    </row>
    <row r="99" spans="1:43" s="284" customFormat="1" ht="54" x14ac:dyDescent="0.3">
      <c r="A99" s="365"/>
      <c r="B99" s="340"/>
      <c r="C99" s="340"/>
      <c r="D99" s="250" t="s">
        <v>125</v>
      </c>
      <c r="E99" s="338"/>
      <c r="F99" s="246"/>
      <c r="G99" s="351" t="s">
        <v>245</v>
      </c>
      <c r="H99" s="351" t="s">
        <v>245</v>
      </c>
      <c r="I99" s="247"/>
      <c r="J99" s="247"/>
      <c r="K99" s="247"/>
      <c r="L99" s="247"/>
      <c r="M99" s="247"/>
      <c r="N99" s="247"/>
      <c r="O99" s="247"/>
      <c r="P99" s="247"/>
      <c r="Q99" s="251"/>
      <c r="R99" s="251"/>
      <c r="S99" s="251"/>
      <c r="T99" s="251"/>
      <c r="U99" s="251"/>
      <c r="V99" s="251"/>
      <c r="W99" s="251"/>
      <c r="X99" s="253"/>
      <c r="Y99" s="253"/>
      <c r="Z99" s="245" t="s">
        <v>389</v>
      </c>
      <c r="AA99" s="245" t="s">
        <v>390</v>
      </c>
      <c r="AB99" s="245" t="s">
        <v>635</v>
      </c>
      <c r="AC99" s="245"/>
      <c r="AD99" s="245"/>
      <c r="AE99" s="245"/>
      <c r="AF99" s="245"/>
      <c r="AG99" s="245"/>
      <c r="AH99" s="245"/>
      <c r="AI99" s="245"/>
      <c r="AJ99" s="245"/>
      <c r="AK99" s="245"/>
      <c r="AL99" s="245"/>
      <c r="AM99" s="245"/>
      <c r="AN99" s="267"/>
      <c r="AO99" s="246"/>
      <c r="AP99" s="246"/>
      <c r="AQ99" s="356"/>
    </row>
    <row r="100" spans="1:43" s="284" customFormat="1" ht="54" x14ac:dyDescent="0.3">
      <c r="A100" s="365"/>
      <c r="B100" s="340"/>
      <c r="C100" s="340"/>
      <c r="D100" s="250" t="s">
        <v>126</v>
      </c>
      <c r="E100" s="338"/>
      <c r="F100" s="246"/>
      <c r="G100" s="247">
        <f>SUM(I100:P100)</f>
        <v>476</v>
      </c>
      <c r="H100" s="247">
        <f>SUM(Q100:X100)</f>
        <v>157</v>
      </c>
      <c r="I100" s="247">
        <v>60</v>
      </c>
      <c r="J100" s="247">
        <v>105</v>
      </c>
      <c r="K100" s="247">
        <v>64</v>
      </c>
      <c r="L100" s="247">
        <v>44</v>
      </c>
      <c r="M100" s="247">
        <v>3</v>
      </c>
      <c r="N100" s="247">
        <v>111</v>
      </c>
      <c r="O100" s="247">
        <v>49</v>
      </c>
      <c r="P100" s="247">
        <v>40</v>
      </c>
      <c r="Q100" s="251">
        <v>24</v>
      </c>
      <c r="R100" s="251">
        <v>25</v>
      </c>
      <c r="S100" s="251">
        <v>38</v>
      </c>
      <c r="T100" s="251">
        <v>23</v>
      </c>
      <c r="U100" s="251">
        <v>1</v>
      </c>
      <c r="V100" s="251">
        <v>23</v>
      </c>
      <c r="W100" s="251">
        <v>9</v>
      </c>
      <c r="X100" s="253">
        <v>14</v>
      </c>
      <c r="Y100" s="253"/>
      <c r="Z100" s="245" t="s">
        <v>389</v>
      </c>
      <c r="AA100" s="245" t="s">
        <v>390</v>
      </c>
      <c r="AB100" s="245" t="s">
        <v>636</v>
      </c>
      <c r="AC100" s="245"/>
      <c r="AD100" s="245"/>
      <c r="AE100" s="245"/>
      <c r="AF100" s="245"/>
      <c r="AG100" s="245"/>
      <c r="AH100" s="245"/>
      <c r="AI100" s="245"/>
      <c r="AJ100" s="245"/>
      <c r="AK100" s="245"/>
      <c r="AL100" s="245"/>
      <c r="AM100" s="245"/>
      <c r="AN100" s="267"/>
      <c r="AO100" s="246"/>
      <c r="AP100" s="246"/>
      <c r="AQ100" s="356"/>
    </row>
    <row r="101" spans="1:43" s="284" customFormat="1" ht="90" x14ac:dyDescent="0.3">
      <c r="A101" s="367"/>
      <c r="B101" s="248" t="s">
        <v>339</v>
      </c>
      <c r="C101" s="319" t="s">
        <v>53</v>
      </c>
      <c r="D101" s="286" t="s">
        <v>356</v>
      </c>
      <c r="E101" s="260"/>
      <c r="F101" s="254"/>
      <c r="G101" s="249"/>
      <c r="H101" s="249"/>
      <c r="I101" s="249"/>
      <c r="J101" s="249"/>
      <c r="K101" s="249"/>
      <c r="L101" s="249"/>
      <c r="M101" s="249"/>
      <c r="N101" s="249"/>
      <c r="O101" s="249"/>
      <c r="P101" s="249"/>
      <c r="Q101" s="269"/>
      <c r="R101" s="269"/>
      <c r="S101" s="269"/>
      <c r="T101" s="269"/>
      <c r="U101" s="269"/>
      <c r="V101" s="269"/>
      <c r="W101" s="269"/>
      <c r="X101" s="270"/>
      <c r="Y101" s="271"/>
      <c r="Z101" s="248"/>
      <c r="AA101" s="248"/>
      <c r="AB101" s="248" t="s">
        <v>638</v>
      </c>
      <c r="AC101" s="248" t="s">
        <v>450</v>
      </c>
      <c r="AD101" s="248" t="s">
        <v>400</v>
      </c>
      <c r="AE101" s="248" t="s">
        <v>451</v>
      </c>
      <c r="AF101" s="248" t="s">
        <v>545</v>
      </c>
      <c r="AG101" s="248" t="s">
        <v>546</v>
      </c>
      <c r="AH101" s="248" t="s">
        <v>40</v>
      </c>
      <c r="AI101" s="248" t="s">
        <v>435</v>
      </c>
      <c r="AJ101" s="248" t="s">
        <v>420</v>
      </c>
      <c r="AK101" s="248" t="s">
        <v>68</v>
      </c>
      <c r="AL101" s="248" t="s">
        <v>69</v>
      </c>
      <c r="AM101" s="248" t="s">
        <v>89</v>
      </c>
      <c r="AN101" s="267"/>
      <c r="AO101" s="254"/>
      <c r="AP101" s="254"/>
      <c r="AQ101" s="356"/>
    </row>
    <row r="102" spans="1:43" s="284" customFormat="1" ht="90" x14ac:dyDescent="0.3">
      <c r="A102" s="367"/>
      <c r="B102" s="248" t="s">
        <v>340</v>
      </c>
      <c r="C102" s="319" t="s">
        <v>53</v>
      </c>
      <c r="D102" s="259" t="s">
        <v>357</v>
      </c>
      <c r="E102" s="260"/>
      <c r="F102" s="254"/>
      <c r="G102" s="249"/>
      <c r="H102" s="249"/>
      <c r="I102" s="249"/>
      <c r="J102" s="249"/>
      <c r="K102" s="249"/>
      <c r="L102" s="249"/>
      <c r="M102" s="249"/>
      <c r="N102" s="249"/>
      <c r="O102" s="249"/>
      <c r="P102" s="249"/>
      <c r="Q102" s="269"/>
      <c r="R102" s="269"/>
      <c r="S102" s="269"/>
      <c r="T102" s="269"/>
      <c r="U102" s="269"/>
      <c r="V102" s="269"/>
      <c r="W102" s="269"/>
      <c r="X102" s="270"/>
      <c r="Y102" s="271"/>
      <c r="Z102" s="248"/>
      <c r="AA102" s="248"/>
      <c r="AB102" s="248" t="s">
        <v>640</v>
      </c>
      <c r="AC102" s="248" t="s">
        <v>449</v>
      </c>
      <c r="AD102" s="248" t="s">
        <v>401</v>
      </c>
      <c r="AE102" s="248" t="s">
        <v>639</v>
      </c>
      <c r="AF102" s="248" t="s">
        <v>545</v>
      </c>
      <c r="AG102" s="248" t="s">
        <v>546</v>
      </c>
      <c r="AH102" s="248" t="s">
        <v>40</v>
      </c>
      <c r="AI102" s="248" t="s">
        <v>435</v>
      </c>
      <c r="AJ102" s="248" t="s">
        <v>420</v>
      </c>
      <c r="AK102" s="248" t="s">
        <v>68</v>
      </c>
      <c r="AL102" s="248" t="s">
        <v>69</v>
      </c>
      <c r="AM102" s="248" t="s">
        <v>89</v>
      </c>
      <c r="AN102" s="267"/>
      <c r="AO102" s="254"/>
      <c r="AP102" s="254"/>
      <c r="AQ102" s="356"/>
    </row>
    <row r="103" spans="1:43" s="284" customFormat="1" ht="54" x14ac:dyDescent="0.3">
      <c r="A103" s="367"/>
      <c r="B103" s="302">
        <v>4.2</v>
      </c>
      <c r="C103" s="302" t="s">
        <v>46</v>
      </c>
      <c r="D103" s="245" t="s">
        <v>253</v>
      </c>
      <c r="E103" s="338">
        <f>F103/H103</f>
        <v>15.207527582233386</v>
      </c>
      <c r="F103" s="246">
        <v>31700000</v>
      </c>
      <c r="G103" s="251">
        <f>SUM(G104:G107)</f>
        <v>2421894</v>
      </c>
      <c r="H103" s="251">
        <f>SUM(H104:H107)</f>
        <v>2084494</v>
      </c>
      <c r="I103" s="251">
        <f t="shared" ref="I103:P103" si="28">SUM(I104:I107)</f>
        <v>235449</v>
      </c>
      <c r="J103" s="251">
        <f t="shared" si="28"/>
        <v>364048</v>
      </c>
      <c r="K103" s="251">
        <f t="shared" si="28"/>
        <v>442358</v>
      </c>
      <c r="L103" s="251">
        <f t="shared" si="28"/>
        <v>339369</v>
      </c>
      <c r="M103" s="251">
        <f t="shared" si="28"/>
        <v>32397</v>
      </c>
      <c r="N103" s="251">
        <f t="shared" si="28"/>
        <v>754175</v>
      </c>
      <c r="O103" s="251">
        <f t="shared" si="28"/>
        <v>148055</v>
      </c>
      <c r="P103" s="251">
        <f t="shared" si="28"/>
        <v>106043</v>
      </c>
      <c r="Q103" s="251"/>
      <c r="R103" s="251"/>
      <c r="S103" s="251"/>
      <c r="T103" s="251"/>
      <c r="U103" s="251"/>
      <c r="V103" s="251"/>
      <c r="W103" s="251"/>
      <c r="X103" s="245"/>
      <c r="Y103" s="245"/>
      <c r="Z103" s="245"/>
      <c r="AA103" s="245"/>
      <c r="AB103" s="245"/>
      <c r="AC103" s="245" t="s">
        <v>453</v>
      </c>
      <c r="AD103" s="245" t="s">
        <v>255</v>
      </c>
      <c r="AE103" s="245" t="s">
        <v>454</v>
      </c>
      <c r="AF103" s="245" t="s">
        <v>545</v>
      </c>
      <c r="AG103" s="245" t="s">
        <v>195</v>
      </c>
      <c r="AH103" s="245" t="s">
        <v>417</v>
      </c>
      <c r="AI103" s="245" t="s">
        <v>435</v>
      </c>
      <c r="AJ103" s="245" t="s">
        <v>420</v>
      </c>
      <c r="AK103" s="245" t="s">
        <v>68</v>
      </c>
      <c r="AL103" s="245" t="s">
        <v>69</v>
      </c>
      <c r="AM103" s="245" t="s">
        <v>455</v>
      </c>
      <c r="AN103" s="267"/>
      <c r="AO103" s="246"/>
      <c r="AP103" s="246">
        <f>F103</f>
        <v>31700000</v>
      </c>
      <c r="AQ103" s="356"/>
    </row>
    <row r="104" spans="1:43" s="284" customFormat="1" ht="76.95" customHeight="1" x14ac:dyDescent="0.3">
      <c r="A104" s="365"/>
      <c r="B104" s="340"/>
      <c r="C104" s="340"/>
      <c r="D104" s="245" t="s">
        <v>258</v>
      </c>
      <c r="E104" s="338"/>
      <c r="F104" s="246"/>
      <c r="G104" s="251">
        <f>SUM(I104:P104)</f>
        <v>864424</v>
      </c>
      <c r="H104" s="251">
        <f>SUM(Q104:X104)</f>
        <v>754638</v>
      </c>
      <c r="I104" s="251">
        <v>92805</v>
      </c>
      <c r="J104" s="251">
        <v>132839</v>
      </c>
      <c r="K104" s="251">
        <v>241297</v>
      </c>
      <c r="L104" s="251">
        <v>124212</v>
      </c>
      <c r="M104" s="251">
        <v>7196</v>
      </c>
      <c r="N104" s="251">
        <v>198388</v>
      </c>
      <c r="O104" s="251">
        <v>40208</v>
      </c>
      <c r="P104" s="251">
        <v>27479</v>
      </c>
      <c r="Q104" s="251">
        <v>77661</v>
      </c>
      <c r="R104" s="251">
        <v>110495</v>
      </c>
      <c r="S104" s="251">
        <v>231287</v>
      </c>
      <c r="T104" s="251">
        <v>116500</v>
      </c>
      <c r="U104" s="251">
        <v>7126</v>
      </c>
      <c r="V104" s="251">
        <v>158986</v>
      </c>
      <c r="W104" s="251">
        <v>32939</v>
      </c>
      <c r="X104" s="245">
        <v>19644</v>
      </c>
      <c r="Y104" s="245"/>
      <c r="Z104" s="245" t="s">
        <v>548</v>
      </c>
      <c r="AA104" s="245" t="s">
        <v>391</v>
      </c>
      <c r="AB104" s="245" t="s">
        <v>641</v>
      </c>
      <c r="AC104" s="245"/>
      <c r="AD104" s="245"/>
      <c r="AE104" s="245"/>
      <c r="AF104" s="245"/>
      <c r="AG104" s="245"/>
      <c r="AH104" s="245"/>
      <c r="AI104" s="245"/>
      <c r="AJ104" s="245"/>
      <c r="AK104" s="245"/>
      <c r="AL104" s="245"/>
      <c r="AM104" s="245"/>
      <c r="AN104" s="267"/>
      <c r="AO104" s="246"/>
      <c r="AP104" s="246"/>
      <c r="AQ104" s="356"/>
    </row>
    <row r="105" spans="1:43" s="284" customFormat="1" ht="76.95" customHeight="1" x14ac:dyDescent="0.3">
      <c r="A105" s="365"/>
      <c r="B105" s="340"/>
      <c r="C105" s="340"/>
      <c r="D105" s="245" t="s">
        <v>259</v>
      </c>
      <c r="E105" s="338"/>
      <c r="F105" s="246"/>
      <c r="G105" s="251">
        <f>SUM(I105:P105)</f>
        <v>1495470</v>
      </c>
      <c r="H105" s="251">
        <f>SUM(Q105:X105)</f>
        <v>1267856</v>
      </c>
      <c r="I105" s="251">
        <v>142644</v>
      </c>
      <c r="J105" s="251">
        <v>221289</v>
      </c>
      <c r="K105" s="251">
        <v>194241</v>
      </c>
      <c r="L105" s="251">
        <v>211437</v>
      </c>
      <c r="M105" s="251">
        <v>15901</v>
      </c>
      <c r="N105" s="251">
        <v>554547</v>
      </c>
      <c r="O105" s="251">
        <v>77467</v>
      </c>
      <c r="P105" s="251">
        <v>77944</v>
      </c>
      <c r="Q105" s="251">
        <v>117703</v>
      </c>
      <c r="R105" s="251">
        <v>174112</v>
      </c>
      <c r="S105" s="251">
        <v>177648</v>
      </c>
      <c r="T105" s="251">
        <v>196437</v>
      </c>
      <c r="U105" s="251">
        <v>15896</v>
      </c>
      <c r="V105" s="251">
        <v>473042</v>
      </c>
      <c r="W105" s="251">
        <v>55539</v>
      </c>
      <c r="X105" s="245">
        <v>57479</v>
      </c>
      <c r="Y105" s="245"/>
      <c r="Z105" s="245" t="s">
        <v>392</v>
      </c>
      <c r="AA105" s="245" t="s">
        <v>390</v>
      </c>
      <c r="AB105" s="245" t="s">
        <v>642</v>
      </c>
      <c r="AC105" s="245"/>
      <c r="AD105" s="245"/>
      <c r="AE105" s="245"/>
      <c r="AF105" s="245"/>
      <c r="AG105" s="245"/>
      <c r="AH105" s="245"/>
      <c r="AI105" s="245"/>
      <c r="AJ105" s="245"/>
      <c r="AK105" s="245"/>
      <c r="AL105" s="245"/>
      <c r="AM105" s="245"/>
      <c r="AN105" s="267"/>
      <c r="AO105" s="246"/>
      <c r="AP105" s="246"/>
      <c r="AQ105" s="356"/>
    </row>
    <row r="106" spans="1:43" s="284" customFormat="1" ht="76.95" customHeight="1" x14ac:dyDescent="0.3">
      <c r="A106" s="365"/>
      <c r="B106" s="340"/>
      <c r="C106" s="340"/>
      <c r="D106" s="245" t="s">
        <v>50</v>
      </c>
      <c r="E106" s="338"/>
      <c r="F106" s="246"/>
      <c r="G106" s="251">
        <v>42000</v>
      </c>
      <c r="H106" s="251">
        <v>42000</v>
      </c>
      <c r="I106" s="251">
        <v>0</v>
      </c>
      <c r="J106" s="251">
        <v>6720</v>
      </c>
      <c r="K106" s="251">
        <v>4620</v>
      </c>
      <c r="L106" s="251">
        <v>2520</v>
      </c>
      <c r="M106" s="251">
        <v>6300</v>
      </c>
      <c r="N106" s="251">
        <v>840</v>
      </c>
      <c r="O106" s="251">
        <v>20580</v>
      </c>
      <c r="P106" s="251">
        <v>420</v>
      </c>
      <c r="Q106" s="251"/>
      <c r="R106" s="251">
        <v>6720</v>
      </c>
      <c r="S106" s="251">
        <v>4620</v>
      </c>
      <c r="T106" s="251">
        <v>2520</v>
      </c>
      <c r="U106" s="251">
        <v>6300</v>
      </c>
      <c r="V106" s="251">
        <v>840</v>
      </c>
      <c r="W106" s="251">
        <v>20580</v>
      </c>
      <c r="X106" s="245">
        <v>420</v>
      </c>
      <c r="Y106" s="245"/>
      <c r="Z106" s="245" t="s">
        <v>393</v>
      </c>
      <c r="AA106" s="245"/>
      <c r="AB106" s="245" t="s">
        <v>643</v>
      </c>
      <c r="AC106" s="245"/>
      <c r="AD106" s="245"/>
      <c r="AE106" s="245"/>
      <c r="AF106" s="245"/>
      <c r="AG106" s="245"/>
      <c r="AH106" s="245"/>
      <c r="AI106" s="245"/>
      <c r="AJ106" s="245"/>
      <c r="AK106" s="245"/>
      <c r="AL106" s="245"/>
      <c r="AM106" s="245"/>
      <c r="AN106" s="267"/>
      <c r="AO106" s="246"/>
      <c r="AP106" s="246"/>
      <c r="AQ106" s="356"/>
    </row>
    <row r="107" spans="1:43" s="284" customFormat="1" ht="76.95" customHeight="1" x14ac:dyDescent="0.3">
      <c r="A107" s="365"/>
      <c r="B107" s="340"/>
      <c r="C107" s="340"/>
      <c r="D107" s="245" t="s">
        <v>51</v>
      </c>
      <c r="E107" s="338"/>
      <c r="F107" s="246"/>
      <c r="G107" s="251">
        <v>20000</v>
      </c>
      <c r="H107" s="251">
        <v>20000</v>
      </c>
      <c r="I107" s="251">
        <v>0</v>
      </c>
      <c r="J107" s="251">
        <v>3200</v>
      </c>
      <c r="K107" s="251">
        <v>2200</v>
      </c>
      <c r="L107" s="251">
        <v>1200</v>
      </c>
      <c r="M107" s="251">
        <v>3000</v>
      </c>
      <c r="N107" s="251">
        <v>400</v>
      </c>
      <c r="O107" s="251">
        <v>9800</v>
      </c>
      <c r="P107" s="251">
        <v>200</v>
      </c>
      <c r="Q107" s="251"/>
      <c r="R107" s="251">
        <v>3200</v>
      </c>
      <c r="S107" s="251">
        <v>2200</v>
      </c>
      <c r="T107" s="251">
        <v>1200</v>
      </c>
      <c r="U107" s="251">
        <v>3000</v>
      </c>
      <c r="V107" s="251">
        <v>400</v>
      </c>
      <c r="W107" s="251">
        <v>9800</v>
      </c>
      <c r="X107" s="245">
        <v>200</v>
      </c>
      <c r="Y107" s="245"/>
      <c r="Z107" s="245" t="s">
        <v>386</v>
      </c>
      <c r="AA107" s="245"/>
      <c r="AB107" s="245" t="s">
        <v>644</v>
      </c>
      <c r="AC107" s="245"/>
      <c r="AD107" s="245"/>
      <c r="AE107" s="245"/>
      <c r="AF107" s="245"/>
      <c r="AG107" s="245"/>
      <c r="AH107" s="245"/>
      <c r="AI107" s="245"/>
      <c r="AJ107" s="245"/>
      <c r="AK107" s="245"/>
      <c r="AL107" s="245"/>
      <c r="AM107" s="245"/>
      <c r="AN107" s="267"/>
      <c r="AO107" s="246"/>
      <c r="AP107" s="246"/>
      <c r="AQ107" s="356"/>
    </row>
    <row r="108" spans="1:43" s="284" customFormat="1" ht="108" x14ac:dyDescent="0.3">
      <c r="A108" s="367"/>
      <c r="B108" s="248" t="s">
        <v>341</v>
      </c>
      <c r="C108" s="319" t="s">
        <v>53</v>
      </c>
      <c r="D108" s="259" t="s">
        <v>645</v>
      </c>
      <c r="E108" s="260"/>
      <c r="F108" s="254"/>
      <c r="G108" s="249"/>
      <c r="H108" s="249"/>
      <c r="I108" s="249"/>
      <c r="J108" s="249"/>
      <c r="K108" s="249"/>
      <c r="L108" s="249"/>
      <c r="M108" s="249"/>
      <c r="N108" s="249"/>
      <c r="O108" s="249"/>
      <c r="P108" s="249"/>
      <c r="Q108" s="269"/>
      <c r="R108" s="269"/>
      <c r="S108" s="269"/>
      <c r="T108" s="269"/>
      <c r="U108" s="269"/>
      <c r="V108" s="269"/>
      <c r="W108" s="269"/>
      <c r="X108" s="270"/>
      <c r="Y108" s="271"/>
      <c r="Z108" s="248"/>
      <c r="AA108" s="248"/>
      <c r="AB108" s="248" t="s">
        <v>647</v>
      </c>
      <c r="AC108" s="248" t="s">
        <v>646</v>
      </c>
      <c r="AD108" s="248"/>
      <c r="AE108" s="248" t="s">
        <v>714</v>
      </c>
      <c r="AF108" s="259" t="s">
        <v>549</v>
      </c>
      <c r="AG108" s="259" t="s">
        <v>551</v>
      </c>
      <c r="AH108" s="259" t="s">
        <v>547</v>
      </c>
      <c r="AI108" s="259" t="s">
        <v>435</v>
      </c>
      <c r="AJ108" s="259" t="s">
        <v>420</v>
      </c>
      <c r="AK108" s="259" t="s">
        <v>68</v>
      </c>
      <c r="AL108" s="259" t="s">
        <v>69</v>
      </c>
      <c r="AM108" s="259" t="s">
        <v>455</v>
      </c>
      <c r="AN108" s="267"/>
      <c r="AO108" s="254">
        <f>E108</f>
        <v>0</v>
      </c>
      <c r="AP108" s="254"/>
      <c r="AQ108" s="356"/>
    </row>
    <row r="109" spans="1:43" s="284" customFormat="1" ht="54" x14ac:dyDescent="0.3">
      <c r="A109" s="367"/>
      <c r="B109" s="248" t="s">
        <v>342</v>
      </c>
      <c r="C109" s="319" t="s">
        <v>53</v>
      </c>
      <c r="D109" s="259" t="s">
        <v>263</v>
      </c>
      <c r="E109" s="260"/>
      <c r="F109" s="254"/>
      <c r="G109" s="249"/>
      <c r="H109" s="249"/>
      <c r="I109" s="249"/>
      <c r="J109" s="249"/>
      <c r="K109" s="249"/>
      <c r="L109" s="249"/>
      <c r="M109" s="249"/>
      <c r="N109" s="249"/>
      <c r="O109" s="249"/>
      <c r="P109" s="249"/>
      <c r="Q109" s="269"/>
      <c r="R109" s="269"/>
      <c r="S109" s="269"/>
      <c r="T109" s="269"/>
      <c r="U109" s="269"/>
      <c r="V109" s="269"/>
      <c r="W109" s="269"/>
      <c r="X109" s="270"/>
      <c r="Y109" s="271"/>
      <c r="Z109" s="248"/>
      <c r="AA109" s="248"/>
      <c r="AB109" s="248" t="s">
        <v>648</v>
      </c>
      <c r="AC109" s="248" t="s">
        <v>447</v>
      </c>
      <c r="AD109" s="248"/>
      <c r="AE109" s="248" t="s">
        <v>448</v>
      </c>
      <c r="AF109" s="259" t="s">
        <v>549</v>
      </c>
      <c r="AG109" s="259" t="s">
        <v>552</v>
      </c>
      <c r="AH109" s="259" t="s">
        <v>547</v>
      </c>
      <c r="AI109" s="259" t="s">
        <v>419</v>
      </c>
      <c r="AJ109" s="259" t="s">
        <v>420</v>
      </c>
      <c r="AK109" s="259" t="s">
        <v>68</v>
      </c>
      <c r="AL109" s="259" t="s">
        <v>69</v>
      </c>
      <c r="AM109" s="259" t="s">
        <v>455</v>
      </c>
      <c r="AN109" s="267"/>
      <c r="AO109" s="254"/>
      <c r="AP109" s="254">
        <f>E109</f>
        <v>0</v>
      </c>
      <c r="AQ109" s="356"/>
    </row>
    <row r="110" spans="1:43" s="284" customFormat="1" ht="72" x14ac:dyDescent="0.3">
      <c r="A110" s="367"/>
      <c r="B110" s="248" t="s">
        <v>343</v>
      </c>
      <c r="C110" s="319" t="s">
        <v>53</v>
      </c>
      <c r="D110" s="259" t="s">
        <v>264</v>
      </c>
      <c r="E110" s="260"/>
      <c r="F110" s="254"/>
      <c r="G110" s="249"/>
      <c r="H110" s="249"/>
      <c r="I110" s="249"/>
      <c r="J110" s="249"/>
      <c r="K110" s="249"/>
      <c r="L110" s="249"/>
      <c r="M110" s="249"/>
      <c r="N110" s="249"/>
      <c r="O110" s="249"/>
      <c r="P110" s="249"/>
      <c r="Q110" s="269"/>
      <c r="R110" s="269"/>
      <c r="S110" s="269"/>
      <c r="T110" s="269"/>
      <c r="U110" s="269"/>
      <c r="V110" s="269"/>
      <c r="W110" s="269"/>
      <c r="X110" s="270"/>
      <c r="Y110" s="271"/>
      <c r="Z110" s="248"/>
      <c r="AA110" s="248"/>
      <c r="AB110" s="248" t="s">
        <v>649</v>
      </c>
      <c r="AC110" s="248" t="s">
        <v>446</v>
      </c>
      <c r="AD110" s="248"/>
      <c r="AE110" s="248" t="s">
        <v>715</v>
      </c>
      <c r="AF110" s="259" t="s">
        <v>549</v>
      </c>
      <c r="AG110" s="259" t="s">
        <v>553</v>
      </c>
      <c r="AH110" s="259" t="s">
        <v>547</v>
      </c>
      <c r="AI110" s="259" t="s">
        <v>419</v>
      </c>
      <c r="AJ110" s="259" t="s">
        <v>420</v>
      </c>
      <c r="AK110" s="259" t="s">
        <v>68</v>
      </c>
      <c r="AL110" s="259" t="s">
        <v>69</v>
      </c>
      <c r="AM110" s="259" t="s">
        <v>455</v>
      </c>
      <c r="AN110" s="267"/>
      <c r="AO110" s="254"/>
      <c r="AP110" s="254">
        <f>E110</f>
        <v>0</v>
      </c>
      <c r="AQ110" s="356"/>
    </row>
    <row r="111" spans="1:43" s="284" customFormat="1" ht="72" x14ac:dyDescent="0.3">
      <c r="A111" s="367"/>
      <c r="B111" s="302">
        <v>4.3</v>
      </c>
      <c r="C111" s="302" t="s">
        <v>46</v>
      </c>
      <c r="D111" s="245" t="s">
        <v>265</v>
      </c>
      <c r="E111" s="338"/>
      <c r="F111" s="246">
        <v>1000000</v>
      </c>
      <c r="G111" s="251"/>
      <c r="H111" s="251">
        <f>H114</f>
        <v>157</v>
      </c>
      <c r="I111" s="251"/>
      <c r="J111" s="251"/>
      <c r="K111" s="251"/>
      <c r="L111" s="251"/>
      <c r="M111" s="251"/>
      <c r="N111" s="251"/>
      <c r="O111" s="251"/>
      <c r="P111" s="251"/>
      <c r="Q111" s="251"/>
      <c r="R111" s="251"/>
      <c r="S111" s="251"/>
      <c r="T111" s="251"/>
      <c r="U111" s="251"/>
      <c r="V111" s="251"/>
      <c r="W111" s="251"/>
      <c r="X111" s="245"/>
      <c r="Y111" s="245"/>
      <c r="Z111" s="245"/>
      <c r="AA111" s="245"/>
      <c r="AB111" s="245"/>
      <c r="AC111" s="245" t="s">
        <v>456</v>
      </c>
      <c r="AD111" s="245"/>
      <c r="AE111" s="245" t="s">
        <v>402</v>
      </c>
      <c r="AF111" s="245" t="s">
        <v>439</v>
      </c>
      <c r="AG111" s="245" t="s">
        <v>195</v>
      </c>
      <c r="AH111" s="245" t="s">
        <v>417</v>
      </c>
      <c r="AI111" s="245" t="s">
        <v>435</v>
      </c>
      <c r="AJ111" s="245" t="s">
        <v>420</v>
      </c>
      <c r="AK111" s="245" t="s">
        <v>68</v>
      </c>
      <c r="AL111" s="245" t="s">
        <v>69</v>
      </c>
      <c r="AM111" s="245" t="s">
        <v>455</v>
      </c>
      <c r="AN111" s="267"/>
      <c r="AO111" s="246"/>
      <c r="AP111" s="246">
        <f>F111</f>
        <v>1000000</v>
      </c>
      <c r="AQ111" s="356"/>
    </row>
    <row r="112" spans="1:43" s="284" customFormat="1" x14ac:dyDescent="0.3">
      <c r="A112" s="365"/>
      <c r="B112" s="340"/>
      <c r="C112" s="340"/>
      <c r="D112" s="245" t="s">
        <v>123</v>
      </c>
      <c r="E112" s="338"/>
      <c r="F112" s="246"/>
      <c r="G112" s="251">
        <v>3</v>
      </c>
      <c r="H112" s="251">
        <v>3</v>
      </c>
      <c r="I112" s="251"/>
      <c r="J112" s="251"/>
      <c r="K112" s="251"/>
      <c r="L112" s="251"/>
      <c r="M112" s="251"/>
      <c r="N112" s="251"/>
      <c r="O112" s="251"/>
      <c r="P112" s="251"/>
      <c r="Q112" s="251"/>
      <c r="R112" s="251"/>
      <c r="S112" s="251"/>
      <c r="T112" s="251"/>
      <c r="U112" s="251"/>
      <c r="V112" s="251"/>
      <c r="W112" s="251"/>
      <c r="X112" s="245"/>
      <c r="Y112" s="245"/>
      <c r="Z112" s="245" t="s">
        <v>394</v>
      </c>
      <c r="AA112" s="245"/>
      <c r="AB112" s="245" t="s">
        <v>652</v>
      </c>
      <c r="AC112" s="245"/>
      <c r="AD112" s="245"/>
      <c r="AE112" s="245"/>
      <c r="AF112" s="245"/>
      <c r="AG112" s="245"/>
      <c r="AH112" s="245"/>
      <c r="AI112" s="245"/>
      <c r="AJ112" s="245"/>
      <c r="AK112" s="245"/>
      <c r="AL112" s="245"/>
      <c r="AM112" s="245"/>
      <c r="AN112" s="267"/>
      <c r="AO112" s="246"/>
      <c r="AP112" s="246"/>
      <c r="AQ112" s="356"/>
    </row>
    <row r="113" spans="1:43" s="284" customFormat="1" ht="54" x14ac:dyDescent="0.3">
      <c r="A113" s="365"/>
      <c r="B113" s="340"/>
      <c r="C113" s="340"/>
      <c r="D113" s="245" t="s">
        <v>125</v>
      </c>
      <c r="E113" s="338"/>
      <c r="F113" s="246"/>
      <c r="G113" s="352" t="s">
        <v>245</v>
      </c>
      <c r="H113" s="352" t="s">
        <v>245</v>
      </c>
      <c r="I113" s="251"/>
      <c r="J113" s="251"/>
      <c r="K113" s="251"/>
      <c r="L113" s="251"/>
      <c r="M113" s="251"/>
      <c r="N113" s="251"/>
      <c r="O113" s="251"/>
      <c r="P113" s="251"/>
      <c r="Q113" s="251"/>
      <c r="R113" s="251"/>
      <c r="S113" s="251"/>
      <c r="T113" s="251"/>
      <c r="U113" s="251"/>
      <c r="V113" s="251"/>
      <c r="W113" s="251"/>
      <c r="X113" s="245"/>
      <c r="Y113" s="245"/>
      <c r="Z113" s="245" t="s">
        <v>389</v>
      </c>
      <c r="AA113" s="245" t="s">
        <v>390</v>
      </c>
      <c r="AB113" s="245" t="s">
        <v>651</v>
      </c>
      <c r="AC113" s="245"/>
      <c r="AD113" s="245"/>
      <c r="AE113" s="245"/>
      <c r="AF113" s="245"/>
      <c r="AG113" s="245"/>
      <c r="AH113" s="245"/>
      <c r="AI113" s="245"/>
      <c r="AJ113" s="245"/>
      <c r="AK113" s="245"/>
      <c r="AL113" s="245"/>
      <c r="AM113" s="245"/>
      <c r="AN113" s="267"/>
      <c r="AO113" s="246"/>
      <c r="AP113" s="246"/>
      <c r="AQ113" s="356"/>
    </row>
    <row r="114" spans="1:43" s="284" customFormat="1" ht="54" x14ac:dyDescent="0.3">
      <c r="A114" s="365"/>
      <c r="B114" s="340"/>
      <c r="C114" s="340"/>
      <c r="D114" s="245" t="s">
        <v>126</v>
      </c>
      <c r="E114" s="338"/>
      <c r="F114" s="246"/>
      <c r="G114" s="251">
        <f>SUM(I114:P114)</f>
        <v>476</v>
      </c>
      <c r="H114" s="251">
        <f>SUM(Q114:X114)</f>
        <v>157</v>
      </c>
      <c r="I114" s="251">
        <v>60</v>
      </c>
      <c r="J114" s="251">
        <v>105</v>
      </c>
      <c r="K114" s="251">
        <v>64</v>
      </c>
      <c r="L114" s="251">
        <v>44</v>
      </c>
      <c r="M114" s="251">
        <v>3</v>
      </c>
      <c r="N114" s="251">
        <v>111</v>
      </c>
      <c r="O114" s="251">
        <v>49</v>
      </c>
      <c r="P114" s="251">
        <v>40</v>
      </c>
      <c r="Q114" s="251">
        <v>24</v>
      </c>
      <c r="R114" s="251">
        <v>25</v>
      </c>
      <c r="S114" s="251">
        <v>38</v>
      </c>
      <c r="T114" s="251">
        <v>23</v>
      </c>
      <c r="U114" s="251">
        <v>1</v>
      </c>
      <c r="V114" s="251">
        <v>23</v>
      </c>
      <c r="W114" s="251">
        <v>9</v>
      </c>
      <c r="X114" s="245">
        <v>14</v>
      </c>
      <c r="Y114" s="245"/>
      <c r="Z114" s="245" t="s">
        <v>389</v>
      </c>
      <c r="AA114" s="245" t="s">
        <v>390</v>
      </c>
      <c r="AB114" s="245" t="s">
        <v>650</v>
      </c>
      <c r="AC114" s="245"/>
      <c r="AD114" s="245"/>
      <c r="AE114" s="245"/>
      <c r="AF114" s="245"/>
      <c r="AG114" s="245"/>
      <c r="AH114" s="245"/>
      <c r="AI114" s="245"/>
      <c r="AJ114" s="245"/>
      <c r="AK114" s="245"/>
      <c r="AL114" s="245"/>
      <c r="AM114" s="245"/>
      <c r="AN114" s="267"/>
      <c r="AO114" s="246"/>
      <c r="AP114" s="246"/>
      <c r="AQ114" s="356"/>
    </row>
    <row r="115" spans="1:43" s="284" customFormat="1" ht="108" x14ac:dyDescent="0.3">
      <c r="A115" s="367"/>
      <c r="B115" s="248" t="s">
        <v>344</v>
      </c>
      <c r="C115" s="319" t="s">
        <v>53</v>
      </c>
      <c r="D115" s="259" t="s">
        <v>373</v>
      </c>
      <c r="E115" s="260"/>
      <c r="F115" s="254"/>
      <c r="G115" s="249"/>
      <c r="H115" s="249"/>
      <c r="I115" s="249"/>
      <c r="J115" s="249"/>
      <c r="K115" s="249"/>
      <c r="L115" s="249"/>
      <c r="M115" s="249"/>
      <c r="N115" s="249"/>
      <c r="O115" s="249"/>
      <c r="P115" s="249"/>
      <c r="Q115" s="269"/>
      <c r="R115" s="269"/>
      <c r="S115" s="269"/>
      <c r="T115" s="269"/>
      <c r="U115" s="269"/>
      <c r="V115" s="269"/>
      <c r="W115" s="269"/>
      <c r="X115" s="270"/>
      <c r="Y115" s="271"/>
      <c r="Z115" s="248"/>
      <c r="AA115" s="248"/>
      <c r="AB115" s="311" t="s">
        <v>656</v>
      </c>
      <c r="AC115" s="248" t="s">
        <v>653</v>
      </c>
      <c r="AD115" s="248"/>
      <c r="AE115" s="248" t="s">
        <v>403</v>
      </c>
      <c r="AF115" s="259" t="s">
        <v>439</v>
      </c>
      <c r="AG115" s="259" t="s">
        <v>554</v>
      </c>
      <c r="AH115" s="259" t="s">
        <v>417</v>
      </c>
      <c r="AI115" s="259" t="s">
        <v>435</v>
      </c>
      <c r="AJ115" s="259" t="s">
        <v>420</v>
      </c>
      <c r="AK115" s="259" t="s">
        <v>68</v>
      </c>
      <c r="AL115" s="259" t="s">
        <v>69</v>
      </c>
      <c r="AM115" s="259" t="s">
        <v>556</v>
      </c>
      <c r="AN115" s="267"/>
      <c r="AO115" s="254"/>
      <c r="AP115" s="254"/>
      <c r="AQ115" s="356"/>
    </row>
    <row r="116" spans="1:43" s="284" customFormat="1" ht="72" x14ac:dyDescent="0.3">
      <c r="A116" s="367"/>
      <c r="B116" s="248" t="s">
        <v>345</v>
      </c>
      <c r="C116" s="319" t="s">
        <v>53</v>
      </c>
      <c r="D116" s="259" t="s">
        <v>267</v>
      </c>
      <c r="E116" s="260"/>
      <c r="F116" s="254"/>
      <c r="G116" s="249"/>
      <c r="H116" s="249"/>
      <c r="I116" s="249"/>
      <c r="J116" s="249"/>
      <c r="K116" s="249"/>
      <c r="L116" s="249"/>
      <c r="M116" s="249"/>
      <c r="N116" s="249"/>
      <c r="O116" s="249"/>
      <c r="P116" s="249"/>
      <c r="Q116" s="269"/>
      <c r="R116" s="269"/>
      <c r="S116" s="269"/>
      <c r="T116" s="269"/>
      <c r="U116" s="269"/>
      <c r="V116" s="269"/>
      <c r="W116" s="269"/>
      <c r="X116" s="270"/>
      <c r="Y116" s="271"/>
      <c r="Z116" s="248"/>
      <c r="AA116" s="248"/>
      <c r="AB116" s="248" t="s">
        <v>655</v>
      </c>
      <c r="AC116" s="248" t="s">
        <v>654</v>
      </c>
      <c r="AD116" s="248"/>
      <c r="AE116" s="248" t="s">
        <v>404</v>
      </c>
      <c r="AF116" s="259" t="s">
        <v>439</v>
      </c>
      <c r="AG116" s="259" t="s">
        <v>554</v>
      </c>
      <c r="AH116" s="259" t="s">
        <v>417</v>
      </c>
      <c r="AI116" s="259" t="s">
        <v>435</v>
      </c>
      <c r="AJ116" s="259" t="s">
        <v>420</v>
      </c>
      <c r="AK116" s="259" t="s">
        <v>68</v>
      </c>
      <c r="AL116" s="259" t="s">
        <v>69</v>
      </c>
      <c r="AM116" s="259" t="s">
        <v>455</v>
      </c>
      <c r="AN116" s="267"/>
      <c r="AO116" s="254"/>
      <c r="AP116" s="254"/>
      <c r="AQ116" s="356"/>
    </row>
    <row r="117" spans="1:43" s="284" customFormat="1" ht="54" x14ac:dyDescent="0.3">
      <c r="A117" s="367"/>
      <c r="B117" s="302">
        <v>4.4000000000000004</v>
      </c>
      <c r="C117" s="302" t="s">
        <v>46</v>
      </c>
      <c r="D117" s="245" t="s">
        <v>268</v>
      </c>
      <c r="E117" s="338"/>
      <c r="F117" s="246">
        <v>2300000</v>
      </c>
      <c r="G117" s="251"/>
      <c r="H117" s="251">
        <f>H120</f>
        <v>157</v>
      </c>
      <c r="I117" s="251"/>
      <c r="J117" s="251"/>
      <c r="K117" s="251"/>
      <c r="L117" s="251"/>
      <c r="M117" s="251"/>
      <c r="N117" s="251"/>
      <c r="O117" s="251"/>
      <c r="P117" s="251"/>
      <c r="Q117" s="251"/>
      <c r="R117" s="251"/>
      <c r="S117" s="251"/>
      <c r="T117" s="251"/>
      <c r="U117" s="251"/>
      <c r="V117" s="251"/>
      <c r="W117" s="251"/>
      <c r="X117" s="245"/>
      <c r="Y117" s="245"/>
      <c r="Z117" s="245"/>
      <c r="AA117" s="245"/>
      <c r="AB117" s="245"/>
      <c r="AC117" s="245" t="s">
        <v>657</v>
      </c>
      <c r="AD117" s="245"/>
      <c r="AE117" s="245" t="s">
        <v>405</v>
      </c>
      <c r="AF117" s="245" t="s">
        <v>439</v>
      </c>
      <c r="AG117" s="245" t="s">
        <v>195</v>
      </c>
      <c r="AH117" s="245" t="s">
        <v>440</v>
      </c>
      <c r="AI117" s="245" t="s">
        <v>435</v>
      </c>
      <c r="AJ117" s="245" t="s">
        <v>420</v>
      </c>
      <c r="AK117" s="245" t="s">
        <v>68</v>
      </c>
      <c r="AL117" s="245" t="s">
        <v>69</v>
      </c>
      <c r="AM117" s="245" t="s">
        <v>455</v>
      </c>
      <c r="AN117" s="267"/>
      <c r="AO117" s="246"/>
      <c r="AP117" s="246">
        <f>F117</f>
        <v>2300000</v>
      </c>
      <c r="AQ117" s="356"/>
    </row>
    <row r="118" spans="1:43" s="284" customFormat="1" ht="36" x14ac:dyDescent="0.3">
      <c r="A118" s="365"/>
      <c r="B118" s="340"/>
      <c r="C118" s="340"/>
      <c r="D118" s="245" t="s">
        <v>123</v>
      </c>
      <c r="E118" s="338"/>
      <c r="F118" s="246"/>
      <c r="G118" s="251">
        <v>3</v>
      </c>
      <c r="H118" s="251">
        <v>3</v>
      </c>
      <c r="I118" s="251"/>
      <c r="J118" s="251"/>
      <c r="K118" s="251"/>
      <c r="L118" s="251"/>
      <c r="M118" s="251"/>
      <c r="N118" s="251"/>
      <c r="O118" s="251"/>
      <c r="P118" s="251"/>
      <c r="Q118" s="251"/>
      <c r="R118" s="251"/>
      <c r="S118" s="251"/>
      <c r="T118" s="251"/>
      <c r="U118" s="251"/>
      <c r="V118" s="251"/>
      <c r="W118" s="251"/>
      <c r="X118" s="245"/>
      <c r="Y118" s="245"/>
      <c r="Z118" s="245" t="s">
        <v>395</v>
      </c>
      <c r="AA118" s="245"/>
      <c r="AB118" s="245" t="s">
        <v>660</v>
      </c>
      <c r="AC118" s="245"/>
      <c r="AD118" s="245"/>
      <c r="AE118" s="245"/>
      <c r="AF118" s="245"/>
      <c r="AG118" s="245"/>
      <c r="AH118" s="245"/>
      <c r="AI118" s="245"/>
      <c r="AJ118" s="245"/>
      <c r="AK118" s="245"/>
      <c r="AL118" s="245"/>
      <c r="AM118" s="245"/>
      <c r="AN118" s="267"/>
      <c r="AO118" s="246"/>
      <c r="AP118" s="246"/>
      <c r="AQ118" s="356"/>
    </row>
    <row r="119" spans="1:43" s="284" customFormat="1" ht="54" x14ac:dyDescent="0.3">
      <c r="A119" s="365"/>
      <c r="B119" s="340"/>
      <c r="C119" s="340"/>
      <c r="D119" s="245" t="s">
        <v>125</v>
      </c>
      <c r="E119" s="338"/>
      <c r="F119" s="246"/>
      <c r="G119" s="352" t="s">
        <v>245</v>
      </c>
      <c r="H119" s="352" t="s">
        <v>245</v>
      </c>
      <c r="I119" s="251"/>
      <c r="J119" s="251"/>
      <c r="K119" s="251"/>
      <c r="L119" s="251"/>
      <c r="M119" s="251"/>
      <c r="N119" s="251"/>
      <c r="O119" s="251"/>
      <c r="P119" s="251"/>
      <c r="Q119" s="251"/>
      <c r="R119" s="251"/>
      <c r="S119" s="251"/>
      <c r="T119" s="251"/>
      <c r="U119" s="251"/>
      <c r="V119" s="251"/>
      <c r="W119" s="251"/>
      <c r="X119" s="245"/>
      <c r="Y119" s="245"/>
      <c r="Z119" s="245" t="s">
        <v>389</v>
      </c>
      <c r="AA119" s="245" t="s">
        <v>390</v>
      </c>
      <c r="AB119" s="245" t="s">
        <v>658</v>
      </c>
      <c r="AC119" s="245"/>
      <c r="AD119" s="245"/>
      <c r="AE119" s="245"/>
      <c r="AF119" s="245"/>
      <c r="AG119" s="245"/>
      <c r="AH119" s="245"/>
      <c r="AI119" s="245"/>
      <c r="AJ119" s="245"/>
      <c r="AK119" s="245"/>
      <c r="AL119" s="245"/>
      <c r="AM119" s="245"/>
      <c r="AN119" s="267"/>
      <c r="AO119" s="246"/>
      <c r="AP119" s="246"/>
      <c r="AQ119" s="356"/>
    </row>
    <row r="120" spans="1:43" s="284" customFormat="1" ht="54" x14ac:dyDescent="0.3">
      <c r="A120" s="365"/>
      <c r="B120" s="340"/>
      <c r="C120" s="340"/>
      <c r="D120" s="245" t="s">
        <v>126</v>
      </c>
      <c r="E120" s="338"/>
      <c r="F120" s="246"/>
      <c r="G120" s="251">
        <f>SUM(I120:P120)</f>
        <v>476</v>
      </c>
      <c r="H120" s="251">
        <f>SUM(Q120:X120)</f>
        <v>157</v>
      </c>
      <c r="I120" s="251">
        <v>60</v>
      </c>
      <c r="J120" s="251">
        <v>105</v>
      </c>
      <c r="K120" s="251">
        <v>64</v>
      </c>
      <c r="L120" s="251">
        <v>44</v>
      </c>
      <c r="M120" s="251">
        <v>3</v>
      </c>
      <c r="N120" s="251">
        <v>111</v>
      </c>
      <c r="O120" s="251">
        <v>49</v>
      </c>
      <c r="P120" s="251">
        <v>40</v>
      </c>
      <c r="Q120" s="251">
        <v>24</v>
      </c>
      <c r="R120" s="251">
        <v>25</v>
      </c>
      <c r="S120" s="251">
        <v>38</v>
      </c>
      <c r="T120" s="251">
        <v>23</v>
      </c>
      <c r="U120" s="251">
        <v>1</v>
      </c>
      <c r="V120" s="251">
        <v>23</v>
      </c>
      <c r="W120" s="251">
        <v>9</v>
      </c>
      <c r="X120" s="245">
        <v>14</v>
      </c>
      <c r="Y120" s="245"/>
      <c r="Z120" s="245" t="s">
        <v>389</v>
      </c>
      <c r="AA120" s="245" t="s">
        <v>390</v>
      </c>
      <c r="AB120" s="245" t="s">
        <v>659</v>
      </c>
      <c r="AC120" s="245"/>
      <c r="AD120" s="245"/>
      <c r="AE120" s="245"/>
      <c r="AF120" s="245"/>
      <c r="AG120" s="245"/>
      <c r="AH120" s="245"/>
      <c r="AI120" s="245"/>
      <c r="AJ120" s="245"/>
      <c r="AK120" s="245"/>
      <c r="AL120" s="245"/>
      <c r="AM120" s="245"/>
      <c r="AN120" s="267"/>
      <c r="AO120" s="246"/>
      <c r="AP120" s="246"/>
      <c r="AQ120" s="356"/>
    </row>
    <row r="121" spans="1:43" s="284" customFormat="1" ht="72" x14ac:dyDescent="0.3">
      <c r="A121" s="367"/>
      <c r="B121" s="248" t="s">
        <v>346</v>
      </c>
      <c r="C121" s="319" t="s">
        <v>53</v>
      </c>
      <c r="D121" s="259" t="s">
        <v>370</v>
      </c>
      <c r="E121" s="260"/>
      <c r="F121" s="254"/>
      <c r="G121" s="249"/>
      <c r="H121" s="249"/>
      <c r="I121" s="249"/>
      <c r="J121" s="249"/>
      <c r="K121" s="249"/>
      <c r="L121" s="249"/>
      <c r="M121" s="249"/>
      <c r="N121" s="249"/>
      <c r="O121" s="249"/>
      <c r="P121" s="249"/>
      <c r="Q121" s="269"/>
      <c r="R121" s="269"/>
      <c r="S121" s="269"/>
      <c r="T121" s="269"/>
      <c r="U121" s="269"/>
      <c r="V121" s="269"/>
      <c r="W121" s="269"/>
      <c r="X121" s="270"/>
      <c r="Y121" s="271"/>
      <c r="Z121" s="248"/>
      <c r="AA121" s="248"/>
      <c r="AB121" s="248" t="s">
        <v>662</v>
      </c>
      <c r="AC121" s="248" t="s">
        <v>557</v>
      </c>
      <c r="AD121" s="248"/>
      <c r="AE121" s="248" t="s">
        <v>405</v>
      </c>
      <c r="AF121" s="259" t="s">
        <v>439</v>
      </c>
      <c r="AG121" s="259" t="s">
        <v>461</v>
      </c>
      <c r="AH121" s="259" t="s">
        <v>547</v>
      </c>
      <c r="AI121" s="259" t="s">
        <v>435</v>
      </c>
      <c r="AJ121" s="259" t="s">
        <v>420</v>
      </c>
      <c r="AK121" s="259" t="s">
        <v>68</v>
      </c>
      <c r="AL121" s="259" t="s">
        <v>69</v>
      </c>
      <c r="AM121" s="259" t="s">
        <v>544</v>
      </c>
      <c r="AN121" s="267"/>
      <c r="AO121" s="254"/>
      <c r="AP121" s="254"/>
      <c r="AQ121" s="356"/>
    </row>
    <row r="122" spans="1:43" s="284" customFormat="1" ht="72" x14ac:dyDescent="0.3">
      <c r="A122" s="367"/>
      <c r="B122" s="248" t="s">
        <v>347</v>
      </c>
      <c r="C122" s="319" t="s">
        <v>53</v>
      </c>
      <c r="D122" s="259" t="s">
        <v>371</v>
      </c>
      <c r="E122" s="260"/>
      <c r="F122" s="254"/>
      <c r="G122" s="249"/>
      <c r="H122" s="249"/>
      <c r="I122" s="249"/>
      <c r="J122" s="249"/>
      <c r="K122" s="249"/>
      <c r="L122" s="249"/>
      <c r="M122" s="249"/>
      <c r="N122" s="249"/>
      <c r="O122" s="249"/>
      <c r="P122" s="249"/>
      <c r="Q122" s="269"/>
      <c r="R122" s="269"/>
      <c r="S122" s="269"/>
      <c r="T122" s="269"/>
      <c r="U122" s="269"/>
      <c r="V122" s="269"/>
      <c r="W122" s="269"/>
      <c r="X122" s="270"/>
      <c r="Y122" s="271"/>
      <c r="Z122" s="248"/>
      <c r="AA122" s="248"/>
      <c r="AB122" s="248" t="s">
        <v>661</v>
      </c>
      <c r="AC122" s="248" t="s">
        <v>558</v>
      </c>
      <c r="AD122" s="248"/>
      <c r="AE122" s="248" t="s">
        <v>405</v>
      </c>
      <c r="AF122" s="259" t="s">
        <v>439</v>
      </c>
      <c r="AG122" s="259" t="s">
        <v>461</v>
      </c>
      <c r="AH122" s="259" t="s">
        <v>547</v>
      </c>
      <c r="AI122" s="259" t="s">
        <v>435</v>
      </c>
      <c r="AJ122" s="259" t="s">
        <v>420</v>
      </c>
      <c r="AK122" s="259" t="s">
        <v>68</v>
      </c>
      <c r="AL122" s="259" t="s">
        <v>69</v>
      </c>
      <c r="AM122" s="259" t="s">
        <v>544</v>
      </c>
      <c r="AN122" s="267"/>
      <c r="AO122" s="254"/>
      <c r="AP122" s="254"/>
      <c r="AQ122" s="356"/>
    </row>
    <row r="123" spans="1:43" s="284" customFormat="1" ht="72" x14ac:dyDescent="0.3">
      <c r="A123" s="367"/>
      <c r="B123" s="248" t="s">
        <v>348</v>
      </c>
      <c r="C123" s="319" t="s">
        <v>53</v>
      </c>
      <c r="D123" s="259" t="s">
        <v>372</v>
      </c>
      <c r="E123" s="260"/>
      <c r="F123" s="254"/>
      <c r="G123" s="249"/>
      <c r="H123" s="249"/>
      <c r="I123" s="249"/>
      <c r="J123" s="249"/>
      <c r="K123" s="249"/>
      <c r="L123" s="249"/>
      <c r="M123" s="249"/>
      <c r="N123" s="249"/>
      <c r="O123" s="249"/>
      <c r="P123" s="249"/>
      <c r="Q123" s="269"/>
      <c r="R123" s="269"/>
      <c r="S123" s="269"/>
      <c r="T123" s="269"/>
      <c r="U123" s="269"/>
      <c r="V123" s="269"/>
      <c r="W123" s="269"/>
      <c r="X123" s="270"/>
      <c r="Y123" s="271"/>
      <c r="Z123" s="248"/>
      <c r="AA123" s="248"/>
      <c r="AB123" s="248" t="s">
        <v>663</v>
      </c>
      <c r="AC123" s="248" t="s">
        <v>559</v>
      </c>
      <c r="AD123" s="248"/>
      <c r="AE123" s="248" t="s">
        <v>405</v>
      </c>
      <c r="AF123" s="259" t="s">
        <v>439</v>
      </c>
      <c r="AG123" s="259" t="s">
        <v>461</v>
      </c>
      <c r="AH123" s="259" t="s">
        <v>547</v>
      </c>
      <c r="AI123" s="259" t="s">
        <v>435</v>
      </c>
      <c r="AJ123" s="259" t="s">
        <v>420</v>
      </c>
      <c r="AK123" s="259" t="s">
        <v>68</v>
      </c>
      <c r="AL123" s="259" t="s">
        <v>69</v>
      </c>
      <c r="AM123" s="259" t="s">
        <v>544</v>
      </c>
      <c r="AN123" s="267"/>
      <c r="AO123" s="254"/>
      <c r="AP123" s="254"/>
      <c r="AQ123" s="356"/>
    </row>
    <row r="124" spans="1:43" s="284" customFormat="1" ht="72" x14ac:dyDescent="0.3">
      <c r="A124" s="367"/>
      <c r="B124" s="248" t="s">
        <v>349</v>
      </c>
      <c r="C124" s="319" t="s">
        <v>53</v>
      </c>
      <c r="D124" s="259" t="s">
        <v>272</v>
      </c>
      <c r="E124" s="260"/>
      <c r="F124" s="254"/>
      <c r="G124" s="249"/>
      <c r="H124" s="249"/>
      <c r="I124" s="249"/>
      <c r="J124" s="249"/>
      <c r="K124" s="249"/>
      <c r="L124" s="249"/>
      <c r="M124" s="249"/>
      <c r="N124" s="249"/>
      <c r="O124" s="249"/>
      <c r="P124" s="249"/>
      <c r="Q124" s="269"/>
      <c r="R124" s="269"/>
      <c r="S124" s="269"/>
      <c r="T124" s="269"/>
      <c r="U124" s="269"/>
      <c r="V124" s="269"/>
      <c r="W124" s="269"/>
      <c r="X124" s="270"/>
      <c r="Y124" s="271"/>
      <c r="Z124" s="248"/>
      <c r="AA124" s="248"/>
      <c r="AB124" s="248" t="s">
        <v>665</v>
      </c>
      <c r="AC124" s="248" t="s">
        <v>664</v>
      </c>
      <c r="AD124" s="248"/>
      <c r="AE124" s="248" t="s">
        <v>561</v>
      </c>
      <c r="AF124" s="259" t="s">
        <v>439</v>
      </c>
      <c r="AG124" s="259" t="s">
        <v>461</v>
      </c>
      <c r="AH124" s="259" t="s">
        <v>547</v>
      </c>
      <c r="AI124" s="259" t="s">
        <v>435</v>
      </c>
      <c r="AJ124" s="259" t="s">
        <v>420</v>
      </c>
      <c r="AK124" s="259" t="s">
        <v>560</v>
      </c>
      <c r="AL124" s="259" t="s">
        <v>69</v>
      </c>
      <c r="AM124" s="259" t="s">
        <v>555</v>
      </c>
      <c r="AN124" s="267"/>
      <c r="AO124" s="254"/>
      <c r="AP124" s="254"/>
      <c r="AQ124" s="356"/>
    </row>
    <row r="125" spans="1:43" s="284" customFormat="1" ht="90" x14ac:dyDescent="0.3">
      <c r="A125" s="364" t="s">
        <v>155</v>
      </c>
      <c r="B125" s="242">
        <v>5</v>
      </c>
      <c r="C125" s="242" t="s">
        <v>44</v>
      </c>
      <c r="D125" s="261" t="s">
        <v>526</v>
      </c>
      <c r="E125" s="273"/>
      <c r="F125" s="243">
        <f>F126+F135</f>
        <v>22629216</v>
      </c>
      <c r="G125" s="244"/>
      <c r="H125" s="244">
        <f>H126</f>
        <v>863296</v>
      </c>
      <c r="I125" s="244"/>
      <c r="J125" s="244"/>
      <c r="K125" s="244"/>
      <c r="L125" s="244"/>
      <c r="M125" s="244"/>
      <c r="N125" s="244"/>
      <c r="O125" s="244"/>
      <c r="P125" s="244"/>
      <c r="Q125" s="252"/>
      <c r="R125" s="252"/>
      <c r="S125" s="252"/>
      <c r="T125" s="252"/>
      <c r="U125" s="252"/>
      <c r="V125" s="252"/>
      <c r="W125" s="252"/>
      <c r="X125" s="262"/>
      <c r="Y125" s="262"/>
      <c r="Z125" s="261"/>
      <c r="AA125" s="261"/>
      <c r="AB125" s="261"/>
      <c r="AC125" s="241" t="s">
        <v>441</v>
      </c>
      <c r="AD125" s="261" t="s">
        <v>63</v>
      </c>
      <c r="AE125" s="241" t="s">
        <v>469</v>
      </c>
      <c r="AF125" s="261" t="s">
        <v>442</v>
      </c>
      <c r="AG125" s="261" t="s">
        <v>195</v>
      </c>
      <c r="AH125" s="261" t="s">
        <v>417</v>
      </c>
      <c r="AI125" s="261" t="s">
        <v>41</v>
      </c>
      <c r="AJ125" s="261" t="s">
        <v>420</v>
      </c>
      <c r="AK125" s="261" t="s">
        <v>68</v>
      </c>
      <c r="AL125" s="261" t="s">
        <v>69</v>
      </c>
      <c r="AM125" s="261" t="s">
        <v>444</v>
      </c>
      <c r="AN125" s="267"/>
      <c r="AO125" s="243"/>
      <c r="AP125" s="243"/>
      <c r="AQ125" s="356"/>
    </row>
    <row r="126" spans="1:43" s="284" customFormat="1" ht="108" x14ac:dyDescent="0.3">
      <c r="A126" s="364"/>
      <c r="B126" s="302">
        <v>5.0999999999999996</v>
      </c>
      <c r="C126" s="302" t="s">
        <v>46</v>
      </c>
      <c r="D126" s="245" t="s">
        <v>278</v>
      </c>
      <c r="E126" s="338">
        <f>F126/H126</f>
        <v>21</v>
      </c>
      <c r="F126" s="246">
        <v>18129216</v>
      </c>
      <c r="G126" s="251">
        <f>SUM(G127:G130)</f>
        <v>863296</v>
      </c>
      <c r="H126" s="251">
        <f t="shared" ref="H126:P126" si="29">SUM(H127:H130)</f>
        <v>863296</v>
      </c>
      <c r="I126" s="251">
        <f t="shared" si="29"/>
        <v>62559</v>
      </c>
      <c r="J126" s="251">
        <f t="shared" si="29"/>
        <v>100825</v>
      </c>
      <c r="K126" s="251">
        <f t="shared" si="29"/>
        <v>255756</v>
      </c>
      <c r="L126" s="251">
        <f t="shared" si="29"/>
        <v>138168</v>
      </c>
      <c r="M126" s="251">
        <f t="shared" si="29"/>
        <v>28820</v>
      </c>
      <c r="N126" s="251">
        <f t="shared" si="29"/>
        <v>157773</v>
      </c>
      <c r="O126" s="251">
        <f t="shared" si="29"/>
        <v>88718</v>
      </c>
      <c r="P126" s="251">
        <f t="shared" si="29"/>
        <v>30677</v>
      </c>
      <c r="Q126" s="251"/>
      <c r="R126" s="251"/>
      <c r="S126" s="251"/>
      <c r="T126" s="251"/>
      <c r="U126" s="251"/>
      <c r="V126" s="251"/>
      <c r="W126" s="251"/>
      <c r="X126" s="245"/>
      <c r="Y126" s="245" t="s">
        <v>379</v>
      </c>
      <c r="Z126" s="245"/>
      <c r="AA126" s="245"/>
      <c r="AB126" s="245"/>
      <c r="AC126" s="245" t="s">
        <v>666</v>
      </c>
      <c r="AD126" s="245" t="s">
        <v>73</v>
      </c>
      <c r="AE126" s="245" t="s">
        <v>280</v>
      </c>
      <c r="AF126" s="245" t="s">
        <v>281</v>
      </c>
      <c r="AG126" s="245" t="s">
        <v>283</v>
      </c>
      <c r="AH126" s="245" t="s">
        <v>78</v>
      </c>
      <c r="AI126" s="245" t="s">
        <v>41</v>
      </c>
      <c r="AJ126" s="245" t="s">
        <v>42</v>
      </c>
      <c r="AK126" s="245" t="s">
        <v>68</v>
      </c>
      <c r="AL126" s="245" t="s">
        <v>69</v>
      </c>
      <c r="AM126" s="245" t="s">
        <v>284</v>
      </c>
      <c r="AN126" s="267"/>
      <c r="AO126" s="246">
        <f>F126</f>
        <v>18129216</v>
      </c>
      <c r="AP126" s="246"/>
      <c r="AQ126" s="356"/>
    </row>
    <row r="127" spans="1:43" s="284" customFormat="1" x14ac:dyDescent="0.3">
      <c r="A127" s="365"/>
      <c r="B127" s="340"/>
      <c r="C127" s="340"/>
      <c r="D127" s="245" t="s">
        <v>258</v>
      </c>
      <c r="E127" s="338"/>
      <c r="F127" s="246"/>
      <c r="G127" s="251">
        <v>781296</v>
      </c>
      <c r="H127" s="251">
        <v>781296</v>
      </c>
      <c r="I127" s="251">
        <v>62559</v>
      </c>
      <c r="J127" s="251">
        <v>87705</v>
      </c>
      <c r="K127" s="251">
        <v>246736</v>
      </c>
      <c r="L127" s="251">
        <v>133248</v>
      </c>
      <c r="M127" s="251">
        <v>16520</v>
      </c>
      <c r="N127" s="251">
        <v>156133</v>
      </c>
      <c r="O127" s="251">
        <v>48538</v>
      </c>
      <c r="P127" s="251">
        <v>29857</v>
      </c>
      <c r="Q127" s="251">
        <v>62559</v>
      </c>
      <c r="R127" s="251">
        <v>87705</v>
      </c>
      <c r="S127" s="251">
        <v>246736</v>
      </c>
      <c r="T127" s="251">
        <v>133248</v>
      </c>
      <c r="U127" s="251">
        <v>16520</v>
      </c>
      <c r="V127" s="251">
        <v>156133</v>
      </c>
      <c r="W127" s="251">
        <v>48538</v>
      </c>
      <c r="X127" s="245">
        <v>29857</v>
      </c>
      <c r="Y127" s="245"/>
      <c r="Z127" s="245" t="s">
        <v>285</v>
      </c>
      <c r="AA127" s="245" t="s">
        <v>399</v>
      </c>
      <c r="AB127" s="245" t="s">
        <v>667</v>
      </c>
      <c r="AC127" s="245"/>
      <c r="AD127" s="245"/>
      <c r="AE127" s="245"/>
      <c r="AF127" s="245"/>
      <c r="AG127" s="245"/>
      <c r="AH127" s="245"/>
      <c r="AI127" s="245"/>
      <c r="AJ127" s="245"/>
      <c r="AK127" s="245"/>
      <c r="AL127" s="245"/>
      <c r="AM127" s="245"/>
      <c r="AN127" s="267"/>
      <c r="AO127" s="246"/>
      <c r="AP127" s="246"/>
      <c r="AQ127" s="356"/>
    </row>
    <row r="128" spans="1:43" s="284" customFormat="1" x14ac:dyDescent="0.3">
      <c r="A128" s="365"/>
      <c r="B128" s="340"/>
      <c r="C128" s="340"/>
      <c r="D128" s="245" t="s">
        <v>259</v>
      </c>
      <c r="E128" s="338"/>
      <c r="F128" s="246"/>
      <c r="G128" s="251">
        <v>20000</v>
      </c>
      <c r="H128" s="251">
        <v>20000</v>
      </c>
      <c r="I128" s="251">
        <v>0</v>
      </c>
      <c r="J128" s="251">
        <v>3200</v>
      </c>
      <c r="K128" s="251">
        <v>2200</v>
      </c>
      <c r="L128" s="251">
        <v>1200</v>
      </c>
      <c r="M128" s="251">
        <v>3000</v>
      </c>
      <c r="N128" s="251">
        <v>400</v>
      </c>
      <c r="O128" s="251">
        <v>9800</v>
      </c>
      <c r="P128" s="251">
        <v>200</v>
      </c>
      <c r="Q128" s="251">
        <v>0</v>
      </c>
      <c r="R128" s="251">
        <v>3200</v>
      </c>
      <c r="S128" s="251">
        <v>2200</v>
      </c>
      <c r="T128" s="251">
        <v>1200</v>
      </c>
      <c r="U128" s="251">
        <v>3000</v>
      </c>
      <c r="V128" s="251">
        <v>400</v>
      </c>
      <c r="W128" s="251">
        <v>9800</v>
      </c>
      <c r="X128" s="245">
        <v>200</v>
      </c>
      <c r="Y128" s="245"/>
      <c r="Z128" s="245" t="s">
        <v>287</v>
      </c>
      <c r="AA128" s="245"/>
      <c r="AB128" s="245" t="s">
        <v>668</v>
      </c>
      <c r="AC128" s="245"/>
      <c r="AD128" s="245"/>
      <c r="AE128" s="245"/>
      <c r="AF128" s="245"/>
      <c r="AG128" s="245"/>
      <c r="AH128" s="245"/>
      <c r="AI128" s="245"/>
      <c r="AJ128" s="245"/>
      <c r="AK128" s="245"/>
      <c r="AL128" s="245"/>
      <c r="AM128" s="245"/>
      <c r="AN128" s="267"/>
      <c r="AO128" s="246"/>
      <c r="AP128" s="246"/>
      <c r="AQ128" s="356"/>
    </row>
    <row r="129" spans="1:43" s="284" customFormat="1" ht="36" x14ac:dyDescent="0.3">
      <c r="A129" s="365"/>
      <c r="B129" s="340"/>
      <c r="C129" s="340"/>
      <c r="D129" s="245" t="s">
        <v>50</v>
      </c>
      <c r="E129" s="338"/>
      <c r="F129" s="246"/>
      <c r="G129" s="251">
        <v>42000</v>
      </c>
      <c r="H129" s="251">
        <v>42000</v>
      </c>
      <c r="I129" s="251">
        <v>0</v>
      </c>
      <c r="J129" s="251">
        <v>6720</v>
      </c>
      <c r="K129" s="251">
        <v>4620</v>
      </c>
      <c r="L129" s="251">
        <v>2520</v>
      </c>
      <c r="M129" s="251">
        <v>6300</v>
      </c>
      <c r="N129" s="251">
        <v>840</v>
      </c>
      <c r="O129" s="251">
        <v>20580</v>
      </c>
      <c r="P129" s="251">
        <v>420</v>
      </c>
      <c r="Q129" s="251"/>
      <c r="R129" s="251">
        <v>6720</v>
      </c>
      <c r="S129" s="251">
        <v>4620</v>
      </c>
      <c r="T129" s="251">
        <v>2520</v>
      </c>
      <c r="U129" s="251">
        <v>6300</v>
      </c>
      <c r="V129" s="251">
        <v>840</v>
      </c>
      <c r="W129" s="251">
        <v>20580</v>
      </c>
      <c r="X129" s="245">
        <v>420</v>
      </c>
      <c r="Y129" s="245"/>
      <c r="Z129" s="245" t="s">
        <v>393</v>
      </c>
      <c r="AA129" s="245"/>
      <c r="AB129" s="245" t="s">
        <v>669</v>
      </c>
      <c r="AC129" s="245"/>
      <c r="AD129" s="245"/>
      <c r="AE129" s="245"/>
      <c r="AF129" s="245"/>
      <c r="AG129" s="245"/>
      <c r="AH129" s="245"/>
      <c r="AI129" s="245"/>
      <c r="AJ129" s="245"/>
      <c r="AK129" s="245"/>
      <c r="AL129" s="245"/>
      <c r="AM129" s="245"/>
      <c r="AN129" s="267"/>
      <c r="AO129" s="246"/>
      <c r="AP129" s="246"/>
      <c r="AQ129" s="356"/>
    </row>
    <row r="130" spans="1:43" s="284" customFormat="1" ht="36" x14ac:dyDescent="0.3">
      <c r="A130" s="365"/>
      <c r="B130" s="340"/>
      <c r="C130" s="340"/>
      <c r="D130" s="245" t="s">
        <v>51</v>
      </c>
      <c r="E130" s="338"/>
      <c r="F130" s="246"/>
      <c r="G130" s="251">
        <v>20000</v>
      </c>
      <c r="H130" s="251">
        <v>20000</v>
      </c>
      <c r="I130" s="251">
        <v>0</v>
      </c>
      <c r="J130" s="251">
        <v>3200</v>
      </c>
      <c r="K130" s="251">
        <v>2200</v>
      </c>
      <c r="L130" s="251">
        <v>1200</v>
      </c>
      <c r="M130" s="251">
        <v>3000</v>
      </c>
      <c r="N130" s="251">
        <v>400</v>
      </c>
      <c r="O130" s="251">
        <v>9800</v>
      </c>
      <c r="P130" s="251">
        <v>200</v>
      </c>
      <c r="Q130" s="251"/>
      <c r="R130" s="251">
        <v>3200</v>
      </c>
      <c r="S130" s="251">
        <v>2200</v>
      </c>
      <c r="T130" s="251">
        <v>1200</v>
      </c>
      <c r="U130" s="251">
        <v>3000</v>
      </c>
      <c r="V130" s="251">
        <v>400</v>
      </c>
      <c r="W130" s="251">
        <v>9800</v>
      </c>
      <c r="X130" s="245">
        <v>200</v>
      </c>
      <c r="Y130" s="245"/>
      <c r="Z130" s="245" t="s">
        <v>386</v>
      </c>
      <c r="AA130" s="245"/>
      <c r="AB130" s="245" t="s">
        <v>670</v>
      </c>
      <c r="AC130" s="245"/>
      <c r="AD130" s="245"/>
      <c r="AE130" s="245"/>
      <c r="AF130" s="245"/>
      <c r="AG130" s="245"/>
      <c r="AH130" s="245"/>
      <c r="AI130" s="245"/>
      <c r="AJ130" s="245"/>
      <c r="AK130" s="245"/>
      <c r="AL130" s="245"/>
      <c r="AM130" s="245"/>
      <c r="AN130" s="267"/>
      <c r="AO130" s="246"/>
      <c r="AP130" s="246"/>
      <c r="AQ130" s="356"/>
    </row>
    <row r="131" spans="1:43" s="284" customFormat="1" ht="214.05" customHeight="1" x14ac:dyDescent="0.3">
      <c r="A131" s="364"/>
      <c r="B131" s="248" t="s">
        <v>728</v>
      </c>
      <c r="C131" s="319" t="s">
        <v>53</v>
      </c>
      <c r="D131" s="248" t="s">
        <v>289</v>
      </c>
      <c r="E131" s="342"/>
      <c r="F131" s="254"/>
      <c r="G131" s="249"/>
      <c r="H131" s="249"/>
      <c r="I131" s="249"/>
      <c r="J131" s="249"/>
      <c r="K131" s="249"/>
      <c r="L131" s="249"/>
      <c r="M131" s="249"/>
      <c r="N131" s="249"/>
      <c r="O131" s="249"/>
      <c r="P131" s="249"/>
      <c r="Q131" s="269"/>
      <c r="R131" s="269"/>
      <c r="S131" s="269"/>
      <c r="T131" s="269"/>
      <c r="U131" s="269"/>
      <c r="V131" s="269"/>
      <c r="W131" s="269"/>
      <c r="X131" s="270"/>
      <c r="Y131" s="271"/>
      <c r="Z131" s="248"/>
      <c r="AA131" s="248"/>
      <c r="AB131" s="248" t="s">
        <v>505</v>
      </c>
      <c r="AC131" s="248" t="s">
        <v>290</v>
      </c>
      <c r="AD131" s="248" t="s">
        <v>291</v>
      </c>
      <c r="AE131" s="248" t="s">
        <v>707</v>
      </c>
      <c r="AF131" s="248" t="s">
        <v>708</v>
      </c>
      <c r="AG131" s="248" t="s">
        <v>295</v>
      </c>
      <c r="AH131" s="248" t="s">
        <v>40</v>
      </c>
      <c r="AI131" s="248" t="s">
        <v>706</v>
      </c>
      <c r="AJ131" s="248" t="s">
        <v>42</v>
      </c>
      <c r="AK131" s="248"/>
      <c r="AL131" s="248" t="s">
        <v>69</v>
      </c>
      <c r="AM131" s="248" t="s">
        <v>89</v>
      </c>
      <c r="AN131" s="267"/>
      <c r="AO131" s="254"/>
      <c r="AP131" s="254"/>
      <c r="AQ131" s="356"/>
    </row>
    <row r="132" spans="1:43" s="284" customFormat="1" ht="231.6" customHeight="1" x14ac:dyDescent="0.3">
      <c r="A132" s="364"/>
      <c r="B132" s="248" t="s">
        <v>249</v>
      </c>
      <c r="C132" s="319" t="s">
        <v>53</v>
      </c>
      <c r="D132" s="248" t="s">
        <v>297</v>
      </c>
      <c r="E132" s="342"/>
      <c r="F132" s="254"/>
      <c r="G132" s="249"/>
      <c r="H132" s="249"/>
      <c r="I132" s="249"/>
      <c r="J132" s="249"/>
      <c r="K132" s="249"/>
      <c r="L132" s="249"/>
      <c r="M132" s="249"/>
      <c r="N132" s="249"/>
      <c r="O132" s="249"/>
      <c r="P132" s="249"/>
      <c r="Q132" s="269"/>
      <c r="R132" s="269"/>
      <c r="S132" s="269"/>
      <c r="T132" s="269"/>
      <c r="U132" s="269"/>
      <c r="V132" s="269"/>
      <c r="W132" s="269"/>
      <c r="X132" s="270"/>
      <c r="Y132" s="271"/>
      <c r="Z132" s="248"/>
      <c r="AA132" s="248"/>
      <c r="AB132" s="248" t="s">
        <v>671</v>
      </c>
      <c r="AC132" s="248" t="s">
        <v>672</v>
      </c>
      <c r="AD132" s="248" t="s">
        <v>299</v>
      </c>
      <c r="AE132" s="248" t="s">
        <v>710</v>
      </c>
      <c r="AF132" s="248" t="s">
        <v>709</v>
      </c>
      <c r="AG132" s="248" t="s">
        <v>302</v>
      </c>
      <c r="AH132" s="248" t="s">
        <v>139</v>
      </c>
      <c r="AI132" s="248" t="s">
        <v>41</v>
      </c>
      <c r="AJ132" s="248" t="s">
        <v>42</v>
      </c>
      <c r="AK132" s="248"/>
      <c r="AL132" s="248" t="s">
        <v>69</v>
      </c>
      <c r="AM132" s="248" t="s">
        <v>89</v>
      </c>
      <c r="AN132" s="267"/>
      <c r="AO132" s="254"/>
      <c r="AP132" s="254"/>
      <c r="AQ132" s="356"/>
    </row>
    <row r="133" spans="1:43" s="284" customFormat="1" ht="201" customHeight="1" x14ac:dyDescent="0.3">
      <c r="A133" s="364"/>
      <c r="B133" s="248" t="s">
        <v>350</v>
      </c>
      <c r="C133" s="319" t="s">
        <v>53</v>
      </c>
      <c r="D133" s="248" t="s">
        <v>303</v>
      </c>
      <c r="E133" s="342"/>
      <c r="F133" s="254"/>
      <c r="G133" s="249"/>
      <c r="H133" s="249"/>
      <c r="I133" s="249"/>
      <c r="J133" s="249"/>
      <c r="K133" s="249"/>
      <c r="L133" s="249"/>
      <c r="M133" s="249"/>
      <c r="N133" s="249"/>
      <c r="O133" s="249"/>
      <c r="P133" s="249"/>
      <c r="Q133" s="269"/>
      <c r="R133" s="269"/>
      <c r="S133" s="269"/>
      <c r="T133" s="269"/>
      <c r="U133" s="269"/>
      <c r="V133" s="269"/>
      <c r="W133" s="269"/>
      <c r="X133" s="270"/>
      <c r="Y133" s="271"/>
      <c r="Z133" s="248"/>
      <c r="AA133" s="248"/>
      <c r="AB133" s="248" t="s">
        <v>506</v>
      </c>
      <c r="AC133" s="248" t="s">
        <v>304</v>
      </c>
      <c r="AD133" s="248" t="s">
        <v>305</v>
      </c>
      <c r="AE133" s="248" t="s">
        <v>712</v>
      </c>
      <c r="AF133" s="248" t="s">
        <v>711</v>
      </c>
      <c r="AG133" s="248" t="s">
        <v>308</v>
      </c>
      <c r="AH133" s="248" t="s">
        <v>40</v>
      </c>
      <c r="AI133" s="248" t="s">
        <v>41</v>
      </c>
      <c r="AJ133" s="248" t="s">
        <v>42</v>
      </c>
      <c r="AK133" s="248"/>
      <c r="AL133" s="248" t="s">
        <v>69</v>
      </c>
      <c r="AM133" s="248" t="s">
        <v>89</v>
      </c>
      <c r="AN133" s="267"/>
      <c r="AO133" s="254"/>
      <c r="AP133" s="254"/>
      <c r="AQ133" s="356"/>
    </row>
    <row r="134" spans="1:43" s="284" customFormat="1" ht="162" x14ac:dyDescent="0.3">
      <c r="A134" s="364"/>
      <c r="B134" s="248" t="s">
        <v>351</v>
      </c>
      <c r="C134" s="319" t="s">
        <v>53</v>
      </c>
      <c r="D134" s="248" t="s">
        <v>369</v>
      </c>
      <c r="E134" s="342"/>
      <c r="F134" s="254"/>
      <c r="G134" s="249"/>
      <c r="H134" s="249"/>
      <c r="I134" s="249"/>
      <c r="J134" s="249"/>
      <c r="K134" s="249"/>
      <c r="L134" s="249"/>
      <c r="M134" s="249"/>
      <c r="N134" s="249"/>
      <c r="O134" s="249"/>
      <c r="P134" s="249"/>
      <c r="Q134" s="269"/>
      <c r="R134" s="269"/>
      <c r="S134" s="269"/>
      <c r="T134" s="269"/>
      <c r="U134" s="269"/>
      <c r="V134" s="269"/>
      <c r="W134" s="269"/>
      <c r="X134" s="270"/>
      <c r="Y134" s="271"/>
      <c r="Z134" s="248"/>
      <c r="AA134" s="248"/>
      <c r="AB134" s="248" t="s">
        <v>507</v>
      </c>
      <c r="AC134" s="248" t="s">
        <v>310</v>
      </c>
      <c r="AD134" s="248" t="s">
        <v>311</v>
      </c>
      <c r="AE134" s="248" t="s">
        <v>312</v>
      </c>
      <c r="AF134" s="248" t="s">
        <v>713</v>
      </c>
      <c r="AG134" s="248" t="s">
        <v>314</v>
      </c>
      <c r="AH134" s="248" t="s">
        <v>139</v>
      </c>
      <c r="AI134" s="248" t="s">
        <v>41</v>
      </c>
      <c r="AJ134" s="248" t="s">
        <v>420</v>
      </c>
      <c r="AK134" s="248"/>
      <c r="AL134" s="248" t="s">
        <v>69</v>
      </c>
      <c r="AM134" s="248" t="s">
        <v>89</v>
      </c>
      <c r="AN134" s="267"/>
      <c r="AO134" s="254"/>
      <c r="AP134" s="254"/>
      <c r="AQ134" s="356"/>
    </row>
    <row r="135" spans="1:43" s="284" customFormat="1" ht="72" x14ac:dyDescent="0.3">
      <c r="A135" s="364"/>
      <c r="B135" s="302">
        <v>5.2</v>
      </c>
      <c r="C135" s="302" t="s">
        <v>46</v>
      </c>
      <c r="D135" s="245" t="s">
        <v>315</v>
      </c>
      <c r="E135" s="338">
        <v>25</v>
      </c>
      <c r="F135" s="246">
        <f>E135*H135</f>
        <v>4499999.9999999991</v>
      </c>
      <c r="G135" s="251">
        <v>179999.99999999997</v>
      </c>
      <c r="H135" s="251">
        <v>179999.99999999997</v>
      </c>
      <c r="I135" s="251"/>
      <c r="J135" s="251"/>
      <c r="K135" s="251"/>
      <c r="L135" s="251"/>
      <c r="M135" s="251"/>
      <c r="N135" s="251"/>
      <c r="O135" s="251"/>
      <c r="P135" s="251"/>
      <c r="Q135" s="251"/>
      <c r="R135" s="251"/>
      <c r="S135" s="251"/>
      <c r="T135" s="251"/>
      <c r="U135" s="251"/>
      <c r="V135" s="251"/>
      <c r="W135" s="251"/>
      <c r="X135" s="245"/>
      <c r="Y135" s="245" t="s">
        <v>379</v>
      </c>
      <c r="Z135" s="245"/>
      <c r="AA135" s="245"/>
      <c r="AB135" s="245"/>
      <c r="AC135" s="245" t="s">
        <v>673</v>
      </c>
      <c r="AD135" s="245" t="s">
        <v>73</v>
      </c>
      <c r="AE135" s="245" t="s">
        <v>443</v>
      </c>
      <c r="AF135" s="245" t="s">
        <v>442</v>
      </c>
      <c r="AG135" s="245" t="s">
        <v>195</v>
      </c>
      <c r="AH135" s="245" t="s">
        <v>139</v>
      </c>
      <c r="AI135" s="245" t="s">
        <v>41</v>
      </c>
      <c r="AJ135" s="245" t="s">
        <v>420</v>
      </c>
      <c r="AK135" s="245" t="s">
        <v>68</v>
      </c>
      <c r="AL135" s="245" t="s">
        <v>69</v>
      </c>
      <c r="AM135" s="245" t="s">
        <v>79</v>
      </c>
      <c r="AN135" s="267"/>
      <c r="AO135" s="246">
        <f>F135</f>
        <v>4499999.9999999991</v>
      </c>
      <c r="AP135" s="246"/>
      <c r="AQ135" s="356"/>
    </row>
    <row r="136" spans="1:43" s="284" customFormat="1" x14ac:dyDescent="0.3">
      <c r="A136" s="365"/>
      <c r="B136" s="340"/>
      <c r="C136" s="340"/>
      <c r="D136" s="245" t="s">
        <v>258</v>
      </c>
      <c r="E136" s="338"/>
      <c r="F136" s="246"/>
      <c r="G136" s="251">
        <v>179999.99999999997</v>
      </c>
      <c r="H136" s="251">
        <v>179999.99999999997</v>
      </c>
      <c r="I136" s="251">
        <v>16503.638144366902</v>
      </c>
      <c r="J136" s="251">
        <v>27114.559243553122</v>
      </c>
      <c r="K136" s="251">
        <v>42351.230918330191</v>
      </c>
      <c r="L136" s="251">
        <v>21323.679474097131</v>
      </c>
      <c r="M136" s="251">
        <v>4824.9639774993975</v>
      </c>
      <c r="N136" s="251">
        <v>46549.018803488922</v>
      </c>
      <c r="O136" s="251">
        <v>13218.539922160631</v>
      </c>
      <c r="P136" s="251">
        <v>8114.3695165036897</v>
      </c>
      <c r="Q136" s="251">
        <v>16503.638144366902</v>
      </c>
      <c r="R136" s="251">
        <v>27114.559243553122</v>
      </c>
      <c r="S136" s="251">
        <v>42351.230918330191</v>
      </c>
      <c r="T136" s="251">
        <v>21323.679474097131</v>
      </c>
      <c r="U136" s="251">
        <v>4824.9639774993975</v>
      </c>
      <c r="V136" s="251">
        <v>46549.018803488922</v>
      </c>
      <c r="W136" s="251">
        <v>13218.539922160631</v>
      </c>
      <c r="X136" s="245">
        <v>8114.3695165036897</v>
      </c>
      <c r="Y136" s="245"/>
      <c r="Z136" s="245" t="s">
        <v>396</v>
      </c>
      <c r="AA136" s="245" t="s">
        <v>396</v>
      </c>
      <c r="AB136" s="245" t="s">
        <v>674</v>
      </c>
      <c r="AC136" s="245"/>
      <c r="AD136" s="245"/>
      <c r="AE136" s="245"/>
      <c r="AF136" s="245"/>
      <c r="AG136" s="245"/>
      <c r="AH136" s="245"/>
      <c r="AI136" s="245"/>
      <c r="AJ136" s="245"/>
      <c r="AK136" s="245"/>
      <c r="AL136" s="245"/>
      <c r="AM136" s="245"/>
      <c r="AN136" s="267"/>
      <c r="AO136" s="246"/>
      <c r="AP136" s="246"/>
      <c r="AQ136" s="356"/>
    </row>
    <row r="137" spans="1:43" s="284" customFormat="1" x14ac:dyDescent="0.3">
      <c r="A137" s="365"/>
      <c r="B137" s="340"/>
      <c r="C137" s="340"/>
      <c r="D137" s="245" t="s">
        <v>259</v>
      </c>
      <c r="E137" s="338"/>
      <c r="F137" s="246"/>
      <c r="G137" s="251"/>
      <c r="H137" s="251"/>
      <c r="I137" s="251"/>
      <c r="J137" s="251"/>
      <c r="K137" s="251"/>
      <c r="L137" s="251"/>
      <c r="M137" s="251"/>
      <c r="N137" s="251"/>
      <c r="O137" s="251"/>
      <c r="P137" s="251"/>
      <c r="Q137" s="251"/>
      <c r="R137" s="251"/>
      <c r="S137" s="251"/>
      <c r="T137" s="251"/>
      <c r="U137" s="251"/>
      <c r="V137" s="251"/>
      <c r="W137" s="251"/>
      <c r="X137" s="245"/>
      <c r="Y137" s="245"/>
      <c r="Z137" s="245"/>
      <c r="AA137" s="245"/>
      <c r="AB137" s="245" t="s">
        <v>675</v>
      </c>
      <c r="AC137" s="245"/>
      <c r="AD137" s="245"/>
      <c r="AE137" s="245"/>
      <c r="AF137" s="245"/>
      <c r="AG137" s="245"/>
      <c r="AH137" s="245"/>
      <c r="AI137" s="245"/>
      <c r="AJ137" s="245"/>
      <c r="AK137" s="245"/>
      <c r="AL137" s="245"/>
      <c r="AM137" s="245"/>
      <c r="AN137" s="267"/>
      <c r="AO137" s="246"/>
      <c r="AP137" s="246"/>
      <c r="AQ137" s="356"/>
    </row>
    <row r="138" spans="1:43" s="284" customFormat="1" x14ac:dyDescent="0.3">
      <c r="A138" s="365"/>
      <c r="B138" s="340"/>
      <c r="C138" s="340"/>
      <c r="D138" s="245" t="s">
        <v>50</v>
      </c>
      <c r="E138" s="338"/>
      <c r="F138" s="246"/>
      <c r="G138" s="251" t="s">
        <v>39</v>
      </c>
      <c r="H138" s="251" t="s">
        <v>39</v>
      </c>
      <c r="I138" s="251"/>
      <c r="J138" s="251"/>
      <c r="K138" s="251"/>
      <c r="L138" s="251"/>
      <c r="M138" s="251"/>
      <c r="N138" s="251"/>
      <c r="O138" s="251"/>
      <c r="P138" s="251"/>
      <c r="Q138" s="251"/>
      <c r="R138" s="251"/>
      <c r="S138" s="251"/>
      <c r="T138" s="251"/>
      <c r="U138" s="251"/>
      <c r="V138" s="251"/>
      <c r="W138" s="251"/>
      <c r="X138" s="245"/>
      <c r="Y138" s="245"/>
      <c r="Z138" s="245" t="s">
        <v>397</v>
      </c>
      <c r="AA138" s="245" t="s">
        <v>397</v>
      </c>
      <c r="AB138" s="245" t="s">
        <v>676</v>
      </c>
      <c r="AC138" s="245"/>
      <c r="AD138" s="245"/>
      <c r="AE138" s="245"/>
      <c r="AF138" s="245"/>
      <c r="AG138" s="245"/>
      <c r="AH138" s="245"/>
      <c r="AI138" s="245"/>
      <c r="AJ138" s="245"/>
      <c r="AK138" s="245"/>
      <c r="AL138" s="245"/>
      <c r="AM138" s="245"/>
      <c r="AN138" s="267"/>
      <c r="AO138" s="246"/>
      <c r="AP138" s="246"/>
      <c r="AQ138" s="356"/>
    </row>
    <row r="139" spans="1:43" s="284" customFormat="1" x14ac:dyDescent="0.3">
      <c r="A139" s="365"/>
      <c r="B139" s="340"/>
      <c r="C139" s="340"/>
      <c r="D139" s="245" t="s">
        <v>51</v>
      </c>
      <c r="E139" s="338"/>
      <c r="F139" s="246"/>
      <c r="G139" s="251" t="s">
        <v>39</v>
      </c>
      <c r="H139" s="251" t="s">
        <v>39</v>
      </c>
      <c r="I139" s="251"/>
      <c r="J139" s="251"/>
      <c r="K139" s="251"/>
      <c r="L139" s="251"/>
      <c r="M139" s="251"/>
      <c r="N139" s="251"/>
      <c r="O139" s="251"/>
      <c r="P139" s="251"/>
      <c r="Q139" s="251"/>
      <c r="R139" s="251"/>
      <c r="S139" s="251"/>
      <c r="T139" s="251"/>
      <c r="U139" s="251"/>
      <c r="V139" s="251"/>
      <c r="W139" s="251"/>
      <c r="X139" s="245"/>
      <c r="Y139" s="245"/>
      <c r="Z139" s="245" t="s">
        <v>397</v>
      </c>
      <c r="AA139" s="245" t="s">
        <v>397</v>
      </c>
      <c r="AB139" s="245" t="s">
        <v>677</v>
      </c>
      <c r="AC139" s="245"/>
      <c r="AD139" s="245"/>
      <c r="AE139" s="245"/>
      <c r="AF139" s="245"/>
      <c r="AG139" s="245"/>
      <c r="AH139" s="245"/>
      <c r="AI139" s="245"/>
      <c r="AJ139" s="245"/>
      <c r="AK139" s="245"/>
      <c r="AL139" s="245"/>
      <c r="AM139" s="245"/>
      <c r="AN139" s="267"/>
      <c r="AO139" s="246"/>
      <c r="AP139" s="246"/>
      <c r="AQ139" s="356"/>
    </row>
    <row r="140" spans="1:43" s="284" customFormat="1" ht="288" x14ac:dyDescent="0.3">
      <c r="A140" s="364"/>
      <c r="B140" s="248" t="s">
        <v>260</v>
      </c>
      <c r="C140" s="319" t="s">
        <v>53</v>
      </c>
      <c r="D140" s="248" t="s">
        <v>323</v>
      </c>
      <c r="E140" s="342"/>
      <c r="F140" s="254"/>
      <c r="G140" s="249"/>
      <c r="H140" s="249"/>
      <c r="I140" s="249"/>
      <c r="J140" s="249"/>
      <c r="K140" s="249"/>
      <c r="L140" s="249"/>
      <c r="M140" s="249"/>
      <c r="N140" s="249"/>
      <c r="O140" s="249"/>
      <c r="P140" s="249"/>
      <c r="Q140" s="269"/>
      <c r="R140" s="269"/>
      <c r="S140" s="269"/>
      <c r="T140" s="269"/>
      <c r="U140" s="269"/>
      <c r="V140" s="269"/>
      <c r="W140" s="269"/>
      <c r="X140" s="270"/>
      <c r="Y140" s="271"/>
      <c r="Z140" s="248"/>
      <c r="AA140" s="248"/>
      <c r="AB140" s="248" t="s">
        <v>508</v>
      </c>
      <c r="AC140" s="248" t="s">
        <v>678</v>
      </c>
      <c r="AD140" s="248" t="s">
        <v>325</v>
      </c>
      <c r="AE140" s="248" t="s">
        <v>326</v>
      </c>
      <c r="AF140" s="248" t="s">
        <v>327</v>
      </c>
      <c r="AG140" s="248"/>
      <c r="AH140" s="248" t="s">
        <v>40</v>
      </c>
      <c r="AI140" s="248" t="s">
        <v>41</v>
      </c>
      <c r="AJ140" s="248"/>
      <c r="AK140" s="248"/>
      <c r="AL140" s="248" t="s">
        <v>69</v>
      </c>
      <c r="AM140" s="248" t="s">
        <v>89</v>
      </c>
      <c r="AN140" s="267"/>
      <c r="AO140" s="254"/>
      <c r="AP140" s="254"/>
      <c r="AQ140" s="356"/>
    </row>
    <row r="141" spans="1:43" s="284" customFormat="1" ht="144" x14ac:dyDescent="0.3">
      <c r="A141" s="364"/>
      <c r="B141" s="248" t="s">
        <v>262</v>
      </c>
      <c r="C141" s="319" t="s">
        <v>53</v>
      </c>
      <c r="D141" s="248" t="s">
        <v>328</v>
      </c>
      <c r="E141" s="342"/>
      <c r="F141" s="254"/>
      <c r="G141" s="249"/>
      <c r="H141" s="249"/>
      <c r="I141" s="249"/>
      <c r="J141" s="249"/>
      <c r="K141" s="249"/>
      <c r="L141" s="249"/>
      <c r="M141" s="249"/>
      <c r="N141" s="249"/>
      <c r="O141" s="249"/>
      <c r="P141" s="249"/>
      <c r="Q141" s="269"/>
      <c r="R141" s="269"/>
      <c r="S141" s="269"/>
      <c r="T141" s="269"/>
      <c r="U141" s="269"/>
      <c r="V141" s="269"/>
      <c r="W141" s="269"/>
      <c r="X141" s="270"/>
      <c r="Y141" s="271"/>
      <c r="Z141" s="248"/>
      <c r="AA141" s="248"/>
      <c r="AB141" s="248" t="s">
        <v>509</v>
      </c>
      <c r="AC141" s="248" t="s">
        <v>329</v>
      </c>
      <c r="AD141" s="248" t="s">
        <v>325</v>
      </c>
      <c r="AE141" s="248" t="s">
        <v>330</v>
      </c>
      <c r="AF141" s="248" t="s">
        <v>331</v>
      </c>
      <c r="AG141" s="248"/>
      <c r="AH141" s="248" t="s">
        <v>40</v>
      </c>
      <c r="AI141" s="248" t="s">
        <v>41</v>
      </c>
      <c r="AJ141" s="248"/>
      <c r="AK141" s="248"/>
      <c r="AL141" s="248" t="s">
        <v>69</v>
      </c>
      <c r="AM141" s="248" t="s">
        <v>89</v>
      </c>
      <c r="AN141" s="267"/>
      <c r="AO141" s="254"/>
      <c r="AP141" s="254"/>
      <c r="AQ141" s="356"/>
    </row>
    <row r="142" spans="1:43" s="284" customFormat="1" ht="54" x14ac:dyDescent="0.3">
      <c r="A142" s="360" t="s">
        <v>155</v>
      </c>
      <c r="B142" s="242">
        <v>6</v>
      </c>
      <c r="C142" s="242" t="s">
        <v>44</v>
      </c>
      <c r="D142" s="261" t="s">
        <v>457</v>
      </c>
      <c r="E142" s="273"/>
      <c r="F142" s="243">
        <f>F143</f>
        <v>2500000</v>
      </c>
      <c r="G142" s="252"/>
      <c r="H142" s="252" t="s">
        <v>245</v>
      </c>
      <c r="I142" s="252"/>
      <c r="J142" s="252"/>
      <c r="K142" s="252"/>
      <c r="L142" s="252"/>
      <c r="M142" s="252"/>
      <c r="N142" s="252"/>
      <c r="O142" s="252"/>
      <c r="P142" s="252"/>
      <c r="Q142" s="252"/>
      <c r="R142" s="252"/>
      <c r="S142" s="252"/>
      <c r="T142" s="252"/>
      <c r="U142" s="252"/>
      <c r="V142" s="252"/>
      <c r="W142" s="252"/>
      <c r="X142" s="261"/>
      <c r="Y142" s="261"/>
      <c r="Z142" s="261"/>
      <c r="AA142" s="261"/>
      <c r="AB142" s="261"/>
      <c r="AC142" s="261" t="s">
        <v>459</v>
      </c>
      <c r="AD142" s="261"/>
      <c r="AE142" s="261" t="s">
        <v>460</v>
      </c>
      <c r="AF142" s="261" t="s">
        <v>39</v>
      </c>
      <c r="AG142" s="261" t="s">
        <v>461</v>
      </c>
      <c r="AH142" s="261" t="s">
        <v>462</v>
      </c>
      <c r="AI142" s="261" t="s">
        <v>463</v>
      </c>
      <c r="AJ142" s="241" t="s">
        <v>420</v>
      </c>
      <c r="AK142" s="241" t="s">
        <v>68</v>
      </c>
      <c r="AL142" s="241" t="s">
        <v>158</v>
      </c>
      <c r="AM142" s="241" t="s">
        <v>39</v>
      </c>
      <c r="AO142" s="243"/>
      <c r="AP142" s="243"/>
      <c r="AQ142" s="356"/>
    </row>
    <row r="143" spans="1:43" s="284" customFormat="1" ht="54" x14ac:dyDescent="0.3">
      <c r="A143" s="361"/>
      <c r="B143" s="302">
        <v>6.1</v>
      </c>
      <c r="C143" s="302" t="s">
        <v>46</v>
      </c>
      <c r="D143" s="245" t="s">
        <v>333</v>
      </c>
      <c r="E143" s="338"/>
      <c r="F143" s="246">
        <f>F145+F146</f>
        <v>2500000</v>
      </c>
      <c r="G143" s="251"/>
      <c r="H143" s="251">
        <v>2</v>
      </c>
      <c r="I143" s="251"/>
      <c r="J143" s="251"/>
      <c r="K143" s="251"/>
      <c r="L143" s="251"/>
      <c r="M143" s="251"/>
      <c r="N143" s="251"/>
      <c r="O143" s="251"/>
      <c r="P143" s="251"/>
      <c r="Q143" s="251"/>
      <c r="R143" s="251"/>
      <c r="S143" s="251"/>
      <c r="T143" s="251"/>
      <c r="U143" s="251"/>
      <c r="V143" s="251"/>
      <c r="W143" s="251"/>
      <c r="X143" s="245"/>
      <c r="Y143" s="245"/>
      <c r="Z143" s="245"/>
      <c r="AA143" s="245"/>
      <c r="AB143" s="245"/>
      <c r="AC143" s="245" t="s">
        <v>458</v>
      </c>
      <c r="AD143" s="245"/>
      <c r="AE143" s="245" t="s">
        <v>458</v>
      </c>
      <c r="AF143" s="245" t="s">
        <v>39</v>
      </c>
      <c r="AG143" s="245" t="s">
        <v>461</v>
      </c>
      <c r="AH143" s="245" t="s">
        <v>462</v>
      </c>
      <c r="AI143" s="245" t="s">
        <v>463</v>
      </c>
      <c r="AJ143" s="245" t="s">
        <v>420</v>
      </c>
      <c r="AK143" s="245" t="s">
        <v>68</v>
      </c>
      <c r="AL143" s="245" t="s">
        <v>158</v>
      </c>
      <c r="AM143" s="245" t="s">
        <v>39</v>
      </c>
      <c r="AO143" s="246">
        <f>F143</f>
        <v>2500000</v>
      </c>
      <c r="AP143" s="246"/>
      <c r="AQ143" s="356"/>
    </row>
    <row r="144" spans="1:43" s="284" customFormat="1" ht="36" x14ac:dyDescent="0.3">
      <c r="A144" s="361"/>
      <c r="B144" s="340"/>
      <c r="C144" s="340"/>
      <c r="D144" s="245"/>
      <c r="E144" s="338"/>
      <c r="F144" s="246"/>
      <c r="G144" s="251"/>
      <c r="H144" s="251">
        <v>2</v>
      </c>
      <c r="I144" s="251"/>
      <c r="J144" s="251"/>
      <c r="K144" s="251"/>
      <c r="L144" s="251"/>
      <c r="M144" s="251"/>
      <c r="N144" s="251"/>
      <c r="O144" s="251"/>
      <c r="P144" s="251"/>
      <c r="Q144" s="251"/>
      <c r="R144" s="251"/>
      <c r="S144" s="251"/>
      <c r="T144" s="251"/>
      <c r="U144" s="251"/>
      <c r="V144" s="251"/>
      <c r="W144" s="251"/>
      <c r="X144" s="245"/>
      <c r="Y144" s="245"/>
      <c r="Z144" s="245"/>
      <c r="AA144" s="245"/>
      <c r="AB144" s="245" t="s">
        <v>684</v>
      </c>
      <c r="AC144" s="245" t="s">
        <v>683</v>
      </c>
      <c r="AD144" s="245"/>
      <c r="AE144" s="245"/>
      <c r="AF144" s="245"/>
      <c r="AG144" s="245"/>
      <c r="AH144" s="245"/>
      <c r="AI144" s="245"/>
      <c r="AJ144" s="245"/>
      <c r="AK144" s="245"/>
      <c r="AL144" s="245"/>
      <c r="AM144" s="245"/>
      <c r="AN144" s="267"/>
      <c r="AO144" s="246"/>
      <c r="AP144" s="246"/>
      <c r="AQ144" s="356"/>
    </row>
    <row r="145" spans="1:43" s="284" customFormat="1" ht="72" x14ac:dyDescent="0.3">
      <c r="A145" s="361"/>
      <c r="B145" s="248" t="s">
        <v>352</v>
      </c>
      <c r="C145" s="319" t="s">
        <v>53</v>
      </c>
      <c r="D145" s="248" t="s">
        <v>334</v>
      </c>
      <c r="E145" s="342"/>
      <c r="F145" s="254">
        <v>1000000</v>
      </c>
      <c r="G145" s="249">
        <v>3</v>
      </c>
      <c r="H145" s="249">
        <v>1</v>
      </c>
      <c r="I145" s="249"/>
      <c r="J145" s="249"/>
      <c r="K145" s="249"/>
      <c r="L145" s="249"/>
      <c r="M145" s="249"/>
      <c r="N145" s="249"/>
      <c r="O145" s="249"/>
      <c r="P145" s="249"/>
      <c r="Q145" s="269"/>
      <c r="R145" s="269"/>
      <c r="S145" s="269"/>
      <c r="T145" s="269"/>
      <c r="U145" s="269"/>
      <c r="V145" s="269"/>
      <c r="W145" s="269"/>
      <c r="X145" s="270"/>
      <c r="Y145" s="271" t="s">
        <v>380</v>
      </c>
      <c r="Z145" s="306"/>
      <c r="AA145" s="306" t="s">
        <v>398</v>
      </c>
      <c r="AB145" s="306" t="s">
        <v>679</v>
      </c>
      <c r="AC145" s="306" t="s">
        <v>680</v>
      </c>
      <c r="AD145" s="281"/>
      <c r="AE145" s="281"/>
      <c r="AF145" s="281"/>
      <c r="AG145" s="281"/>
      <c r="AH145" s="281"/>
      <c r="AI145" s="281"/>
      <c r="AJ145" s="281"/>
      <c r="AK145" s="281"/>
      <c r="AL145" s="281"/>
      <c r="AM145" s="281"/>
      <c r="AO145" s="257"/>
      <c r="AP145" s="257"/>
      <c r="AQ145" s="356"/>
    </row>
    <row r="146" spans="1:43" s="284" customFormat="1" ht="54" x14ac:dyDescent="0.3">
      <c r="A146" s="362"/>
      <c r="B146" s="248" t="s">
        <v>288</v>
      </c>
      <c r="C146" s="319" t="s">
        <v>53</v>
      </c>
      <c r="D146" s="248" t="s">
        <v>335</v>
      </c>
      <c r="E146" s="342"/>
      <c r="F146" s="254">
        <v>1500000</v>
      </c>
      <c r="G146" s="249">
        <v>1</v>
      </c>
      <c r="H146" s="249">
        <v>1</v>
      </c>
      <c r="I146" s="249"/>
      <c r="J146" s="249"/>
      <c r="K146" s="249"/>
      <c r="L146" s="249"/>
      <c r="M146" s="249"/>
      <c r="N146" s="249"/>
      <c r="O146" s="249"/>
      <c r="P146" s="249"/>
      <c r="Q146" s="269"/>
      <c r="R146" s="269"/>
      <c r="S146" s="269"/>
      <c r="T146" s="269"/>
      <c r="U146" s="269"/>
      <c r="V146" s="269"/>
      <c r="W146" s="269"/>
      <c r="X146" s="270"/>
      <c r="Y146" s="271" t="s">
        <v>381</v>
      </c>
      <c r="Z146" s="306"/>
      <c r="AA146" s="306"/>
      <c r="AB146" s="306" t="s">
        <v>681</v>
      </c>
      <c r="AC146" s="306" t="s">
        <v>682</v>
      </c>
      <c r="AD146" s="281"/>
      <c r="AE146" s="281"/>
      <c r="AF146" s="281"/>
      <c r="AG146" s="281"/>
      <c r="AH146" s="281"/>
      <c r="AI146" s="281"/>
      <c r="AJ146" s="281"/>
      <c r="AK146" s="281"/>
      <c r="AL146" s="281"/>
      <c r="AM146" s="281"/>
      <c r="AO146" s="257"/>
      <c r="AP146" s="257"/>
      <c r="AQ146" s="356"/>
    </row>
    <row r="147" spans="1:43" s="320" customFormat="1" ht="40.049999999999997" customHeight="1" x14ac:dyDescent="0.4">
      <c r="B147" s="321"/>
      <c r="C147" s="321"/>
      <c r="E147" s="322"/>
      <c r="F147" s="331">
        <f>F26+F11+F68+F96+F125+F142</f>
        <v>391255678.66666669</v>
      </c>
      <c r="G147" s="323"/>
      <c r="H147" s="323"/>
      <c r="I147" s="323"/>
      <c r="J147" s="323"/>
      <c r="K147" s="323"/>
      <c r="L147" s="323"/>
      <c r="M147" s="323"/>
      <c r="N147" s="323"/>
      <c r="O147" s="323"/>
      <c r="P147" s="323"/>
      <c r="Q147" s="324"/>
      <c r="R147" s="324"/>
      <c r="S147" s="324"/>
      <c r="T147" s="324"/>
      <c r="U147" s="324"/>
      <c r="V147" s="324"/>
      <c r="W147" s="324"/>
      <c r="X147" s="325"/>
      <c r="Y147" s="326"/>
      <c r="Z147" s="327"/>
      <c r="AA147" s="327"/>
      <c r="AC147" s="328"/>
      <c r="AO147" s="329">
        <f>SUM(AO11:AO146)</f>
        <v>107062012</v>
      </c>
      <c r="AP147" s="329">
        <f>SUM(AP11:AP146)</f>
        <v>284193666.66666669</v>
      </c>
      <c r="AQ147" s="330">
        <f>SUM(AO147:AP147)</f>
        <v>391255678.66666669</v>
      </c>
    </row>
  </sheetData>
  <autoFilter ref="B9:AM146"/>
  <mergeCells count="12">
    <mergeCell ref="B1:C3"/>
    <mergeCell ref="B4:C5"/>
    <mergeCell ref="A57:A59"/>
    <mergeCell ref="A60:A67"/>
    <mergeCell ref="A11:A56"/>
    <mergeCell ref="A142:A146"/>
    <mergeCell ref="I8:P8"/>
    <mergeCell ref="Q8:X8"/>
    <mergeCell ref="A125:A141"/>
    <mergeCell ref="A93:A95"/>
    <mergeCell ref="A96:A124"/>
    <mergeCell ref="A68:A92"/>
  </mergeCells>
  <phoneticPr fontId="35" type="noConversion"/>
  <printOptions horizontalCentered="1" verticalCentered="1"/>
  <pageMargins left="0.23622047244094488" right="0.23622047244094488" top="0.5905500874890639" bottom="0.5905500874890639" header="0.51180993000874886" footer="0.51180993000874886"/>
  <pageSetup paperSize="9" scale="10" fitToHeight="0" orientation="portrait" r:id="rId1"/>
  <headerFooter>
    <oddFooter>&amp;R&amp;P</oddFooter>
  </headerFooter>
  <colBreaks count="1" manualBreakCount="1">
    <brk id="8" max="1048575" man="1"/>
  </col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44"/>
  <sheetViews>
    <sheetView view="pageBreakPreview" zoomScale="70" zoomScaleSheetLayoutView="70" workbookViewId="0">
      <pane ySplit="6" topLeftCell="A19" activePane="bottomLeft" state="frozen"/>
      <selection pane="bottomLeft" activeCell="G12" sqref="G12"/>
    </sheetView>
  </sheetViews>
  <sheetFormatPr defaultColWidth="30.44140625" defaultRowHeight="18" x14ac:dyDescent="0.35"/>
  <cols>
    <col min="1" max="1" width="16.44140625" style="1" bestFit="1" customWidth="1"/>
    <col min="2" max="2" width="8" style="13" bestFit="1" customWidth="1"/>
    <col min="3" max="3" width="24" style="14" bestFit="1" customWidth="1"/>
    <col min="4" max="4" width="73.77734375" style="1" customWidth="1"/>
    <col min="5" max="5" width="15.6640625" style="15" bestFit="1" customWidth="1"/>
    <col min="6" max="6" width="32.77734375" style="9" bestFit="1" customWidth="1"/>
    <col min="7" max="7" width="22.6640625" style="10" customWidth="1"/>
    <col min="8" max="8" width="19.44140625" style="11" bestFit="1" customWidth="1"/>
    <col min="9" max="10" width="14.77734375" style="10" customWidth="1"/>
    <col min="11" max="11" width="15.6640625" style="10" bestFit="1" customWidth="1"/>
    <col min="12" max="12" width="17.33203125" style="10" bestFit="1" customWidth="1"/>
    <col min="13" max="13" width="13.33203125" style="10" customWidth="1"/>
    <col min="14" max="14" width="21.6640625" style="10" customWidth="1"/>
    <col min="15" max="15" width="14.77734375" style="10" customWidth="1"/>
    <col min="16" max="16" width="17.109375" style="10" customWidth="1"/>
    <col min="17" max="17" width="14.109375" style="12" customWidth="1"/>
    <col min="18" max="18" width="13.33203125" style="12" customWidth="1"/>
    <col min="19" max="19" width="14.77734375" style="12" customWidth="1"/>
    <col min="20" max="20" width="16.109375" style="12" customWidth="1"/>
    <col min="21" max="21" width="14.33203125" style="12" customWidth="1"/>
    <col min="22" max="22" width="24.6640625" style="12" customWidth="1"/>
    <col min="23" max="23" width="14.33203125" style="12" customWidth="1"/>
    <col min="24" max="24" width="20.109375" style="12" customWidth="1"/>
    <col min="25" max="25" width="60" style="8" bestFit="1" customWidth="1"/>
    <col min="26" max="26" width="35" style="8" bestFit="1" customWidth="1"/>
    <col min="27" max="27" width="57.109375" style="8" bestFit="1" customWidth="1"/>
    <col min="28" max="28" width="20.6640625" style="8" bestFit="1" customWidth="1"/>
    <col min="29" max="29" width="79.33203125" style="8" customWidth="1"/>
    <col min="30" max="30" width="108.6640625" style="8" bestFit="1" customWidth="1"/>
    <col min="31" max="31" width="20.44140625" style="8" bestFit="1" customWidth="1"/>
    <col min="32" max="32" width="37.77734375" style="8" bestFit="1" customWidth="1"/>
    <col min="33" max="33" width="39.44140625" style="8" bestFit="1" customWidth="1"/>
    <col min="34" max="34" width="9.77734375" style="8" bestFit="1" customWidth="1"/>
    <col min="35" max="35" width="28.44140625" style="8" bestFit="1" customWidth="1"/>
    <col min="36" max="36" width="41.33203125" style="8" bestFit="1" customWidth="1"/>
    <col min="37" max="37" width="9.6640625" style="8" bestFit="1" customWidth="1"/>
    <col min="38" max="38" width="40" style="8" bestFit="1" customWidth="1"/>
    <col min="39" max="16384" width="30.44140625" style="8"/>
  </cols>
  <sheetData>
    <row r="1" spans="1:39" ht="27" customHeight="1" x14ac:dyDescent="0.35">
      <c r="B1" s="390" t="s">
        <v>0</v>
      </c>
      <c r="C1" s="390"/>
      <c r="D1" s="390"/>
      <c r="E1" s="2"/>
      <c r="F1" s="3"/>
      <c r="G1" s="4"/>
      <c r="H1" s="5"/>
      <c r="I1" s="6"/>
      <c r="J1" s="6"/>
      <c r="K1" s="6"/>
      <c r="L1" s="6"/>
      <c r="M1" s="6"/>
      <c r="N1" s="6"/>
      <c r="O1" s="6"/>
      <c r="P1" s="6"/>
      <c r="Q1" s="7"/>
      <c r="R1" s="7"/>
      <c r="S1" s="7"/>
      <c r="T1" s="7"/>
      <c r="U1" s="7"/>
      <c r="V1" s="7"/>
      <c r="W1" s="7"/>
      <c r="X1" s="7"/>
      <c r="Y1" s="7"/>
      <c r="Z1" s="7"/>
    </row>
    <row r="2" spans="1:39" ht="27" customHeight="1" x14ac:dyDescent="0.35">
      <c r="B2" s="390" t="s">
        <v>1</v>
      </c>
      <c r="C2" s="390" t="s">
        <v>2</v>
      </c>
      <c r="D2" s="390"/>
      <c r="E2" s="2"/>
    </row>
    <row r="4" spans="1:39" ht="18.600000000000001" thickBot="1" x14ac:dyDescent="0.4"/>
    <row r="5" spans="1:39" ht="31.8" thickTop="1" x14ac:dyDescent="0.35">
      <c r="B5" s="16" t="s">
        <v>3</v>
      </c>
      <c r="C5" s="16" t="s">
        <v>4</v>
      </c>
      <c r="D5" s="16" t="s">
        <v>5</v>
      </c>
      <c r="E5" s="17" t="s">
        <v>6</v>
      </c>
      <c r="F5" s="17" t="s">
        <v>7</v>
      </c>
      <c r="G5" s="391" t="s">
        <v>8</v>
      </c>
      <c r="H5" s="391"/>
      <c r="I5" s="391" t="s">
        <v>9</v>
      </c>
      <c r="J5" s="391"/>
      <c r="K5" s="391"/>
      <c r="L5" s="391"/>
      <c r="M5" s="391"/>
      <c r="N5" s="391"/>
      <c r="O5" s="391"/>
      <c r="P5" s="391"/>
      <c r="Q5" s="392" t="s">
        <v>10</v>
      </c>
      <c r="R5" s="392"/>
      <c r="S5" s="392"/>
      <c r="T5" s="392"/>
      <c r="U5" s="392"/>
      <c r="V5" s="392"/>
      <c r="W5" s="392"/>
      <c r="X5" s="392"/>
      <c r="Y5" s="18" t="s">
        <v>11</v>
      </c>
      <c r="Z5" s="18" t="s">
        <v>12</v>
      </c>
      <c r="AA5" s="19" t="s">
        <v>13</v>
      </c>
      <c r="AB5" s="19" t="s">
        <v>14</v>
      </c>
      <c r="AC5" s="19" t="s">
        <v>15</v>
      </c>
      <c r="AD5" s="19" t="s">
        <v>16</v>
      </c>
      <c r="AE5" s="19" t="s">
        <v>17</v>
      </c>
      <c r="AF5" s="19" t="s">
        <v>18</v>
      </c>
      <c r="AG5" s="19" t="s">
        <v>19</v>
      </c>
      <c r="AH5" s="19" t="s">
        <v>20</v>
      </c>
      <c r="AI5" s="19" t="s">
        <v>21</v>
      </c>
      <c r="AJ5" s="19" t="s">
        <v>22</v>
      </c>
      <c r="AK5" s="19" t="s">
        <v>23</v>
      </c>
      <c r="AL5" s="20" t="s">
        <v>24</v>
      </c>
    </row>
    <row r="6" spans="1:39" ht="21" x14ac:dyDescent="0.35">
      <c r="B6" s="21"/>
      <c r="C6" s="21"/>
      <c r="D6" s="21"/>
      <c r="E6" s="219"/>
      <c r="F6" s="22"/>
      <c r="G6" s="23" t="s">
        <v>9</v>
      </c>
      <c r="H6" s="23" t="s">
        <v>10</v>
      </c>
      <c r="I6" s="24" t="s">
        <v>25</v>
      </c>
      <c r="J6" s="24" t="s">
        <v>26</v>
      </c>
      <c r="K6" s="24" t="s">
        <v>27</v>
      </c>
      <c r="L6" s="24" t="s">
        <v>28</v>
      </c>
      <c r="M6" s="24" t="s">
        <v>29</v>
      </c>
      <c r="N6" s="24" t="s">
        <v>30</v>
      </c>
      <c r="O6" s="24" t="s">
        <v>31</v>
      </c>
      <c r="P6" s="24" t="s">
        <v>32</v>
      </c>
      <c r="Q6" s="25" t="s">
        <v>25</v>
      </c>
      <c r="R6" s="25" t="s">
        <v>26</v>
      </c>
      <c r="S6" s="25" t="s">
        <v>27</v>
      </c>
      <c r="T6" s="25" t="s">
        <v>28</v>
      </c>
      <c r="U6" s="25" t="s">
        <v>29</v>
      </c>
      <c r="V6" s="25" t="s">
        <v>30</v>
      </c>
      <c r="W6" s="25" t="s">
        <v>31</v>
      </c>
      <c r="X6" s="25" t="s">
        <v>32</v>
      </c>
      <c r="Y6" s="26"/>
      <c r="Z6" s="26"/>
      <c r="AA6" s="27"/>
      <c r="AB6" s="27"/>
      <c r="AC6" s="27"/>
      <c r="AD6" s="27"/>
      <c r="AE6" s="27"/>
      <c r="AF6" s="27"/>
      <c r="AG6" s="27"/>
      <c r="AH6" s="27"/>
      <c r="AI6" s="27"/>
      <c r="AJ6" s="27"/>
      <c r="AK6" s="27"/>
      <c r="AL6" s="28"/>
    </row>
    <row r="7" spans="1:39" ht="46.8" x14ac:dyDescent="0.35">
      <c r="A7" s="29"/>
      <c r="B7" s="30" t="s">
        <v>33</v>
      </c>
      <c r="C7" s="30" t="s">
        <v>34</v>
      </c>
      <c r="D7" s="31" t="s">
        <v>35</v>
      </c>
      <c r="E7" s="220"/>
      <c r="F7" s="32">
        <f>F18+F8+F62+F91+F120+F137</f>
        <v>501056177.33333331</v>
      </c>
      <c r="G7" s="33"/>
      <c r="H7" s="33"/>
      <c r="I7" s="34"/>
      <c r="J7" s="34"/>
      <c r="K7" s="34"/>
      <c r="L7" s="34"/>
      <c r="M7" s="34"/>
      <c r="N7" s="34"/>
      <c r="O7" s="34"/>
      <c r="P7" s="34"/>
      <c r="Q7" s="35"/>
      <c r="R7" s="35"/>
      <c r="S7" s="36"/>
      <c r="T7" s="36"/>
      <c r="U7" s="36"/>
      <c r="V7" s="36"/>
      <c r="W7" s="36"/>
      <c r="X7" s="36"/>
      <c r="Y7" s="37"/>
      <c r="Z7" s="37"/>
      <c r="AA7" s="38" t="s">
        <v>36</v>
      </c>
      <c r="AB7" s="38" t="s">
        <v>37</v>
      </c>
      <c r="AC7" s="38" t="s">
        <v>38</v>
      </c>
      <c r="AD7" s="38" t="s">
        <v>39</v>
      </c>
      <c r="AE7" s="38"/>
      <c r="AF7" s="38"/>
      <c r="AG7" s="38" t="s">
        <v>40</v>
      </c>
      <c r="AH7" s="38" t="s">
        <v>41</v>
      </c>
      <c r="AI7" s="38" t="s">
        <v>42</v>
      </c>
      <c r="AJ7" s="38"/>
      <c r="AK7" s="38"/>
      <c r="AL7" s="39"/>
      <c r="AM7" s="40"/>
    </row>
    <row r="8" spans="1:39" s="55" customFormat="1" x14ac:dyDescent="0.3">
      <c r="A8" s="377" t="s">
        <v>43</v>
      </c>
      <c r="B8" s="41">
        <v>1</v>
      </c>
      <c r="C8" s="42" t="s">
        <v>44</v>
      </c>
      <c r="D8" s="43" t="s">
        <v>45</v>
      </c>
      <c r="E8" s="221"/>
      <c r="F8" s="44">
        <f>F9</f>
        <v>26000000</v>
      </c>
      <c r="G8" s="45"/>
      <c r="H8" s="45"/>
      <c r="I8" s="46">
        <f>I9</f>
        <v>75000</v>
      </c>
      <c r="J8" s="46">
        <f t="shared" ref="J8:P8" si="0">J9</f>
        <v>75000</v>
      </c>
      <c r="K8" s="46">
        <f t="shared" si="0"/>
        <v>75000</v>
      </c>
      <c r="L8" s="46">
        <f t="shared" si="0"/>
        <v>75000</v>
      </c>
      <c r="M8" s="46"/>
      <c r="N8" s="46">
        <f t="shared" si="0"/>
        <v>75000</v>
      </c>
      <c r="O8" s="46">
        <f t="shared" si="0"/>
        <v>75000</v>
      </c>
      <c r="P8" s="46">
        <f t="shared" si="0"/>
        <v>50000</v>
      </c>
      <c r="Q8" s="47"/>
      <c r="R8" s="48"/>
      <c r="S8" s="49"/>
      <c r="T8" s="49"/>
      <c r="U8" s="49"/>
      <c r="V8" s="49"/>
      <c r="W8" s="49"/>
      <c r="X8" s="49"/>
      <c r="Y8" s="50"/>
      <c r="Z8" s="50"/>
      <c r="AA8" s="51"/>
      <c r="AB8" s="52"/>
      <c r="AC8" s="51"/>
      <c r="AD8" s="51"/>
      <c r="AE8" s="51"/>
      <c r="AF8" s="51"/>
      <c r="AG8" s="51"/>
      <c r="AH8" s="51"/>
      <c r="AI8" s="51"/>
      <c r="AJ8" s="51"/>
      <c r="AK8" s="51"/>
      <c r="AL8" s="53"/>
      <c r="AM8" s="54"/>
    </row>
    <row r="9" spans="1:39" s="55" customFormat="1" ht="54" x14ac:dyDescent="0.3">
      <c r="A9" s="378"/>
      <c r="B9" s="387">
        <v>1.1000000000000001</v>
      </c>
      <c r="C9" s="387" t="s">
        <v>46</v>
      </c>
      <c r="D9" s="56" t="s">
        <v>47</v>
      </c>
      <c r="E9" s="67">
        <f>F9/H9</f>
        <v>52</v>
      </c>
      <c r="F9" s="57">
        <v>26000000</v>
      </c>
      <c r="G9" s="58">
        <v>500000</v>
      </c>
      <c r="H9" s="58">
        <v>500000</v>
      </c>
      <c r="I9" s="58">
        <f>SUM(I10:I13)</f>
        <v>75000</v>
      </c>
      <c r="J9" s="58">
        <f t="shared" ref="J9:P9" si="1">SUM(J10:J13)</f>
        <v>75000</v>
      </c>
      <c r="K9" s="58">
        <f t="shared" si="1"/>
        <v>75000</v>
      </c>
      <c r="L9" s="58">
        <f t="shared" si="1"/>
        <v>75000</v>
      </c>
      <c r="M9" s="58"/>
      <c r="N9" s="58">
        <f t="shared" si="1"/>
        <v>75000</v>
      </c>
      <c r="O9" s="58">
        <f t="shared" si="1"/>
        <v>75000</v>
      </c>
      <c r="P9" s="58">
        <f t="shared" si="1"/>
        <v>50000</v>
      </c>
      <c r="Q9" s="59"/>
      <c r="R9" s="60"/>
      <c r="S9" s="61"/>
      <c r="T9" s="61"/>
      <c r="U9" s="61"/>
      <c r="V9" s="61"/>
      <c r="W9" s="61"/>
      <c r="X9" s="61"/>
      <c r="Y9" s="62"/>
      <c r="Z9" s="62"/>
      <c r="AA9" s="63"/>
      <c r="AB9" s="63"/>
      <c r="AC9" s="63"/>
      <c r="AD9" s="63"/>
      <c r="AE9" s="63"/>
      <c r="AF9" s="63"/>
      <c r="AG9" s="63"/>
      <c r="AH9" s="63"/>
      <c r="AI9" s="63"/>
      <c r="AJ9" s="63"/>
      <c r="AK9" s="63"/>
      <c r="AL9" s="64"/>
      <c r="AM9" s="54"/>
    </row>
    <row r="10" spans="1:39" s="55" customFormat="1" x14ac:dyDescent="0.3">
      <c r="A10" s="378"/>
      <c r="B10" s="393"/>
      <c r="C10" s="393"/>
      <c r="D10" s="65" t="s">
        <v>48</v>
      </c>
      <c r="E10" s="66"/>
      <c r="F10" s="67"/>
      <c r="G10" s="58">
        <f>G9*0.25</f>
        <v>125000</v>
      </c>
      <c r="H10" s="58">
        <f>H9*0.25</f>
        <v>125000</v>
      </c>
      <c r="I10" s="58">
        <f>0.15*G10</f>
        <v>18750</v>
      </c>
      <c r="J10" s="58">
        <f>0.15*G10</f>
        <v>18750</v>
      </c>
      <c r="K10" s="58">
        <f>0.15*G10</f>
        <v>18750</v>
      </c>
      <c r="L10" s="58">
        <f>0.15*G10</f>
        <v>18750</v>
      </c>
      <c r="M10" s="58"/>
      <c r="N10" s="58">
        <f>0.15*G10</f>
        <v>18750</v>
      </c>
      <c r="O10" s="58">
        <f>0.15*G10</f>
        <v>18750</v>
      </c>
      <c r="P10" s="58">
        <f>0.1*G10</f>
        <v>12500</v>
      </c>
      <c r="Q10" s="59"/>
      <c r="R10" s="60"/>
      <c r="S10" s="61"/>
      <c r="T10" s="61"/>
      <c r="U10" s="61"/>
      <c r="V10" s="61"/>
      <c r="W10" s="61"/>
      <c r="X10" s="61"/>
      <c r="Y10" s="62"/>
      <c r="Z10" s="62"/>
      <c r="AA10" s="63"/>
      <c r="AB10" s="63"/>
      <c r="AC10" s="63"/>
      <c r="AD10" s="63"/>
      <c r="AE10" s="63"/>
      <c r="AF10" s="63"/>
      <c r="AG10" s="63"/>
      <c r="AH10" s="63"/>
      <c r="AI10" s="63"/>
      <c r="AJ10" s="63"/>
      <c r="AK10" s="63"/>
      <c r="AL10" s="64"/>
      <c r="AM10" s="54"/>
    </row>
    <row r="11" spans="1:39" s="55" customFormat="1" x14ac:dyDescent="0.3">
      <c r="A11" s="378"/>
      <c r="B11" s="393"/>
      <c r="C11" s="393"/>
      <c r="D11" s="65" t="s">
        <v>49</v>
      </c>
      <c r="E11" s="66"/>
      <c r="F11" s="67"/>
      <c r="G11" s="68">
        <f>G9*0.7</f>
        <v>350000</v>
      </c>
      <c r="H11" s="68">
        <f>H9*0.7</f>
        <v>350000</v>
      </c>
      <c r="I11" s="58">
        <f>0.15*G11</f>
        <v>52500</v>
      </c>
      <c r="J11" s="58">
        <f>0.15*G11</f>
        <v>52500</v>
      </c>
      <c r="K11" s="58">
        <f>0.15*G11</f>
        <v>52500</v>
      </c>
      <c r="L11" s="58">
        <f>0.15*G11</f>
        <v>52500</v>
      </c>
      <c r="M11" s="58"/>
      <c r="N11" s="58">
        <f>0.15*G11</f>
        <v>52500</v>
      </c>
      <c r="O11" s="58">
        <f>0.15*G11</f>
        <v>52500</v>
      </c>
      <c r="P11" s="58">
        <f>0.1*G11</f>
        <v>35000</v>
      </c>
      <c r="Q11" s="59"/>
      <c r="R11" s="60"/>
      <c r="S11" s="61"/>
      <c r="T11" s="61"/>
      <c r="U11" s="61"/>
      <c r="V11" s="61"/>
      <c r="W11" s="61"/>
      <c r="X11" s="61"/>
      <c r="Y11" s="62"/>
      <c r="Z11" s="62"/>
      <c r="AA11" s="63"/>
      <c r="AB11" s="63"/>
      <c r="AC11" s="63"/>
      <c r="AD11" s="63"/>
      <c r="AE11" s="63"/>
      <c r="AF11" s="63"/>
      <c r="AG11" s="63"/>
      <c r="AH11" s="63"/>
      <c r="AI11" s="63"/>
      <c r="AJ11" s="63"/>
      <c r="AK11" s="63"/>
      <c r="AL11" s="64"/>
      <c r="AM11" s="54"/>
    </row>
    <row r="12" spans="1:39" s="55" customFormat="1" x14ac:dyDescent="0.3">
      <c r="A12" s="378"/>
      <c r="B12" s="393"/>
      <c r="C12" s="393"/>
      <c r="D12" s="65" t="s">
        <v>50</v>
      </c>
      <c r="E12" s="66"/>
      <c r="F12" s="67"/>
      <c r="G12" s="58">
        <f>G9*0.04</f>
        <v>20000</v>
      </c>
      <c r="H12" s="58">
        <f>H9*0.04</f>
        <v>20000</v>
      </c>
      <c r="I12" s="58">
        <f>0.15*G12</f>
        <v>3000</v>
      </c>
      <c r="J12" s="58">
        <f>0.15*G12</f>
        <v>3000</v>
      </c>
      <c r="K12" s="58">
        <f>0.15*G12</f>
        <v>3000</v>
      </c>
      <c r="L12" s="58">
        <f>0.15*G12</f>
        <v>3000</v>
      </c>
      <c r="M12" s="58"/>
      <c r="N12" s="58">
        <f>0.15*G12</f>
        <v>3000</v>
      </c>
      <c r="O12" s="58">
        <f>0.15*G12</f>
        <v>3000</v>
      </c>
      <c r="P12" s="58">
        <f>0.1*G12</f>
        <v>2000</v>
      </c>
      <c r="Q12" s="59"/>
      <c r="R12" s="60"/>
      <c r="S12" s="61"/>
      <c r="T12" s="61"/>
      <c r="U12" s="61"/>
      <c r="V12" s="61"/>
      <c r="W12" s="61"/>
      <c r="X12" s="61"/>
      <c r="Y12" s="62"/>
      <c r="Z12" s="62"/>
      <c r="AA12" s="63"/>
      <c r="AB12" s="63"/>
      <c r="AC12" s="63"/>
      <c r="AD12" s="63"/>
      <c r="AE12" s="63"/>
      <c r="AF12" s="63"/>
      <c r="AG12" s="63"/>
      <c r="AH12" s="63"/>
      <c r="AI12" s="63"/>
      <c r="AJ12" s="63"/>
      <c r="AK12" s="63"/>
      <c r="AL12" s="64"/>
      <c r="AM12" s="54"/>
    </row>
    <row r="13" spans="1:39" s="55" customFormat="1" x14ac:dyDescent="0.3">
      <c r="A13" s="378"/>
      <c r="B13" s="388"/>
      <c r="C13" s="388"/>
      <c r="D13" s="65" t="s">
        <v>51</v>
      </c>
      <c r="E13" s="66"/>
      <c r="F13" s="67"/>
      <c r="G13" s="58">
        <f>G9*0.01</f>
        <v>5000</v>
      </c>
      <c r="H13" s="58">
        <f>H9*0.01</f>
        <v>5000</v>
      </c>
      <c r="I13" s="58">
        <f>0.15*G13</f>
        <v>750</v>
      </c>
      <c r="J13" s="58">
        <f>0.15*G13</f>
        <v>750</v>
      </c>
      <c r="K13" s="58">
        <f>0.15*G13</f>
        <v>750</v>
      </c>
      <c r="L13" s="58">
        <f>0.15*G13</f>
        <v>750</v>
      </c>
      <c r="M13" s="58"/>
      <c r="N13" s="58">
        <f>0.15*G13</f>
        <v>750</v>
      </c>
      <c r="O13" s="58">
        <f>0.15*G13</f>
        <v>750</v>
      </c>
      <c r="P13" s="58">
        <f>0.1*G13</f>
        <v>500</v>
      </c>
      <c r="Q13" s="59"/>
      <c r="R13" s="60"/>
      <c r="S13" s="61"/>
      <c r="T13" s="61"/>
      <c r="U13" s="61"/>
      <c r="V13" s="61"/>
      <c r="W13" s="61"/>
      <c r="X13" s="61"/>
      <c r="Y13" s="62"/>
      <c r="Z13" s="62"/>
      <c r="AA13" s="63"/>
      <c r="AB13" s="63"/>
      <c r="AC13" s="63"/>
      <c r="AD13" s="63"/>
      <c r="AE13" s="63"/>
      <c r="AF13" s="63"/>
      <c r="AG13" s="63"/>
      <c r="AH13" s="63"/>
      <c r="AI13" s="63"/>
      <c r="AJ13" s="63"/>
      <c r="AK13" s="63"/>
      <c r="AL13" s="64"/>
      <c r="AM13" s="54"/>
    </row>
    <row r="14" spans="1:39" s="55" customFormat="1" ht="36" x14ac:dyDescent="0.3">
      <c r="A14" s="378"/>
      <c r="B14" s="69" t="s">
        <v>52</v>
      </c>
      <c r="C14" s="70" t="s">
        <v>53</v>
      </c>
      <c r="D14" s="69" t="s">
        <v>54</v>
      </c>
      <c r="E14" s="71"/>
      <c r="F14" s="72"/>
      <c r="G14" s="73"/>
      <c r="H14" s="74"/>
      <c r="I14" s="73"/>
      <c r="J14" s="73"/>
      <c r="K14" s="73"/>
      <c r="L14" s="73"/>
      <c r="M14" s="73"/>
      <c r="N14" s="73"/>
      <c r="O14" s="73"/>
      <c r="P14" s="73"/>
      <c r="Q14" s="75"/>
      <c r="R14" s="76"/>
      <c r="S14" s="77"/>
      <c r="T14" s="77"/>
      <c r="U14" s="77"/>
      <c r="V14" s="77"/>
      <c r="W14" s="77"/>
      <c r="X14" s="77"/>
      <c r="Y14" s="78"/>
      <c r="Z14" s="78"/>
      <c r="AA14" s="79"/>
      <c r="AB14" s="79"/>
      <c r="AC14" s="79"/>
      <c r="AD14" s="79"/>
      <c r="AE14" s="79"/>
      <c r="AF14" s="79"/>
      <c r="AG14" s="79"/>
      <c r="AH14" s="79"/>
      <c r="AI14" s="79"/>
      <c r="AJ14" s="79"/>
      <c r="AK14" s="79"/>
      <c r="AL14" s="80"/>
      <c r="AM14" s="54"/>
    </row>
    <row r="15" spans="1:39" s="55" customFormat="1" ht="36" x14ac:dyDescent="0.3">
      <c r="A15" s="378"/>
      <c r="B15" s="69" t="s">
        <v>55</v>
      </c>
      <c r="C15" s="70" t="s">
        <v>53</v>
      </c>
      <c r="D15" s="69" t="s">
        <v>56</v>
      </c>
      <c r="E15" s="71"/>
      <c r="F15" s="72"/>
      <c r="G15" s="73"/>
      <c r="H15" s="74"/>
      <c r="I15" s="73"/>
      <c r="J15" s="73"/>
      <c r="K15" s="73"/>
      <c r="L15" s="73"/>
      <c r="M15" s="73"/>
      <c r="N15" s="73"/>
      <c r="O15" s="73"/>
      <c r="P15" s="73"/>
      <c r="Q15" s="75"/>
      <c r="R15" s="76"/>
      <c r="S15" s="77"/>
      <c r="T15" s="77"/>
      <c r="U15" s="77"/>
      <c r="V15" s="77"/>
      <c r="W15" s="77"/>
      <c r="X15" s="77"/>
      <c r="Y15" s="78"/>
      <c r="Z15" s="78"/>
      <c r="AA15" s="79"/>
      <c r="AB15" s="79"/>
      <c r="AC15" s="79"/>
      <c r="AD15" s="79"/>
      <c r="AE15" s="79"/>
      <c r="AF15" s="79"/>
      <c r="AG15" s="79"/>
      <c r="AH15" s="79"/>
      <c r="AI15" s="79"/>
      <c r="AJ15" s="79"/>
      <c r="AK15" s="79"/>
      <c r="AL15" s="80"/>
      <c r="AM15" s="54"/>
    </row>
    <row r="16" spans="1:39" s="55" customFormat="1" ht="36" x14ac:dyDescent="0.3">
      <c r="A16" s="378"/>
      <c r="B16" s="69" t="s">
        <v>57</v>
      </c>
      <c r="C16" s="70" t="s">
        <v>53</v>
      </c>
      <c r="D16" s="69" t="s">
        <v>58</v>
      </c>
      <c r="E16" s="71"/>
      <c r="F16" s="72"/>
      <c r="G16" s="73"/>
      <c r="H16" s="74"/>
      <c r="I16" s="73"/>
      <c r="J16" s="73"/>
      <c r="K16" s="73"/>
      <c r="L16" s="73"/>
      <c r="M16" s="73"/>
      <c r="N16" s="73"/>
      <c r="O16" s="73"/>
      <c r="P16" s="73"/>
      <c r="Q16" s="75"/>
      <c r="R16" s="76"/>
      <c r="S16" s="77"/>
      <c r="T16" s="77"/>
      <c r="U16" s="77"/>
      <c r="V16" s="77"/>
      <c r="W16" s="77"/>
      <c r="X16" s="77"/>
      <c r="Y16" s="78"/>
      <c r="Z16" s="78"/>
      <c r="AA16" s="79"/>
      <c r="AB16" s="79"/>
      <c r="AC16" s="79"/>
      <c r="AD16" s="79"/>
      <c r="AE16" s="79"/>
      <c r="AF16" s="79"/>
      <c r="AG16" s="79"/>
      <c r="AH16" s="79"/>
      <c r="AI16" s="79"/>
      <c r="AJ16" s="79"/>
      <c r="AK16" s="79"/>
      <c r="AL16" s="80"/>
      <c r="AM16" s="54"/>
    </row>
    <row r="17" spans="1:39" s="55" customFormat="1" ht="36" x14ac:dyDescent="0.3">
      <c r="A17" s="378"/>
      <c r="B17" s="69" t="s">
        <v>59</v>
      </c>
      <c r="C17" s="70" t="s">
        <v>53</v>
      </c>
      <c r="D17" s="69" t="s">
        <v>60</v>
      </c>
      <c r="E17" s="71"/>
      <c r="F17" s="72"/>
      <c r="G17" s="73"/>
      <c r="H17" s="74"/>
      <c r="I17" s="73"/>
      <c r="J17" s="73"/>
      <c r="K17" s="73"/>
      <c r="L17" s="73"/>
      <c r="M17" s="73"/>
      <c r="N17" s="73"/>
      <c r="O17" s="73"/>
      <c r="P17" s="73"/>
      <c r="Q17" s="75"/>
      <c r="R17" s="76"/>
      <c r="S17" s="77"/>
      <c r="T17" s="77"/>
      <c r="U17" s="77"/>
      <c r="V17" s="77"/>
      <c r="W17" s="77"/>
      <c r="X17" s="77"/>
      <c r="Y17" s="78"/>
      <c r="Z17" s="78"/>
      <c r="AA17" s="79"/>
      <c r="AB17" s="79"/>
      <c r="AC17" s="79"/>
      <c r="AD17" s="79"/>
      <c r="AE17" s="79"/>
      <c r="AF17" s="79"/>
      <c r="AG17" s="79"/>
      <c r="AH17" s="79"/>
      <c r="AI17" s="79"/>
      <c r="AJ17" s="79"/>
      <c r="AK17" s="79"/>
      <c r="AL17" s="80"/>
      <c r="AM17" s="54"/>
    </row>
    <row r="18" spans="1:39" ht="60.75" customHeight="1" x14ac:dyDescent="0.3">
      <c r="A18" s="378"/>
      <c r="B18" s="42">
        <v>2</v>
      </c>
      <c r="C18" s="42" t="s">
        <v>44</v>
      </c>
      <c r="D18" s="43" t="s">
        <v>61</v>
      </c>
      <c r="E18" s="222"/>
      <c r="F18" s="44">
        <f>F19+F27+F36+F44+F51+F54</f>
        <v>290505833.33333331</v>
      </c>
      <c r="G18" s="212"/>
      <c r="H18" s="212"/>
      <c r="I18" s="46"/>
      <c r="J18" s="46"/>
      <c r="K18" s="46"/>
      <c r="L18" s="46"/>
      <c r="M18" s="46"/>
      <c r="N18" s="46"/>
      <c r="O18" s="46"/>
      <c r="P18" s="46"/>
      <c r="Q18" s="81"/>
      <c r="R18" s="82"/>
      <c r="S18" s="83"/>
      <c r="T18" s="83"/>
      <c r="U18" s="83"/>
      <c r="V18" s="83"/>
      <c r="W18" s="83"/>
      <c r="X18" s="83"/>
      <c r="Y18" s="84"/>
      <c r="Z18" s="84"/>
      <c r="AA18" s="85" t="s">
        <v>62</v>
      </c>
      <c r="AB18" s="86" t="s">
        <v>63</v>
      </c>
      <c r="AC18" s="85" t="s">
        <v>64</v>
      </c>
      <c r="AD18" s="85"/>
      <c r="AE18" s="85" t="s">
        <v>65</v>
      </c>
      <c r="AF18" s="85" t="s">
        <v>66</v>
      </c>
      <c r="AG18" s="85" t="s">
        <v>67</v>
      </c>
      <c r="AH18" s="85" t="s">
        <v>41</v>
      </c>
      <c r="AI18" s="85" t="s">
        <v>42</v>
      </c>
      <c r="AJ18" s="85" t="s">
        <v>68</v>
      </c>
      <c r="AK18" s="85" t="s">
        <v>69</v>
      </c>
      <c r="AL18" s="87" t="s">
        <v>70</v>
      </c>
      <c r="AM18" s="40"/>
    </row>
    <row r="19" spans="1:39" ht="62.4" x14ac:dyDescent="0.3">
      <c r="A19" s="378"/>
      <c r="B19" s="387">
        <v>2.1</v>
      </c>
      <c r="C19" s="387" t="s">
        <v>46</v>
      </c>
      <c r="D19" s="56" t="s">
        <v>71</v>
      </c>
      <c r="E19" s="67">
        <f>F19/H19</f>
        <v>125</v>
      </c>
      <c r="F19" s="57">
        <v>42146500</v>
      </c>
      <c r="G19" s="68">
        <f>G20+G22</f>
        <v>337172</v>
      </c>
      <c r="H19" s="68">
        <f>H20+H22</f>
        <v>337172</v>
      </c>
      <c r="I19" s="58"/>
      <c r="J19" s="58"/>
      <c r="K19" s="58"/>
      <c r="L19" s="58"/>
      <c r="M19" s="58"/>
      <c r="N19" s="58"/>
      <c r="O19" s="58"/>
      <c r="P19" s="58"/>
      <c r="Q19" s="88"/>
      <c r="R19" s="89"/>
      <c r="S19" s="90"/>
      <c r="T19" s="90"/>
      <c r="U19" s="90"/>
      <c r="V19" s="90"/>
      <c r="W19" s="90"/>
      <c r="X19" s="90"/>
      <c r="Y19" s="91"/>
      <c r="Z19" s="91"/>
      <c r="AA19" s="92" t="s">
        <v>72</v>
      </c>
      <c r="AB19" s="92" t="s">
        <v>73</v>
      </c>
      <c r="AC19" s="92" t="s">
        <v>74</v>
      </c>
      <c r="AD19" s="92" t="s">
        <v>75</v>
      </c>
      <c r="AE19" s="92" t="s">
        <v>76</v>
      </c>
      <c r="AF19" s="92" t="s">
        <v>77</v>
      </c>
      <c r="AG19" s="92" t="s">
        <v>78</v>
      </c>
      <c r="AH19" s="92" t="s">
        <v>41</v>
      </c>
      <c r="AI19" s="92" t="s">
        <v>42</v>
      </c>
      <c r="AJ19" s="92" t="s">
        <v>68</v>
      </c>
      <c r="AK19" s="92" t="s">
        <v>69</v>
      </c>
      <c r="AL19" s="93" t="s">
        <v>79</v>
      </c>
      <c r="AM19" s="40"/>
    </row>
    <row r="20" spans="1:39" ht="36" x14ac:dyDescent="0.3">
      <c r="A20" s="378"/>
      <c r="B20" s="393"/>
      <c r="C20" s="393"/>
      <c r="D20" s="65" t="s">
        <v>48</v>
      </c>
      <c r="E20" s="66"/>
      <c r="F20" s="67"/>
      <c r="G20" s="94">
        <f>SUM(I20:P20)</f>
        <v>316014</v>
      </c>
      <c r="H20" s="94">
        <f>SUM(Q20:X20)</f>
        <v>316014</v>
      </c>
      <c r="I20" s="94">
        <v>26131</v>
      </c>
      <c r="J20" s="94">
        <v>42931</v>
      </c>
      <c r="K20" s="94">
        <v>142230</v>
      </c>
      <c r="L20" s="94">
        <v>71612</v>
      </c>
      <c r="M20" s="94">
        <v>1287</v>
      </c>
      <c r="N20" s="94">
        <v>17068</v>
      </c>
      <c r="O20" s="94">
        <v>9143</v>
      </c>
      <c r="P20" s="94">
        <v>5612</v>
      </c>
      <c r="Q20" s="88">
        <f t="shared" ref="Q20:X20" si="2">I20</f>
        <v>26131</v>
      </c>
      <c r="R20" s="89">
        <f t="shared" si="2"/>
        <v>42931</v>
      </c>
      <c r="S20" s="90">
        <f t="shared" si="2"/>
        <v>142230</v>
      </c>
      <c r="T20" s="90">
        <f t="shared" si="2"/>
        <v>71612</v>
      </c>
      <c r="U20" s="90">
        <f t="shared" si="2"/>
        <v>1287</v>
      </c>
      <c r="V20" s="90">
        <f t="shared" si="2"/>
        <v>17068</v>
      </c>
      <c r="W20" s="90">
        <f t="shared" si="2"/>
        <v>9143</v>
      </c>
      <c r="X20" s="90">
        <f t="shared" si="2"/>
        <v>5612</v>
      </c>
      <c r="Y20" s="91" t="s">
        <v>80</v>
      </c>
      <c r="Z20" s="91"/>
      <c r="AA20" s="92"/>
      <c r="AB20" s="92"/>
      <c r="AC20" s="92"/>
      <c r="AD20" s="92"/>
      <c r="AE20" s="92"/>
      <c r="AF20" s="92"/>
      <c r="AG20" s="92"/>
      <c r="AH20" s="92"/>
      <c r="AI20" s="92"/>
      <c r="AJ20" s="92"/>
      <c r="AK20" s="92"/>
      <c r="AL20" s="93"/>
      <c r="AM20" s="40"/>
    </row>
    <row r="21" spans="1:39" x14ac:dyDescent="0.3">
      <c r="A21" s="378"/>
      <c r="B21" s="393"/>
      <c r="C21" s="393"/>
      <c r="D21" s="65" t="s">
        <v>49</v>
      </c>
      <c r="E21" s="66"/>
      <c r="F21" s="67"/>
      <c r="G21" s="94"/>
      <c r="H21" s="94"/>
      <c r="I21" s="94"/>
      <c r="J21" s="94"/>
      <c r="K21" s="94"/>
      <c r="L21" s="94"/>
      <c r="M21" s="94"/>
      <c r="N21" s="94"/>
      <c r="O21" s="94"/>
      <c r="P21" s="94"/>
      <c r="Q21" s="88"/>
      <c r="R21" s="89"/>
      <c r="S21" s="90"/>
      <c r="T21" s="90"/>
      <c r="U21" s="90"/>
      <c r="V21" s="90"/>
      <c r="W21" s="90"/>
      <c r="X21" s="90"/>
      <c r="Y21" s="91" t="s">
        <v>81</v>
      </c>
      <c r="Z21" s="91"/>
      <c r="AA21" s="92"/>
      <c r="AB21" s="92"/>
      <c r="AC21" s="92"/>
      <c r="AD21" s="92"/>
      <c r="AE21" s="92"/>
      <c r="AF21" s="92"/>
      <c r="AG21" s="92"/>
      <c r="AH21" s="92"/>
      <c r="AI21" s="92"/>
      <c r="AJ21" s="92"/>
      <c r="AK21" s="92"/>
      <c r="AL21" s="93"/>
      <c r="AM21" s="40"/>
    </row>
    <row r="22" spans="1:39" x14ac:dyDescent="0.3">
      <c r="A22" s="378"/>
      <c r="B22" s="393"/>
      <c r="C22" s="393"/>
      <c r="D22" s="65" t="s">
        <v>50</v>
      </c>
      <c r="E22" s="66"/>
      <c r="F22" s="67"/>
      <c r="G22" s="94">
        <v>21158</v>
      </c>
      <c r="H22" s="94">
        <v>21158</v>
      </c>
      <c r="I22" s="94"/>
      <c r="J22" s="94"/>
      <c r="K22" s="94"/>
      <c r="L22" s="94"/>
      <c r="M22" s="94"/>
      <c r="N22" s="94"/>
      <c r="O22" s="94"/>
      <c r="P22" s="94"/>
      <c r="Q22" s="88">
        <v>0</v>
      </c>
      <c r="R22" s="89">
        <v>6803</v>
      </c>
      <c r="S22" s="90">
        <v>4560</v>
      </c>
      <c r="T22" s="90">
        <v>2672</v>
      </c>
      <c r="U22" s="90">
        <v>6173</v>
      </c>
      <c r="V22" s="90">
        <v>895</v>
      </c>
      <c r="W22" s="90">
        <v>20378</v>
      </c>
      <c r="X22" s="90">
        <v>0</v>
      </c>
      <c r="Y22" s="91" t="s">
        <v>82</v>
      </c>
      <c r="Z22" s="91"/>
      <c r="AA22" s="92"/>
      <c r="AB22" s="92"/>
      <c r="AC22" s="92"/>
      <c r="AD22" s="92"/>
      <c r="AE22" s="92"/>
      <c r="AF22" s="92"/>
      <c r="AG22" s="92"/>
      <c r="AH22" s="92"/>
      <c r="AI22" s="92"/>
      <c r="AJ22" s="92"/>
      <c r="AK22" s="92"/>
      <c r="AL22" s="93"/>
      <c r="AM22" s="40"/>
    </row>
    <row r="23" spans="1:39" x14ac:dyDescent="0.3">
      <c r="A23" s="378"/>
      <c r="B23" s="388"/>
      <c r="C23" s="388"/>
      <c r="D23" s="65" t="s">
        <v>51</v>
      </c>
      <c r="E23" s="66"/>
      <c r="F23" s="67"/>
      <c r="G23" s="94"/>
      <c r="H23" s="94"/>
      <c r="I23" s="94"/>
      <c r="J23" s="94"/>
      <c r="K23" s="94"/>
      <c r="L23" s="94"/>
      <c r="M23" s="94"/>
      <c r="N23" s="94"/>
      <c r="O23" s="94"/>
      <c r="P23" s="94"/>
      <c r="Q23" s="88">
        <v>0</v>
      </c>
      <c r="R23" s="89">
        <v>3200</v>
      </c>
      <c r="S23" s="90">
        <v>2200</v>
      </c>
      <c r="T23" s="90">
        <v>1200</v>
      </c>
      <c r="U23" s="90">
        <v>3000</v>
      </c>
      <c r="V23" s="90">
        <v>400</v>
      </c>
      <c r="W23" s="90">
        <v>9800</v>
      </c>
      <c r="X23" s="90">
        <v>0</v>
      </c>
      <c r="Y23" s="91" t="s">
        <v>82</v>
      </c>
      <c r="Z23" s="91"/>
      <c r="AA23" s="92"/>
      <c r="AB23" s="92"/>
      <c r="AC23" s="92"/>
      <c r="AD23" s="92"/>
      <c r="AE23" s="92"/>
      <c r="AF23" s="92"/>
      <c r="AG23" s="92"/>
      <c r="AH23" s="92"/>
      <c r="AI23" s="92"/>
      <c r="AJ23" s="92"/>
      <c r="AK23" s="92"/>
      <c r="AL23" s="93"/>
      <c r="AM23" s="40"/>
    </row>
    <row r="24" spans="1:39" ht="31.2" x14ac:dyDescent="0.3">
      <c r="A24" s="378"/>
      <c r="B24" s="95" t="s">
        <v>83</v>
      </c>
      <c r="C24" s="70" t="s">
        <v>53</v>
      </c>
      <c r="D24" s="95" t="s">
        <v>84</v>
      </c>
      <c r="E24" s="96"/>
      <c r="F24" s="97"/>
      <c r="G24" s="98"/>
      <c r="H24" s="74"/>
      <c r="I24" s="98"/>
      <c r="J24" s="98"/>
      <c r="K24" s="98"/>
      <c r="L24" s="98"/>
      <c r="M24" s="98"/>
      <c r="N24" s="98"/>
      <c r="O24" s="98"/>
      <c r="P24" s="98"/>
      <c r="Q24" s="99"/>
      <c r="R24" s="100"/>
      <c r="S24" s="101"/>
      <c r="T24" s="101"/>
      <c r="U24" s="101"/>
      <c r="V24" s="101"/>
      <c r="W24" s="101"/>
      <c r="X24" s="101"/>
      <c r="Y24" s="102"/>
      <c r="Z24" s="102"/>
      <c r="AA24" s="103" t="s">
        <v>85</v>
      </c>
      <c r="AB24" s="103" t="s">
        <v>86</v>
      </c>
      <c r="AC24" s="103" t="s">
        <v>87</v>
      </c>
      <c r="AD24" s="103" t="s">
        <v>88</v>
      </c>
      <c r="AE24" s="103"/>
      <c r="AF24" s="103"/>
      <c r="AG24" s="103" t="s">
        <v>40</v>
      </c>
      <c r="AH24" s="103" t="s">
        <v>41</v>
      </c>
      <c r="AI24" s="103"/>
      <c r="AJ24" s="103"/>
      <c r="AK24" s="103" t="s">
        <v>69</v>
      </c>
      <c r="AL24" s="104" t="s">
        <v>89</v>
      </c>
      <c r="AM24" s="40"/>
    </row>
    <row r="25" spans="1:39" ht="41.25" customHeight="1" x14ac:dyDescent="0.3">
      <c r="A25" s="378"/>
      <c r="B25" s="95" t="s">
        <v>90</v>
      </c>
      <c r="C25" s="70" t="s">
        <v>53</v>
      </c>
      <c r="D25" s="95" t="s">
        <v>91</v>
      </c>
      <c r="E25" s="96"/>
      <c r="F25" s="97"/>
      <c r="G25" s="98"/>
      <c r="H25" s="74"/>
      <c r="I25" s="98"/>
      <c r="J25" s="98"/>
      <c r="K25" s="98"/>
      <c r="L25" s="98"/>
      <c r="M25" s="98"/>
      <c r="N25" s="98"/>
      <c r="O25" s="98"/>
      <c r="P25" s="98"/>
      <c r="Q25" s="99"/>
      <c r="R25" s="100"/>
      <c r="S25" s="101"/>
      <c r="T25" s="101"/>
      <c r="U25" s="101"/>
      <c r="V25" s="101"/>
      <c r="W25" s="101"/>
      <c r="X25" s="101"/>
      <c r="Y25" s="102"/>
      <c r="Z25" s="102"/>
      <c r="AA25" s="103" t="s">
        <v>92</v>
      </c>
      <c r="AB25" s="103" t="s">
        <v>86</v>
      </c>
      <c r="AC25" s="103" t="s">
        <v>93</v>
      </c>
      <c r="AD25" s="103" t="s">
        <v>94</v>
      </c>
      <c r="AE25" s="103"/>
      <c r="AF25" s="103"/>
      <c r="AG25" s="103" t="s">
        <v>40</v>
      </c>
      <c r="AH25" s="103" t="s">
        <v>41</v>
      </c>
      <c r="AI25" s="103"/>
      <c r="AJ25" s="103"/>
      <c r="AK25" s="103" t="s">
        <v>69</v>
      </c>
      <c r="AL25" s="104" t="s">
        <v>89</v>
      </c>
      <c r="AM25" s="40"/>
    </row>
    <row r="26" spans="1:39" ht="93.6" x14ac:dyDescent="0.3">
      <c r="A26" s="378"/>
      <c r="B26" s="95" t="s">
        <v>95</v>
      </c>
      <c r="C26" s="70" t="s">
        <v>53</v>
      </c>
      <c r="D26" s="95" t="s">
        <v>96</v>
      </c>
      <c r="E26" s="96"/>
      <c r="F26" s="105"/>
      <c r="G26" s="106"/>
      <c r="H26" s="74"/>
      <c r="I26" s="98"/>
      <c r="J26" s="98"/>
      <c r="K26" s="98"/>
      <c r="L26" s="98"/>
      <c r="M26" s="98"/>
      <c r="N26" s="98"/>
      <c r="O26" s="98"/>
      <c r="P26" s="98"/>
      <c r="Q26" s="99"/>
      <c r="R26" s="100"/>
      <c r="S26" s="101"/>
      <c r="T26" s="101"/>
      <c r="U26" s="101"/>
      <c r="V26" s="101"/>
      <c r="W26" s="101"/>
      <c r="X26" s="101"/>
      <c r="Y26" s="102"/>
      <c r="Z26" s="102"/>
      <c r="AA26" s="103" t="s">
        <v>97</v>
      </c>
      <c r="AB26" s="103" t="s">
        <v>37</v>
      </c>
      <c r="AC26" s="103" t="s">
        <v>98</v>
      </c>
      <c r="AD26" s="103" t="s">
        <v>94</v>
      </c>
      <c r="AE26" s="103"/>
      <c r="AF26" s="103"/>
      <c r="AG26" s="103" t="s">
        <v>40</v>
      </c>
      <c r="AH26" s="103" t="s">
        <v>41</v>
      </c>
      <c r="AI26" s="103" t="s">
        <v>42</v>
      </c>
      <c r="AJ26" s="103"/>
      <c r="AK26" s="103" t="s">
        <v>69</v>
      </c>
      <c r="AL26" s="104" t="s">
        <v>89</v>
      </c>
      <c r="AM26" s="40"/>
    </row>
    <row r="27" spans="1:39" ht="64.5" customHeight="1" x14ac:dyDescent="0.3">
      <c r="A27" s="378"/>
      <c r="B27" s="387">
        <v>2.2000000000000002</v>
      </c>
      <c r="C27" s="387" t="s">
        <v>46</v>
      </c>
      <c r="D27" s="56" t="s">
        <v>99</v>
      </c>
      <c r="E27" s="67">
        <f>F27/H27</f>
        <v>196.71927553197352</v>
      </c>
      <c r="F27" s="57">
        <f>'[3]MoEW+Summary BUDGET'!D105</f>
        <v>197892666.66666666</v>
      </c>
      <c r="G27" s="68">
        <f>'[3]MoEW+Summary TARGETS'!J113</f>
        <v>1005964.8</v>
      </c>
      <c r="H27" s="68">
        <f>G27</f>
        <v>1005964.8</v>
      </c>
      <c r="I27" s="58">
        <f>'[3]MoEW+Summary TARGETS'!B113</f>
        <v>9971.4285714285706</v>
      </c>
      <c r="J27" s="58">
        <f>'[3]MoEW+Summary TARGETS'!C113</f>
        <v>244991.42857142858</v>
      </c>
      <c r="K27" s="58">
        <f>'[3]MoEW+Summary TARGETS'!D113</f>
        <v>179771.42857142858</v>
      </c>
      <c r="L27" s="58">
        <f>'[3]MoEW+Summary TARGETS'!E113</f>
        <v>58291.428571428572</v>
      </c>
      <c r="M27" s="58">
        <f>'[3]MoEW+Summary TARGETS'!F113</f>
        <v>0</v>
      </c>
      <c r="N27" s="58">
        <f>'[3]MoEW+Summary TARGETS'!G113</f>
        <v>326071.42857142858</v>
      </c>
      <c r="O27" s="58">
        <f>'[3]MoEW+Summary TARGETS'!H113</f>
        <v>139571.22857142857</v>
      </c>
      <c r="P27" s="58">
        <f>'[3]MoEW+Summary TARGETS'!I113</f>
        <v>47296.428571428572</v>
      </c>
      <c r="Q27" s="88"/>
      <c r="R27" s="89"/>
      <c r="S27" s="90"/>
      <c r="T27" s="90"/>
      <c r="U27" s="90"/>
      <c r="V27" s="90"/>
      <c r="W27" s="90"/>
      <c r="X27" s="90"/>
      <c r="Y27" s="91"/>
      <c r="Z27" s="91"/>
      <c r="AA27" s="92" t="s">
        <v>100</v>
      </c>
      <c r="AB27" s="92" t="s">
        <v>73</v>
      </c>
      <c r="AC27" s="92" t="s">
        <v>101</v>
      </c>
      <c r="AD27" s="92" t="s">
        <v>75</v>
      </c>
      <c r="AE27" s="92" t="s">
        <v>76</v>
      </c>
      <c r="AF27" s="92" t="s">
        <v>77</v>
      </c>
      <c r="AG27" s="92" t="s">
        <v>78</v>
      </c>
      <c r="AH27" s="92" t="s">
        <v>41</v>
      </c>
      <c r="AI27" s="92" t="s">
        <v>42</v>
      </c>
      <c r="AJ27" s="92" t="s">
        <v>68</v>
      </c>
      <c r="AK27" s="92" t="s">
        <v>69</v>
      </c>
      <c r="AL27" s="93" t="s">
        <v>79</v>
      </c>
      <c r="AM27" s="40"/>
    </row>
    <row r="28" spans="1:39" x14ac:dyDescent="0.3">
      <c r="A28" s="378"/>
      <c r="B28" s="393"/>
      <c r="C28" s="393"/>
      <c r="D28" s="56" t="s">
        <v>48</v>
      </c>
      <c r="E28" s="66"/>
      <c r="F28" s="67"/>
      <c r="G28" s="68">
        <f>'[3]MoEW+Summary TARGETS'!L113</f>
        <v>251491.20000000001</v>
      </c>
      <c r="H28" s="68">
        <f>G28</f>
        <v>251491.20000000001</v>
      </c>
      <c r="I28" s="94">
        <f>I27*'[3]MoEW+Summary TARGETS'!$L$111</f>
        <v>2492.8571428571427</v>
      </c>
      <c r="J28" s="94">
        <f>J27*'[3]MoEW+Summary TARGETS'!$L$111</f>
        <v>61247.857142857145</v>
      </c>
      <c r="K28" s="94">
        <f>K27*'[3]MoEW+Summary TARGETS'!$L$111</f>
        <v>44942.857142857145</v>
      </c>
      <c r="L28" s="94">
        <f>L27*'[3]MoEW+Summary TARGETS'!$L$111</f>
        <v>14572.857142857143</v>
      </c>
      <c r="M28" s="94">
        <f>M27*'[3]MoEW+Summary TARGETS'!$L$111</f>
        <v>0</v>
      </c>
      <c r="N28" s="94">
        <f>N27*'[3]MoEW+Summary TARGETS'!$L$111</f>
        <v>81517.857142857145</v>
      </c>
      <c r="O28" s="94">
        <f>O27*'[3]MoEW+Summary TARGETS'!$L$111</f>
        <v>34892.807142857142</v>
      </c>
      <c r="P28" s="94">
        <f>P27*'[3]MoEW+Summary TARGETS'!$L$111</f>
        <v>11824.107142857143</v>
      </c>
      <c r="Q28" s="88"/>
      <c r="R28" s="89"/>
      <c r="S28" s="90"/>
      <c r="T28" s="90"/>
      <c r="U28" s="90"/>
      <c r="V28" s="90"/>
      <c r="W28" s="90"/>
      <c r="X28" s="90"/>
      <c r="Y28" s="91"/>
      <c r="Z28" s="91"/>
      <c r="AA28" s="92"/>
      <c r="AB28" s="92"/>
      <c r="AC28" s="92"/>
      <c r="AD28" s="92"/>
      <c r="AE28" s="92"/>
      <c r="AF28" s="92"/>
      <c r="AG28" s="92"/>
      <c r="AH28" s="92"/>
      <c r="AI28" s="92"/>
      <c r="AJ28" s="92"/>
      <c r="AK28" s="92"/>
      <c r="AL28" s="93"/>
      <c r="AM28" s="40"/>
    </row>
    <row r="29" spans="1:39" x14ac:dyDescent="0.3">
      <c r="A29" s="378"/>
      <c r="B29" s="393"/>
      <c r="C29" s="393"/>
      <c r="D29" s="56" t="s">
        <v>49</v>
      </c>
      <c r="E29" s="66"/>
      <c r="F29" s="67"/>
      <c r="G29" s="68">
        <f>'[3]MoEW+Summary TARGETS'!K113</f>
        <v>704175.36</v>
      </c>
      <c r="H29" s="68">
        <f>G29</f>
        <v>704175.36</v>
      </c>
      <c r="I29" s="94">
        <f>I27*'[3]MoEW+Summary TARGETS'!$K$111</f>
        <v>6979.9999999999991</v>
      </c>
      <c r="J29" s="94">
        <f>J27*'[3]MoEW+Summary TARGETS'!$K$111</f>
        <v>171494</v>
      </c>
      <c r="K29" s="94">
        <f>K27*'[3]MoEW+Summary TARGETS'!$K$111</f>
        <v>125840</v>
      </c>
      <c r="L29" s="94">
        <f>L27*'[3]MoEW+Summary TARGETS'!$K$111</f>
        <v>40804</v>
      </c>
      <c r="M29" s="94">
        <f>M27*'[3]MoEW+Summary TARGETS'!$K$111</f>
        <v>0</v>
      </c>
      <c r="N29" s="94">
        <f>N27*'[3]MoEW+Summary TARGETS'!$K$111</f>
        <v>228250</v>
      </c>
      <c r="O29" s="94">
        <f>O27*'[3]MoEW+Summary TARGETS'!$K$111</f>
        <v>97699.859999999986</v>
      </c>
      <c r="P29" s="94">
        <f>P27*'[3]MoEW+Summary TARGETS'!$K$111</f>
        <v>33107.5</v>
      </c>
      <c r="Q29" s="88"/>
      <c r="R29" s="89"/>
      <c r="S29" s="90"/>
      <c r="T29" s="90"/>
      <c r="U29" s="90"/>
      <c r="V29" s="90"/>
      <c r="W29" s="90"/>
      <c r="X29" s="90"/>
      <c r="Y29" s="91" t="s">
        <v>43</v>
      </c>
      <c r="Z29" s="91"/>
      <c r="AA29" s="92"/>
      <c r="AB29" s="92"/>
      <c r="AC29" s="92"/>
      <c r="AD29" s="92"/>
      <c r="AE29" s="92"/>
      <c r="AF29" s="92"/>
      <c r="AG29" s="92"/>
      <c r="AH29" s="92"/>
      <c r="AI29" s="92"/>
      <c r="AJ29" s="92"/>
      <c r="AK29" s="92"/>
      <c r="AL29" s="93"/>
      <c r="AM29" s="40"/>
    </row>
    <row r="30" spans="1:39" x14ac:dyDescent="0.3">
      <c r="A30" s="378"/>
      <c r="B30" s="393"/>
      <c r="C30" s="393"/>
      <c r="D30" s="56" t="s">
        <v>50</v>
      </c>
      <c r="E30" s="66"/>
      <c r="F30" s="67"/>
      <c r="G30" s="68">
        <f>'[3]MoEW+Summary TARGETS'!M113</f>
        <v>40238.592000000004</v>
      </c>
      <c r="H30" s="68">
        <f>G30</f>
        <v>40238.592000000004</v>
      </c>
      <c r="I30" s="94">
        <f>I27*'[3]MoEW+Summary TARGETS'!$M$111</f>
        <v>398.85714285714283</v>
      </c>
      <c r="J30" s="94">
        <f>J27*'[3]MoEW+Summary TARGETS'!$M$111</f>
        <v>9799.6571428571442</v>
      </c>
      <c r="K30" s="94">
        <f>K27*'[3]MoEW+Summary TARGETS'!$M$111</f>
        <v>7190.8571428571431</v>
      </c>
      <c r="L30" s="94">
        <f>L27*'[3]MoEW+Summary TARGETS'!$M$111</f>
        <v>2331.6571428571428</v>
      </c>
      <c r="M30" s="94">
        <f>M27*'[3]MoEW+Summary TARGETS'!$M$111</f>
        <v>0</v>
      </c>
      <c r="N30" s="94">
        <f>N27*'[3]MoEW+Summary TARGETS'!$M$111</f>
        <v>13042.857142857143</v>
      </c>
      <c r="O30" s="94">
        <f>O27*'[3]MoEW+Summary TARGETS'!$M$111</f>
        <v>5582.8491428571424</v>
      </c>
      <c r="P30" s="94">
        <f>P27*'[3]MoEW+Summary TARGETS'!$M$111</f>
        <v>1891.8571428571429</v>
      </c>
      <c r="Q30" s="88"/>
      <c r="R30" s="89"/>
      <c r="S30" s="90"/>
      <c r="T30" s="90"/>
      <c r="U30" s="90"/>
      <c r="V30" s="90"/>
      <c r="W30" s="90"/>
      <c r="X30" s="90"/>
      <c r="Y30" s="91"/>
      <c r="Z30" s="91"/>
      <c r="AA30" s="92"/>
      <c r="AB30" s="92"/>
      <c r="AC30" s="92"/>
      <c r="AD30" s="92"/>
      <c r="AE30" s="92"/>
      <c r="AF30" s="92"/>
      <c r="AG30" s="92"/>
      <c r="AH30" s="92"/>
      <c r="AI30" s="92"/>
      <c r="AJ30" s="92"/>
      <c r="AK30" s="92"/>
      <c r="AL30" s="93"/>
      <c r="AM30" s="40"/>
    </row>
    <row r="31" spans="1:39" x14ac:dyDescent="0.3">
      <c r="A31" s="378"/>
      <c r="B31" s="388"/>
      <c r="C31" s="388"/>
      <c r="D31" s="56" t="s">
        <v>51</v>
      </c>
      <c r="E31" s="66"/>
      <c r="F31" s="67"/>
      <c r="G31" s="68">
        <f>'[3]MoEW+Summary TARGETS'!N113</f>
        <v>10059.648000000001</v>
      </c>
      <c r="H31" s="68">
        <f>G31</f>
        <v>10059.648000000001</v>
      </c>
      <c r="I31" s="94">
        <f>I27*'[3]MoEW+Summary TARGETS'!$N$111</f>
        <v>99.714285714285708</v>
      </c>
      <c r="J31" s="94">
        <f>J27*'[3]MoEW+Summary TARGETS'!$N$111</f>
        <v>2449.9142857142861</v>
      </c>
      <c r="K31" s="94">
        <f>K27*'[3]MoEW+Summary TARGETS'!$N$111</f>
        <v>1797.7142857142858</v>
      </c>
      <c r="L31" s="94">
        <f>L27*'[3]MoEW+Summary TARGETS'!$N$111</f>
        <v>582.91428571428571</v>
      </c>
      <c r="M31" s="94">
        <f>M27*'[3]MoEW+Summary TARGETS'!$N$111</f>
        <v>0</v>
      </c>
      <c r="N31" s="94">
        <f>N27*'[3]MoEW+Summary TARGETS'!$N$111</f>
        <v>3260.7142857142858</v>
      </c>
      <c r="O31" s="94">
        <f>O27*'[3]MoEW+Summary TARGETS'!$N$111</f>
        <v>1395.7122857142856</v>
      </c>
      <c r="P31" s="94">
        <f>P27*'[3]MoEW+Summary TARGETS'!$N$111</f>
        <v>472.96428571428572</v>
      </c>
      <c r="Q31" s="88"/>
      <c r="R31" s="89"/>
      <c r="S31" s="90"/>
      <c r="T31" s="90"/>
      <c r="U31" s="90"/>
      <c r="V31" s="90"/>
      <c r="W31" s="90"/>
      <c r="X31" s="90"/>
      <c r="Y31" s="91"/>
      <c r="Z31" s="91"/>
      <c r="AA31" s="92"/>
      <c r="AB31" s="92"/>
      <c r="AC31" s="92"/>
      <c r="AD31" s="92"/>
      <c r="AE31" s="92"/>
      <c r="AF31" s="92"/>
      <c r="AG31" s="92"/>
      <c r="AH31" s="92"/>
      <c r="AI31" s="92"/>
      <c r="AJ31" s="92"/>
      <c r="AK31" s="92"/>
      <c r="AL31" s="93"/>
      <c r="AM31" s="40"/>
    </row>
    <row r="32" spans="1:39" ht="50.25" customHeight="1" x14ac:dyDescent="0.3">
      <c r="A32" s="378"/>
      <c r="B32" s="95" t="s">
        <v>102</v>
      </c>
      <c r="C32" s="107" t="s">
        <v>53</v>
      </c>
      <c r="D32" s="69" t="s">
        <v>103</v>
      </c>
      <c r="E32" s="71"/>
      <c r="F32" s="97"/>
      <c r="G32" s="98"/>
      <c r="H32" s="74"/>
      <c r="I32" s="98"/>
      <c r="J32" s="98"/>
      <c r="K32" s="98"/>
      <c r="L32" s="98"/>
      <c r="M32" s="98"/>
      <c r="N32" s="98"/>
      <c r="O32" s="98"/>
      <c r="P32" s="98"/>
      <c r="Q32" s="99"/>
      <c r="R32" s="100"/>
      <c r="S32" s="101"/>
      <c r="T32" s="101"/>
      <c r="U32" s="101"/>
      <c r="V32" s="101"/>
      <c r="W32" s="101"/>
      <c r="X32" s="101"/>
      <c r="Y32" s="102"/>
      <c r="Z32" s="102"/>
      <c r="AA32" s="103" t="s">
        <v>104</v>
      </c>
      <c r="AB32" s="103" t="s">
        <v>105</v>
      </c>
      <c r="AC32" s="103" t="s">
        <v>106</v>
      </c>
      <c r="AD32" s="103" t="s">
        <v>94</v>
      </c>
      <c r="AE32" s="103"/>
      <c r="AF32" s="103"/>
      <c r="AG32" s="103" t="s">
        <v>40</v>
      </c>
      <c r="AH32" s="103" t="s">
        <v>41</v>
      </c>
      <c r="AI32" s="103"/>
      <c r="AJ32" s="103"/>
      <c r="AK32" s="103" t="s">
        <v>69</v>
      </c>
      <c r="AL32" s="104" t="s">
        <v>89</v>
      </c>
      <c r="AM32" s="40"/>
    </row>
    <row r="33" spans="1:39" ht="78" x14ac:dyDescent="0.3">
      <c r="A33" s="378"/>
      <c r="B33" s="95" t="s">
        <v>107</v>
      </c>
      <c r="C33" s="107" t="s">
        <v>53</v>
      </c>
      <c r="D33" s="69" t="s">
        <v>108</v>
      </c>
      <c r="E33" s="71"/>
      <c r="F33" s="97"/>
      <c r="G33" s="98"/>
      <c r="H33" s="74"/>
      <c r="I33" s="98"/>
      <c r="J33" s="98"/>
      <c r="K33" s="98"/>
      <c r="L33" s="98"/>
      <c r="M33" s="98"/>
      <c r="N33" s="98"/>
      <c r="O33" s="98"/>
      <c r="P33" s="98"/>
      <c r="Q33" s="99"/>
      <c r="R33" s="100"/>
      <c r="S33" s="101"/>
      <c r="T33" s="101"/>
      <c r="U33" s="101"/>
      <c r="V33" s="101"/>
      <c r="W33" s="101"/>
      <c r="X33" s="101"/>
      <c r="Y33" s="102"/>
      <c r="Z33" s="102"/>
      <c r="AA33" s="103" t="s">
        <v>109</v>
      </c>
      <c r="AB33" s="103" t="s">
        <v>110</v>
      </c>
      <c r="AC33" s="103" t="s">
        <v>111</v>
      </c>
      <c r="AD33" s="103" t="s">
        <v>94</v>
      </c>
      <c r="AE33" s="103"/>
      <c r="AF33" s="103"/>
      <c r="AG33" s="103" t="s">
        <v>40</v>
      </c>
      <c r="AH33" s="103" t="s">
        <v>41</v>
      </c>
      <c r="AI33" s="103"/>
      <c r="AJ33" s="103"/>
      <c r="AK33" s="103" t="s">
        <v>69</v>
      </c>
      <c r="AL33" s="104" t="s">
        <v>89</v>
      </c>
      <c r="AM33" s="40"/>
    </row>
    <row r="34" spans="1:39" ht="140.4" x14ac:dyDescent="0.3">
      <c r="A34" s="378"/>
      <c r="B34" s="95" t="s">
        <v>112</v>
      </c>
      <c r="C34" s="107" t="s">
        <v>53</v>
      </c>
      <c r="D34" s="69" t="s">
        <v>113</v>
      </c>
      <c r="E34" s="71"/>
      <c r="F34" s="97"/>
      <c r="G34" s="73"/>
      <c r="H34" s="74"/>
      <c r="I34" s="98"/>
      <c r="J34" s="98"/>
      <c r="K34" s="98"/>
      <c r="L34" s="98"/>
      <c r="M34" s="98"/>
      <c r="N34" s="98"/>
      <c r="O34" s="98"/>
      <c r="P34" s="98"/>
      <c r="Q34" s="99"/>
      <c r="R34" s="100"/>
      <c r="S34" s="101"/>
      <c r="T34" s="101"/>
      <c r="U34" s="101"/>
      <c r="V34" s="101"/>
      <c r="W34" s="101"/>
      <c r="X34" s="101"/>
      <c r="Y34" s="102"/>
      <c r="Z34" s="102"/>
      <c r="AA34" s="103" t="s">
        <v>114</v>
      </c>
      <c r="AB34" s="103" t="s">
        <v>3</v>
      </c>
      <c r="AC34" s="103" t="s">
        <v>115</v>
      </c>
      <c r="AD34" s="103" t="s">
        <v>116</v>
      </c>
      <c r="AE34" s="103"/>
      <c r="AF34" s="103"/>
      <c r="AG34" s="103" t="s">
        <v>40</v>
      </c>
      <c r="AH34" s="103" t="s">
        <v>41</v>
      </c>
      <c r="AI34" s="103"/>
      <c r="AJ34" s="103"/>
      <c r="AK34" s="103" t="s">
        <v>69</v>
      </c>
      <c r="AL34" s="104" t="s">
        <v>89</v>
      </c>
      <c r="AM34" s="40"/>
    </row>
    <row r="35" spans="1:39" ht="60.75" customHeight="1" x14ac:dyDescent="0.3">
      <c r="A35" s="378"/>
      <c r="B35" s="95" t="s">
        <v>117</v>
      </c>
      <c r="C35" s="107" t="s">
        <v>53</v>
      </c>
      <c r="D35" s="69" t="s">
        <v>118</v>
      </c>
      <c r="E35" s="71"/>
      <c r="F35" s="97"/>
      <c r="G35" s="98"/>
      <c r="H35" s="74"/>
      <c r="I35" s="98"/>
      <c r="J35" s="98"/>
      <c r="K35" s="98"/>
      <c r="L35" s="98"/>
      <c r="M35" s="98"/>
      <c r="N35" s="98"/>
      <c r="O35" s="98"/>
      <c r="P35" s="98"/>
      <c r="Q35" s="99"/>
      <c r="R35" s="100"/>
      <c r="S35" s="101"/>
      <c r="T35" s="101"/>
      <c r="U35" s="101"/>
      <c r="V35" s="101"/>
      <c r="W35" s="101"/>
      <c r="X35" s="101"/>
      <c r="Y35" s="102"/>
      <c r="Z35" s="102"/>
      <c r="AA35" s="103" t="s">
        <v>119</v>
      </c>
      <c r="AB35" s="103" t="s">
        <v>86</v>
      </c>
      <c r="AC35" s="103" t="s">
        <v>120</v>
      </c>
      <c r="AD35" s="103" t="s">
        <v>94</v>
      </c>
      <c r="AE35" s="103"/>
      <c r="AF35" s="103"/>
      <c r="AG35" s="103" t="s">
        <v>40</v>
      </c>
      <c r="AH35" s="103" t="s">
        <v>41</v>
      </c>
      <c r="AI35" s="103"/>
      <c r="AJ35" s="103"/>
      <c r="AK35" s="103" t="s">
        <v>69</v>
      </c>
      <c r="AL35" s="104" t="s">
        <v>89</v>
      </c>
      <c r="AM35" s="40"/>
    </row>
    <row r="36" spans="1:39" ht="54.75" customHeight="1" x14ac:dyDescent="0.3">
      <c r="A36" s="378"/>
      <c r="B36" s="387">
        <v>2.2999999999999998</v>
      </c>
      <c r="C36" s="387" t="s">
        <v>46</v>
      </c>
      <c r="D36" s="56" t="s">
        <v>121</v>
      </c>
      <c r="E36" s="67"/>
      <c r="F36" s="57">
        <f>'[3]MoEW+Summary BUDGET'!D109</f>
        <v>10000000</v>
      </c>
      <c r="G36" s="68"/>
      <c r="H36" s="68"/>
      <c r="I36" s="68"/>
      <c r="J36" s="68"/>
      <c r="K36" s="68"/>
      <c r="L36" s="68"/>
      <c r="M36" s="68"/>
      <c r="N36" s="68"/>
      <c r="O36" s="68"/>
      <c r="P36" s="68"/>
      <c r="Q36" s="99"/>
      <c r="R36" s="100"/>
      <c r="S36" s="101"/>
      <c r="T36" s="101"/>
      <c r="U36" s="101"/>
      <c r="V36" s="101"/>
      <c r="W36" s="101"/>
      <c r="X36" s="101"/>
      <c r="Y36" s="102"/>
      <c r="Z36" s="102"/>
      <c r="AA36" s="79" t="s">
        <v>122</v>
      </c>
      <c r="AB36" s="103"/>
      <c r="AC36" s="103"/>
      <c r="AD36" s="103"/>
      <c r="AE36" s="103"/>
      <c r="AF36" s="103"/>
      <c r="AG36" s="103"/>
      <c r="AH36" s="103"/>
      <c r="AI36" s="103"/>
      <c r="AJ36" s="103"/>
      <c r="AK36" s="103"/>
      <c r="AL36" s="104"/>
      <c r="AM36" s="40"/>
    </row>
    <row r="37" spans="1:39" x14ac:dyDescent="0.3">
      <c r="A37" s="378"/>
      <c r="B37" s="393"/>
      <c r="C37" s="393"/>
      <c r="D37" s="65" t="s">
        <v>123</v>
      </c>
      <c r="E37" s="66"/>
      <c r="F37" s="67"/>
      <c r="G37" s="68">
        <v>1</v>
      </c>
      <c r="H37" s="68">
        <f>G37</f>
        <v>1</v>
      </c>
      <c r="I37" s="68"/>
      <c r="J37" s="68"/>
      <c r="K37" s="68"/>
      <c r="L37" s="68"/>
      <c r="M37" s="68"/>
      <c r="N37" s="68"/>
      <c r="O37" s="68"/>
      <c r="P37" s="68"/>
      <c r="Q37" s="99"/>
      <c r="R37" s="100"/>
      <c r="S37" s="101"/>
      <c r="T37" s="101"/>
      <c r="U37" s="101"/>
      <c r="V37" s="101"/>
      <c r="W37" s="101"/>
      <c r="X37" s="101"/>
      <c r="Y37" s="102"/>
      <c r="Z37" s="102"/>
      <c r="AA37" s="103"/>
      <c r="AB37" s="103"/>
      <c r="AC37" s="103"/>
      <c r="AD37" s="103"/>
      <c r="AE37" s="103"/>
      <c r="AF37" s="103"/>
      <c r="AG37" s="103"/>
      <c r="AH37" s="103"/>
      <c r="AI37" s="103"/>
      <c r="AJ37" s="103"/>
      <c r="AK37" s="103"/>
      <c r="AL37" s="104"/>
      <c r="AM37" s="40"/>
    </row>
    <row r="38" spans="1:39" x14ac:dyDescent="0.3">
      <c r="A38" s="378"/>
      <c r="B38" s="393"/>
      <c r="C38" s="393"/>
      <c r="D38" s="65" t="s">
        <v>124</v>
      </c>
      <c r="E38" s="66"/>
      <c r="F38" s="67"/>
      <c r="G38" s="68">
        <v>5</v>
      </c>
      <c r="H38" s="68">
        <f>G38</f>
        <v>5</v>
      </c>
      <c r="I38" s="68"/>
      <c r="J38" s="68"/>
      <c r="K38" s="68"/>
      <c r="L38" s="68"/>
      <c r="M38" s="68"/>
      <c r="N38" s="68"/>
      <c r="O38" s="68"/>
      <c r="P38" s="68"/>
      <c r="Q38" s="99"/>
      <c r="R38" s="100"/>
      <c r="S38" s="101"/>
      <c r="T38" s="101"/>
      <c r="U38" s="101"/>
      <c r="V38" s="101"/>
      <c r="W38" s="101"/>
      <c r="X38" s="101"/>
      <c r="Y38" s="102"/>
      <c r="Z38" s="102"/>
      <c r="AA38" s="103"/>
      <c r="AB38" s="103"/>
      <c r="AC38" s="103"/>
      <c r="AD38" s="103"/>
      <c r="AE38" s="103"/>
      <c r="AF38" s="103"/>
      <c r="AG38" s="103"/>
      <c r="AH38" s="103"/>
      <c r="AI38" s="103"/>
      <c r="AJ38" s="103"/>
      <c r="AK38" s="103"/>
      <c r="AL38" s="104"/>
      <c r="AM38" s="40"/>
    </row>
    <row r="39" spans="1:39" x14ac:dyDescent="0.3">
      <c r="A39" s="378"/>
      <c r="B39" s="393"/>
      <c r="C39" s="393"/>
      <c r="D39" s="65" t="s">
        <v>125</v>
      </c>
      <c r="E39" s="66"/>
      <c r="F39" s="67"/>
      <c r="G39" s="68">
        <v>46</v>
      </c>
      <c r="H39" s="68">
        <f>G39</f>
        <v>46</v>
      </c>
      <c r="I39" s="68"/>
      <c r="J39" s="68"/>
      <c r="K39" s="68"/>
      <c r="L39" s="68"/>
      <c r="M39" s="68"/>
      <c r="N39" s="68"/>
      <c r="O39" s="68"/>
      <c r="P39" s="68"/>
      <c r="Q39" s="99"/>
      <c r="R39" s="100"/>
      <c r="S39" s="101"/>
      <c r="T39" s="101"/>
      <c r="U39" s="101"/>
      <c r="V39" s="101"/>
      <c r="W39" s="101"/>
      <c r="X39" s="101"/>
      <c r="Y39" s="102"/>
      <c r="Z39" s="102"/>
      <c r="AA39" s="103"/>
      <c r="AB39" s="103"/>
      <c r="AC39" s="103"/>
      <c r="AD39" s="103"/>
      <c r="AE39" s="103"/>
      <c r="AF39" s="103"/>
      <c r="AG39" s="103"/>
      <c r="AH39" s="103"/>
      <c r="AI39" s="103"/>
      <c r="AJ39" s="103"/>
      <c r="AK39" s="103"/>
      <c r="AL39" s="104"/>
      <c r="AM39" s="40"/>
    </row>
    <row r="40" spans="1:39" x14ac:dyDescent="0.3">
      <c r="A40" s="378"/>
      <c r="B40" s="388"/>
      <c r="C40" s="388"/>
      <c r="D40" s="65" t="s">
        <v>126</v>
      </c>
      <c r="E40" s="66"/>
      <c r="F40" s="67"/>
      <c r="G40" s="68">
        <v>251</v>
      </c>
      <c r="H40" s="68">
        <f>G40</f>
        <v>251</v>
      </c>
      <c r="I40" s="68"/>
      <c r="J40" s="68"/>
      <c r="K40" s="68"/>
      <c r="L40" s="68"/>
      <c r="M40" s="68"/>
      <c r="N40" s="68"/>
      <c r="O40" s="68"/>
      <c r="P40" s="68"/>
      <c r="Q40" s="99"/>
      <c r="R40" s="100"/>
      <c r="S40" s="101"/>
      <c r="T40" s="101"/>
      <c r="U40" s="101"/>
      <c r="V40" s="101"/>
      <c r="W40" s="101"/>
      <c r="X40" s="101"/>
      <c r="Y40" s="102"/>
      <c r="Z40" s="102"/>
      <c r="AA40" s="103"/>
      <c r="AB40" s="103"/>
      <c r="AC40" s="103"/>
      <c r="AD40" s="103"/>
      <c r="AE40" s="103"/>
      <c r="AF40" s="103"/>
      <c r="AG40" s="103"/>
      <c r="AH40" s="103"/>
      <c r="AI40" s="103"/>
      <c r="AJ40" s="103"/>
      <c r="AK40" s="103"/>
      <c r="AL40" s="104"/>
      <c r="AM40" s="40"/>
    </row>
    <row r="41" spans="1:39" ht="27" customHeight="1" x14ac:dyDescent="0.3">
      <c r="A41" s="378"/>
      <c r="B41" s="69" t="s">
        <v>127</v>
      </c>
      <c r="C41" s="70" t="s">
        <v>53</v>
      </c>
      <c r="D41" s="69" t="s">
        <v>128</v>
      </c>
      <c r="E41" s="71"/>
      <c r="F41" s="108"/>
      <c r="G41" s="74"/>
      <c r="H41" s="74"/>
      <c r="I41" s="98"/>
      <c r="J41" s="98"/>
      <c r="K41" s="98"/>
      <c r="L41" s="98"/>
      <c r="M41" s="98"/>
      <c r="N41" s="98"/>
      <c r="O41" s="98"/>
      <c r="P41" s="98"/>
      <c r="Q41" s="99"/>
      <c r="R41" s="100"/>
      <c r="S41" s="101"/>
      <c r="T41" s="101"/>
      <c r="U41" s="101"/>
      <c r="V41" s="101"/>
      <c r="W41" s="101"/>
      <c r="X41" s="101"/>
      <c r="Y41" s="102"/>
      <c r="Z41" s="102"/>
      <c r="AA41" s="79" t="s">
        <v>122</v>
      </c>
      <c r="AB41" s="103"/>
      <c r="AC41" s="103"/>
      <c r="AD41" s="103"/>
      <c r="AE41" s="103"/>
      <c r="AF41" s="103"/>
      <c r="AG41" s="103"/>
      <c r="AH41" s="103"/>
      <c r="AI41" s="103"/>
      <c r="AJ41" s="103"/>
      <c r="AK41" s="103"/>
      <c r="AL41" s="104"/>
      <c r="AM41" s="40"/>
    </row>
    <row r="42" spans="1:39" ht="36" x14ac:dyDescent="0.3">
      <c r="A42" s="378"/>
      <c r="B42" s="69" t="s">
        <v>129</v>
      </c>
      <c r="C42" s="70" t="s">
        <v>53</v>
      </c>
      <c r="D42" s="69" t="s">
        <v>130</v>
      </c>
      <c r="E42" s="71"/>
      <c r="F42" s="108"/>
      <c r="G42" s="74"/>
      <c r="H42" s="74"/>
      <c r="I42" s="98"/>
      <c r="J42" s="98"/>
      <c r="K42" s="98"/>
      <c r="L42" s="98"/>
      <c r="M42" s="98"/>
      <c r="N42" s="98"/>
      <c r="O42" s="98"/>
      <c r="P42" s="98"/>
      <c r="Q42" s="99"/>
      <c r="R42" s="100"/>
      <c r="S42" s="101"/>
      <c r="T42" s="101"/>
      <c r="U42" s="101"/>
      <c r="V42" s="101"/>
      <c r="W42" s="101"/>
      <c r="X42" s="101"/>
      <c r="Y42" s="102"/>
      <c r="Z42" s="102"/>
      <c r="AA42" s="79"/>
      <c r="AB42" s="103"/>
      <c r="AC42" s="103"/>
      <c r="AD42" s="103"/>
      <c r="AE42" s="103"/>
      <c r="AF42" s="103"/>
      <c r="AG42" s="103"/>
      <c r="AH42" s="103"/>
      <c r="AI42" s="103"/>
      <c r="AJ42" s="103"/>
      <c r="AK42" s="103"/>
      <c r="AL42" s="104"/>
      <c r="AM42" s="40"/>
    </row>
    <row r="43" spans="1:39" ht="27" customHeight="1" x14ac:dyDescent="0.3">
      <c r="A43" s="378"/>
      <c r="B43" s="69" t="s">
        <v>131</v>
      </c>
      <c r="C43" s="70" t="s">
        <v>53</v>
      </c>
      <c r="D43" s="69" t="s">
        <v>132</v>
      </c>
      <c r="E43" s="71"/>
      <c r="F43" s="108"/>
      <c r="G43" s="74"/>
      <c r="H43" s="74"/>
      <c r="I43" s="98"/>
      <c r="J43" s="98"/>
      <c r="K43" s="98"/>
      <c r="L43" s="98"/>
      <c r="M43" s="98"/>
      <c r="N43" s="98"/>
      <c r="O43" s="98"/>
      <c r="P43" s="98"/>
      <c r="Q43" s="99"/>
      <c r="R43" s="100"/>
      <c r="S43" s="101"/>
      <c r="T43" s="101"/>
      <c r="U43" s="101"/>
      <c r="V43" s="101"/>
      <c r="W43" s="101"/>
      <c r="X43" s="101"/>
      <c r="Y43" s="102"/>
      <c r="Z43" s="102"/>
      <c r="AA43" s="79"/>
      <c r="AB43" s="103"/>
      <c r="AC43" s="103"/>
      <c r="AD43" s="103"/>
      <c r="AE43" s="103"/>
      <c r="AF43" s="103"/>
      <c r="AG43" s="103"/>
      <c r="AH43" s="103"/>
      <c r="AI43" s="103"/>
      <c r="AJ43" s="103"/>
      <c r="AK43" s="103"/>
      <c r="AL43" s="104"/>
      <c r="AM43" s="40"/>
    </row>
    <row r="44" spans="1:39" ht="54" x14ac:dyDescent="0.3">
      <c r="A44" s="378"/>
      <c r="B44" s="387">
        <v>2.4</v>
      </c>
      <c r="C44" s="387" t="s">
        <v>46</v>
      </c>
      <c r="D44" s="56" t="s">
        <v>133</v>
      </c>
      <c r="E44" s="67"/>
      <c r="F44" s="109">
        <f>'[3]MoEW+Summary BUDGET'!D110</f>
        <v>10000000</v>
      </c>
      <c r="G44" s="58"/>
      <c r="H44" s="58"/>
      <c r="I44" s="58"/>
      <c r="J44" s="58"/>
      <c r="K44" s="58"/>
      <c r="L44" s="58"/>
      <c r="M44" s="58"/>
      <c r="N44" s="58"/>
      <c r="O44" s="58"/>
      <c r="P44" s="58"/>
      <c r="Q44" s="88"/>
      <c r="R44" s="89"/>
      <c r="S44" s="90"/>
      <c r="T44" s="90"/>
      <c r="U44" s="90"/>
      <c r="V44" s="90"/>
      <c r="W44" s="90"/>
      <c r="X44" s="90"/>
      <c r="Y44" s="91"/>
      <c r="Z44" s="91"/>
      <c r="AA44" s="92" t="s">
        <v>134</v>
      </c>
      <c r="AB44" s="92" t="s">
        <v>135</v>
      </c>
      <c r="AC44" s="92" t="s">
        <v>136</v>
      </c>
      <c r="AD44" s="92"/>
      <c r="AE44" s="92" t="s">
        <v>137</v>
      </c>
      <c r="AF44" s="92" t="s">
        <v>138</v>
      </c>
      <c r="AG44" s="92" t="s">
        <v>139</v>
      </c>
      <c r="AH44" s="92" t="s">
        <v>41</v>
      </c>
      <c r="AI44" s="92" t="s">
        <v>42</v>
      </c>
      <c r="AJ44" s="92" t="s">
        <v>68</v>
      </c>
      <c r="AK44" s="92" t="s">
        <v>69</v>
      </c>
      <c r="AL44" s="93" t="s">
        <v>140</v>
      </c>
      <c r="AM44" s="40"/>
    </row>
    <row r="45" spans="1:39" x14ac:dyDescent="0.3">
      <c r="A45" s="378"/>
      <c r="B45" s="393"/>
      <c r="C45" s="393"/>
      <c r="D45" s="65" t="s">
        <v>123</v>
      </c>
      <c r="E45" s="66"/>
      <c r="F45" s="67"/>
      <c r="G45" s="94">
        <v>1</v>
      </c>
      <c r="H45" s="94">
        <f>G45</f>
        <v>1</v>
      </c>
      <c r="I45" s="94"/>
      <c r="J45" s="94"/>
      <c r="K45" s="94"/>
      <c r="L45" s="94"/>
      <c r="M45" s="94"/>
      <c r="N45" s="94"/>
      <c r="O45" s="94"/>
      <c r="P45" s="94"/>
      <c r="Q45" s="88"/>
      <c r="R45" s="89"/>
      <c r="S45" s="90"/>
      <c r="T45" s="90"/>
      <c r="U45" s="90"/>
      <c r="V45" s="90"/>
      <c r="W45" s="90"/>
      <c r="X45" s="90"/>
      <c r="Y45" s="91"/>
      <c r="Z45" s="91"/>
      <c r="AA45" s="92"/>
      <c r="AB45" s="92"/>
      <c r="AC45" s="92"/>
      <c r="AD45" s="92"/>
      <c r="AE45" s="92"/>
      <c r="AF45" s="92"/>
      <c r="AG45" s="92"/>
      <c r="AH45" s="92"/>
      <c r="AI45" s="92"/>
      <c r="AJ45" s="92"/>
      <c r="AK45" s="92"/>
      <c r="AL45" s="93"/>
      <c r="AM45" s="40"/>
    </row>
    <row r="46" spans="1:39" x14ac:dyDescent="0.3">
      <c r="A46" s="378"/>
      <c r="B46" s="388"/>
      <c r="C46" s="388"/>
      <c r="D46" s="65" t="s">
        <v>141</v>
      </c>
      <c r="E46" s="66"/>
      <c r="F46" s="67"/>
      <c r="G46" s="94">
        <v>5</v>
      </c>
      <c r="H46" s="94">
        <f>G46</f>
        <v>5</v>
      </c>
      <c r="I46" s="94"/>
      <c r="J46" s="94"/>
      <c r="K46" s="94"/>
      <c r="L46" s="94"/>
      <c r="M46" s="94"/>
      <c r="N46" s="94"/>
      <c r="O46" s="94"/>
      <c r="P46" s="94"/>
      <c r="Q46" s="88"/>
      <c r="R46" s="89"/>
      <c r="S46" s="90"/>
      <c r="T46" s="90"/>
      <c r="U46" s="90"/>
      <c r="V46" s="90"/>
      <c r="W46" s="90"/>
      <c r="X46" s="90"/>
      <c r="Y46" s="91"/>
      <c r="Z46" s="91"/>
      <c r="AA46" s="92"/>
      <c r="AB46" s="92"/>
      <c r="AC46" s="92"/>
      <c r="AD46" s="92"/>
      <c r="AE46" s="92"/>
      <c r="AF46" s="92"/>
      <c r="AG46" s="92"/>
      <c r="AH46" s="92"/>
      <c r="AI46" s="92"/>
      <c r="AJ46" s="92"/>
      <c r="AK46" s="92"/>
      <c r="AL46" s="93"/>
      <c r="AM46" s="40"/>
    </row>
    <row r="47" spans="1:39" ht="108" customHeight="1" x14ac:dyDescent="0.3">
      <c r="A47" s="378"/>
      <c r="B47" s="69" t="s">
        <v>142</v>
      </c>
      <c r="C47" s="70" t="s">
        <v>53</v>
      </c>
      <c r="D47" s="69" t="s">
        <v>336</v>
      </c>
      <c r="E47" s="71"/>
      <c r="F47" s="105"/>
      <c r="G47" s="98"/>
      <c r="H47" s="74"/>
      <c r="I47" s="98"/>
      <c r="J47" s="98"/>
      <c r="K47" s="98"/>
      <c r="L47" s="98"/>
      <c r="M47" s="98"/>
      <c r="N47" s="98"/>
      <c r="O47" s="98"/>
      <c r="P47" s="98"/>
      <c r="Q47" s="99"/>
      <c r="R47" s="100"/>
      <c r="S47" s="101"/>
      <c r="T47" s="101"/>
      <c r="U47" s="101"/>
      <c r="V47" s="101"/>
      <c r="W47" s="101"/>
      <c r="X47" s="101"/>
      <c r="Y47" s="102"/>
      <c r="Z47" s="102"/>
      <c r="AA47" s="103" t="s">
        <v>143</v>
      </c>
      <c r="AB47" s="103" t="s">
        <v>144</v>
      </c>
      <c r="AC47" s="103" t="s">
        <v>145</v>
      </c>
      <c r="AD47" s="103"/>
      <c r="AE47" s="103"/>
      <c r="AF47" s="103"/>
      <c r="AG47" s="103" t="s">
        <v>139</v>
      </c>
      <c r="AH47" s="103" t="s">
        <v>41</v>
      </c>
      <c r="AI47" s="103"/>
      <c r="AJ47" s="103"/>
      <c r="AK47" s="103" t="s">
        <v>69</v>
      </c>
      <c r="AL47" s="104" t="s">
        <v>89</v>
      </c>
      <c r="AM47" s="40"/>
    </row>
    <row r="48" spans="1:39" ht="138" customHeight="1" x14ac:dyDescent="0.3">
      <c r="A48" s="378"/>
      <c r="B48" s="69" t="s">
        <v>146</v>
      </c>
      <c r="C48" s="70" t="s">
        <v>53</v>
      </c>
      <c r="D48" s="69" t="s">
        <v>147</v>
      </c>
      <c r="E48" s="71"/>
      <c r="F48" s="105"/>
      <c r="G48" s="98"/>
      <c r="H48" s="74"/>
      <c r="I48" s="98"/>
      <c r="J48" s="98"/>
      <c r="K48" s="98"/>
      <c r="L48" s="98"/>
      <c r="M48" s="98"/>
      <c r="N48" s="98"/>
      <c r="O48" s="98"/>
      <c r="P48" s="98"/>
      <c r="Q48" s="99"/>
      <c r="R48" s="100"/>
      <c r="S48" s="101"/>
      <c r="T48" s="101"/>
      <c r="U48" s="101"/>
      <c r="V48" s="101"/>
      <c r="W48" s="101"/>
      <c r="X48" s="101"/>
      <c r="Y48" s="102"/>
      <c r="Z48" s="102"/>
      <c r="AA48" s="103" t="s">
        <v>148</v>
      </c>
      <c r="AB48" s="103" t="s">
        <v>149</v>
      </c>
      <c r="AC48" s="103" t="s">
        <v>150</v>
      </c>
      <c r="AD48" s="103"/>
      <c r="AE48" s="103"/>
      <c r="AF48" s="103"/>
      <c r="AG48" s="103" t="s">
        <v>139</v>
      </c>
      <c r="AH48" s="103" t="s">
        <v>41</v>
      </c>
      <c r="AI48" s="103"/>
      <c r="AJ48" s="103"/>
      <c r="AK48" s="103" t="s">
        <v>69</v>
      </c>
      <c r="AL48" s="104" t="s">
        <v>89</v>
      </c>
      <c r="AM48" s="40"/>
    </row>
    <row r="49" spans="1:39" ht="65.25" customHeight="1" x14ac:dyDescent="0.3">
      <c r="A49" s="378"/>
      <c r="B49" s="69" t="s">
        <v>151</v>
      </c>
      <c r="C49" s="70" t="s">
        <v>53</v>
      </c>
      <c r="D49" s="69" t="s">
        <v>152</v>
      </c>
      <c r="E49" s="71"/>
      <c r="F49" s="105"/>
      <c r="G49" s="98"/>
      <c r="H49" s="74"/>
      <c r="I49" s="98"/>
      <c r="J49" s="98"/>
      <c r="K49" s="98"/>
      <c r="L49" s="98"/>
      <c r="M49" s="98"/>
      <c r="N49" s="98"/>
      <c r="O49" s="98"/>
      <c r="P49" s="98"/>
      <c r="Q49" s="99"/>
      <c r="R49" s="100"/>
      <c r="S49" s="101"/>
      <c r="T49" s="101"/>
      <c r="U49" s="101"/>
      <c r="V49" s="101"/>
      <c r="W49" s="101"/>
      <c r="X49" s="101"/>
      <c r="Y49" s="102"/>
      <c r="Z49" s="102"/>
      <c r="AA49" s="103"/>
      <c r="AB49" s="103"/>
      <c r="AC49" s="103"/>
      <c r="AD49" s="103"/>
      <c r="AE49" s="103"/>
      <c r="AF49" s="103"/>
      <c r="AG49" s="103"/>
      <c r="AH49" s="103"/>
      <c r="AI49" s="103"/>
      <c r="AJ49" s="103"/>
      <c r="AK49" s="103"/>
      <c r="AL49" s="104"/>
      <c r="AM49" s="40"/>
    </row>
    <row r="50" spans="1:39" ht="65.25" customHeight="1" x14ac:dyDescent="0.3">
      <c r="A50" s="379"/>
      <c r="B50" s="69" t="s">
        <v>153</v>
      </c>
      <c r="C50" s="70" t="s">
        <v>53</v>
      </c>
      <c r="D50" s="69" t="s">
        <v>154</v>
      </c>
      <c r="E50" s="71"/>
      <c r="F50" s="105"/>
      <c r="G50" s="98"/>
      <c r="H50" s="74"/>
      <c r="I50" s="98"/>
      <c r="J50" s="98"/>
      <c r="K50" s="98"/>
      <c r="L50" s="98"/>
      <c r="M50" s="98"/>
      <c r="N50" s="98"/>
      <c r="O50" s="98"/>
      <c r="P50" s="98"/>
      <c r="Q50" s="99"/>
      <c r="R50" s="100"/>
      <c r="S50" s="101"/>
      <c r="T50" s="101"/>
      <c r="U50" s="101"/>
      <c r="V50" s="101"/>
      <c r="W50" s="101"/>
      <c r="X50" s="101"/>
      <c r="Y50" s="102"/>
      <c r="Z50" s="102"/>
      <c r="AA50" s="103"/>
      <c r="AB50" s="103"/>
      <c r="AC50" s="103"/>
      <c r="AD50" s="103"/>
      <c r="AE50" s="103"/>
      <c r="AF50" s="103"/>
      <c r="AG50" s="103"/>
      <c r="AH50" s="103"/>
      <c r="AI50" s="103"/>
      <c r="AJ50" s="103"/>
      <c r="AK50" s="103"/>
      <c r="AL50" s="104"/>
      <c r="AM50" s="40"/>
    </row>
    <row r="51" spans="1:39" ht="54" x14ac:dyDescent="0.3">
      <c r="A51" s="376" t="s">
        <v>155</v>
      </c>
      <c r="B51" s="373">
        <v>2.5</v>
      </c>
      <c r="C51" s="387" t="s">
        <v>46</v>
      </c>
      <c r="D51" s="56" t="s">
        <v>156</v>
      </c>
      <c r="E51" s="67">
        <f>F51/H51</f>
        <v>61000</v>
      </c>
      <c r="F51" s="110">
        <v>4880000</v>
      </c>
      <c r="G51" s="58">
        <f>G52</f>
        <v>80</v>
      </c>
      <c r="H51" s="58">
        <f>H52</f>
        <v>80</v>
      </c>
      <c r="I51" s="58"/>
      <c r="J51" s="58"/>
      <c r="K51" s="58"/>
      <c r="L51" s="58"/>
      <c r="M51" s="58"/>
      <c r="N51" s="58"/>
      <c r="O51" s="58"/>
      <c r="P51" s="58"/>
      <c r="Q51" s="88"/>
      <c r="R51" s="89"/>
      <c r="S51" s="90"/>
      <c r="T51" s="90"/>
      <c r="U51" s="90"/>
      <c r="V51" s="90"/>
      <c r="W51" s="90"/>
      <c r="X51" s="90"/>
      <c r="Y51" s="91"/>
      <c r="Z51" s="91"/>
      <c r="AA51" s="92" t="s">
        <v>157</v>
      </c>
      <c r="AB51" s="92" t="s">
        <v>73</v>
      </c>
      <c r="AC51" s="92" t="s">
        <v>101</v>
      </c>
      <c r="AD51" s="92" t="s">
        <v>75</v>
      </c>
      <c r="AE51" s="92" t="s">
        <v>76</v>
      </c>
      <c r="AF51" s="92" t="s">
        <v>77</v>
      </c>
      <c r="AG51" s="92" t="s">
        <v>78</v>
      </c>
      <c r="AH51" s="92" t="s">
        <v>41</v>
      </c>
      <c r="AI51" s="92" t="s">
        <v>42</v>
      </c>
      <c r="AJ51" s="92" t="s">
        <v>68</v>
      </c>
      <c r="AK51" s="92" t="s">
        <v>158</v>
      </c>
      <c r="AL51" s="93" t="s">
        <v>79</v>
      </c>
      <c r="AM51" s="40"/>
    </row>
    <row r="52" spans="1:39" x14ac:dyDescent="0.3">
      <c r="A52" s="380"/>
      <c r="B52" s="374"/>
      <c r="C52" s="388"/>
      <c r="D52" s="65" t="s">
        <v>159</v>
      </c>
      <c r="E52" s="66"/>
      <c r="F52" s="67"/>
      <c r="G52" s="94">
        <v>80</v>
      </c>
      <c r="H52" s="94">
        <v>80</v>
      </c>
      <c r="I52" s="94"/>
      <c r="J52" s="94"/>
      <c r="K52" s="94"/>
      <c r="L52" s="94"/>
      <c r="M52" s="94"/>
      <c r="N52" s="94"/>
      <c r="O52" s="94"/>
      <c r="P52" s="94"/>
      <c r="Q52" s="88"/>
      <c r="R52" s="89"/>
      <c r="S52" s="90"/>
      <c r="T52" s="90"/>
      <c r="U52" s="90"/>
      <c r="V52" s="90"/>
      <c r="W52" s="90"/>
      <c r="X52" s="90"/>
      <c r="Y52" s="92" t="s">
        <v>160</v>
      </c>
      <c r="Z52" s="91"/>
      <c r="AA52" s="92"/>
      <c r="AB52" s="92"/>
      <c r="AC52" s="92"/>
      <c r="AD52" s="92"/>
      <c r="AE52" s="92"/>
      <c r="AF52" s="92"/>
      <c r="AG52" s="92"/>
      <c r="AH52" s="92"/>
      <c r="AI52" s="92"/>
      <c r="AJ52" s="92"/>
      <c r="AK52" s="92"/>
      <c r="AL52" s="93"/>
      <c r="AM52" s="40"/>
    </row>
    <row r="53" spans="1:39" ht="46.8" x14ac:dyDescent="0.3">
      <c r="A53" s="380"/>
      <c r="B53" s="95" t="s">
        <v>161</v>
      </c>
      <c r="C53" s="107" t="s">
        <v>53</v>
      </c>
      <c r="D53" s="95" t="s">
        <v>162</v>
      </c>
      <c r="E53" s="96"/>
      <c r="F53" s="97"/>
      <c r="G53" s="98"/>
      <c r="H53" s="74"/>
      <c r="I53" s="98"/>
      <c r="J53" s="98"/>
      <c r="K53" s="98"/>
      <c r="L53" s="98"/>
      <c r="M53" s="98"/>
      <c r="N53" s="98"/>
      <c r="O53" s="98"/>
      <c r="P53" s="98"/>
      <c r="Q53" s="99"/>
      <c r="R53" s="100"/>
      <c r="S53" s="101"/>
      <c r="T53" s="101"/>
      <c r="U53" s="101"/>
      <c r="V53" s="101"/>
      <c r="W53" s="101"/>
      <c r="X53" s="101"/>
      <c r="Y53" s="102"/>
      <c r="Z53" s="102"/>
      <c r="AA53" s="103" t="s">
        <v>163</v>
      </c>
      <c r="AB53" s="103" t="s">
        <v>3</v>
      </c>
      <c r="AC53" s="103" t="s">
        <v>164</v>
      </c>
      <c r="AD53" s="103" t="s">
        <v>165</v>
      </c>
      <c r="AE53" s="103"/>
      <c r="AF53" s="103"/>
      <c r="AG53" s="103"/>
      <c r="AH53" s="103" t="s">
        <v>41</v>
      </c>
      <c r="AI53" s="103"/>
      <c r="AJ53" s="103"/>
      <c r="AK53" s="103" t="s">
        <v>158</v>
      </c>
      <c r="AL53" s="104"/>
      <c r="AM53" s="40"/>
    </row>
    <row r="54" spans="1:39" s="120" customFormat="1" ht="54" x14ac:dyDescent="0.3">
      <c r="A54" s="389" t="s">
        <v>43</v>
      </c>
      <c r="B54" s="384">
        <v>2.6</v>
      </c>
      <c r="C54" s="384" t="s">
        <v>46</v>
      </c>
      <c r="D54" s="230" t="s">
        <v>337</v>
      </c>
      <c r="E54" s="127">
        <f>F54/H54</f>
        <v>26.584930818917005</v>
      </c>
      <c r="F54" s="110">
        <f>'[3]MoEW+Summary BUDGET'!D108</f>
        <v>25586666.666666672</v>
      </c>
      <c r="G54" s="112">
        <f>'[3]MoEW+Summary TARGETS'!J116</f>
        <v>962450</v>
      </c>
      <c r="H54" s="112">
        <f>G54</f>
        <v>962450</v>
      </c>
      <c r="I54" s="112">
        <f>'[3]MoEW+Summary TARGETS'!B116</f>
        <v>157250</v>
      </c>
      <c r="J54" s="112">
        <f>'[3]MoEW+Summary TARGETS'!C116</f>
        <v>159200</v>
      </c>
      <c r="K54" s="112">
        <f>'[3]MoEW+Summary TARGETS'!D116</f>
        <v>120000.00000000003</v>
      </c>
      <c r="L54" s="112">
        <f>'[3]MoEW+Summary TARGETS'!E116</f>
        <v>248749.99999999997</v>
      </c>
      <c r="M54" s="112">
        <f>'[3]MoEW+Summary TARGETS'!F116</f>
        <v>0</v>
      </c>
      <c r="N54" s="112">
        <f>'[3]MoEW+Summary TARGETS'!G116</f>
        <v>225250</v>
      </c>
      <c r="O54" s="112">
        <f>'[3]MoEW+Summary TARGETS'!H116</f>
        <v>48750</v>
      </c>
      <c r="P54" s="112">
        <f>'[3]MoEW+Summary TARGETS'!I116</f>
        <v>3250</v>
      </c>
      <c r="Q54" s="113"/>
      <c r="R54" s="114"/>
      <c r="S54" s="115"/>
      <c r="T54" s="115"/>
      <c r="U54" s="115"/>
      <c r="V54" s="115"/>
      <c r="W54" s="115"/>
      <c r="X54" s="115"/>
      <c r="Y54" s="116"/>
      <c r="Z54" s="116"/>
      <c r="AA54" s="117"/>
      <c r="AB54" s="117"/>
      <c r="AC54" s="117"/>
      <c r="AD54" s="117"/>
      <c r="AE54" s="117"/>
      <c r="AF54" s="117"/>
      <c r="AG54" s="117"/>
      <c r="AH54" s="117"/>
      <c r="AI54" s="117"/>
      <c r="AJ54" s="117"/>
      <c r="AK54" s="117"/>
      <c r="AL54" s="118"/>
      <c r="AM54" s="119"/>
    </row>
    <row r="55" spans="1:39" s="120" customFormat="1" x14ac:dyDescent="0.3">
      <c r="A55" s="389"/>
      <c r="B55" s="385"/>
      <c r="C55" s="385"/>
      <c r="D55" s="121" t="s">
        <v>48</v>
      </c>
      <c r="E55" s="122"/>
      <c r="F55" s="123"/>
      <c r="G55" s="124">
        <f>'[3]MoEW+Summary TARGETS'!L116</f>
        <v>240612.5</v>
      </c>
      <c r="H55" s="124">
        <f>G55</f>
        <v>240612.5</v>
      </c>
      <c r="I55" s="125">
        <f>I54*'[3]MoEW+Summary TARGETS'!$L$111</f>
        <v>39312.5</v>
      </c>
      <c r="J55" s="125">
        <f>J54*'[3]MoEW+Summary TARGETS'!$L$111</f>
        <v>39800</v>
      </c>
      <c r="K55" s="125">
        <f>K54*'[3]MoEW+Summary TARGETS'!$L$111</f>
        <v>30000.000000000007</v>
      </c>
      <c r="L55" s="125">
        <f>L54*'[3]MoEW+Summary TARGETS'!$L$111</f>
        <v>62187.499999999993</v>
      </c>
      <c r="M55" s="125">
        <f>M54*'[3]MoEW+Summary TARGETS'!$L$111</f>
        <v>0</v>
      </c>
      <c r="N55" s="125">
        <f>N54*'[3]MoEW+Summary TARGETS'!$L$111</f>
        <v>56312.5</v>
      </c>
      <c r="O55" s="125">
        <f>O54*'[3]MoEW+Summary TARGETS'!$L$111</f>
        <v>12187.5</v>
      </c>
      <c r="P55" s="125">
        <f>P54*'[3]MoEW+Summary TARGETS'!$L$111</f>
        <v>812.5</v>
      </c>
      <c r="Q55" s="113"/>
      <c r="R55" s="114"/>
      <c r="S55" s="115"/>
      <c r="T55" s="115"/>
      <c r="U55" s="115"/>
      <c r="V55" s="115"/>
      <c r="W55" s="115"/>
      <c r="X55" s="115"/>
      <c r="Y55" s="116"/>
      <c r="Z55" s="116"/>
      <c r="AA55" s="117"/>
      <c r="AB55" s="117"/>
      <c r="AC55" s="117"/>
      <c r="AD55" s="117"/>
      <c r="AE55" s="117"/>
      <c r="AF55" s="117"/>
      <c r="AG55" s="117"/>
      <c r="AH55" s="117"/>
      <c r="AI55" s="117"/>
      <c r="AJ55" s="117"/>
      <c r="AK55" s="117"/>
      <c r="AL55" s="118"/>
      <c r="AM55" s="119"/>
    </row>
    <row r="56" spans="1:39" s="120" customFormat="1" x14ac:dyDescent="0.3">
      <c r="A56" s="389"/>
      <c r="B56" s="385"/>
      <c r="C56" s="385"/>
      <c r="D56" s="121" t="s">
        <v>49</v>
      </c>
      <c r="E56" s="122"/>
      <c r="F56" s="123"/>
      <c r="G56" s="124">
        <f>'[3]MoEW+Summary TARGETS'!K116</f>
        <v>673715</v>
      </c>
      <c r="H56" s="124">
        <f>G56</f>
        <v>673715</v>
      </c>
      <c r="I56" s="125">
        <f>I54*'[3]MoEW+Summary TARGETS'!$K$111</f>
        <v>110075</v>
      </c>
      <c r="J56" s="125">
        <f>J54*'[3]MoEW+Summary TARGETS'!$K$111</f>
        <v>111440</v>
      </c>
      <c r="K56" s="125">
        <f>K54*'[3]MoEW+Summary TARGETS'!$K$111</f>
        <v>84000.000000000015</v>
      </c>
      <c r="L56" s="125">
        <f>L54*'[3]MoEW+Summary TARGETS'!$K$111</f>
        <v>174124.99999999997</v>
      </c>
      <c r="M56" s="125">
        <f>M54*'[3]MoEW+Summary TARGETS'!$K$111</f>
        <v>0</v>
      </c>
      <c r="N56" s="125">
        <f>N54*'[3]MoEW+Summary TARGETS'!$K$111</f>
        <v>157675</v>
      </c>
      <c r="O56" s="125">
        <f>O54*'[3]MoEW+Summary TARGETS'!$K$111</f>
        <v>34125</v>
      </c>
      <c r="P56" s="125">
        <f>P54*'[3]MoEW+Summary TARGETS'!$K$111</f>
        <v>2275</v>
      </c>
      <c r="Q56" s="113"/>
      <c r="R56" s="114"/>
      <c r="S56" s="115"/>
      <c r="T56" s="115"/>
      <c r="U56" s="115"/>
      <c r="V56" s="115"/>
      <c r="W56" s="115"/>
      <c r="X56" s="115"/>
      <c r="Y56" s="116"/>
      <c r="Z56" s="116"/>
      <c r="AA56" s="117"/>
      <c r="AB56" s="117"/>
      <c r="AC56" s="117"/>
      <c r="AD56" s="117"/>
      <c r="AE56" s="117"/>
      <c r="AF56" s="117"/>
      <c r="AG56" s="117"/>
      <c r="AH56" s="117"/>
      <c r="AI56" s="117"/>
      <c r="AJ56" s="117"/>
      <c r="AK56" s="117"/>
      <c r="AL56" s="118"/>
      <c r="AM56" s="119"/>
    </row>
    <row r="57" spans="1:39" s="120" customFormat="1" x14ac:dyDescent="0.3">
      <c r="A57" s="389"/>
      <c r="B57" s="385"/>
      <c r="C57" s="385"/>
      <c r="D57" s="121" t="s">
        <v>50</v>
      </c>
      <c r="E57" s="122"/>
      <c r="F57" s="123"/>
      <c r="G57" s="124">
        <f>'[3]MoEW+Summary TARGETS'!M116</f>
        <v>38498</v>
      </c>
      <c r="H57" s="124">
        <f>G57</f>
        <v>38498</v>
      </c>
      <c r="I57" s="125">
        <f>I54*'[3]MoEW+Summary TARGETS'!$M$111</f>
        <v>6290</v>
      </c>
      <c r="J57" s="125">
        <f>J54*'[3]MoEW+Summary TARGETS'!$M$111</f>
        <v>6368</v>
      </c>
      <c r="K57" s="125">
        <f>K54*'[3]MoEW+Summary TARGETS'!$M$111</f>
        <v>4800.0000000000009</v>
      </c>
      <c r="L57" s="125">
        <f>L54*'[3]MoEW+Summary TARGETS'!$M$111</f>
        <v>9949.9999999999982</v>
      </c>
      <c r="M57" s="125">
        <f>M54*'[3]MoEW+Summary TARGETS'!$M$111</f>
        <v>0</v>
      </c>
      <c r="N57" s="125">
        <f>N54*'[3]MoEW+Summary TARGETS'!$M$111</f>
        <v>9010</v>
      </c>
      <c r="O57" s="125">
        <f>O54*'[3]MoEW+Summary TARGETS'!$M$111</f>
        <v>1950</v>
      </c>
      <c r="P57" s="125">
        <f>P54*'[3]MoEW+Summary TARGETS'!$M$111</f>
        <v>130</v>
      </c>
      <c r="Q57" s="113"/>
      <c r="R57" s="114"/>
      <c r="S57" s="115"/>
      <c r="T57" s="115"/>
      <c r="U57" s="115"/>
      <c r="V57" s="115"/>
      <c r="W57" s="115"/>
      <c r="X57" s="115"/>
      <c r="Y57" s="116"/>
      <c r="Z57" s="116"/>
      <c r="AA57" s="117"/>
      <c r="AB57" s="117"/>
      <c r="AC57" s="117"/>
      <c r="AD57" s="117"/>
      <c r="AE57" s="117"/>
      <c r="AF57" s="117"/>
      <c r="AG57" s="117"/>
      <c r="AH57" s="117"/>
      <c r="AI57" s="117"/>
      <c r="AJ57" s="117"/>
      <c r="AK57" s="117"/>
      <c r="AL57" s="118"/>
      <c r="AM57" s="119"/>
    </row>
    <row r="58" spans="1:39" s="120" customFormat="1" x14ac:dyDescent="0.3">
      <c r="A58" s="389"/>
      <c r="B58" s="386"/>
      <c r="C58" s="386"/>
      <c r="D58" s="121" t="s">
        <v>51</v>
      </c>
      <c r="E58" s="122"/>
      <c r="F58" s="123"/>
      <c r="G58" s="124">
        <f>'[3]MoEW+Summary TARGETS'!N116</f>
        <v>9624.5</v>
      </c>
      <c r="H58" s="124">
        <f>G58</f>
        <v>9624.5</v>
      </c>
      <c r="I58" s="125">
        <f>I54*'[3]MoEW+Summary TARGETS'!$N$111</f>
        <v>1572.5</v>
      </c>
      <c r="J58" s="125">
        <f>J54*'[3]MoEW+Summary TARGETS'!$N$111</f>
        <v>1592</v>
      </c>
      <c r="K58" s="125">
        <f>K54*'[3]MoEW+Summary TARGETS'!$N$111</f>
        <v>1200.0000000000002</v>
      </c>
      <c r="L58" s="125">
        <f>L54*'[3]MoEW+Summary TARGETS'!$N$111</f>
        <v>2487.4999999999995</v>
      </c>
      <c r="M58" s="125">
        <f>M54*'[3]MoEW+Summary TARGETS'!$N$111</f>
        <v>0</v>
      </c>
      <c r="N58" s="125">
        <f>N54*'[3]MoEW+Summary TARGETS'!$N$111</f>
        <v>2252.5</v>
      </c>
      <c r="O58" s="125">
        <f>O54*'[3]MoEW+Summary TARGETS'!$N$111</f>
        <v>487.5</v>
      </c>
      <c r="P58" s="125">
        <f>P54*'[3]MoEW+Summary TARGETS'!$N$111</f>
        <v>32.5</v>
      </c>
      <c r="Q58" s="113"/>
      <c r="R58" s="114"/>
      <c r="S58" s="115"/>
      <c r="T58" s="115"/>
      <c r="U58" s="115"/>
      <c r="V58" s="115"/>
      <c r="W58" s="115"/>
      <c r="X58" s="115"/>
      <c r="Y58" s="116"/>
      <c r="Z58" s="116"/>
      <c r="AA58" s="117"/>
      <c r="AB58" s="117"/>
      <c r="AC58" s="117"/>
      <c r="AD58" s="117"/>
      <c r="AE58" s="117"/>
      <c r="AF58" s="117"/>
      <c r="AG58" s="117"/>
      <c r="AH58" s="117"/>
      <c r="AI58" s="117"/>
      <c r="AJ58" s="117"/>
      <c r="AK58" s="117"/>
      <c r="AL58" s="118"/>
      <c r="AM58" s="119"/>
    </row>
    <row r="59" spans="1:39" x14ac:dyDescent="0.3">
      <c r="A59" s="389"/>
      <c r="B59" s="69" t="s">
        <v>166</v>
      </c>
      <c r="C59" s="70" t="s">
        <v>53</v>
      </c>
      <c r="D59" s="69" t="s">
        <v>167</v>
      </c>
      <c r="E59" s="71"/>
      <c r="F59" s="72"/>
      <c r="G59" s="73"/>
      <c r="H59" s="74"/>
      <c r="I59" s="73"/>
      <c r="J59" s="73"/>
      <c r="K59" s="73"/>
      <c r="L59" s="73"/>
      <c r="M59" s="73"/>
      <c r="N59" s="73"/>
      <c r="O59" s="73"/>
      <c r="P59" s="73"/>
      <c r="Q59" s="99"/>
      <c r="R59" s="100"/>
      <c r="S59" s="101"/>
      <c r="T59" s="101"/>
      <c r="U59" s="101"/>
      <c r="V59" s="101"/>
      <c r="W59" s="101"/>
      <c r="X59" s="101"/>
      <c r="Y59" s="102"/>
      <c r="Z59" s="102"/>
      <c r="AA59" s="103"/>
      <c r="AB59" s="103"/>
      <c r="AC59" s="103"/>
      <c r="AD59" s="103"/>
      <c r="AE59" s="103"/>
      <c r="AF59" s="103"/>
      <c r="AG59" s="103"/>
      <c r="AH59" s="103"/>
      <c r="AI59" s="103"/>
      <c r="AJ59" s="103"/>
      <c r="AK59" s="103"/>
      <c r="AL59" s="104"/>
      <c r="AM59" s="40"/>
    </row>
    <row r="60" spans="1:39" x14ac:dyDescent="0.3">
      <c r="A60" s="389"/>
      <c r="B60" s="69" t="s">
        <v>168</v>
      </c>
      <c r="C60" s="70" t="s">
        <v>53</v>
      </c>
      <c r="D60" s="69" t="s">
        <v>169</v>
      </c>
      <c r="E60" s="71"/>
      <c r="F60" s="72"/>
      <c r="G60" s="73"/>
      <c r="H60" s="74"/>
      <c r="I60" s="73"/>
      <c r="J60" s="73"/>
      <c r="K60" s="73"/>
      <c r="L60" s="73"/>
      <c r="M60" s="73"/>
      <c r="N60" s="73"/>
      <c r="O60" s="73"/>
      <c r="P60" s="73"/>
      <c r="Q60" s="99"/>
      <c r="R60" s="100"/>
      <c r="S60" s="101"/>
      <c r="T60" s="101"/>
      <c r="U60" s="101"/>
      <c r="V60" s="101"/>
      <c r="W60" s="101"/>
      <c r="X60" s="101"/>
      <c r="Y60" s="102"/>
      <c r="Z60" s="102"/>
      <c r="AA60" s="103"/>
      <c r="AB60" s="103"/>
      <c r="AC60" s="103"/>
      <c r="AD60" s="103"/>
      <c r="AE60" s="103"/>
      <c r="AF60" s="103"/>
      <c r="AG60" s="103"/>
      <c r="AH60" s="103"/>
      <c r="AI60" s="103"/>
      <c r="AJ60" s="103"/>
      <c r="AK60" s="103"/>
      <c r="AL60" s="104"/>
      <c r="AM60" s="40"/>
    </row>
    <row r="61" spans="1:39" ht="36" x14ac:dyDescent="0.3">
      <c r="A61" s="389"/>
      <c r="B61" s="69" t="s">
        <v>170</v>
      </c>
      <c r="C61" s="70" t="s">
        <v>53</v>
      </c>
      <c r="D61" s="69" t="s">
        <v>171</v>
      </c>
      <c r="E61" s="71"/>
      <c r="F61" s="72"/>
      <c r="G61" s="73"/>
      <c r="H61" s="74"/>
      <c r="I61" s="73"/>
      <c r="J61" s="73"/>
      <c r="K61" s="73"/>
      <c r="L61" s="73"/>
      <c r="M61" s="73"/>
      <c r="N61" s="73"/>
      <c r="O61" s="73"/>
      <c r="P61" s="73"/>
      <c r="Q61" s="99"/>
      <c r="R61" s="100"/>
      <c r="S61" s="101"/>
      <c r="T61" s="101"/>
      <c r="U61" s="101"/>
      <c r="V61" s="101"/>
      <c r="W61" s="101"/>
      <c r="X61" s="101"/>
      <c r="Y61" s="102"/>
      <c r="Z61" s="102"/>
      <c r="AA61" s="103"/>
      <c r="AB61" s="103"/>
      <c r="AC61" s="103"/>
      <c r="AD61" s="103"/>
      <c r="AE61" s="103"/>
      <c r="AF61" s="103"/>
      <c r="AG61" s="103"/>
      <c r="AH61" s="103"/>
      <c r="AI61" s="103"/>
      <c r="AJ61" s="103"/>
      <c r="AK61" s="103"/>
      <c r="AL61" s="104"/>
      <c r="AM61" s="40"/>
    </row>
    <row r="62" spans="1:39" ht="64.5" customHeight="1" x14ac:dyDescent="0.3">
      <c r="A62" s="376" t="s">
        <v>43</v>
      </c>
      <c r="B62" s="42">
        <v>3</v>
      </c>
      <c r="C62" s="42" t="s">
        <v>44</v>
      </c>
      <c r="D62" s="43" t="s">
        <v>172</v>
      </c>
      <c r="E62" s="222"/>
      <c r="F62" s="126">
        <f>F63+F71+F78+F88</f>
        <v>127921128</v>
      </c>
      <c r="G62" s="46"/>
      <c r="H62" s="46"/>
      <c r="I62" s="46"/>
      <c r="J62" s="46"/>
      <c r="K62" s="46"/>
      <c r="L62" s="46"/>
      <c r="M62" s="46"/>
      <c r="N62" s="46"/>
      <c r="O62" s="46"/>
      <c r="P62" s="46"/>
      <c r="Q62" s="81"/>
      <c r="R62" s="82"/>
      <c r="S62" s="83"/>
      <c r="T62" s="83"/>
      <c r="U62" s="83"/>
      <c r="V62" s="83"/>
      <c r="W62" s="83"/>
      <c r="X62" s="83"/>
      <c r="Y62" s="84"/>
      <c r="Z62" s="84"/>
      <c r="AA62" s="85" t="s">
        <v>173</v>
      </c>
      <c r="AB62" s="86" t="s">
        <v>63</v>
      </c>
      <c r="AC62" s="85" t="s">
        <v>174</v>
      </c>
      <c r="AD62" s="85" t="s">
        <v>175</v>
      </c>
      <c r="AE62" s="85" t="s">
        <v>65</v>
      </c>
      <c r="AF62" s="85" t="s">
        <v>176</v>
      </c>
      <c r="AG62" s="85" t="s">
        <v>78</v>
      </c>
      <c r="AH62" s="85" t="s">
        <v>41</v>
      </c>
      <c r="AI62" s="85" t="s">
        <v>42</v>
      </c>
      <c r="AJ62" s="85" t="s">
        <v>68</v>
      </c>
      <c r="AK62" s="85" t="s">
        <v>69</v>
      </c>
      <c r="AL62" s="87" t="s">
        <v>177</v>
      </c>
      <c r="AM62" s="40"/>
    </row>
    <row r="63" spans="1:39" ht="64.5" customHeight="1" x14ac:dyDescent="0.3">
      <c r="A63" s="380"/>
      <c r="B63" s="382">
        <v>3.1</v>
      </c>
      <c r="C63" s="382" t="s">
        <v>46</v>
      </c>
      <c r="D63" s="111" t="s">
        <v>178</v>
      </c>
      <c r="E63" s="127">
        <f>F63/H63</f>
        <v>118</v>
      </c>
      <c r="F63" s="110">
        <v>42109008</v>
      </c>
      <c r="G63" s="112">
        <f>G64+G66+G67</f>
        <v>356856</v>
      </c>
      <c r="H63" s="112">
        <f>H64+H66+H67</f>
        <v>356856</v>
      </c>
      <c r="I63" s="112"/>
      <c r="J63" s="112"/>
      <c r="K63" s="112"/>
      <c r="L63" s="112"/>
      <c r="M63" s="112"/>
      <c r="N63" s="112"/>
      <c r="O63" s="112"/>
      <c r="P63" s="112"/>
      <c r="Q63" s="88"/>
      <c r="R63" s="89"/>
      <c r="S63" s="90"/>
      <c r="T63" s="90"/>
      <c r="U63" s="90"/>
      <c r="V63" s="90"/>
      <c r="W63" s="90"/>
      <c r="X63" s="90"/>
      <c r="Y63" s="91"/>
      <c r="Z63" s="91"/>
      <c r="AA63" s="92" t="s">
        <v>179</v>
      </c>
      <c r="AB63" s="92" t="s">
        <v>73</v>
      </c>
      <c r="AC63" s="92" t="s">
        <v>180</v>
      </c>
      <c r="AD63" s="92" t="s">
        <v>175</v>
      </c>
      <c r="AE63" s="92" t="s">
        <v>181</v>
      </c>
      <c r="AF63" s="92" t="s">
        <v>182</v>
      </c>
      <c r="AG63" s="92" t="s">
        <v>78</v>
      </c>
      <c r="AH63" s="92" t="s">
        <v>41</v>
      </c>
      <c r="AI63" s="92" t="s">
        <v>42</v>
      </c>
      <c r="AJ63" s="92" t="s">
        <v>68</v>
      </c>
      <c r="AK63" s="92" t="s">
        <v>69</v>
      </c>
      <c r="AL63" s="93" t="s">
        <v>79</v>
      </c>
      <c r="AM63" s="40"/>
    </row>
    <row r="64" spans="1:39" ht="36" x14ac:dyDescent="0.3">
      <c r="A64" s="380"/>
      <c r="B64" s="383"/>
      <c r="C64" s="382"/>
      <c r="D64" s="121" t="s">
        <v>48</v>
      </c>
      <c r="E64" s="122"/>
      <c r="F64" s="127"/>
      <c r="G64" s="124">
        <f t="shared" ref="G64:X64" si="3">G20</f>
        <v>316014</v>
      </c>
      <c r="H64" s="124">
        <f t="shared" si="3"/>
        <v>316014</v>
      </c>
      <c r="I64" s="124">
        <f t="shared" si="3"/>
        <v>26131</v>
      </c>
      <c r="J64" s="124">
        <f t="shared" si="3"/>
        <v>42931</v>
      </c>
      <c r="K64" s="124">
        <f t="shared" si="3"/>
        <v>142230</v>
      </c>
      <c r="L64" s="124">
        <f t="shared" si="3"/>
        <v>71612</v>
      </c>
      <c r="M64" s="124">
        <f t="shared" si="3"/>
        <v>1287</v>
      </c>
      <c r="N64" s="124">
        <f t="shared" si="3"/>
        <v>17068</v>
      </c>
      <c r="O64" s="124">
        <f t="shared" si="3"/>
        <v>9143</v>
      </c>
      <c r="P64" s="124">
        <f t="shared" si="3"/>
        <v>5612</v>
      </c>
      <c r="Q64" s="88">
        <f t="shared" si="3"/>
        <v>26131</v>
      </c>
      <c r="R64" s="89">
        <f t="shared" si="3"/>
        <v>42931</v>
      </c>
      <c r="S64" s="90">
        <f t="shared" si="3"/>
        <v>142230</v>
      </c>
      <c r="T64" s="90">
        <f t="shared" si="3"/>
        <v>71612</v>
      </c>
      <c r="U64" s="90">
        <f t="shared" si="3"/>
        <v>1287</v>
      </c>
      <c r="V64" s="90">
        <f t="shared" si="3"/>
        <v>17068</v>
      </c>
      <c r="W64" s="90">
        <f t="shared" si="3"/>
        <v>9143</v>
      </c>
      <c r="X64" s="90">
        <f t="shared" si="3"/>
        <v>5612</v>
      </c>
      <c r="Y64" s="91" t="s">
        <v>80</v>
      </c>
      <c r="Z64" s="91"/>
      <c r="AA64" s="92"/>
      <c r="AB64" s="92"/>
      <c r="AC64" s="92"/>
      <c r="AD64" s="92"/>
      <c r="AE64" s="92"/>
      <c r="AF64" s="92"/>
      <c r="AG64" s="92"/>
      <c r="AH64" s="92"/>
      <c r="AI64" s="92"/>
      <c r="AJ64" s="92"/>
      <c r="AK64" s="92"/>
      <c r="AL64" s="93"/>
      <c r="AM64" s="40"/>
    </row>
    <row r="65" spans="1:39" x14ac:dyDescent="0.3">
      <c r="A65" s="380"/>
      <c r="B65" s="383"/>
      <c r="C65" s="382"/>
      <c r="D65" s="121" t="s">
        <v>49</v>
      </c>
      <c r="E65" s="122"/>
      <c r="F65" s="127"/>
      <c r="G65" s="124">
        <v>0</v>
      </c>
      <c r="H65" s="124">
        <v>0</v>
      </c>
      <c r="I65" s="124"/>
      <c r="J65" s="124"/>
      <c r="K65" s="124"/>
      <c r="L65" s="124"/>
      <c r="M65" s="124"/>
      <c r="N65" s="124"/>
      <c r="O65" s="124"/>
      <c r="P65" s="124"/>
      <c r="Q65" s="88"/>
      <c r="R65" s="89"/>
      <c r="S65" s="90"/>
      <c r="T65" s="90"/>
      <c r="U65" s="90"/>
      <c r="V65" s="90"/>
      <c r="W65" s="90"/>
      <c r="X65" s="90"/>
      <c r="Y65" s="91" t="s">
        <v>183</v>
      </c>
      <c r="Z65" s="91"/>
      <c r="AA65" s="92"/>
      <c r="AB65" s="92"/>
      <c r="AC65" s="92"/>
      <c r="AD65" s="92"/>
      <c r="AE65" s="92"/>
      <c r="AF65" s="92"/>
      <c r="AG65" s="92"/>
      <c r="AH65" s="92"/>
      <c r="AI65" s="92"/>
      <c r="AJ65" s="92"/>
      <c r="AK65" s="92"/>
      <c r="AL65" s="93"/>
      <c r="AM65" s="40"/>
    </row>
    <row r="66" spans="1:39" x14ac:dyDescent="0.3">
      <c r="A66" s="380"/>
      <c r="B66" s="383"/>
      <c r="C66" s="382"/>
      <c r="D66" s="121" t="s">
        <v>50</v>
      </c>
      <c r="E66" s="122"/>
      <c r="F66" s="127"/>
      <c r="G66" s="124">
        <v>20842</v>
      </c>
      <c r="H66" s="124">
        <f>G66</f>
        <v>20842</v>
      </c>
      <c r="I66" s="124">
        <v>0</v>
      </c>
      <c r="J66" s="124">
        <v>6803</v>
      </c>
      <c r="K66" s="124">
        <v>4560</v>
      </c>
      <c r="L66" s="124">
        <v>2672</v>
      </c>
      <c r="M66" s="124">
        <v>6173</v>
      </c>
      <c r="N66" s="124">
        <v>895</v>
      </c>
      <c r="O66" s="124">
        <v>20378</v>
      </c>
      <c r="P66" s="124">
        <v>0</v>
      </c>
      <c r="Q66" s="88">
        <v>0</v>
      </c>
      <c r="R66" s="89">
        <v>6803</v>
      </c>
      <c r="S66" s="90">
        <v>4560</v>
      </c>
      <c r="T66" s="90">
        <v>2672</v>
      </c>
      <c r="U66" s="90">
        <v>6173</v>
      </c>
      <c r="V66" s="90">
        <v>895</v>
      </c>
      <c r="W66" s="90">
        <v>20378</v>
      </c>
      <c r="X66" s="90">
        <v>0</v>
      </c>
      <c r="Y66" s="91" t="s">
        <v>82</v>
      </c>
      <c r="Z66" s="91"/>
      <c r="AA66" s="92"/>
      <c r="AB66" s="92"/>
      <c r="AC66" s="92"/>
      <c r="AD66" s="92"/>
      <c r="AE66" s="92"/>
      <c r="AF66" s="92"/>
      <c r="AG66" s="92"/>
      <c r="AH66" s="92"/>
      <c r="AI66" s="92"/>
      <c r="AJ66" s="92"/>
      <c r="AK66" s="92"/>
      <c r="AL66" s="93"/>
      <c r="AM66" s="40"/>
    </row>
    <row r="67" spans="1:39" x14ac:dyDescent="0.3">
      <c r="A67" s="380"/>
      <c r="B67" s="383"/>
      <c r="C67" s="382"/>
      <c r="D67" s="121" t="s">
        <v>51</v>
      </c>
      <c r="E67" s="122"/>
      <c r="F67" s="127"/>
      <c r="G67" s="124">
        <v>20000</v>
      </c>
      <c r="H67" s="124">
        <v>20000</v>
      </c>
      <c r="I67" s="124">
        <v>0</v>
      </c>
      <c r="J67" s="124">
        <v>3200</v>
      </c>
      <c r="K67" s="124">
        <v>2200</v>
      </c>
      <c r="L67" s="124">
        <v>1200</v>
      </c>
      <c r="M67" s="124">
        <v>3000</v>
      </c>
      <c r="N67" s="124">
        <v>400</v>
      </c>
      <c r="O67" s="124">
        <v>9800</v>
      </c>
      <c r="P67" s="124">
        <v>0</v>
      </c>
      <c r="Q67" s="88">
        <v>0</v>
      </c>
      <c r="R67" s="89">
        <v>3200</v>
      </c>
      <c r="S67" s="90">
        <v>2200</v>
      </c>
      <c r="T67" s="90">
        <v>1200</v>
      </c>
      <c r="U67" s="90">
        <v>3000</v>
      </c>
      <c r="V67" s="90">
        <v>400</v>
      </c>
      <c r="W67" s="90">
        <v>9800</v>
      </c>
      <c r="X67" s="90">
        <v>0</v>
      </c>
      <c r="Y67" s="91" t="s">
        <v>82</v>
      </c>
      <c r="Z67" s="91"/>
      <c r="AA67" s="92"/>
      <c r="AB67" s="92"/>
      <c r="AC67" s="92"/>
      <c r="AD67" s="92"/>
      <c r="AE67" s="92"/>
      <c r="AF67" s="92"/>
      <c r="AG67" s="92"/>
      <c r="AH67" s="92"/>
      <c r="AI67" s="92"/>
      <c r="AJ67" s="92"/>
      <c r="AK67" s="92"/>
      <c r="AL67" s="93"/>
      <c r="AM67" s="40"/>
    </row>
    <row r="68" spans="1:39" ht="62.4" x14ac:dyDescent="0.3">
      <c r="A68" s="380"/>
      <c r="B68" s="95" t="s">
        <v>184</v>
      </c>
      <c r="C68" s="70" t="s">
        <v>53</v>
      </c>
      <c r="D68" s="95" t="s">
        <v>185</v>
      </c>
      <c r="E68" s="96"/>
      <c r="F68" s="97"/>
      <c r="G68" s="98"/>
      <c r="H68" s="74"/>
      <c r="I68" s="98"/>
      <c r="J68" s="98"/>
      <c r="K68" s="98"/>
      <c r="L68" s="98"/>
      <c r="M68" s="98"/>
      <c r="N68" s="98"/>
      <c r="O68" s="98"/>
      <c r="P68" s="98"/>
      <c r="Q68" s="99"/>
      <c r="R68" s="100"/>
      <c r="S68" s="101"/>
      <c r="T68" s="101"/>
      <c r="U68" s="101"/>
      <c r="V68" s="101"/>
      <c r="W68" s="101"/>
      <c r="X68" s="101"/>
      <c r="Y68" s="102"/>
      <c r="Z68" s="102"/>
      <c r="AA68" s="103" t="s">
        <v>186</v>
      </c>
      <c r="AB68" s="103" t="s">
        <v>187</v>
      </c>
      <c r="AC68" s="103" t="s">
        <v>188</v>
      </c>
      <c r="AD68" s="103" t="s">
        <v>175</v>
      </c>
      <c r="AE68" s="103"/>
      <c r="AF68" s="103" t="s">
        <v>189</v>
      </c>
      <c r="AG68" s="103" t="s">
        <v>40</v>
      </c>
      <c r="AH68" s="103" t="s">
        <v>41</v>
      </c>
      <c r="AI68" s="103"/>
      <c r="AJ68" s="103"/>
      <c r="AK68" s="103" t="s">
        <v>69</v>
      </c>
      <c r="AL68" s="104" t="s">
        <v>89</v>
      </c>
      <c r="AM68" s="40"/>
    </row>
    <row r="69" spans="1:39" ht="31.2" x14ac:dyDescent="0.3">
      <c r="A69" s="380"/>
      <c r="B69" s="95" t="s">
        <v>190</v>
      </c>
      <c r="C69" s="70" t="s">
        <v>53</v>
      </c>
      <c r="D69" s="95" t="s">
        <v>191</v>
      </c>
      <c r="E69" s="96"/>
      <c r="F69" s="97"/>
      <c r="G69" s="98"/>
      <c r="H69" s="74"/>
      <c r="I69" s="98"/>
      <c r="J69" s="98"/>
      <c r="K69" s="98"/>
      <c r="L69" s="98"/>
      <c r="M69" s="98"/>
      <c r="N69" s="98"/>
      <c r="O69" s="98"/>
      <c r="P69" s="98"/>
      <c r="Q69" s="99"/>
      <c r="R69" s="100"/>
      <c r="S69" s="101"/>
      <c r="T69" s="101"/>
      <c r="U69" s="101"/>
      <c r="V69" s="101"/>
      <c r="W69" s="101"/>
      <c r="X69" s="101"/>
      <c r="Y69" s="102"/>
      <c r="Z69" s="102"/>
      <c r="AA69" s="103" t="s">
        <v>192</v>
      </c>
      <c r="AB69" s="103" t="s">
        <v>86</v>
      </c>
      <c r="AC69" s="103" t="s">
        <v>193</v>
      </c>
      <c r="AD69" s="103"/>
      <c r="AE69" s="103"/>
      <c r="AF69" s="103" t="s">
        <v>189</v>
      </c>
      <c r="AG69" s="103" t="s">
        <v>40</v>
      </c>
      <c r="AH69" s="103" t="s">
        <v>194</v>
      </c>
      <c r="AI69" s="103" t="s">
        <v>42</v>
      </c>
      <c r="AJ69" s="103"/>
      <c r="AK69" s="103" t="s">
        <v>69</v>
      </c>
      <c r="AL69" s="104" t="s">
        <v>195</v>
      </c>
      <c r="AM69" s="40"/>
    </row>
    <row r="70" spans="1:39" ht="187.2" x14ac:dyDescent="0.3">
      <c r="A70" s="380"/>
      <c r="B70" s="95" t="s">
        <v>196</v>
      </c>
      <c r="C70" s="70" t="s">
        <v>53</v>
      </c>
      <c r="D70" s="95" t="s">
        <v>197</v>
      </c>
      <c r="E70" s="96"/>
      <c r="F70" s="128"/>
      <c r="G70" s="106"/>
      <c r="H70" s="74"/>
      <c r="I70" s="98"/>
      <c r="J70" s="98"/>
      <c r="K70" s="98"/>
      <c r="L70" s="98"/>
      <c r="M70" s="98"/>
      <c r="N70" s="98"/>
      <c r="O70" s="98"/>
      <c r="P70" s="98"/>
      <c r="Q70" s="99"/>
      <c r="R70" s="100"/>
      <c r="S70" s="101"/>
      <c r="T70" s="101"/>
      <c r="U70" s="101"/>
      <c r="V70" s="101"/>
      <c r="W70" s="101"/>
      <c r="X70" s="101"/>
      <c r="Y70" s="102"/>
      <c r="Z70" s="102"/>
      <c r="AA70" s="103" t="s">
        <v>198</v>
      </c>
      <c r="AB70" s="103" t="s">
        <v>37</v>
      </c>
      <c r="AC70" s="103" t="s">
        <v>199</v>
      </c>
      <c r="AD70" s="103" t="s">
        <v>94</v>
      </c>
      <c r="AE70" s="103"/>
      <c r="AF70" s="103" t="s">
        <v>200</v>
      </c>
      <c r="AG70" s="103" t="s">
        <v>40</v>
      </c>
      <c r="AH70" s="103" t="s">
        <v>194</v>
      </c>
      <c r="AI70" s="103" t="s">
        <v>42</v>
      </c>
      <c r="AJ70" s="103"/>
      <c r="AK70" s="103" t="s">
        <v>69</v>
      </c>
      <c r="AL70" s="104" t="s">
        <v>89</v>
      </c>
      <c r="AM70" s="40"/>
    </row>
    <row r="71" spans="1:39" s="120" customFormat="1" ht="46.8" x14ac:dyDescent="0.3">
      <c r="A71" s="380"/>
      <c r="B71" s="384">
        <v>3.2</v>
      </c>
      <c r="C71" s="384" t="s">
        <v>201</v>
      </c>
      <c r="D71" s="111" t="s">
        <v>202</v>
      </c>
      <c r="E71" s="127">
        <f>F71/H71</f>
        <v>580.78796445823423</v>
      </c>
      <c r="F71" s="110">
        <f>'[3]MoEW+Summary BUDGET'!D106</f>
        <v>60805000</v>
      </c>
      <c r="G71" s="112">
        <f>'[3]MoEW+Summary TARGETS'!J114</f>
        <v>104693.97391304348</v>
      </c>
      <c r="H71" s="112">
        <f>G71</f>
        <v>104693.97391304348</v>
      </c>
      <c r="I71" s="112">
        <f>'[3]MoEW+Summary TARGETS'!B114</f>
        <v>26086.956521739132</v>
      </c>
      <c r="J71" s="112">
        <f>'[3]MoEW+Summary TARGETS'!C114</f>
        <v>18591.304347826084</v>
      </c>
      <c r="K71" s="112">
        <f>'[3]MoEW+Summary TARGETS'!D114</f>
        <v>800</v>
      </c>
      <c r="L71" s="112">
        <f>'[3]MoEW+Summary TARGETS'!E114</f>
        <v>17391.304347826088</v>
      </c>
      <c r="M71" s="112">
        <f>'[3]MoEW+Summary TARGETS'!F114</f>
        <v>0</v>
      </c>
      <c r="N71" s="112">
        <f>'[3]MoEW+Summary TARGETS'!G114</f>
        <v>8695.652173913044</v>
      </c>
      <c r="O71" s="112">
        <f>'[3]MoEW+Summary TARGETS'!H114</f>
        <v>24433.104347826087</v>
      </c>
      <c r="P71" s="112">
        <f>'[3]MoEW+Summary TARGETS'!I114</f>
        <v>8695.652173913044</v>
      </c>
      <c r="Q71" s="129"/>
      <c r="R71" s="130"/>
      <c r="S71" s="131"/>
      <c r="T71" s="131"/>
      <c r="U71" s="131"/>
      <c r="V71" s="131"/>
      <c r="W71" s="131"/>
      <c r="X71" s="131"/>
      <c r="Y71" s="132"/>
      <c r="Z71" s="132"/>
      <c r="AA71" s="133" t="s">
        <v>203</v>
      </c>
      <c r="AB71" s="133" t="s">
        <v>73</v>
      </c>
      <c r="AC71" s="133" t="s">
        <v>204</v>
      </c>
      <c r="AD71" s="133"/>
      <c r="AE71" s="133" t="s">
        <v>205</v>
      </c>
      <c r="AF71" s="133" t="s">
        <v>206</v>
      </c>
      <c r="AG71" s="133" t="s">
        <v>207</v>
      </c>
      <c r="AH71" s="133" t="s">
        <v>41</v>
      </c>
      <c r="AI71" s="133" t="s">
        <v>42</v>
      </c>
      <c r="AJ71" s="133" t="s">
        <v>68</v>
      </c>
      <c r="AK71" s="133" t="s">
        <v>69</v>
      </c>
      <c r="AL71" s="134" t="s">
        <v>79</v>
      </c>
      <c r="AM71" s="119"/>
    </row>
    <row r="72" spans="1:39" s="120" customFormat="1" ht="18.75" customHeight="1" x14ac:dyDescent="0.3">
      <c r="A72" s="380"/>
      <c r="B72" s="385"/>
      <c r="C72" s="385"/>
      <c r="D72" s="121" t="s">
        <v>48</v>
      </c>
      <c r="E72" s="122"/>
      <c r="F72" s="127"/>
      <c r="G72" s="124">
        <f>SUM(I72:P72)</f>
        <v>230265</v>
      </c>
      <c r="H72" s="124">
        <f t="shared" ref="H72:H75" si="4">G72</f>
        <v>230265</v>
      </c>
      <c r="I72" s="124">
        <v>36316</v>
      </c>
      <c r="J72" s="124">
        <v>38801</v>
      </c>
      <c r="K72" s="124">
        <v>52464</v>
      </c>
      <c r="L72" s="124">
        <v>27688</v>
      </c>
      <c r="M72" s="124">
        <v>2752</v>
      </c>
      <c r="N72" s="124">
        <v>22621</v>
      </c>
      <c r="O72" s="124">
        <v>41314</v>
      </c>
      <c r="P72" s="124">
        <v>8309</v>
      </c>
      <c r="Q72" s="129">
        <f t="shared" ref="Q72:X72" si="5">I72</f>
        <v>36316</v>
      </c>
      <c r="R72" s="130">
        <f t="shared" si="5"/>
        <v>38801</v>
      </c>
      <c r="S72" s="131">
        <f t="shared" si="5"/>
        <v>52464</v>
      </c>
      <c r="T72" s="131">
        <f t="shared" si="5"/>
        <v>27688</v>
      </c>
      <c r="U72" s="131">
        <f t="shared" si="5"/>
        <v>2752</v>
      </c>
      <c r="V72" s="131">
        <f t="shared" si="5"/>
        <v>22621</v>
      </c>
      <c r="W72" s="131">
        <f t="shared" si="5"/>
        <v>41314</v>
      </c>
      <c r="X72" s="131">
        <f t="shared" si="5"/>
        <v>8309</v>
      </c>
      <c r="Y72" s="132" t="s">
        <v>208</v>
      </c>
      <c r="Z72" s="132"/>
      <c r="AA72" s="133"/>
      <c r="AB72" s="133"/>
      <c r="AC72" s="133"/>
      <c r="AD72" s="133"/>
      <c r="AE72" s="133"/>
      <c r="AF72" s="133"/>
      <c r="AG72" s="133"/>
      <c r="AH72" s="133"/>
      <c r="AI72" s="133"/>
      <c r="AJ72" s="133"/>
      <c r="AK72" s="133"/>
      <c r="AL72" s="134"/>
      <c r="AM72" s="119"/>
    </row>
    <row r="73" spans="1:39" s="120" customFormat="1" x14ac:dyDescent="0.3">
      <c r="A73" s="380"/>
      <c r="B73" s="385"/>
      <c r="C73" s="385"/>
      <c r="D73" s="121" t="s">
        <v>49</v>
      </c>
      <c r="E73" s="122"/>
      <c r="F73" s="127"/>
      <c r="G73" s="135">
        <f>'[3]MoEW+Summary TARGETS'!K114</f>
        <v>73285.781739130427</v>
      </c>
      <c r="H73" s="124">
        <f t="shared" si="4"/>
        <v>73285.781739130427</v>
      </c>
      <c r="I73" s="125">
        <f>I71*'[3]MoEW+Summary TARGETS'!$K$111</f>
        <v>18260.869565217392</v>
      </c>
      <c r="J73" s="125">
        <f>J71*'[3]MoEW+Summary TARGETS'!$K$111</f>
        <v>13013.913043478258</v>
      </c>
      <c r="K73" s="125">
        <f>K71*'[3]MoEW+Summary TARGETS'!$K$111</f>
        <v>560</v>
      </c>
      <c r="L73" s="125">
        <f>L71*'[3]MoEW+Summary TARGETS'!$K$111</f>
        <v>12173.91304347826</v>
      </c>
      <c r="M73" s="125">
        <f>M71*'[3]MoEW+Summary TARGETS'!$K$111</f>
        <v>0</v>
      </c>
      <c r="N73" s="125">
        <f>N71*'[3]MoEW+Summary TARGETS'!$K$111</f>
        <v>6086.95652173913</v>
      </c>
      <c r="O73" s="125">
        <f>O71*'[3]MoEW+Summary TARGETS'!$K$111</f>
        <v>17103.173043478258</v>
      </c>
      <c r="P73" s="125">
        <f>P71*'[3]MoEW+Summary TARGETS'!$K$111</f>
        <v>6086.95652173913</v>
      </c>
      <c r="Q73" s="129"/>
      <c r="R73" s="130"/>
      <c r="S73" s="131"/>
      <c r="T73" s="131"/>
      <c r="U73" s="131"/>
      <c r="V73" s="131"/>
      <c r="W73" s="131"/>
      <c r="X73" s="131"/>
      <c r="Y73" s="132" t="s">
        <v>43</v>
      </c>
      <c r="Z73" s="132"/>
      <c r="AA73" s="133"/>
      <c r="AB73" s="133"/>
      <c r="AC73" s="133"/>
      <c r="AD73" s="133"/>
      <c r="AE73" s="133"/>
      <c r="AF73" s="133"/>
      <c r="AG73" s="133"/>
      <c r="AH73" s="133"/>
      <c r="AI73" s="133"/>
      <c r="AJ73" s="133"/>
      <c r="AK73" s="133"/>
      <c r="AL73" s="134"/>
      <c r="AM73" s="119"/>
    </row>
    <row r="74" spans="1:39" s="120" customFormat="1" x14ac:dyDescent="0.3">
      <c r="A74" s="380"/>
      <c r="B74" s="385"/>
      <c r="C74" s="385"/>
      <c r="D74" s="121" t="s">
        <v>50</v>
      </c>
      <c r="E74" s="122"/>
      <c r="F74" s="127"/>
      <c r="G74" s="135">
        <f>'[3]MoEW+Summary TARGETS'!M114</f>
        <v>4187.7589565217395</v>
      </c>
      <c r="H74" s="124">
        <f t="shared" si="4"/>
        <v>4187.7589565217395</v>
      </c>
      <c r="I74" s="125">
        <f>I71*'[3]MoEW+Summary TARGETS'!$M$111</f>
        <v>1043.4782608695652</v>
      </c>
      <c r="J74" s="125">
        <f>J71*'[3]MoEW+Summary TARGETS'!$M$111</f>
        <v>743.65217391304338</v>
      </c>
      <c r="K74" s="125">
        <f>K71*'[3]MoEW+Summary TARGETS'!$M$111</f>
        <v>32</v>
      </c>
      <c r="L74" s="125">
        <f>L71*'[3]MoEW+Summary TARGETS'!$M$111</f>
        <v>695.6521739130435</v>
      </c>
      <c r="M74" s="125">
        <f>M71*'[3]MoEW+Summary TARGETS'!$M$111</f>
        <v>0</v>
      </c>
      <c r="N74" s="125">
        <f>N71*'[3]MoEW+Summary TARGETS'!$M$111</f>
        <v>347.82608695652175</v>
      </c>
      <c r="O74" s="125">
        <f>O71*'[3]MoEW+Summary TARGETS'!$M$111</f>
        <v>977.32417391304352</v>
      </c>
      <c r="P74" s="125">
        <f>P71*'[3]MoEW+Summary TARGETS'!$M$111</f>
        <v>347.82608695652175</v>
      </c>
      <c r="Q74" s="129"/>
      <c r="R74" s="130"/>
      <c r="S74" s="131"/>
      <c r="T74" s="131"/>
      <c r="U74" s="131"/>
      <c r="V74" s="131"/>
      <c r="W74" s="131"/>
      <c r="X74" s="131"/>
      <c r="Y74" s="132"/>
      <c r="Z74" s="132"/>
      <c r="AA74" s="133"/>
      <c r="AB74" s="133"/>
      <c r="AC74" s="133"/>
      <c r="AD74" s="133"/>
      <c r="AE74" s="133"/>
      <c r="AF74" s="133"/>
      <c r="AG74" s="133"/>
      <c r="AH74" s="133"/>
      <c r="AI74" s="133"/>
      <c r="AJ74" s="133"/>
      <c r="AK74" s="133"/>
      <c r="AL74" s="134"/>
      <c r="AM74" s="119"/>
    </row>
    <row r="75" spans="1:39" s="120" customFormat="1" x14ac:dyDescent="0.3">
      <c r="A75" s="380"/>
      <c r="B75" s="386"/>
      <c r="C75" s="386"/>
      <c r="D75" s="121" t="s">
        <v>51</v>
      </c>
      <c r="E75" s="122"/>
      <c r="F75" s="127"/>
      <c r="G75" s="135">
        <f>'[3]MoEW+Summary TARGETS'!N114</f>
        <v>1046.9397391304349</v>
      </c>
      <c r="H75" s="124">
        <f t="shared" si="4"/>
        <v>1046.9397391304349</v>
      </c>
      <c r="I75" s="125">
        <f>I71*'[3]MoEW+Summary TARGETS'!$N$111</f>
        <v>260.86956521739131</v>
      </c>
      <c r="J75" s="125">
        <f>J71*'[3]MoEW+Summary TARGETS'!$N$111</f>
        <v>185.91304347826085</v>
      </c>
      <c r="K75" s="125">
        <f>K71*'[3]MoEW+Summary TARGETS'!$N$111</f>
        <v>8</v>
      </c>
      <c r="L75" s="125">
        <f>L71*'[3]MoEW+Summary TARGETS'!$N$111</f>
        <v>173.91304347826087</v>
      </c>
      <c r="M75" s="125">
        <f>M71*'[3]MoEW+Summary TARGETS'!$N$111</f>
        <v>0</v>
      </c>
      <c r="N75" s="125">
        <f>N71*'[3]MoEW+Summary TARGETS'!$N$111</f>
        <v>86.956521739130437</v>
      </c>
      <c r="O75" s="125">
        <f>O71*'[3]MoEW+Summary TARGETS'!$N$111</f>
        <v>244.33104347826088</v>
      </c>
      <c r="P75" s="125">
        <f>P71*'[3]MoEW+Summary TARGETS'!$N$111</f>
        <v>86.956521739130437</v>
      </c>
      <c r="Q75" s="129"/>
      <c r="R75" s="130"/>
      <c r="S75" s="131"/>
      <c r="T75" s="131"/>
      <c r="U75" s="131"/>
      <c r="V75" s="131"/>
      <c r="W75" s="131"/>
      <c r="X75" s="131"/>
      <c r="Y75" s="132"/>
      <c r="Z75" s="132"/>
      <c r="AA75" s="133"/>
      <c r="AB75" s="133"/>
      <c r="AC75" s="133"/>
      <c r="AD75" s="133"/>
      <c r="AE75" s="133"/>
      <c r="AF75" s="133"/>
      <c r="AG75" s="133"/>
      <c r="AH75" s="133"/>
      <c r="AI75" s="133"/>
      <c r="AJ75" s="133"/>
      <c r="AK75" s="133"/>
      <c r="AL75" s="134"/>
      <c r="AM75" s="119"/>
    </row>
    <row r="76" spans="1:39" ht="30.75" customHeight="1" x14ac:dyDescent="0.3">
      <c r="A76" s="380"/>
      <c r="B76" s="95" t="s">
        <v>209</v>
      </c>
      <c r="C76" s="70" t="s">
        <v>53</v>
      </c>
      <c r="D76" s="95" t="s">
        <v>210</v>
      </c>
      <c r="E76" s="96"/>
      <c r="F76" s="97"/>
      <c r="G76" s="98"/>
      <c r="H76" s="74"/>
      <c r="I76" s="98"/>
      <c r="J76" s="98"/>
      <c r="K76" s="98"/>
      <c r="L76" s="98"/>
      <c r="M76" s="98"/>
      <c r="N76" s="98"/>
      <c r="O76" s="98"/>
      <c r="P76" s="98"/>
      <c r="Q76" s="99"/>
      <c r="R76" s="100"/>
      <c r="S76" s="101"/>
      <c r="T76" s="101"/>
      <c r="U76" s="101"/>
      <c r="V76" s="101"/>
      <c r="W76" s="101"/>
      <c r="X76" s="101"/>
      <c r="Y76" s="102"/>
      <c r="Z76" s="102"/>
      <c r="AA76" s="103" t="s">
        <v>211</v>
      </c>
      <c r="AB76" s="103" t="s">
        <v>110</v>
      </c>
      <c r="AC76" s="103" t="s">
        <v>212</v>
      </c>
      <c r="AD76" s="103" t="s">
        <v>213</v>
      </c>
      <c r="AE76" s="103"/>
      <c r="AF76" s="103"/>
      <c r="AG76" s="103" t="s">
        <v>40</v>
      </c>
      <c r="AH76" s="103"/>
      <c r="AI76" s="103"/>
      <c r="AJ76" s="103"/>
      <c r="AK76" s="103" t="s">
        <v>69</v>
      </c>
      <c r="AL76" s="104" t="s">
        <v>89</v>
      </c>
      <c r="AM76" s="40"/>
    </row>
    <row r="77" spans="1:39" ht="56.25" customHeight="1" x14ac:dyDescent="0.3">
      <c r="A77" s="380"/>
      <c r="B77" s="95" t="s">
        <v>214</v>
      </c>
      <c r="C77" s="70" t="s">
        <v>53</v>
      </c>
      <c r="D77" s="95" t="s">
        <v>215</v>
      </c>
      <c r="E77" s="96"/>
      <c r="F77" s="97"/>
      <c r="G77" s="98"/>
      <c r="H77" s="74"/>
      <c r="I77" s="98"/>
      <c r="J77" s="98"/>
      <c r="K77" s="98"/>
      <c r="L77" s="98"/>
      <c r="M77" s="98"/>
      <c r="N77" s="98"/>
      <c r="O77" s="98"/>
      <c r="P77" s="98"/>
      <c r="Q77" s="99"/>
      <c r="R77" s="100"/>
      <c r="S77" s="101"/>
      <c r="T77" s="101"/>
      <c r="U77" s="101"/>
      <c r="V77" s="101"/>
      <c r="W77" s="101"/>
      <c r="X77" s="101"/>
      <c r="Y77" s="102"/>
      <c r="Z77" s="102"/>
      <c r="AA77" s="103" t="s">
        <v>216</v>
      </c>
      <c r="AB77" s="103" t="s">
        <v>217</v>
      </c>
      <c r="AC77" s="103" t="s">
        <v>218</v>
      </c>
      <c r="AD77" s="103" t="s">
        <v>213</v>
      </c>
      <c r="AE77" s="103"/>
      <c r="AF77" s="103"/>
      <c r="AG77" s="103" t="s">
        <v>40</v>
      </c>
      <c r="AH77" s="103"/>
      <c r="AI77" s="103"/>
      <c r="AJ77" s="103"/>
      <c r="AK77" s="103" t="s">
        <v>69</v>
      </c>
      <c r="AL77" s="104" t="s">
        <v>89</v>
      </c>
      <c r="AM77" s="40"/>
    </row>
    <row r="78" spans="1:39" s="140" customFormat="1" ht="36" x14ac:dyDescent="0.3">
      <c r="A78" s="380"/>
      <c r="B78" s="382">
        <v>3.3</v>
      </c>
      <c r="C78" s="382" t="s">
        <v>46</v>
      </c>
      <c r="D78" s="111" t="s">
        <v>219</v>
      </c>
      <c r="E78" s="127">
        <f>F78/H78</f>
        <v>1250</v>
      </c>
      <c r="F78" s="110">
        <f>'[3]MoEW+Summary BUDGET'!D107</f>
        <v>25000000</v>
      </c>
      <c r="G78" s="112">
        <f>'[3]MoEW+Summary TARGETS'!J115</f>
        <v>20000</v>
      </c>
      <c r="H78" s="112">
        <f>G78</f>
        <v>20000</v>
      </c>
      <c r="I78" s="112">
        <f>'[3]MoEW+Summary TARGETS'!B115</f>
        <v>2857.1428571428573</v>
      </c>
      <c r="J78" s="112">
        <f>'[3]MoEW+Summary TARGETS'!C115</f>
        <v>2857.1428571428573</v>
      </c>
      <c r="K78" s="112">
        <f>'[3]MoEW+Summary TARGETS'!D115</f>
        <v>2857.1428571428573</v>
      </c>
      <c r="L78" s="112">
        <f>'[3]MoEW+Summary TARGETS'!E115</f>
        <v>2857.1428571428573</v>
      </c>
      <c r="M78" s="112">
        <f>'[3]MoEW+Summary TARGETS'!F115</f>
        <v>0</v>
      </c>
      <c r="N78" s="112">
        <f>'[3]MoEW+Summary TARGETS'!G115</f>
        <v>2857.1428571428573</v>
      </c>
      <c r="O78" s="112">
        <f>'[3]MoEW+Summary TARGETS'!H115</f>
        <v>2857.1428571428573</v>
      </c>
      <c r="P78" s="112">
        <f>'[3]MoEW+Summary TARGETS'!I115</f>
        <v>2857.1428571428573</v>
      </c>
      <c r="Q78" s="130"/>
      <c r="R78" s="130"/>
      <c r="S78" s="130"/>
      <c r="T78" s="130"/>
      <c r="U78" s="130"/>
      <c r="V78" s="130"/>
      <c r="W78" s="130"/>
      <c r="X78" s="130"/>
      <c r="Y78" s="136"/>
      <c r="Z78" s="136"/>
      <c r="AA78" s="137" t="s">
        <v>220</v>
      </c>
      <c r="AB78" s="137"/>
      <c r="AC78" s="137"/>
      <c r="AD78" s="137"/>
      <c r="AE78" s="137"/>
      <c r="AF78" s="137"/>
      <c r="AG78" s="137"/>
      <c r="AH78" s="137"/>
      <c r="AI78" s="137"/>
      <c r="AJ78" s="137"/>
      <c r="AK78" s="137"/>
      <c r="AL78" s="138"/>
      <c r="AM78" s="139"/>
    </row>
    <row r="79" spans="1:39" s="140" customFormat="1" x14ac:dyDescent="0.3">
      <c r="A79" s="380"/>
      <c r="B79" s="383"/>
      <c r="C79" s="382"/>
      <c r="D79" s="121" t="s">
        <v>48</v>
      </c>
      <c r="E79" s="122"/>
      <c r="F79" s="123"/>
      <c r="G79" s="135">
        <f>'[3]MoEW+Summary TARGETS'!L115</f>
        <v>5000</v>
      </c>
      <c r="H79" s="124">
        <f>G79</f>
        <v>5000</v>
      </c>
      <c r="I79" s="125">
        <f>I78*'[3]MoEW+Summary TARGETS'!$L$111</f>
        <v>714.28571428571433</v>
      </c>
      <c r="J79" s="125">
        <f>J78*'[3]MoEW+Summary TARGETS'!$L$111</f>
        <v>714.28571428571433</v>
      </c>
      <c r="K79" s="125">
        <f>K78*'[3]MoEW+Summary TARGETS'!$L$111</f>
        <v>714.28571428571433</v>
      </c>
      <c r="L79" s="125">
        <f>L78*'[3]MoEW+Summary TARGETS'!$L$111</f>
        <v>714.28571428571433</v>
      </c>
      <c r="M79" s="125">
        <f>M78*'[3]MoEW+Summary TARGETS'!$L$111</f>
        <v>0</v>
      </c>
      <c r="N79" s="125">
        <f>N78*'[3]MoEW+Summary TARGETS'!$L$111</f>
        <v>714.28571428571433</v>
      </c>
      <c r="O79" s="125">
        <f>O78*'[3]MoEW+Summary TARGETS'!$L$111</f>
        <v>714.28571428571433</v>
      </c>
      <c r="P79" s="125">
        <f>P78*'[3]MoEW+Summary TARGETS'!$L$111</f>
        <v>714.28571428571433</v>
      </c>
      <c r="Q79" s="141"/>
      <c r="R79" s="142"/>
      <c r="S79" s="143"/>
      <c r="T79" s="143"/>
      <c r="U79" s="143"/>
      <c r="V79" s="143"/>
      <c r="W79" s="143"/>
      <c r="X79" s="143"/>
      <c r="Y79" s="136"/>
      <c r="Z79" s="136"/>
      <c r="AA79" s="137"/>
      <c r="AB79" s="137"/>
      <c r="AC79" s="137"/>
      <c r="AD79" s="137"/>
      <c r="AE79" s="137"/>
      <c r="AF79" s="137"/>
      <c r="AG79" s="137"/>
      <c r="AH79" s="137"/>
      <c r="AI79" s="137"/>
      <c r="AJ79" s="137"/>
      <c r="AK79" s="137"/>
      <c r="AL79" s="138"/>
      <c r="AM79" s="139"/>
    </row>
    <row r="80" spans="1:39" s="140" customFormat="1" x14ac:dyDescent="0.3">
      <c r="A80" s="380"/>
      <c r="B80" s="383"/>
      <c r="C80" s="382"/>
      <c r="D80" s="121" t="s">
        <v>49</v>
      </c>
      <c r="E80" s="122"/>
      <c r="F80" s="123"/>
      <c r="G80" s="135">
        <f>'[3]MoEW+Summary TARGETS'!K115</f>
        <v>14000</v>
      </c>
      <c r="H80" s="124">
        <f>G80</f>
        <v>14000</v>
      </c>
      <c r="I80" s="125">
        <f>I78*'[3]MoEW+Summary TARGETS'!$K$111</f>
        <v>2000</v>
      </c>
      <c r="J80" s="125">
        <f>J78*'[3]MoEW+Summary TARGETS'!$K$111</f>
        <v>2000</v>
      </c>
      <c r="K80" s="125">
        <f>K78*'[3]MoEW+Summary TARGETS'!$K$111</f>
        <v>2000</v>
      </c>
      <c r="L80" s="125">
        <f>L78*'[3]MoEW+Summary TARGETS'!$K$111</f>
        <v>2000</v>
      </c>
      <c r="M80" s="125">
        <f>M78*'[3]MoEW+Summary TARGETS'!$K$111</f>
        <v>0</v>
      </c>
      <c r="N80" s="125">
        <f>N78*'[3]MoEW+Summary TARGETS'!$K$111</f>
        <v>2000</v>
      </c>
      <c r="O80" s="125">
        <f>O78*'[3]MoEW+Summary TARGETS'!$K$111</f>
        <v>2000</v>
      </c>
      <c r="P80" s="125">
        <f>P78*'[3]MoEW+Summary TARGETS'!$K$111</f>
        <v>2000</v>
      </c>
      <c r="Q80" s="141"/>
      <c r="R80" s="142"/>
      <c r="S80" s="143"/>
      <c r="T80" s="143"/>
      <c r="U80" s="143"/>
      <c r="V80" s="143"/>
      <c r="W80" s="143"/>
      <c r="X80" s="143"/>
      <c r="Y80" s="136"/>
      <c r="Z80" s="136"/>
      <c r="AA80" s="137"/>
      <c r="AB80" s="137"/>
      <c r="AC80" s="137"/>
      <c r="AD80" s="137"/>
      <c r="AE80" s="137"/>
      <c r="AF80" s="137"/>
      <c r="AG80" s="137"/>
      <c r="AH80" s="137"/>
      <c r="AI80" s="137"/>
      <c r="AJ80" s="137"/>
      <c r="AK80" s="137"/>
      <c r="AL80" s="138"/>
      <c r="AM80" s="139"/>
    </row>
    <row r="81" spans="1:39" s="140" customFormat="1" x14ac:dyDescent="0.3">
      <c r="A81" s="380"/>
      <c r="B81" s="383"/>
      <c r="C81" s="382"/>
      <c r="D81" s="121" t="s">
        <v>50</v>
      </c>
      <c r="E81" s="122"/>
      <c r="F81" s="123"/>
      <c r="G81" s="135">
        <f>'[3]MoEW+Summary TARGETS'!M115</f>
        <v>800</v>
      </c>
      <c r="H81" s="124">
        <f>G81</f>
        <v>800</v>
      </c>
      <c r="I81" s="125">
        <f>I78*'[3]MoEW+Summary TARGETS'!$M$111</f>
        <v>114.28571428571429</v>
      </c>
      <c r="J81" s="125">
        <f>J78*'[3]MoEW+Summary TARGETS'!$M$111</f>
        <v>114.28571428571429</v>
      </c>
      <c r="K81" s="125">
        <f>K78*'[3]MoEW+Summary TARGETS'!$M$111</f>
        <v>114.28571428571429</v>
      </c>
      <c r="L81" s="125">
        <f>L78*'[3]MoEW+Summary TARGETS'!$M$111</f>
        <v>114.28571428571429</v>
      </c>
      <c r="M81" s="125">
        <f>M78*'[3]MoEW+Summary TARGETS'!$M$111</f>
        <v>0</v>
      </c>
      <c r="N81" s="125">
        <f>N78*'[3]MoEW+Summary TARGETS'!$M$111</f>
        <v>114.28571428571429</v>
      </c>
      <c r="O81" s="125">
        <f>O78*'[3]MoEW+Summary TARGETS'!$M$111</f>
        <v>114.28571428571429</v>
      </c>
      <c r="P81" s="125">
        <f>P78*'[3]MoEW+Summary TARGETS'!$M$111</f>
        <v>114.28571428571429</v>
      </c>
      <c r="Q81" s="141"/>
      <c r="R81" s="142"/>
      <c r="S81" s="143"/>
      <c r="T81" s="143"/>
      <c r="U81" s="143"/>
      <c r="V81" s="143"/>
      <c r="W81" s="143"/>
      <c r="X81" s="143"/>
      <c r="Y81" s="136"/>
      <c r="Z81" s="136"/>
      <c r="AA81" s="137"/>
      <c r="AB81" s="137"/>
      <c r="AC81" s="137"/>
      <c r="AD81" s="137"/>
      <c r="AE81" s="137"/>
      <c r="AF81" s="137"/>
      <c r="AG81" s="137"/>
      <c r="AH81" s="137"/>
      <c r="AI81" s="137"/>
      <c r="AJ81" s="137"/>
      <c r="AK81" s="137"/>
      <c r="AL81" s="138"/>
      <c r="AM81" s="139"/>
    </row>
    <row r="82" spans="1:39" s="140" customFormat="1" x14ac:dyDescent="0.3">
      <c r="A82" s="380"/>
      <c r="B82" s="383"/>
      <c r="C82" s="382"/>
      <c r="D82" s="121" t="s">
        <v>51</v>
      </c>
      <c r="E82" s="122"/>
      <c r="F82" s="123"/>
      <c r="G82" s="135">
        <f>'[3]MoEW+Summary TARGETS'!N115</f>
        <v>200</v>
      </c>
      <c r="H82" s="124">
        <f>G82</f>
        <v>200</v>
      </c>
      <c r="I82" s="125">
        <f>I78*'[3]MoEW+Summary TARGETS'!$N$111</f>
        <v>28.571428571428573</v>
      </c>
      <c r="J82" s="125">
        <f>J78*'[3]MoEW+Summary TARGETS'!$N$111</f>
        <v>28.571428571428573</v>
      </c>
      <c r="K82" s="125">
        <f>K78*'[3]MoEW+Summary TARGETS'!$N$111</f>
        <v>28.571428571428573</v>
      </c>
      <c r="L82" s="125">
        <f>L78*'[3]MoEW+Summary TARGETS'!$N$111</f>
        <v>28.571428571428573</v>
      </c>
      <c r="M82" s="125">
        <f>M78*'[3]MoEW+Summary TARGETS'!$N$111</f>
        <v>0</v>
      </c>
      <c r="N82" s="125">
        <f>N78*'[3]MoEW+Summary TARGETS'!$N$111</f>
        <v>28.571428571428573</v>
      </c>
      <c r="O82" s="125">
        <f>O78*'[3]MoEW+Summary TARGETS'!$N$111</f>
        <v>28.571428571428573</v>
      </c>
      <c r="P82" s="125">
        <f>P78*'[3]MoEW+Summary TARGETS'!$N$111</f>
        <v>28.571428571428573</v>
      </c>
      <c r="Q82" s="141"/>
      <c r="R82" s="142"/>
      <c r="S82" s="143"/>
      <c r="T82" s="143"/>
      <c r="U82" s="143"/>
      <c r="V82" s="143"/>
      <c r="W82" s="143"/>
      <c r="X82" s="143"/>
      <c r="Y82" s="136"/>
      <c r="Z82" s="136"/>
      <c r="AA82" s="137"/>
      <c r="AB82" s="137"/>
      <c r="AC82" s="137"/>
      <c r="AD82" s="137"/>
      <c r="AE82" s="137"/>
      <c r="AF82" s="137"/>
      <c r="AG82" s="137"/>
      <c r="AH82" s="137"/>
      <c r="AI82" s="137"/>
      <c r="AJ82" s="137"/>
      <c r="AK82" s="137"/>
      <c r="AL82" s="138"/>
      <c r="AM82" s="139"/>
    </row>
    <row r="83" spans="1:39" s="55" customFormat="1" ht="38.25" customHeight="1" x14ac:dyDescent="0.3">
      <c r="A83" s="380"/>
      <c r="B83" s="69" t="s">
        <v>221</v>
      </c>
      <c r="C83" s="70" t="s">
        <v>53</v>
      </c>
      <c r="D83" s="69" t="s">
        <v>222</v>
      </c>
      <c r="E83" s="71"/>
      <c r="F83" s="144"/>
      <c r="G83" s="231"/>
      <c r="H83" s="74"/>
      <c r="I83" s="73"/>
      <c r="J83" s="73"/>
      <c r="K83" s="73"/>
      <c r="L83" s="73"/>
      <c r="M83" s="73"/>
      <c r="N83" s="73"/>
      <c r="O83" s="73"/>
      <c r="P83" s="73"/>
      <c r="Q83" s="75"/>
      <c r="R83" s="76"/>
      <c r="S83" s="77"/>
      <c r="T83" s="77"/>
      <c r="U83" s="77"/>
      <c r="V83" s="77"/>
      <c r="W83" s="77"/>
      <c r="X83" s="77"/>
      <c r="Y83" s="78"/>
      <c r="Z83" s="78"/>
      <c r="AA83" s="79"/>
      <c r="AB83" s="79"/>
      <c r="AC83" s="79"/>
      <c r="AD83" s="79"/>
      <c r="AE83" s="79"/>
      <c r="AF83" s="79"/>
      <c r="AG83" s="79"/>
      <c r="AH83" s="79"/>
      <c r="AI83" s="79"/>
      <c r="AJ83" s="79"/>
      <c r="AK83" s="79"/>
      <c r="AL83" s="80"/>
      <c r="AM83" s="54"/>
    </row>
    <row r="84" spans="1:39" s="55" customFormat="1" ht="49.5" customHeight="1" x14ac:dyDescent="0.3">
      <c r="A84" s="380"/>
      <c r="B84" s="69" t="s">
        <v>223</v>
      </c>
      <c r="C84" s="70" t="s">
        <v>53</v>
      </c>
      <c r="D84" s="69" t="s">
        <v>224</v>
      </c>
      <c r="E84" s="71"/>
      <c r="F84" s="145"/>
      <c r="G84" s="231"/>
      <c r="H84" s="74"/>
      <c r="I84" s="73"/>
      <c r="J84" s="73"/>
      <c r="K84" s="73"/>
      <c r="L84" s="73"/>
      <c r="M84" s="73"/>
      <c r="N84" s="73"/>
      <c r="O84" s="73"/>
      <c r="P84" s="73"/>
      <c r="Q84" s="75"/>
      <c r="R84" s="76"/>
      <c r="S84" s="77"/>
      <c r="T84" s="77"/>
      <c r="U84" s="77"/>
      <c r="V84" s="77"/>
      <c r="W84" s="77"/>
      <c r="X84" s="77"/>
      <c r="Y84" s="78"/>
      <c r="Z84" s="78"/>
      <c r="AA84" s="79"/>
      <c r="AB84" s="79"/>
      <c r="AC84" s="79"/>
      <c r="AD84" s="79"/>
      <c r="AE84" s="79"/>
      <c r="AF84" s="79"/>
      <c r="AG84" s="79"/>
      <c r="AH84" s="79"/>
      <c r="AI84" s="79"/>
      <c r="AJ84" s="79"/>
      <c r="AK84" s="79"/>
      <c r="AL84" s="80"/>
      <c r="AM84" s="54"/>
    </row>
    <row r="85" spans="1:39" s="55" customFormat="1" ht="44.25" customHeight="1" x14ac:dyDescent="0.3">
      <c r="A85" s="380"/>
      <c r="B85" s="69" t="s">
        <v>225</v>
      </c>
      <c r="C85" s="70" t="s">
        <v>53</v>
      </c>
      <c r="D85" s="69" t="s">
        <v>226</v>
      </c>
      <c r="E85" s="71"/>
      <c r="F85" s="145"/>
      <c r="G85" s="231"/>
      <c r="H85" s="74"/>
      <c r="I85" s="73"/>
      <c r="J85" s="73"/>
      <c r="K85" s="73"/>
      <c r="L85" s="73"/>
      <c r="M85" s="73"/>
      <c r="N85" s="73"/>
      <c r="O85" s="73"/>
      <c r="P85" s="73"/>
      <c r="Q85" s="75"/>
      <c r="R85" s="76"/>
      <c r="S85" s="77"/>
      <c r="T85" s="77"/>
      <c r="U85" s="77"/>
      <c r="V85" s="77"/>
      <c r="W85" s="77"/>
      <c r="X85" s="77"/>
      <c r="Y85" s="78"/>
      <c r="Z85" s="78"/>
      <c r="AA85" s="79"/>
      <c r="AB85" s="79"/>
      <c r="AC85" s="79"/>
      <c r="AD85" s="79"/>
      <c r="AE85" s="79"/>
      <c r="AF85" s="79"/>
      <c r="AG85" s="79"/>
      <c r="AH85" s="79"/>
      <c r="AI85" s="79"/>
      <c r="AJ85" s="79"/>
      <c r="AK85" s="79"/>
      <c r="AL85" s="80"/>
      <c r="AM85" s="54"/>
    </row>
    <row r="86" spans="1:39" s="55" customFormat="1" ht="44.25" customHeight="1" x14ac:dyDescent="0.3">
      <c r="A86" s="380"/>
      <c r="B86" s="69" t="s">
        <v>227</v>
      </c>
      <c r="C86" s="70" t="s">
        <v>53</v>
      </c>
      <c r="D86" s="69" t="s">
        <v>228</v>
      </c>
      <c r="E86" s="71"/>
      <c r="F86" s="145"/>
      <c r="G86" s="231"/>
      <c r="H86" s="74"/>
      <c r="I86" s="73"/>
      <c r="J86" s="73"/>
      <c r="K86" s="73"/>
      <c r="L86" s="73"/>
      <c r="M86" s="73"/>
      <c r="N86" s="73"/>
      <c r="O86" s="73"/>
      <c r="P86" s="73"/>
      <c r="Q86" s="75"/>
      <c r="R86" s="76"/>
      <c r="S86" s="77"/>
      <c r="T86" s="77"/>
      <c r="U86" s="77"/>
      <c r="V86" s="77"/>
      <c r="W86" s="77"/>
      <c r="X86" s="77"/>
      <c r="Y86" s="78"/>
      <c r="Z86" s="78"/>
      <c r="AA86" s="79"/>
      <c r="AB86" s="79"/>
      <c r="AC86" s="79"/>
      <c r="AD86" s="79"/>
      <c r="AE86" s="79"/>
      <c r="AF86" s="79"/>
      <c r="AG86" s="79"/>
      <c r="AH86" s="79"/>
      <c r="AI86" s="79"/>
      <c r="AJ86" s="79"/>
      <c r="AK86" s="79"/>
      <c r="AL86" s="80"/>
      <c r="AM86" s="54"/>
    </row>
    <row r="87" spans="1:39" s="55" customFormat="1" ht="42.75" customHeight="1" x14ac:dyDescent="0.3">
      <c r="A87" s="381"/>
      <c r="B87" s="69" t="s">
        <v>229</v>
      </c>
      <c r="C87" s="70" t="s">
        <v>53</v>
      </c>
      <c r="D87" s="69" t="s">
        <v>230</v>
      </c>
      <c r="E87" s="71"/>
      <c r="F87" s="145"/>
      <c r="G87" s="231"/>
      <c r="H87" s="74"/>
      <c r="I87" s="73"/>
      <c r="J87" s="73"/>
      <c r="K87" s="73"/>
      <c r="L87" s="73"/>
      <c r="M87" s="73"/>
      <c r="N87" s="73"/>
      <c r="O87" s="73"/>
      <c r="P87" s="73"/>
      <c r="Q87" s="75"/>
      <c r="R87" s="76"/>
      <c r="S87" s="77"/>
      <c r="T87" s="77"/>
      <c r="U87" s="77"/>
      <c r="V87" s="77"/>
      <c r="W87" s="77"/>
      <c r="X87" s="77"/>
      <c r="Y87" s="78"/>
      <c r="Z87" s="78"/>
      <c r="AA87" s="79"/>
      <c r="AB87" s="79"/>
      <c r="AC87" s="79"/>
      <c r="AD87" s="79"/>
      <c r="AE87" s="79"/>
      <c r="AF87" s="79"/>
      <c r="AG87" s="79"/>
      <c r="AH87" s="79"/>
      <c r="AI87" s="79"/>
      <c r="AJ87" s="79"/>
      <c r="AK87" s="79"/>
      <c r="AL87" s="80"/>
      <c r="AM87" s="54"/>
    </row>
    <row r="88" spans="1:39" ht="46.8" x14ac:dyDescent="0.3">
      <c r="A88" s="375" t="s">
        <v>155</v>
      </c>
      <c r="B88" s="373">
        <v>3.4</v>
      </c>
      <c r="C88" s="373" t="s">
        <v>201</v>
      </c>
      <c r="D88" s="56" t="s">
        <v>231</v>
      </c>
      <c r="E88" s="67">
        <f>F88/H88</f>
        <v>89</v>
      </c>
      <c r="F88" s="57">
        <v>7120</v>
      </c>
      <c r="G88" s="58">
        <f>G89</f>
        <v>80</v>
      </c>
      <c r="H88" s="58">
        <f>H89</f>
        <v>80</v>
      </c>
      <c r="I88" s="58"/>
      <c r="J88" s="58"/>
      <c r="K88" s="58"/>
      <c r="L88" s="58"/>
      <c r="M88" s="58"/>
      <c r="N88" s="58"/>
      <c r="O88" s="58"/>
      <c r="P88" s="58"/>
      <c r="Q88" s="88"/>
      <c r="R88" s="89"/>
      <c r="S88" s="90"/>
      <c r="T88" s="90"/>
      <c r="U88" s="90"/>
      <c r="V88" s="90"/>
      <c r="W88" s="90"/>
      <c r="X88" s="90"/>
      <c r="Y88" s="91"/>
      <c r="Z88" s="91"/>
      <c r="AA88" s="92" t="s">
        <v>232</v>
      </c>
      <c r="AB88" s="92" t="s">
        <v>73</v>
      </c>
      <c r="AC88" s="92" t="s">
        <v>233</v>
      </c>
      <c r="AD88" s="92"/>
      <c r="AE88" s="92" t="s">
        <v>205</v>
      </c>
      <c r="AF88" s="92" t="s">
        <v>206</v>
      </c>
      <c r="AG88" s="92" t="s">
        <v>207</v>
      </c>
      <c r="AH88" s="92" t="s">
        <v>41</v>
      </c>
      <c r="AI88" s="92" t="s">
        <v>42</v>
      </c>
      <c r="AJ88" s="92" t="s">
        <v>68</v>
      </c>
      <c r="AK88" s="92" t="s">
        <v>158</v>
      </c>
      <c r="AL88" s="93" t="s">
        <v>79</v>
      </c>
      <c r="AM88" s="40"/>
    </row>
    <row r="89" spans="1:39" x14ac:dyDescent="0.3">
      <c r="A89" s="375"/>
      <c r="B89" s="374"/>
      <c r="C89" s="373"/>
      <c r="D89" s="65" t="s">
        <v>159</v>
      </c>
      <c r="E89" s="66"/>
      <c r="F89" s="67"/>
      <c r="G89" s="94">
        <v>80</v>
      </c>
      <c r="H89" s="94">
        <v>80</v>
      </c>
      <c r="I89" s="94"/>
      <c r="J89" s="94"/>
      <c r="K89" s="94"/>
      <c r="L89" s="94"/>
      <c r="M89" s="94"/>
      <c r="N89" s="94"/>
      <c r="O89" s="94"/>
      <c r="P89" s="94"/>
      <c r="Q89" s="88"/>
      <c r="R89" s="89"/>
      <c r="S89" s="90"/>
      <c r="T89" s="90"/>
      <c r="U89" s="90"/>
      <c r="V89" s="90"/>
      <c r="W89" s="90"/>
      <c r="X89" s="90"/>
      <c r="Y89" s="92" t="s">
        <v>160</v>
      </c>
      <c r="Z89" s="91"/>
      <c r="AA89" s="92"/>
      <c r="AB89" s="92"/>
      <c r="AC89" s="92"/>
      <c r="AD89" s="92"/>
      <c r="AE89" s="92"/>
      <c r="AF89" s="92"/>
      <c r="AG89" s="92"/>
      <c r="AH89" s="92"/>
      <c r="AI89" s="92"/>
      <c r="AJ89" s="92"/>
      <c r="AK89" s="92"/>
      <c r="AL89" s="93"/>
      <c r="AM89" s="40"/>
    </row>
    <row r="90" spans="1:39" ht="46.8" x14ac:dyDescent="0.3">
      <c r="A90" s="376"/>
      <c r="B90" s="95" t="s">
        <v>234</v>
      </c>
      <c r="C90" s="70" t="s">
        <v>53</v>
      </c>
      <c r="D90" s="69" t="s">
        <v>235</v>
      </c>
      <c r="E90" s="71"/>
      <c r="F90" s="108"/>
      <c r="G90" s="74"/>
      <c r="H90" s="74"/>
      <c r="I90" s="74"/>
      <c r="J90" s="74"/>
      <c r="K90" s="74"/>
      <c r="L90" s="74"/>
      <c r="M90" s="74"/>
      <c r="N90" s="74"/>
      <c r="O90" s="74"/>
      <c r="P90" s="74"/>
      <c r="Q90" s="99"/>
      <c r="R90" s="100"/>
      <c r="S90" s="101"/>
      <c r="T90" s="101"/>
      <c r="U90" s="101"/>
      <c r="V90" s="101"/>
      <c r="W90" s="101"/>
      <c r="X90" s="101"/>
      <c r="Y90" s="102"/>
      <c r="Z90" s="102"/>
      <c r="AA90" s="103" t="s">
        <v>236</v>
      </c>
      <c r="AB90" s="103" t="s">
        <v>3</v>
      </c>
      <c r="AC90" s="103" t="s">
        <v>237</v>
      </c>
      <c r="AD90" s="103" t="s">
        <v>238</v>
      </c>
      <c r="AE90" s="103"/>
      <c r="AF90" s="103" t="s">
        <v>189</v>
      </c>
      <c r="AG90" s="103" t="s">
        <v>239</v>
      </c>
      <c r="AH90" s="103" t="s">
        <v>41</v>
      </c>
      <c r="AI90" s="103"/>
      <c r="AJ90" s="103"/>
      <c r="AK90" s="103" t="s">
        <v>158</v>
      </c>
      <c r="AL90" s="104" t="s">
        <v>89</v>
      </c>
      <c r="AM90" s="40"/>
    </row>
    <row r="91" spans="1:39" ht="66" customHeight="1" x14ac:dyDescent="0.3">
      <c r="A91" s="377" t="s">
        <v>240</v>
      </c>
      <c r="B91" s="42">
        <v>4</v>
      </c>
      <c r="C91" s="42" t="s">
        <v>44</v>
      </c>
      <c r="D91" s="232" t="s">
        <v>338</v>
      </c>
      <c r="E91" s="222"/>
      <c r="F91" s="44">
        <f>F92+F98+F106+F112</f>
        <v>36000000</v>
      </c>
      <c r="G91" s="46"/>
      <c r="H91" s="46"/>
      <c r="I91" s="46"/>
      <c r="J91" s="46"/>
      <c r="K91" s="46"/>
      <c r="L91" s="46"/>
      <c r="M91" s="46"/>
      <c r="N91" s="46"/>
      <c r="O91" s="46"/>
      <c r="P91" s="46"/>
      <c r="Q91" s="81"/>
      <c r="R91" s="82"/>
      <c r="S91" s="83"/>
      <c r="T91" s="83"/>
      <c r="U91" s="83"/>
      <c r="V91" s="83"/>
      <c r="W91" s="83"/>
      <c r="X91" s="83"/>
      <c r="Y91" s="84"/>
      <c r="Z91" s="84"/>
      <c r="AA91" s="85" t="s">
        <v>173</v>
      </c>
      <c r="AB91" s="86" t="s">
        <v>63</v>
      </c>
      <c r="AC91" s="85" t="s">
        <v>174</v>
      </c>
      <c r="AD91" s="85" t="s">
        <v>175</v>
      </c>
      <c r="AE91" s="85" t="s">
        <v>65</v>
      </c>
      <c r="AF91" s="85" t="s">
        <v>176</v>
      </c>
      <c r="AG91" s="85" t="s">
        <v>78</v>
      </c>
      <c r="AH91" s="85" t="s">
        <v>41</v>
      </c>
      <c r="AI91" s="85" t="s">
        <v>42</v>
      </c>
      <c r="AJ91" s="85" t="s">
        <v>68</v>
      </c>
      <c r="AK91" s="85" t="s">
        <v>69</v>
      </c>
      <c r="AL91" s="87" t="s">
        <v>177</v>
      </c>
      <c r="AM91" s="40"/>
    </row>
    <row r="92" spans="1:39" ht="69.75" customHeight="1" x14ac:dyDescent="0.3">
      <c r="A92" s="378"/>
      <c r="B92" s="373">
        <v>4.0999999999999996</v>
      </c>
      <c r="C92" s="373" t="s">
        <v>46</v>
      </c>
      <c r="D92" s="148" t="s">
        <v>241</v>
      </c>
      <c r="E92" s="67"/>
      <c r="F92" s="109">
        <v>1000000</v>
      </c>
      <c r="G92" s="58"/>
      <c r="H92" s="58"/>
      <c r="I92" s="58"/>
      <c r="J92" s="58"/>
      <c r="K92" s="58"/>
      <c r="L92" s="58"/>
      <c r="M92" s="58"/>
      <c r="N92" s="58"/>
      <c r="O92" s="58"/>
      <c r="P92" s="58"/>
      <c r="Q92" s="88"/>
      <c r="R92" s="89"/>
      <c r="S92" s="90"/>
      <c r="T92" s="90"/>
      <c r="U92" s="90"/>
      <c r="V92" s="90"/>
      <c r="W92" s="90"/>
      <c r="X92" s="90"/>
      <c r="Y92" s="91"/>
      <c r="Z92" s="91"/>
      <c r="AA92" s="92" t="s">
        <v>242</v>
      </c>
      <c r="AB92" s="92" t="s">
        <v>73</v>
      </c>
      <c r="AC92" s="92" t="s">
        <v>243</v>
      </c>
      <c r="AD92" s="92"/>
      <c r="AE92" s="92" t="s">
        <v>244</v>
      </c>
      <c r="AF92" s="92" t="s">
        <v>182</v>
      </c>
      <c r="AG92" s="92" t="s">
        <v>78</v>
      </c>
      <c r="AH92" s="92" t="s">
        <v>41</v>
      </c>
      <c r="AI92" s="92" t="s">
        <v>42</v>
      </c>
      <c r="AJ92" s="92" t="s">
        <v>68</v>
      </c>
      <c r="AK92" s="92" t="s">
        <v>69</v>
      </c>
      <c r="AL92" s="93" t="s">
        <v>79</v>
      </c>
      <c r="AM92" s="40"/>
    </row>
    <row r="93" spans="1:39" x14ac:dyDescent="0.3">
      <c r="A93" s="378"/>
      <c r="B93" s="374"/>
      <c r="C93" s="373"/>
      <c r="D93" s="149" t="s">
        <v>123</v>
      </c>
      <c r="E93" s="66"/>
      <c r="F93" s="67"/>
      <c r="G93" s="94">
        <v>3</v>
      </c>
      <c r="H93" s="94">
        <v>3</v>
      </c>
      <c r="I93" s="150"/>
      <c r="J93" s="94"/>
      <c r="K93" s="94"/>
      <c r="L93" s="94"/>
      <c r="M93" s="94"/>
      <c r="N93" s="94"/>
      <c r="O93" s="94"/>
      <c r="P93" s="94"/>
      <c r="Q93" s="88"/>
      <c r="R93" s="89"/>
      <c r="S93" s="90"/>
      <c r="T93" s="90"/>
      <c r="U93" s="90"/>
      <c r="V93" s="90"/>
      <c r="W93" s="90"/>
      <c r="X93" s="90"/>
      <c r="Y93" s="91"/>
      <c r="Z93" s="91"/>
      <c r="AA93" s="92"/>
      <c r="AB93" s="92"/>
      <c r="AC93" s="92"/>
      <c r="AD93" s="92"/>
      <c r="AE93" s="92"/>
      <c r="AF93" s="92"/>
      <c r="AG93" s="92"/>
      <c r="AH93" s="92"/>
      <c r="AI93" s="92"/>
      <c r="AJ93" s="92"/>
      <c r="AK93" s="92"/>
      <c r="AL93" s="93"/>
      <c r="AM93" s="40"/>
    </row>
    <row r="94" spans="1:39" x14ac:dyDescent="0.3">
      <c r="A94" s="378"/>
      <c r="B94" s="374"/>
      <c r="C94" s="373"/>
      <c r="D94" s="149" t="s">
        <v>125</v>
      </c>
      <c r="E94" s="66"/>
      <c r="F94" s="67"/>
      <c r="G94" s="94" t="s">
        <v>245</v>
      </c>
      <c r="H94" s="94" t="s">
        <v>245</v>
      </c>
      <c r="I94" s="150"/>
      <c r="J94" s="94"/>
      <c r="K94" s="94"/>
      <c r="L94" s="94"/>
      <c r="M94" s="94"/>
      <c r="N94" s="94"/>
      <c r="O94" s="94"/>
      <c r="P94" s="94"/>
      <c r="Q94" s="88"/>
      <c r="R94" s="89"/>
      <c r="S94" s="90"/>
      <c r="T94" s="90"/>
      <c r="U94" s="90"/>
      <c r="V94" s="90"/>
      <c r="W94" s="90"/>
      <c r="X94" s="90"/>
      <c r="Y94" s="91"/>
      <c r="Z94" s="91"/>
      <c r="AA94" s="92"/>
      <c r="AB94" s="92"/>
      <c r="AC94" s="92"/>
      <c r="AD94" s="92"/>
      <c r="AE94" s="92"/>
      <c r="AF94" s="92"/>
      <c r="AG94" s="92"/>
      <c r="AH94" s="92"/>
      <c r="AI94" s="92"/>
      <c r="AJ94" s="92"/>
      <c r="AK94" s="92"/>
      <c r="AL94" s="93"/>
      <c r="AM94" s="40"/>
    </row>
    <row r="95" spans="1:39" x14ac:dyDescent="0.3">
      <c r="A95" s="378"/>
      <c r="B95" s="374"/>
      <c r="C95" s="373"/>
      <c r="D95" s="149" t="s">
        <v>126</v>
      </c>
      <c r="E95" s="66"/>
      <c r="F95" s="67"/>
      <c r="G95" s="94">
        <f>SUM(I95:P95)</f>
        <v>476</v>
      </c>
      <c r="H95" s="94">
        <f>SUM(Q95:X95)</f>
        <v>157</v>
      </c>
      <c r="I95" s="151">
        <v>60</v>
      </c>
      <c r="J95" s="152">
        <v>105</v>
      </c>
      <c r="K95" s="152">
        <v>64</v>
      </c>
      <c r="L95" s="152">
        <v>44</v>
      </c>
      <c r="M95" s="152">
        <v>3</v>
      </c>
      <c r="N95" s="152">
        <v>111</v>
      </c>
      <c r="O95" s="152">
        <v>49</v>
      </c>
      <c r="P95" s="152">
        <v>40</v>
      </c>
      <c r="Q95" s="153">
        <v>24</v>
      </c>
      <c r="R95" s="153">
        <v>25</v>
      </c>
      <c r="S95" s="153">
        <v>38</v>
      </c>
      <c r="T95" s="153">
        <v>23</v>
      </c>
      <c r="U95" s="153">
        <v>1</v>
      </c>
      <c r="V95" s="153">
        <v>23</v>
      </c>
      <c r="W95" s="153">
        <v>9</v>
      </c>
      <c r="X95" s="90">
        <v>14</v>
      </c>
      <c r="Y95" s="91"/>
      <c r="Z95" s="91"/>
      <c r="AA95" s="92"/>
      <c r="AB95" s="92"/>
      <c r="AC95" s="92"/>
      <c r="AD95" s="92"/>
      <c r="AE95" s="92"/>
      <c r="AF95" s="92"/>
      <c r="AG95" s="92"/>
      <c r="AH95" s="92"/>
      <c r="AI95" s="92"/>
      <c r="AJ95" s="92"/>
      <c r="AK95" s="92"/>
      <c r="AL95" s="93"/>
      <c r="AM95" s="40"/>
    </row>
    <row r="96" spans="1:39" ht="54" x14ac:dyDescent="0.3">
      <c r="A96" s="378"/>
      <c r="B96" s="69" t="s">
        <v>339</v>
      </c>
      <c r="C96" s="70" t="s">
        <v>53</v>
      </c>
      <c r="D96" s="154" t="s">
        <v>246</v>
      </c>
      <c r="E96" s="155"/>
      <c r="F96" s="108"/>
      <c r="G96" s="74"/>
      <c r="H96" s="74"/>
      <c r="I96" s="74"/>
      <c r="J96" s="74"/>
      <c r="K96" s="74"/>
      <c r="L96" s="74"/>
      <c r="M96" s="74"/>
      <c r="N96" s="74"/>
      <c r="O96" s="74"/>
      <c r="P96" s="74"/>
      <c r="Q96" s="99"/>
      <c r="R96" s="100"/>
      <c r="S96" s="101"/>
      <c r="T96" s="101"/>
      <c r="U96" s="101"/>
      <c r="V96" s="101"/>
      <c r="W96" s="101"/>
      <c r="X96" s="101"/>
      <c r="Y96" s="102"/>
      <c r="Z96" s="102"/>
      <c r="AA96" s="103" t="s">
        <v>247</v>
      </c>
      <c r="AB96" s="103" t="s">
        <v>247</v>
      </c>
      <c r="AC96" s="103" t="s">
        <v>248</v>
      </c>
      <c r="AD96" s="103" t="s">
        <v>175</v>
      </c>
      <c r="AE96" s="103"/>
      <c r="AF96" s="103"/>
      <c r="AG96" s="103" t="s">
        <v>40</v>
      </c>
      <c r="AH96" s="103"/>
      <c r="AI96" s="103"/>
      <c r="AJ96" s="103"/>
      <c r="AK96" s="103" t="s">
        <v>69</v>
      </c>
      <c r="AL96" s="104" t="s">
        <v>89</v>
      </c>
      <c r="AM96" s="40"/>
    </row>
    <row r="97" spans="1:39" ht="54" x14ac:dyDescent="0.3">
      <c r="A97" s="378"/>
      <c r="B97" s="69" t="s">
        <v>340</v>
      </c>
      <c r="C97" s="70" t="s">
        <v>53</v>
      </c>
      <c r="D97" s="156" t="s">
        <v>250</v>
      </c>
      <c r="E97" s="157"/>
      <c r="F97" s="108"/>
      <c r="G97" s="74"/>
      <c r="H97" s="74"/>
      <c r="I97" s="74"/>
      <c r="J97" s="74"/>
      <c r="K97" s="74"/>
      <c r="L97" s="74"/>
      <c r="M97" s="74"/>
      <c r="N97" s="74"/>
      <c r="O97" s="74"/>
      <c r="P97" s="74"/>
      <c r="Q97" s="99"/>
      <c r="R97" s="100"/>
      <c r="S97" s="101"/>
      <c r="T97" s="101"/>
      <c r="U97" s="101"/>
      <c r="V97" s="101"/>
      <c r="W97" s="101"/>
      <c r="X97" s="101"/>
      <c r="Y97" s="102"/>
      <c r="Z97" s="102"/>
      <c r="AA97" s="103" t="s">
        <v>251</v>
      </c>
      <c r="AB97" s="103" t="s">
        <v>3</v>
      </c>
      <c r="AC97" s="103" t="s">
        <v>252</v>
      </c>
      <c r="AD97" s="103" t="s">
        <v>213</v>
      </c>
      <c r="AE97" s="103"/>
      <c r="AF97" s="103"/>
      <c r="AG97" s="103" t="s">
        <v>40</v>
      </c>
      <c r="AH97" s="103"/>
      <c r="AI97" s="103"/>
      <c r="AJ97" s="103"/>
      <c r="AK97" s="103" t="s">
        <v>69</v>
      </c>
      <c r="AL97" s="104" t="s">
        <v>89</v>
      </c>
      <c r="AM97" s="40"/>
    </row>
    <row r="98" spans="1:39" ht="72" x14ac:dyDescent="0.3">
      <c r="A98" s="378"/>
      <c r="B98" s="373">
        <v>4.2</v>
      </c>
      <c r="C98" s="373" t="s">
        <v>46</v>
      </c>
      <c r="D98" s="148" t="s">
        <v>253</v>
      </c>
      <c r="E98" s="223">
        <f>F98/H98</f>
        <v>15.207527582233386</v>
      </c>
      <c r="F98" s="158">
        <v>31700000</v>
      </c>
      <c r="G98" s="58">
        <f>SUM(G99:G102)</f>
        <v>2421894</v>
      </c>
      <c r="H98" s="58">
        <f>SUM(H99:H102)</f>
        <v>2084494</v>
      </c>
      <c r="I98" s="58">
        <f t="shared" ref="I98:P98" si="6">SUM(I99:I102)</f>
        <v>235449</v>
      </c>
      <c r="J98" s="58">
        <f t="shared" si="6"/>
        <v>364048</v>
      </c>
      <c r="K98" s="58">
        <f t="shared" si="6"/>
        <v>442358</v>
      </c>
      <c r="L98" s="58">
        <f t="shared" si="6"/>
        <v>339369</v>
      </c>
      <c r="M98" s="58">
        <f t="shared" si="6"/>
        <v>32397</v>
      </c>
      <c r="N98" s="58">
        <f t="shared" si="6"/>
        <v>754175</v>
      </c>
      <c r="O98" s="58">
        <f t="shared" si="6"/>
        <v>148055</v>
      </c>
      <c r="P98" s="58">
        <f t="shared" si="6"/>
        <v>106043</v>
      </c>
      <c r="Q98" s="159"/>
      <c r="R98" s="160"/>
      <c r="S98" s="160"/>
      <c r="T98" s="160"/>
      <c r="U98" s="160"/>
      <c r="V98" s="160"/>
      <c r="W98" s="160"/>
      <c r="X98" s="161"/>
      <c r="Y98" s="102"/>
      <c r="Z98" s="102"/>
      <c r="AA98" s="103" t="s">
        <v>254</v>
      </c>
      <c r="AB98" s="103" t="s">
        <v>255</v>
      </c>
      <c r="AC98" s="103" t="s">
        <v>256</v>
      </c>
      <c r="AD98" s="103" t="s">
        <v>257</v>
      </c>
      <c r="AE98" s="103"/>
      <c r="AF98" s="103"/>
      <c r="AG98" s="103"/>
      <c r="AH98" s="103"/>
      <c r="AI98" s="103"/>
      <c r="AJ98" s="103"/>
      <c r="AK98" s="103"/>
      <c r="AL98" s="104"/>
      <c r="AM98" s="40"/>
    </row>
    <row r="99" spans="1:39" s="55" customFormat="1" x14ac:dyDescent="0.3">
      <c r="A99" s="378"/>
      <c r="B99" s="374"/>
      <c r="C99" s="373"/>
      <c r="D99" s="149" t="s">
        <v>258</v>
      </c>
      <c r="E99" s="224"/>
      <c r="F99" s="162"/>
      <c r="G99" s="94">
        <f>SUM(I99:P99)</f>
        <v>864424</v>
      </c>
      <c r="H99" s="94">
        <f>SUM(Q99:X99)</f>
        <v>754638</v>
      </c>
      <c r="I99" s="163">
        <v>92805</v>
      </c>
      <c r="J99" s="163">
        <v>132839</v>
      </c>
      <c r="K99" s="163">
        <v>241297</v>
      </c>
      <c r="L99" s="163">
        <v>124212</v>
      </c>
      <c r="M99" s="163">
        <v>7196</v>
      </c>
      <c r="N99" s="163">
        <v>198388</v>
      </c>
      <c r="O99" s="163">
        <v>40208</v>
      </c>
      <c r="P99" s="163">
        <v>27479</v>
      </c>
      <c r="Q99" s="164">
        <v>77661</v>
      </c>
      <c r="R99" s="164">
        <v>110495</v>
      </c>
      <c r="S99" s="164">
        <v>231287</v>
      </c>
      <c r="T99" s="164">
        <v>116500</v>
      </c>
      <c r="U99" s="164">
        <v>7126</v>
      </c>
      <c r="V99" s="164">
        <v>158986</v>
      </c>
      <c r="W99" s="164">
        <v>32939</v>
      </c>
      <c r="X99" s="164">
        <v>19644</v>
      </c>
      <c r="Y99" s="78"/>
      <c r="Z99" s="78"/>
      <c r="AA99" s="79"/>
      <c r="AB99" s="79"/>
      <c r="AC99" s="79"/>
      <c r="AD99" s="79"/>
      <c r="AE99" s="79"/>
      <c r="AF99" s="79"/>
      <c r="AG99" s="79"/>
      <c r="AH99" s="79"/>
      <c r="AI99" s="79"/>
      <c r="AJ99" s="79"/>
      <c r="AK99" s="79"/>
      <c r="AL99" s="80"/>
      <c r="AM99" s="54"/>
    </row>
    <row r="100" spans="1:39" s="55" customFormat="1" x14ac:dyDescent="0.3">
      <c r="A100" s="378"/>
      <c r="B100" s="374"/>
      <c r="C100" s="373"/>
      <c r="D100" s="149" t="s">
        <v>259</v>
      </c>
      <c r="E100" s="224"/>
      <c r="F100" s="162"/>
      <c r="G100" s="94">
        <f>SUM(I100:P100)</f>
        <v>1495470</v>
      </c>
      <c r="H100" s="94">
        <f>SUM(Q100:X100)</f>
        <v>1267856</v>
      </c>
      <c r="I100" s="163">
        <v>142644</v>
      </c>
      <c r="J100" s="163">
        <v>221289</v>
      </c>
      <c r="K100" s="163">
        <v>194241</v>
      </c>
      <c r="L100" s="163">
        <v>211437</v>
      </c>
      <c r="M100" s="163">
        <v>15901</v>
      </c>
      <c r="N100" s="163">
        <v>554547</v>
      </c>
      <c r="O100" s="163">
        <v>77467</v>
      </c>
      <c r="P100" s="163">
        <v>77944</v>
      </c>
      <c r="Q100" s="164">
        <v>117703</v>
      </c>
      <c r="R100" s="164">
        <v>174112</v>
      </c>
      <c r="S100" s="164">
        <v>177648</v>
      </c>
      <c r="T100" s="164">
        <v>196437</v>
      </c>
      <c r="U100" s="164">
        <v>15896</v>
      </c>
      <c r="V100" s="164">
        <v>473042</v>
      </c>
      <c r="W100" s="164">
        <v>55539</v>
      </c>
      <c r="X100" s="164">
        <v>57479</v>
      </c>
      <c r="Y100" s="78"/>
      <c r="Z100" s="78"/>
      <c r="AA100" s="79"/>
      <c r="AB100" s="79"/>
      <c r="AC100" s="79"/>
      <c r="AD100" s="79"/>
      <c r="AE100" s="79"/>
      <c r="AF100" s="79"/>
      <c r="AG100" s="79"/>
      <c r="AH100" s="79"/>
      <c r="AI100" s="79"/>
      <c r="AJ100" s="79"/>
      <c r="AK100" s="79"/>
      <c r="AL100" s="80"/>
      <c r="AM100" s="54"/>
    </row>
    <row r="101" spans="1:39" s="55" customFormat="1" x14ac:dyDescent="0.3">
      <c r="A101" s="378"/>
      <c r="B101" s="374"/>
      <c r="C101" s="373"/>
      <c r="D101" s="149" t="s">
        <v>50</v>
      </c>
      <c r="E101" s="224"/>
      <c r="F101" s="162"/>
      <c r="G101" s="94">
        <v>42000</v>
      </c>
      <c r="H101" s="94">
        <v>42000</v>
      </c>
      <c r="I101" s="163">
        <v>0</v>
      </c>
      <c r="J101" s="163">
        <v>6720</v>
      </c>
      <c r="K101" s="163">
        <v>4620</v>
      </c>
      <c r="L101" s="163">
        <v>2520</v>
      </c>
      <c r="M101" s="163">
        <v>6300</v>
      </c>
      <c r="N101" s="163">
        <v>840</v>
      </c>
      <c r="O101" s="163">
        <v>20580</v>
      </c>
      <c r="P101" s="163">
        <v>420</v>
      </c>
      <c r="Q101" s="164"/>
      <c r="R101" s="164">
        <v>6720</v>
      </c>
      <c r="S101" s="164">
        <v>4620</v>
      </c>
      <c r="T101" s="164">
        <v>2520</v>
      </c>
      <c r="U101" s="164">
        <v>6300</v>
      </c>
      <c r="V101" s="164">
        <v>840</v>
      </c>
      <c r="W101" s="164">
        <v>20580</v>
      </c>
      <c r="X101" s="164">
        <v>420</v>
      </c>
      <c r="Y101" s="78"/>
      <c r="Z101" s="78"/>
      <c r="AA101" s="79"/>
      <c r="AB101" s="79"/>
      <c r="AC101" s="79"/>
      <c r="AD101" s="79"/>
      <c r="AE101" s="79"/>
      <c r="AF101" s="79"/>
      <c r="AG101" s="79"/>
      <c r="AH101" s="79"/>
      <c r="AI101" s="79"/>
      <c r="AJ101" s="79"/>
      <c r="AK101" s="79"/>
      <c r="AL101" s="80"/>
      <c r="AM101" s="54"/>
    </row>
    <row r="102" spans="1:39" s="55" customFormat="1" x14ac:dyDescent="0.3">
      <c r="A102" s="378"/>
      <c r="B102" s="374"/>
      <c r="C102" s="373"/>
      <c r="D102" s="149" t="s">
        <v>51</v>
      </c>
      <c r="E102" s="224"/>
      <c r="F102" s="162"/>
      <c r="G102" s="94">
        <v>20000</v>
      </c>
      <c r="H102" s="94">
        <v>20000</v>
      </c>
      <c r="I102" s="163">
        <v>0</v>
      </c>
      <c r="J102" s="163">
        <v>3200</v>
      </c>
      <c r="K102" s="163">
        <v>2200</v>
      </c>
      <c r="L102" s="163">
        <v>1200</v>
      </c>
      <c r="M102" s="163">
        <v>3000</v>
      </c>
      <c r="N102" s="163">
        <v>400</v>
      </c>
      <c r="O102" s="163">
        <v>9800</v>
      </c>
      <c r="P102" s="163">
        <v>200</v>
      </c>
      <c r="Q102" s="164"/>
      <c r="R102" s="164">
        <v>3200</v>
      </c>
      <c r="S102" s="164">
        <v>2200</v>
      </c>
      <c r="T102" s="164">
        <v>1200</v>
      </c>
      <c r="U102" s="164">
        <v>3000</v>
      </c>
      <c r="V102" s="164">
        <v>400</v>
      </c>
      <c r="W102" s="164">
        <v>9800</v>
      </c>
      <c r="X102" s="164">
        <v>200</v>
      </c>
      <c r="Y102" s="78"/>
      <c r="Z102" s="78"/>
      <c r="AA102" s="79"/>
      <c r="AB102" s="79"/>
      <c r="AC102" s="79"/>
      <c r="AD102" s="79"/>
      <c r="AE102" s="79"/>
      <c r="AF102" s="79"/>
      <c r="AG102" s="79"/>
      <c r="AH102" s="79"/>
      <c r="AI102" s="79"/>
      <c r="AJ102" s="79"/>
      <c r="AK102" s="79"/>
      <c r="AL102" s="80"/>
      <c r="AM102" s="54"/>
    </row>
    <row r="103" spans="1:39" s="55" customFormat="1" ht="72" x14ac:dyDescent="0.3">
      <c r="A103" s="378"/>
      <c r="B103" s="69" t="s">
        <v>341</v>
      </c>
      <c r="C103" s="70" t="s">
        <v>53</v>
      </c>
      <c r="D103" s="165" t="s">
        <v>261</v>
      </c>
      <c r="E103" s="166"/>
      <c r="F103" s="97"/>
      <c r="G103" s="98"/>
      <c r="H103" s="74"/>
      <c r="I103" s="167"/>
      <c r="J103" s="167"/>
      <c r="K103" s="167"/>
      <c r="L103" s="167"/>
      <c r="M103" s="167"/>
      <c r="N103" s="167"/>
      <c r="O103" s="167"/>
      <c r="P103" s="167"/>
      <c r="Q103" s="168"/>
      <c r="R103" s="169"/>
      <c r="S103" s="170"/>
      <c r="T103" s="170"/>
      <c r="U103" s="170"/>
      <c r="V103" s="170"/>
      <c r="W103" s="170"/>
      <c r="X103" s="170"/>
      <c r="Y103" s="78"/>
      <c r="Z103" s="78"/>
      <c r="AA103" s="79"/>
      <c r="AB103" s="79"/>
      <c r="AC103" s="79"/>
      <c r="AD103" s="79"/>
      <c r="AE103" s="79"/>
      <c r="AF103" s="79"/>
      <c r="AG103" s="79"/>
      <c r="AH103" s="79"/>
      <c r="AI103" s="79"/>
      <c r="AJ103" s="79"/>
      <c r="AK103" s="79"/>
      <c r="AL103" s="80"/>
      <c r="AM103" s="54"/>
    </row>
    <row r="104" spans="1:39" s="55" customFormat="1" ht="36" x14ac:dyDescent="0.3">
      <c r="A104" s="378"/>
      <c r="B104" s="69" t="s">
        <v>342</v>
      </c>
      <c r="C104" s="70" t="s">
        <v>53</v>
      </c>
      <c r="D104" s="165" t="s">
        <v>263</v>
      </c>
      <c r="E104" s="166"/>
      <c r="F104" s="97"/>
      <c r="G104" s="98"/>
      <c r="H104" s="74"/>
      <c r="I104" s="98"/>
      <c r="J104" s="98"/>
      <c r="K104" s="98"/>
      <c r="L104" s="98"/>
      <c r="M104" s="98"/>
      <c r="N104" s="98"/>
      <c r="O104" s="98"/>
      <c r="P104" s="98"/>
      <c r="Q104" s="75"/>
      <c r="R104" s="76"/>
      <c r="S104" s="77"/>
      <c r="T104" s="77"/>
      <c r="U104" s="77"/>
      <c r="V104" s="77"/>
      <c r="W104" s="77"/>
      <c r="X104" s="77"/>
      <c r="Y104" s="78"/>
      <c r="Z104" s="78"/>
      <c r="AA104" s="79"/>
      <c r="AB104" s="79"/>
      <c r="AC104" s="79"/>
      <c r="AD104" s="79"/>
      <c r="AE104" s="79"/>
      <c r="AF104" s="79"/>
      <c r="AG104" s="79"/>
      <c r="AH104" s="79"/>
      <c r="AI104" s="79"/>
      <c r="AJ104" s="79"/>
      <c r="AK104" s="79"/>
      <c r="AL104" s="80"/>
      <c r="AM104" s="54"/>
    </row>
    <row r="105" spans="1:39" s="55" customFormat="1" ht="36" x14ac:dyDescent="0.3">
      <c r="A105" s="378"/>
      <c r="B105" s="69" t="s">
        <v>343</v>
      </c>
      <c r="C105" s="70" t="s">
        <v>53</v>
      </c>
      <c r="D105" s="171" t="s">
        <v>264</v>
      </c>
      <c r="E105" s="172"/>
      <c r="F105" s="173"/>
      <c r="G105" s="174"/>
      <c r="H105" s="175"/>
      <c r="I105" s="174"/>
      <c r="J105" s="174"/>
      <c r="K105" s="174"/>
      <c r="L105" s="174"/>
      <c r="M105" s="174"/>
      <c r="N105" s="174"/>
      <c r="O105" s="174"/>
      <c r="P105" s="174"/>
      <c r="Q105" s="176"/>
      <c r="R105" s="177"/>
      <c r="S105" s="178"/>
      <c r="T105" s="178"/>
      <c r="U105" s="178"/>
      <c r="V105" s="178"/>
      <c r="W105" s="178"/>
      <c r="X105" s="178"/>
      <c r="Y105" s="78"/>
      <c r="Z105" s="78"/>
      <c r="AA105" s="79"/>
      <c r="AB105" s="79"/>
      <c r="AC105" s="79"/>
      <c r="AD105" s="79"/>
      <c r="AE105" s="79"/>
      <c r="AF105" s="79"/>
      <c r="AG105" s="79"/>
      <c r="AH105" s="79"/>
      <c r="AI105" s="79"/>
      <c r="AJ105" s="79"/>
      <c r="AK105" s="79"/>
      <c r="AL105" s="80"/>
      <c r="AM105" s="54"/>
    </row>
    <row r="106" spans="1:39" s="55" customFormat="1" ht="36" x14ac:dyDescent="0.3">
      <c r="A106" s="378"/>
      <c r="B106" s="373">
        <v>4.3</v>
      </c>
      <c r="C106" s="373" t="s">
        <v>46</v>
      </c>
      <c r="D106" s="179" t="s">
        <v>265</v>
      </c>
      <c r="E106" s="225"/>
      <c r="F106" s="180">
        <v>1000000</v>
      </c>
      <c r="G106" s="181"/>
      <c r="H106" s="181"/>
      <c r="I106" s="181"/>
      <c r="J106" s="181"/>
      <c r="K106" s="181"/>
      <c r="L106" s="181"/>
      <c r="M106" s="181"/>
      <c r="N106" s="181"/>
      <c r="O106" s="181"/>
      <c r="P106" s="181"/>
      <c r="Q106" s="164"/>
      <c r="R106" s="164"/>
      <c r="S106" s="164"/>
      <c r="T106" s="164"/>
      <c r="U106" s="164"/>
      <c r="V106" s="164"/>
      <c r="W106" s="164"/>
      <c r="X106" s="164"/>
      <c r="Y106" s="78"/>
      <c r="Z106" s="78"/>
      <c r="AA106" s="79"/>
      <c r="AB106" s="79"/>
      <c r="AC106" s="79"/>
      <c r="AD106" s="79"/>
      <c r="AE106" s="79"/>
      <c r="AF106" s="79"/>
      <c r="AG106" s="79"/>
      <c r="AH106" s="79"/>
      <c r="AI106" s="79"/>
      <c r="AJ106" s="79"/>
      <c r="AK106" s="79"/>
      <c r="AL106" s="80"/>
      <c r="AM106" s="54"/>
    </row>
    <row r="107" spans="1:39" s="55" customFormat="1" x14ac:dyDescent="0.3">
      <c r="A107" s="378"/>
      <c r="B107" s="374"/>
      <c r="C107" s="373"/>
      <c r="D107" s="182" t="s">
        <v>123</v>
      </c>
      <c r="E107" s="226"/>
      <c r="F107" s="183"/>
      <c r="G107" s="163">
        <v>3</v>
      </c>
      <c r="H107" s="163">
        <v>3</v>
      </c>
      <c r="I107" s="163"/>
      <c r="J107" s="163"/>
      <c r="K107" s="163"/>
      <c r="L107" s="163"/>
      <c r="M107" s="163"/>
      <c r="N107" s="163"/>
      <c r="O107" s="163"/>
      <c r="P107" s="163"/>
      <c r="Q107" s="164"/>
      <c r="R107" s="164"/>
      <c r="S107" s="164"/>
      <c r="T107" s="164"/>
      <c r="U107" s="164"/>
      <c r="V107" s="164"/>
      <c r="W107" s="164"/>
      <c r="X107" s="164"/>
      <c r="Y107" s="78"/>
      <c r="Z107" s="78"/>
      <c r="AA107" s="79"/>
      <c r="AB107" s="79"/>
      <c r="AC107" s="79"/>
      <c r="AD107" s="79"/>
      <c r="AE107" s="79"/>
      <c r="AF107" s="79"/>
      <c r="AG107" s="79"/>
      <c r="AH107" s="79"/>
      <c r="AI107" s="79"/>
      <c r="AJ107" s="79"/>
      <c r="AK107" s="79"/>
      <c r="AL107" s="80"/>
      <c r="AM107" s="54"/>
    </row>
    <row r="108" spans="1:39" s="55" customFormat="1" x14ac:dyDescent="0.3">
      <c r="A108" s="378"/>
      <c r="B108" s="374"/>
      <c r="C108" s="373"/>
      <c r="D108" s="182" t="s">
        <v>125</v>
      </c>
      <c r="E108" s="226"/>
      <c r="F108" s="183"/>
      <c r="G108" s="163" t="s">
        <v>245</v>
      </c>
      <c r="H108" s="163" t="s">
        <v>245</v>
      </c>
      <c r="I108" s="163"/>
      <c r="J108" s="163"/>
      <c r="K108" s="163"/>
      <c r="L108" s="163"/>
      <c r="M108" s="163"/>
      <c r="N108" s="163"/>
      <c r="O108" s="163"/>
      <c r="P108" s="163"/>
      <c r="Q108" s="164"/>
      <c r="R108" s="164"/>
      <c r="S108" s="164"/>
      <c r="T108" s="164"/>
      <c r="U108" s="164"/>
      <c r="V108" s="164"/>
      <c r="W108" s="164"/>
      <c r="X108" s="164"/>
      <c r="Y108" s="78"/>
      <c r="Z108" s="78"/>
      <c r="AA108" s="79"/>
      <c r="AB108" s="79"/>
      <c r="AC108" s="79"/>
      <c r="AD108" s="79"/>
      <c r="AE108" s="79"/>
      <c r="AF108" s="79"/>
      <c r="AG108" s="79"/>
      <c r="AH108" s="79"/>
      <c r="AI108" s="79"/>
      <c r="AJ108" s="79"/>
      <c r="AK108" s="79"/>
      <c r="AL108" s="80"/>
      <c r="AM108" s="54"/>
    </row>
    <row r="109" spans="1:39" s="55" customFormat="1" x14ac:dyDescent="0.3">
      <c r="A109" s="378"/>
      <c r="B109" s="374"/>
      <c r="C109" s="373"/>
      <c r="D109" s="182" t="s">
        <v>126</v>
      </c>
      <c r="E109" s="226"/>
      <c r="F109" s="183"/>
      <c r="G109" s="163">
        <f>SUM(I109:P109)</f>
        <v>476</v>
      </c>
      <c r="H109" s="163">
        <f>SUM(Q109:X109)</f>
        <v>157</v>
      </c>
      <c r="I109" s="163">
        <v>60</v>
      </c>
      <c r="J109" s="163">
        <v>105</v>
      </c>
      <c r="K109" s="163">
        <v>64</v>
      </c>
      <c r="L109" s="163">
        <v>44</v>
      </c>
      <c r="M109" s="163">
        <v>3</v>
      </c>
      <c r="N109" s="163">
        <v>111</v>
      </c>
      <c r="O109" s="163">
        <v>49</v>
      </c>
      <c r="P109" s="163">
        <v>40</v>
      </c>
      <c r="Q109" s="164">
        <v>24</v>
      </c>
      <c r="R109" s="164">
        <v>25</v>
      </c>
      <c r="S109" s="164">
        <v>38</v>
      </c>
      <c r="T109" s="164">
        <v>23</v>
      </c>
      <c r="U109" s="164">
        <v>1</v>
      </c>
      <c r="V109" s="164">
        <v>23</v>
      </c>
      <c r="W109" s="164">
        <v>9</v>
      </c>
      <c r="X109" s="164">
        <v>14</v>
      </c>
      <c r="Y109" s="78"/>
      <c r="Z109" s="78"/>
      <c r="AA109" s="79"/>
      <c r="AB109" s="79"/>
      <c r="AC109" s="79"/>
      <c r="AD109" s="79"/>
      <c r="AE109" s="79"/>
      <c r="AF109" s="79"/>
      <c r="AG109" s="79"/>
      <c r="AH109" s="79"/>
      <c r="AI109" s="79"/>
      <c r="AJ109" s="79"/>
      <c r="AK109" s="79"/>
      <c r="AL109" s="80"/>
      <c r="AM109" s="54"/>
    </row>
    <row r="110" spans="1:39" s="55" customFormat="1" ht="54" x14ac:dyDescent="0.3">
      <c r="A110" s="378"/>
      <c r="B110" s="69" t="s">
        <v>344</v>
      </c>
      <c r="C110" s="70" t="s">
        <v>53</v>
      </c>
      <c r="D110" s="165" t="s">
        <v>266</v>
      </c>
      <c r="E110" s="166"/>
      <c r="F110" s="97"/>
      <c r="G110" s="98"/>
      <c r="H110" s="74"/>
      <c r="I110" s="98"/>
      <c r="J110" s="98"/>
      <c r="K110" s="98"/>
      <c r="L110" s="98"/>
      <c r="M110" s="98"/>
      <c r="N110" s="98"/>
      <c r="O110" s="98"/>
      <c r="P110" s="98"/>
      <c r="Q110" s="75"/>
      <c r="R110" s="76"/>
      <c r="S110" s="77"/>
      <c r="T110" s="77"/>
      <c r="U110" s="77"/>
      <c r="V110" s="77"/>
      <c r="W110" s="77"/>
      <c r="X110" s="77"/>
      <c r="Y110" s="78"/>
      <c r="Z110" s="78"/>
      <c r="AA110" s="79"/>
      <c r="AB110" s="79"/>
      <c r="AC110" s="79"/>
      <c r="AD110" s="79"/>
      <c r="AE110" s="79"/>
      <c r="AF110" s="79"/>
      <c r="AG110" s="79"/>
      <c r="AH110" s="79"/>
      <c r="AI110" s="79"/>
      <c r="AJ110" s="79"/>
      <c r="AK110" s="79"/>
      <c r="AL110" s="80"/>
      <c r="AM110" s="54"/>
    </row>
    <row r="111" spans="1:39" s="55" customFormat="1" ht="54" x14ac:dyDescent="0.3">
      <c r="A111" s="378"/>
      <c r="B111" s="69" t="s">
        <v>345</v>
      </c>
      <c r="C111" s="70" t="s">
        <v>53</v>
      </c>
      <c r="D111" s="165" t="s">
        <v>267</v>
      </c>
      <c r="E111" s="166"/>
      <c r="F111" s="97"/>
      <c r="G111" s="98"/>
      <c r="H111" s="74"/>
      <c r="I111" s="98"/>
      <c r="J111" s="98"/>
      <c r="K111" s="98"/>
      <c r="L111" s="98"/>
      <c r="M111" s="98"/>
      <c r="N111" s="98"/>
      <c r="O111" s="98"/>
      <c r="P111" s="98"/>
      <c r="Q111" s="75"/>
      <c r="R111" s="76"/>
      <c r="S111" s="77"/>
      <c r="T111" s="77"/>
      <c r="U111" s="77"/>
      <c r="V111" s="77"/>
      <c r="W111" s="77"/>
      <c r="X111" s="77"/>
      <c r="Y111" s="78"/>
      <c r="Z111" s="78"/>
      <c r="AA111" s="79"/>
      <c r="AB111" s="79"/>
      <c r="AC111" s="79"/>
      <c r="AD111" s="79"/>
      <c r="AE111" s="79"/>
      <c r="AF111" s="79"/>
      <c r="AG111" s="79"/>
      <c r="AH111" s="79"/>
      <c r="AI111" s="79"/>
      <c r="AJ111" s="79"/>
      <c r="AK111" s="79"/>
      <c r="AL111" s="80"/>
      <c r="AM111" s="54"/>
    </row>
    <row r="112" spans="1:39" s="55" customFormat="1" ht="40.5" customHeight="1" x14ac:dyDescent="0.3">
      <c r="A112" s="378"/>
      <c r="B112" s="373">
        <v>4.4000000000000004</v>
      </c>
      <c r="C112" s="373" t="s">
        <v>46</v>
      </c>
      <c r="D112" s="56" t="s">
        <v>268</v>
      </c>
      <c r="E112" s="67"/>
      <c r="F112" s="109">
        <v>2300000</v>
      </c>
      <c r="G112" s="58"/>
      <c r="H112" s="58"/>
      <c r="I112" s="58"/>
      <c r="J112" s="58"/>
      <c r="K112" s="58"/>
      <c r="L112" s="58"/>
      <c r="M112" s="58"/>
      <c r="N112" s="58"/>
      <c r="O112" s="58"/>
      <c r="P112" s="58"/>
      <c r="Q112" s="75"/>
      <c r="R112" s="76"/>
      <c r="S112" s="77"/>
      <c r="T112" s="77"/>
      <c r="U112" s="77"/>
      <c r="V112" s="77"/>
      <c r="W112" s="77"/>
      <c r="X112" s="77"/>
      <c r="Y112" s="78"/>
      <c r="Z112" s="78"/>
      <c r="AA112" s="79"/>
      <c r="AB112" s="79"/>
      <c r="AC112" s="79"/>
      <c r="AD112" s="79"/>
      <c r="AE112" s="79"/>
      <c r="AF112" s="79"/>
      <c r="AG112" s="79"/>
      <c r="AH112" s="79"/>
      <c r="AI112" s="79"/>
      <c r="AJ112" s="79"/>
      <c r="AK112" s="79"/>
      <c r="AL112" s="80"/>
      <c r="AM112" s="54"/>
    </row>
    <row r="113" spans="1:39" s="55" customFormat="1" x14ac:dyDescent="0.3">
      <c r="A113" s="378"/>
      <c r="B113" s="374"/>
      <c r="C113" s="373"/>
      <c r="D113" s="182" t="s">
        <v>123</v>
      </c>
      <c r="E113" s="226"/>
      <c r="F113" s="183"/>
      <c r="G113" s="163">
        <v>3</v>
      </c>
      <c r="H113" s="163">
        <v>3</v>
      </c>
      <c r="I113" s="163"/>
      <c r="J113" s="163"/>
      <c r="K113" s="163"/>
      <c r="L113" s="163"/>
      <c r="M113" s="163"/>
      <c r="N113" s="163"/>
      <c r="O113" s="163"/>
      <c r="P113" s="163"/>
      <c r="Q113" s="164"/>
      <c r="R113" s="164"/>
      <c r="S113" s="164"/>
      <c r="T113" s="164"/>
      <c r="U113" s="164"/>
      <c r="V113" s="164"/>
      <c r="W113" s="164"/>
      <c r="X113" s="164"/>
      <c r="Y113" s="78"/>
      <c r="Z113" s="78"/>
      <c r="AA113" s="79"/>
      <c r="AB113" s="79"/>
      <c r="AC113" s="79"/>
      <c r="AD113" s="79"/>
      <c r="AE113" s="79"/>
      <c r="AF113" s="79"/>
      <c r="AG113" s="79"/>
      <c r="AH113" s="79"/>
      <c r="AI113" s="79"/>
      <c r="AJ113" s="79"/>
      <c r="AK113" s="79"/>
      <c r="AL113" s="80"/>
      <c r="AM113" s="54"/>
    </row>
    <row r="114" spans="1:39" s="55" customFormat="1" x14ac:dyDescent="0.3">
      <c r="A114" s="378"/>
      <c r="B114" s="374"/>
      <c r="C114" s="373"/>
      <c r="D114" s="182" t="s">
        <v>125</v>
      </c>
      <c r="E114" s="226"/>
      <c r="F114" s="183"/>
      <c r="G114" s="163" t="s">
        <v>245</v>
      </c>
      <c r="H114" s="163" t="s">
        <v>245</v>
      </c>
      <c r="I114" s="163"/>
      <c r="J114" s="163"/>
      <c r="K114" s="163"/>
      <c r="L114" s="163"/>
      <c r="M114" s="163"/>
      <c r="N114" s="163"/>
      <c r="O114" s="163"/>
      <c r="P114" s="163"/>
      <c r="Q114" s="164"/>
      <c r="R114" s="164"/>
      <c r="S114" s="164"/>
      <c r="T114" s="164"/>
      <c r="U114" s="164"/>
      <c r="V114" s="164"/>
      <c r="W114" s="164"/>
      <c r="X114" s="164"/>
      <c r="Y114" s="78"/>
      <c r="Z114" s="78"/>
      <c r="AA114" s="79"/>
      <c r="AB114" s="79"/>
      <c r="AC114" s="79"/>
      <c r="AD114" s="79"/>
      <c r="AE114" s="79"/>
      <c r="AF114" s="79"/>
      <c r="AG114" s="79"/>
      <c r="AH114" s="79"/>
      <c r="AI114" s="79"/>
      <c r="AJ114" s="79"/>
      <c r="AK114" s="79"/>
      <c r="AL114" s="80"/>
      <c r="AM114" s="54"/>
    </row>
    <row r="115" spans="1:39" s="55" customFormat="1" x14ac:dyDescent="0.3">
      <c r="A115" s="378"/>
      <c r="B115" s="374"/>
      <c r="C115" s="373"/>
      <c r="D115" s="182" t="s">
        <v>126</v>
      </c>
      <c r="E115" s="226"/>
      <c r="F115" s="183"/>
      <c r="G115" s="163">
        <f>SUM(I115:P115)</f>
        <v>476</v>
      </c>
      <c r="H115" s="163">
        <f>SUM(Q115:X115)</f>
        <v>157</v>
      </c>
      <c r="I115" s="163">
        <v>60</v>
      </c>
      <c r="J115" s="163">
        <v>105</v>
      </c>
      <c r="K115" s="163">
        <v>64</v>
      </c>
      <c r="L115" s="163">
        <v>44</v>
      </c>
      <c r="M115" s="163">
        <v>3</v>
      </c>
      <c r="N115" s="163">
        <v>111</v>
      </c>
      <c r="O115" s="163">
        <v>49</v>
      </c>
      <c r="P115" s="163">
        <v>40</v>
      </c>
      <c r="Q115" s="164">
        <v>24</v>
      </c>
      <c r="R115" s="164">
        <v>25</v>
      </c>
      <c r="S115" s="164">
        <v>38</v>
      </c>
      <c r="T115" s="164">
        <v>23</v>
      </c>
      <c r="U115" s="164">
        <v>1</v>
      </c>
      <c r="V115" s="164">
        <v>23</v>
      </c>
      <c r="W115" s="164">
        <v>9</v>
      </c>
      <c r="X115" s="164">
        <v>14</v>
      </c>
      <c r="Y115" s="78"/>
      <c r="Z115" s="78"/>
      <c r="AA115" s="79"/>
      <c r="AB115" s="79"/>
      <c r="AC115" s="79"/>
      <c r="AD115" s="79"/>
      <c r="AE115" s="79"/>
      <c r="AF115" s="79"/>
      <c r="AG115" s="79"/>
      <c r="AH115" s="79"/>
      <c r="AI115" s="79"/>
      <c r="AJ115" s="79"/>
      <c r="AK115" s="79"/>
      <c r="AL115" s="80"/>
      <c r="AM115" s="54"/>
    </row>
    <row r="116" spans="1:39" s="55" customFormat="1" ht="87" customHeight="1" x14ac:dyDescent="0.3">
      <c r="A116" s="378"/>
      <c r="B116" s="69" t="s">
        <v>346</v>
      </c>
      <c r="C116" s="70" t="s">
        <v>53</v>
      </c>
      <c r="D116" s="165" t="s">
        <v>269</v>
      </c>
      <c r="E116" s="166"/>
      <c r="F116" s="97"/>
      <c r="G116" s="98"/>
      <c r="H116" s="74"/>
      <c r="I116" s="98"/>
      <c r="J116" s="98"/>
      <c r="K116" s="98"/>
      <c r="L116" s="98"/>
      <c r="M116" s="98"/>
      <c r="N116" s="98"/>
      <c r="O116" s="98"/>
      <c r="P116" s="98"/>
      <c r="Q116" s="75"/>
      <c r="R116" s="76"/>
      <c r="S116" s="77"/>
      <c r="T116" s="77"/>
      <c r="U116" s="77"/>
      <c r="V116" s="77"/>
      <c r="W116" s="77"/>
      <c r="X116" s="77"/>
      <c r="Y116" s="78"/>
      <c r="Z116" s="78"/>
      <c r="AA116" s="79"/>
      <c r="AB116" s="79"/>
      <c r="AC116" s="79"/>
      <c r="AD116" s="79"/>
      <c r="AE116" s="79"/>
      <c r="AF116" s="79"/>
      <c r="AG116" s="79"/>
      <c r="AH116" s="79"/>
      <c r="AI116" s="79"/>
      <c r="AJ116" s="79"/>
      <c r="AK116" s="79"/>
      <c r="AL116" s="80"/>
      <c r="AM116" s="54"/>
    </row>
    <row r="117" spans="1:39" s="55" customFormat="1" ht="90" customHeight="1" x14ac:dyDescent="0.3">
      <c r="A117" s="378"/>
      <c r="B117" s="69" t="s">
        <v>347</v>
      </c>
      <c r="C117" s="70" t="s">
        <v>53</v>
      </c>
      <c r="D117" s="165" t="s">
        <v>270</v>
      </c>
      <c r="E117" s="166"/>
      <c r="F117" s="97"/>
      <c r="G117" s="98"/>
      <c r="H117" s="74"/>
      <c r="I117" s="98"/>
      <c r="J117" s="98"/>
      <c r="K117" s="98"/>
      <c r="L117" s="98"/>
      <c r="M117" s="98"/>
      <c r="N117" s="98"/>
      <c r="O117" s="98"/>
      <c r="P117" s="98"/>
      <c r="Q117" s="75"/>
      <c r="R117" s="76"/>
      <c r="S117" s="77"/>
      <c r="T117" s="77"/>
      <c r="U117" s="77"/>
      <c r="V117" s="77"/>
      <c r="W117" s="77"/>
      <c r="X117" s="77"/>
      <c r="Y117" s="78"/>
      <c r="Z117" s="78"/>
      <c r="AA117" s="79"/>
      <c r="AB117" s="79"/>
      <c r="AC117" s="79"/>
      <c r="AD117" s="79"/>
      <c r="AE117" s="79"/>
      <c r="AF117" s="79"/>
      <c r="AG117" s="79"/>
      <c r="AH117" s="79"/>
      <c r="AI117" s="79"/>
      <c r="AJ117" s="79"/>
      <c r="AK117" s="79"/>
      <c r="AL117" s="80"/>
      <c r="AM117" s="54"/>
    </row>
    <row r="118" spans="1:39" s="55" customFormat="1" ht="69.75" customHeight="1" x14ac:dyDescent="0.3">
      <c r="A118" s="378"/>
      <c r="B118" s="69" t="s">
        <v>348</v>
      </c>
      <c r="C118" s="70" t="s">
        <v>53</v>
      </c>
      <c r="D118" s="165" t="s">
        <v>271</v>
      </c>
      <c r="E118" s="166"/>
      <c r="F118" s="72"/>
      <c r="G118" s="73"/>
      <c r="H118" s="74"/>
      <c r="I118" s="73"/>
      <c r="J118" s="73"/>
      <c r="K118" s="73"/>
      <c r="L118" s="73"/>
      <c r="M118" s="73"/>
      <c r="N118" s="73"/>
      <c r="O118" s="73"/>
      <c r="P118" s="73"/>
      <c r="Q118" s="75"/>
      <c r="R118" s="76"/>
      <c r="S118" s="77"/>
      <c r="T118" s="77"/>
      <c r="U118" s="77"/>
      <c r="V118" s="77"/>
      <c r="W118" s="77"/>
      <c r="X118" s="77"/>
      <c r="Y118" s="78"/>
      <c r="Z118" s="78"/>
      <c r="AA118" s="79"/>
      <c r="AB118" s="79"/>
      <c r="AC118" s="79"/>
      <c r="AD118" s="79"/>
      <c r="AE118" s="79"/>
      <c r="AF118" s="79"/>
      <c r="AG118" s="79"/>
      <c r="AH118" s="79"/>
      <c r="AI118" s="79"/>
      <c r="AJ118" s="79"/>
      <c r="AK118" s="79"/>
      <c r="AL118" s="80"/>
      <c r="AM118" s="54"/>
    </row>
    <row r="119" spans="1:39" s="55" customFormat="1" ht="111.75" customHeight="1" x14ac:dyDescent="0.3">
      <c r="A119" s="379"/>
      <c r="B119" s="69" t="s">
        <v>349</v>
      </c>
      <c r="C119" s="70" t="s">
        <v>53</v>
      </c>
      <c r="D119" s="165" t="s">
        <v>272</v>
      </c>
      <c r="E119" s="166"/>
      <c r="F119" s="72"/>
      <c r="G119" s="73"/>
      <c r="H119" s="74"/>
      <c r="I119" s="73"/>
      <c r="J119" s="73"/>
      <c r="K119" s="73"/>
      <c r="L119" s="73"/>
      <c r="M119" s="73"/>
      <c r="N119" s="73"/>
      <c r="O119" s="73"/>
      <c r="P119" s="73"/>
      <c r="Q119" s="75"/>
      <c r="R119" s="76"/>
      <c r="S119" s="77"/>
      <c r="T119" s="77"/>
      <c r="U119" s="77"/>
      <c r="V119" s="77"/>
      <c r="W119" s="77"/>
      <c r="X119" s="77"/>
      <c r="Y119" s="78"/>
      <c r="Z119" s="78"/>
      <c r="AA119" s="79"/>
      <c r="AB119" s="79"/>
      <c r="AC119" s="79"/>
      <c r="AD119" s="79"/>
      <c r="AE119" s="79"/>
      <c r="AF119" s="79"/>
      <c r="AG119" s="79"/>
      <c r="AH119" s="79"/>
      <c r="AI119" s="79"/>
      <c r="AJ119" s="79"/>
      <c r="AK119" s="79"/>
      <c r="AL119" s="80"/>
      <c r="AM119" s="54"/>
    </row>
    <row r="120" spans="1:39" ht="112.5" customHeight="1" x14ac:dyDescent="0.3">
      <c r="A120" s="375" t="s">
        <v>155</v>
      </c>
      <c r="B120" s="42">
        <v>5</v>
      </c>
      <c r="C120" s="42" t="s">
        <v>44</v>
      </c>
      <c r="D120" s="147" t="s">
        <v>273</v>
      </c>
      <c r="E120" s="221"/>
      <c r="F120" s="44">
        <f>F121+F130</f>
        <v>18129216</v>
      </c>
      <c r="G120" s="46"/>
      <c r="H120" s="46"/>
      <c r="I120" s="46"/>
      <c r="J120" s="46"/>
      <c r="K120" s="46"/>
      <c r="L120" s="46"/>
      <c r="M120" s="46"/>
      <c r="N120" s="46"/>
      <c r="O120" s="46"/>
      <c r="P120" s="46"/>
      <c r="Q120" s="81"/>
      <c r="R120" s="82"/>
      <c r="S120" s="184"/>
      <c r="T120" s="184"/>
      <c r="U120" s="184"/>
      <c r="V120" s="184"/>
      <c r="W120" s="184"/>
      <c r="X120" s="184"/>
      <c r="Y120" s="185"/>
      <c r="Z120" s="185"/>
      <c r="AA120" s="186" t="s">
        <v>274</v>
      </c>
      <c r="AB120" s="187" t="s">
        <v>63</v>
      </c>
      <c r="AC120" s="186" t="s">
        <v>275</v>
      </c>
      <c r="AD120" s="186"/>
      <c r="AE120" s="186" t="s">
        <v>65</v>
      </c>
      <c r="AF120" s="186" t="s">
        <v>276</v>
      </c>
      <c r="AG120" s="186" t="s">
        <v>78</v>
      </c>
      <c r="AH120" s="186" t="s">
        <v>41</v>
      </c>
      <c r="AI120" s="186" t="s">
        <v>42</v>
      </c>
      <c r="AJ120" s="186" t="s">
        <v>68</v>
      </c>
      <c r="AK120" s="186" t="s">
        <v>69</v>
      </c>
      <c r="AL120" s="188" t="s">
        <v>277</v>
      </c>
      <c r="AM120" s="40"/>
    </row>
    <row r="121" spans="1:39" ht="90" customHeight="1" x14ac:dyDescent="0.3">
      <c r="A121" s="375"/>
      <c r="B121" s="373">
        <v>5.0999999999999996</v>
      </c>
      <c r="C121" s="373" t="s">
        <v>46</v>
      </c>
      <c r="D121" s="56" t="s">
        <v>278</v>
      </c>
      <c r="E121" s="67">
        <f>F121/H121</f>
        <v>21</v>
      </c>
      <c r="F121" s="57">
        <v>18129216</v>
      </c>
      <c r="G121" s="189">
        <f>SUM(G122:G125)</f>
        <v>863296</v>
      </c>
      <c r="H121" s="189">
        <f t="shared" ref="H121:P121" si="7">SUM(H122:H125)</f>
        <v>863296</v>
      </c>
      <c r="I121" s="189">
        <f t="shared" si="7"/>
        <v>62559</v>
      </c>
      <c r="J121" s="189">
        <f t="shared" si="7"/>
        <v>100825</v>
      </c>
      <c r="K121" s="189">
        <f t="shared" si="7"/>
        <v>255756</v>
      </c>
      <c r="L121" s="189">
        <f t="shared" si="7"/>
        <v>138168</v>
      </c>
      <c r="M121" s="189">
        <f t="shared" si="7"/>
        <v>28820</v>
      </c>
      <c r="N121" s="189">
        <f t="shared" si="7"/>
        <v>157773</v>
      </c>
      <c r="O121" s="189">
        <f t="shared" si="7"/>
        <v>88718</v>
      </c>
      <c r="P121" s="189">
        <f t="shared" si="7"/>
        <v>30677</v>
      </c>
      <c r="Q121" s="190"/>
      <c r="R121" s="191"/>
      <c r="S121" s="192"/>
      <c r="T121" s="192"/>
      <c r="U121" s="192"/>
      <c r="V121" s="192"/>
      <c r="W121" s="192"/>
      <c r="X121" s="192"/>
      <c r="Y121" s="91"/>
      <c r="Z121" s="91"/>
      <c r="AA121" s="92" t="s">
        <v>279</v>
      </c>
      <c r="AB121" s="92" t="s">
        <v>73</v>
      </c>
      <c r="AC121" s="92" t="s">
        <v>280</v>
      </c>
      <c r="AD121" s="92" t="s">
        <v>281</v>
      </c>
      <c r="AE121" s="92" t="s">
        <v>282</v>
      </c>
      <c r="AF121" s="92" t="s">
        <v>283</v>
      </c>
      <c r="AG121" s="92" t="s">
        <v>78</v>
      </c>
      <c r="AH121" s="92" t="s">
        <v>41</v>
      </c>
      <c r="AI121" s="92" t="s">
        <v>42</v>
      </c>
      <c r="AJ121" s="92" t="s">
        <v>68</v>
      </c>
      <c r="AK121" s="92" t="s">
        <v>69</v>
      </c>
      <c r="AL121" s="93" t="s">
        <v>284</v>
      </c>
      <c r="AM121" s="40"/>
    </row>
    <row r="122" spans="1:39" x14ac:dyDescent="0.3">
      <c r="A122" s="375"/>
      <c r="B122" s="374"/>
      <c r="C122" s="373"/>
      <c r="D122" s="65" t="s">
        <v>48</v>
      </c>
      <c r="E122" s="66"/>
      <c r="F122" s="67"/>
      <c r="G122" s="163">
        <v>781296</v>
      </c>
      <c r="H122" s="163">
        <v>781296</v>
      </c>
      <c r="I122" s="163">
        <v>62559</v>
      </c>
      <c r="J122" s="163">
        <v>87705</v>
      </c>
      <c r="K122" s="163">
        <v>246736</v>
      </c>
      <c r="L122" s="163">
        <v>133248</v>
      </c>
      <c r="M122" s="163">
        <v>16520</v>
      </c>
      <c r="N122" s="163">
        <v>156133</v>
      </c>
      <c r="O122" s="163">
        <v>48538</v>
      </c>
      <c r="P122" s="163">
        <v>29857</v>
      </c>
      <c r="Q122" s="193">
        <v>62559</v>
      </c>
      <c r="R122" s="193">
        <v>87705</v>
      </c>
      <c r="S122" s="193">
        <v>246736</v>
      </c>
      <c r="T122" s="193">
        <v>133248</v>
      </c>
      <c r="U122" s="193">
        <v>16520</v>
      </c>
      <c r="V122" s="193">
        <v>156133</v>
      </c>
      <c r="W122" s="193">
        <v>48538</v>
      </c>
      <c r="X122" s="193">
        <v>29857</v>
      </c>
      <c r="Y122" s="91" t="s">
        <v>285</v>
      </c>
      <c r="Z122" s="91" t="s">
        <v>286</v>
      </c>
      <c r="AA122" s="92"/>
      <c r="AB122" s="92"/>
      <c r="AC122" s="92"/>
      <c r="AD122" s="92"/>
      <c r="AE122" s="92"/>
      <c r="AF122" s="92"/>
      <c r="AG122" s="92"/>
      <c r="AH122" s="92"/>
      <c r="AI122" s="92"/>
      <c r="AJ122" s="92"/>
      <c r="AK122" s="92"/>
      <c r="AL122" s="93"/>
      <c r="AM122" s="40"/>
    </row>
    <row r="123" spans="1:39" x14ac:dyDescent="0.3">
      <c r="A123" s="375"/>
      <c r="B123" s="374"/>
      <c r="C123" s="373"/>
      <c r="D123" s="65" t="s">
        <v>49</v>
      </c>
      <c r="E123" s="66"/>
      <c r="F123" s="67"/>
      <c r="G123" s="163">
        <v>20000</v>
      </c>
      <c r="H123" s="163">
        <v>20000</v>
      </c>
      <c r="I123" s="163">
        <v>0</v>
      </c>
      <c r="J123" s="163">
        <v>3200</v>
      </c>
      <c r="K123" s="163">
        <v>2200</v>
      </c>
      <c r="L123" s="163">
        <v>1200</v>
      </c>
      <c r="M123" s="163">
        <v>3000</v>
      </c>
      <c r="N123" s="163">
        <v>400</v>
      </c>
      <c r="O123" s="163">
        <v>9800</v>
      </c>
      <c r="P123" s="163">
        <v>200</v>
      </c>
      <c r="Q123" s="193">
        <v>0</v>
      </c>
      <c r="R123" s="193">
        <v>3200</v>
      </c>
      <c r="S123" s="193">
        <v>2200</v>
      </c>
      <c r="T123" s="193">
        <v>1200</v>
      </c>
      <c r="U123" s="193">
        <v>3000</v>
      </c>
      <c r="V123" s="193">
        <v>400</v>
      </c>
      <c r="W123" s="193">
        <v>9800</v>
      </c>
      <c r="X123" s="193">
        <v>200</v>
      </c>
      <c r="Y123" s="91" t="s">
        <v>287</v>
      </c>
      <c r="Z123" s="91"/>
      <c r="AA123" s="92"/>
      <c r="AB123" s="92"/>
      <c r="AC123" s="92"/>
      <c r="AD123" s="92"/>
      <c r="AE123" s="92"/>
      <c r="AF123" s="92"/>
      <c r="AG123" s="92"/>
      <c r="AH123" s="92"/>
      <c r="AI123" s="92"/>
      <c r="AJ123" s="92"/>
      <c r="AK123" s="92"/>
      <c r="AL123" s="93"/>
      <c r="AM123" s="40"/>
    </row>
    <row r="124" spans="1:39" x14ac:dyDescent="0.3">
      <c r="A124" s="375"/>
      <c r="B124" s="374"/>
      <c r="C124" s="373"/>
      <c r="D124" s="65" t="s">
        <v>50</v>
      </c>
      <c r="E124" s="66"/>
      <c r="F124" s="67"/>
      <c r="G124" s="163">
        <v>42000</v>
      </c>
      <c r="H124" s="163">
        <v>42000</v>
      </c>
      <c r="I124" s="163">
        <v>0</v>
      </c>
      <c r="J124" s="163">
        <v>6720</v>
      </c>
      <c r="K124" s="163">
        <v>4620</v>
      </c>
      <c r="L124" s="163">
        <v>2520</v>
      </c>
      <c r="M124" s="163">
        <v>6300</v>
      </c>
      <c r="N124" s="163">
        <v>840</v>
      </c>
      <c r="O124" s="163">
        <v>20580</v>
      </c>
      <c r="P124" s="163">
        <v>420</v>
      </c>
      <c r="Q124" s="164"/>
      <c r="R124" s="164">
        <v>6720</v>
      </c>
      <c r="S124" s="164">
        <v>4620</v>
      </c>
      <c r="T124" s="164">
        <v>2520</v>
      </c>
      <c r="U124" s="164">
        <v>6300</v>
      </c>
      <c r="V124" s="164">
        <v>840</v>
      </c>
      <c r="W124" s="164">
        <v>20580</v>
      </c>
      <c r="X124" s="164">
        <v>420</v>
      </c>
      <c r="Y124" s="91" t="s">
        <v>82</v>
      </c>
      <c r="Z124" s="91"/>
      <c r="AA124" s="92"/>
      <c r="AB124" s="92"/>
      <c r="AC124" s="92"/>
      <c r="AD124" s="92"/>
      <c r="AE124" s="92"/>
      <c r="AF124" s="92"/>
      <c r="AG124" s="92"/>
      <c r="AH124" s="92"/>
      <c r="AI124" s="92"/>
      <c r="AJ124" s="92"/>
      <c r="AK124" s="92"/>
      <c r="AL124" s="93"/>
      <c r="AM124" s="40"/>
    </row>
    <row r="125" spans="1:39" x14ac:dyDescent="0.3">
      <c r="A125" s="375"/>
      <c r="B125" s="374"/>
      <c r="C125" s="373"/>
      <c r="D125" s="65" t="s">
        <v>51</v>
      </c>
      <c r="E125" s="66"/>
      <c r="F125" s="67"/>
      <c r="G125" s="163">
        <v>20000</v>
      </c>
      <c r="H125" s="163">
        <v>20000</v>
      </c>
      <c r="I125" s="163">
        <v>0</v>
      </c>
      <c r="J125" s="163">
        <v>3200</v>
      </c>
      <c r="K125" s="163">
        <v>2200</v>
      </c>
      <c r="L125" s="163">
        <v>1200</v>
      </c>
      <c r="M125" s="163">
        <v>3000</v>
      </c>
      <c r="N125" s="163">
        <v>400</v>
      </c>
      <c r="O125" s="163">
        <v>9800</v>
      </c>
      <c r="P125" s="163">
        <v>200</v>
      </c>
      <c r="Q125" s="164"/>
      <c r="R125" s="164">
        <v>3200</v>
      </c>
      <c r="S125" s="164">
        <v>2200</v>
      </c>
      <c r="T125" s="164">
        <v>1200</v>
      </c>
      <c r="U125" s="164">
        <v>3000</v>
      </c>
      <c r="V125" s="164">
        <v>400</v>
      </c>
      <c r="W125" s="164">
        <v>9800</v>
      </c>
      <c r="X125" s="164">
        <v>200</v>
      </c>
      <c r="Y125" s="91" t="s">
        <v>82</v>
      </c>
      <c r="Z125" s="91"/>
      <c r="AA125" s="92"/>
      <c r="AB125" s="92"/>
      <c r="AC125" s="92"/>
      <c r="AD125" s="92"/>
      <c r="AE125" s="92"/>
      <c r="AF125" s="92"/>
      <c r="AG125" s="92"/>
      <c r="AH125" s="92"/>
      <c r="AI125" s="92"/>
      <c r="AJ125" s="92"/>
      <c r="AK125" s="92"/>
      <c r="AL125" s="93"/>
      <c r="AM125" s="40"/>
    </row>
    <row r="126" spans="1:39" ht="105.75" customHeight="1" x14ac:dyDescent="0.3">
      <c r="A126" s="375"/>
      <c r="B126" s="95" t="s">
        <v>249</v>
      </c>
      <c r="C126" s="107" t="s">
        <v>53</v>
      </c>
      <c r="D126" s="95" t="s">
        <v>289</v>
      </c>
      <c r="E126" s="96"/>
      <c r="F126" s="97"/>
      <c r="G126" s="167"/>
      <c r="H126" s="194"/>
      <c r="I126" s="167"/>
      <c r="J126" s="167"/>
      <c r="K126" s="167"/>
      <c r="L126" s="167"/>
      <c r="M126" s="167"/>
      <c r="N126" s="167"/>
      <c r="O126" s="167"/>
      <c r="P126" s="167"/>
      <c r="Q126" s="195"/>
      <c r="R126" s="196"/>
      <c r="S126" s="197"/>
      <c r="T126" s="197"/>
      <c r="U126" s="197"/>
      <c r="V126" s="197"/>
      <c r="W126" s="197"/>
      <c r="X126" s="197"/>
      <c r="Y126" s="102"/>
      <c r="Z126" s="102"/>
      <c r="AA126" s="103" t="s">
        <v>290</v>
      </c>
      <c r="AB126" s="103" t="s">
        <v>291</v>
      </c>
      <c r="AC126" s="103" t="s">
        <v>292</v>
      </c>
      <c r="AD126" s="103" t="s">
        <v>293</v>
      </c>
      <c r="AE126" s="103" t="s">
        <v>294</v>
      </c>
      <c r="AF126" s="103" t="s">
        <v>295</v>
      </c>
      <c r="AG126" s="103" t="s">
        <v>40</v>
      </c>
      <c r="AH126" s="103" t="s">
        <v>296</v>
      </c>
      <c r="AI126" s="103" t="s">
        <v>42</v>
      </c>
      <c r="AJ126" s="103"/>
      <c r="AK126" s="103" t="s">
        <v>69</v>
      </c>
      <c r="AL126" s="104" t="s">
        <v>89</v>
      </c>
      <c r="AM126" s="40"/>
    </row>
    <row r="127" spans="1:39" ht="127.5" customHeight="1" x14ac:dyDescent="0.3">
      <c r="A127" s="375"/>
      <c r="B127" s="95" t="s">
        <v>249</v>
      </c>
      <c r="C127" s="107" t="s">
        <v>53</v>
      </c>
      <c r="D127" s="95" t="s">
        <v>297</v>
      </c>
      <c r="E127" s="96"/>
      <c r="F127" s="97"/>
      <c r="G127" s="98"/>
      <c r="H127" s="74"/>
      <c r="I127" s="98"/>
      <c r="J127" s="98"/>
      <c r="K127" s="98"/>
      <c r="L127" s="98"/>
      <c r="M127" s="98"/>
      <c r="N127" s="98"/>
      <c r="O127" s="98"/>
      <c r="P127" s="98"/>
      <c r="Q127" s="99"/>
      <c r="R127" s="100"/>
      <c r="S127" s="101"/>
      <c r="T127" s="101"/>
      <c r="U127" s="101"/>
      <c r="V127" s="101"/>
      <c r="W127" s="101"/>
      <c r="X127" s="101"/>
      <c r="Y127" s="102"/>
      <c r="Z127" s="102"/>
      <c r="AA127" s="103" t="s">
        <v>298</v>
      </c>
      <c r="AB127" s="103" t="s">
        <v>299</v>
      </c>
      <c r="AC127" s="103" t="s">
        <v>300</v>
      </c>
      <c r="AD127" s="103" t="s">
        <v>301</v>
      </c>
      <c r="AE127" s="103" t="s">
        <v>294</v>
      </c>
      <c r="AF127" s="103" t="s">
        <v>302</v>
      </c>
      <c r="AG127" s="103" t="s">
        <v>139</v>
      </c>
      <c r="AH127" s="103" t="s">
        <v>41</v>
      </c>
      <c r="AI127" s="103" t="s">
        <v>42</v>
      </c>
      <c r="AJ127" s="103"/>
      <c r="AK127" s="103" t="s">
        <v>69</v>
      </c>
      <c r="AL127" s="104" t="s">
        <v>89</v>
      </c>
      <c r="AM127" s="40"/>
    </row>
    <row r="128" spans="1:39" ht="109.2" x14ac:dyDescent="0.3">
      <c r="A128" s="375"/>
      <c r="B128" s="95" t="s">
        <v>350</v>
      </c>
      <c r="C128" s="107" t="s">
        <v>53</v>
      </c>
      <c r="D128" s="95" t="s">
        <v>303</v>
      </c>
      <c r="E128" s="96"/>
      <c r="F128" s="97"/>
      <c r="G128" s="98"/>
      <c r="H128" s="74"/>
      <c r="I128" s="98"/>
      <c r="J128" s="98"/>
      <c r="K128" s="98"/>
      <c r="L128" s="98"/>
      <c r="M128" s="98"/>
      <c r="N128" s="98"/>
      <c r="O128" s="98"/>
      <c r="P128" s="98"/>
      <c r="Q128" s="99"/>
      <c r="R128" s="100"/>
      <c r="S128" s="101"/>
      <c r="T128" s="101"/>
      <c r="U128" s="101"/>
      <c r="V128" s="101"/>
      <c r="W128" s="101"/>
      <c r="X128" s="101"/>
      <c r="Y128" s="102"/>
      <c r="Z128" s="102"/>
      <c r="AA128" s="103" t="s">
        <v>304</v>
      </c>
      <c r="AB128" s="103" t="s">
        <v>305</v>
      </c>
      <c r="AC128" s="103" t="s">
        <v>306</v>
      </c>
      <c r="AD128" s="103" t="s">
        <v>307</v>
      </c>
      <c r="AE128" s="103"/>
      <c r="AF128" s="103" t="s">
        <v>308</v>
      </c>
      <c r="AG128" s="103" t="s">
        <v>40</v>
      </c>
      <c r="AH128" s="103" t="s">
        <v>41</v>
      </c>
      <c r="AI128" s="103" t="s">
        <v>42</v>
      </c>
      <c r="AJ128" s="103"/>
      <c r="AK128" s="103" t="s">
        <v>69</v>
      </c>
      <c r="AL128" s="104" t="s">
        <v>89</v>
      </c>
      <c r="AM128" s="40"/>
    </row>
    <row r="129" spans="1:39" ht="109.2" x14ac:dyDescent="0.3">
      <c r="A129" s="375"/>
      <c r="B129" s="95" t="s">
        <v>351</v>
      </c>
      <c r="C129" s="107" t="s">
        <v>53</v>
      </c>
      <c r="D129" s="95" t="s">
        <v>309</v>
      </c>
      <c r="E129" s="96"/>
      <c r="F129" s="97"/>
      <c r="G129" s="98"/>
      <c r="H129" s="74"/>
      <c r="I129" s="98"/>
      <c r="J129" s="98"/>
      <c r="K129" s="98"/>
      <c r="L129" s="98"/>
      <c r="M129" s="98"/>
      <c r="N129" s="98"/>
      <c r="O129" s="98"/>
      <c r="P129" s="98"/>
      <c r="Q129" s="99"/>
      <c r="R129" s="100"/>
      <c r="S129" s="101"/>
      <c r="T129" s="101"/>
      <c r="U129" s="101"/>
      <c r="V129" s="101"/>
      <c r="W129" s="101"/>
      <c r="X129" s="101"/>
      <c r="Y129" s="102"/>
      <c r="Z129" s="102"/>
      <c r="AA129" s="103" t="s">
        <v>310</v>
      </c>
      <c r="AB129" s="103" t="s">
        <v>311</v>
      </c>
      <c r="AC129" s="103" t="s">
        <v>312</v>
      </c>
      <c r="AD129" s="103" t="s">
        <v>313</v>
      </c>
      <c r="AE129" s="103"/>
      <c r="AF129" s="103" t="s">
        <v>314</v>
      </c>
      <c r="AG129" s="103" t="s">
        <v>139</v>
      </c>
      <c r="AH129" s="103" t="s">
        <v>41</v>
      </c>
      <c r="AI129" s="103" t="s">
        <v>42</v>
      </c>
      <c r="AJ129" s="103"/>
      <c r="AK129" s="103" t="s">
        <v>69</v>
      </c>
      <c r="AL129" s="104" t="s">
        <v>89</v>
      </c>
      <c r="AM129" s="40"/>
    </row>
    <row r="130" spans="1:39" ht="75" customHeight="1" x14ac:dyDescent="0.3">
      <c r="A130" s="375"/>
      <c r="B130" s="373">
        <v>5.2</v>
      </c>
      <c r="C130" s="373" t="s">
        <v>46</v>
      </c>
      <c r="D130" s="56" t="s">
        <v>315</v>
      </c>
      <c r="E130" s="67"/>
      <c r="F130" s="146"/>
      <c r="G130" s="58"/>
      <c r="H130" s="58"/>
      <c r="I130" s="58"/>
      <c r="J130" s="58"/>
      <c r="K130" s="58"/>
      <c r="L130" s="58"/>
      <c r="M130" s="58"/>
      <c r="N130" s="58"/>
      <c r="O130" s="58"/>
      <c r="P130" s="58"/>
      <c r="Q130" s="88"/>
      <c r="R130" s="89"/>
      <c r="S130" s="90"/>
      <c r="T130" s="90"/>
      <c r="U130" s="90"/>
      <c r="V130" s="90"/>
      <c r="W130" s="90"/>
      <c r="X130" s="90"/>
      <c r="Y130" s="91"/>
      <c r="Z130" s="91"/>
      <c r="AA130" s="92" t="s">
        <v>316</v>
      </c>
      <c r="AB130" s="92" t="s">
        <v>73</v>
      </c>
      <c r="AC130" s="92" t="s">
        <v>317</v>
      </c>
      <c r="AD130" s="92"/>
      <c r="AE130" s="92" t="s">
        <v>318</v>
      </c>
      <c r="AF130" s="92" t="s">
        <v>319</v>
      </c>
      <c r="AG130" s="92" t="s">
        <v>78</v>
      </c>
      <c r="AH130" s="92" t="s">
        <v>41</v>
      </c>
      <c r="AI130" s="92" t="s">
        <v>320</v>
      </c>
      <c r="AJ130" s="92" t="s">
        <v>68</v>
      </c>
      <c r="AK130" s="92" t="s">
        <v>69</v>
      </c>
      <c r="AL130" s="93" t="s">
        <v>79</v>
      </c>
      <c r="AM130" s="40"/>
    </row>
    <row r="131" spans="1:39" x14ac:dyDescent="0.3">
      <c r="A131" s="375"/>
      <c r="B131" s="373"/>
      <c r="C131" s="373"/>
      <c r="D131" s="65" t="s">
        <v>48</v>
      </c>
      <c r="E131" s="66"/>
      <c r="F131" s="67"/>
      <c r="G131" s="94">
        <v>179999.99999999997</v>
      </c>
      <c r="H131" s="94">
        <v>179999.99999999997</v>
      </c>
      <c r="I131" s="94">
        <v>16503.638144366902</v>
      </c>
      <c r="J131" s="94">
        <v>27114.559243553122</v>
      </c>
      <c r="K131" s="94">
        <v>42351.230918330191</v>
      </c>
      <c r="L131" s="94">
        <v>21323.679474097131</v>
      </c>
      <c r="M131" s="94">
        <v>4824.9639774993975</v>
      </c>
      <c r="N131" s="94">
        <v>46549.018803488922</v>
      </c>
      <c r="O131" s="94">
        <v>13218.539922160631</v>
      </c>
      <c r="P131" s="94">
        <v>8114.3695165036897</v>
      </c>
      <c r="Q131" s="88">
        <v>16503.638144366902</v>
      </c>
      <c r="R131" s="89">
        <v>27114.559243553122</v>
      </c>
      <c r="S131" s="90">
        <v>42351.230918330191</v>
      </c>
      <c r="T131" s="90">
        <v>21323.679474097131</v>
      </c>
      <c r="U131" s="90">
        <v>4824.9639774993975</v>
      </c>
      <c r="V131" s="90">
        <v>46549.018803488922</v>
      </c>
      <c r="W131" s="90">
        <v>13218.539922160631</v>
      </c>
      <c r="X131" s="90">
        <v>8114.3695165036897</v>
      </c>
      <c r="Y131" s="91" t="s">
        <v>321</v>
      </c>
      <c r="Z131" s="91" t="s">
        <v>321</v>
      </c>
      <c r="AA131" s="92"/>
      <c r="AB131" s="92"/>
      <c r="AC131" s="92"/>
      <c r="AD131" s="92"/>
      <c r="AE131" s="92"/>
      <c r="AF131" s="92"/>
      <c r="AG131" s="92"/>
      <c r="AH131" s="92"/>
      <c r="AI131" s="92"/>
      <c r="AJ131" s="92"/>
      <c r="AK131" s="92"/>
      <c r="AL131" s="93"/>
      <c r="AM131" s="40"/>
    </row>
    <row r="132" spans="1:39" x14ac:dyDescent="0.3">
      <c r="A132" s="375"/>
      <c r="B132" s="373"/>
      <c r="C132" s="373"/>
      <c r="D132" s="65" t="s">
        <v>49</v>
      </c>
      <c r="E132" s="66"/>
      <c r="F132" s="67"/>
      <c r="G132" s="94"/>
      <c r="H132" s="94"/>
      <c r="I132" s="94"/>
      <c r="J132" s="94"/>
      <c r="K132" s="94"/>
      <c r="L132" s="94"/>
      <c r="M132" s="94"/>
      <c r="N132" s="94"/>
      <c r="O132" s="94"/>
      <c r="P132" s="94"/>
      <c r="Q132" s="88"/>
      <c r="R132" s="89"/>
      <c r="S132" s="90"/>
      <c r="T132" s="90"/>
      <c r="U132" s="90"/>
      <c r="V132" s="90"/>
      <c r="W132" s="90"/>
      <c r="X132" s="90"/>
      <c r="Y132" s="91" t="s">
        <v>322</v>
      </c>
      <c r="Z132" s="91"/>
      <c r="AA132" s="92"/>
      <c r="AB132" s="92"/>
      <c r="AC132" s="92"/>
      <c r="AD132" s="92"/>
      <c r="AE132" s="92"/>
      <c r="AF132" s="92"/>
      <c r="AG132" s="92"/>
      <c r="AH132" s="92"/>
      <c r="AI132" s="92"/>
      <c r="AJ132" s="92"/>
      <c r="AK132" s="92"/>
      <c r="AL132" s="93"/>
      <c r="AM132" s="40"/>
    </row>
    <row r="133" spans="1:39" x14ac:dyDescent="0.3">
      <c r="A133" s="375"/>
      <c r="B133" s="373"/>
      <c r="C133" s="373"/>
      <c r="D133" s="65" t="s">
        <v>50</v>
      </c>
      <c r="E133" s="66"/>
      <c r="F133" s="67"/>
      <c r="G133" s="94" t="s">
        <v>39</v>
      </c>
      <c r="H133" s="94" t="s">
        <v>39</v>
      </c>
      <c r="I133" s="94"/>
      <c r="J133" s="94"/>
      <c r="K133" s="94"/>
      <c r="L133" s="94"/>
      <c r="M133" s="94"/>
      <c r="N133" s="94"/>
      <c r="O133" s="94"/>
      <c r="P133" s="94"/>
      <c r="Q133" s="88"/>
      <c r="R133" s="89"/>
      <c r="S133" s="90"/>
      <c r="T133" s="90"/>
      <c r="U133" s="90"/>
      <c r="V133" s="90"/>
      <c r="W133" s="90"/>
      <c r="X133" s="90"/>
      <c r="Y133" s="91" t="s">
        <v>82</v>
      </c>
      <c r="Z133" s="91"/>
      <c r="AA133" s="92"/>
      <c r="AB133" s="92"/>
      <c r="AC133" s="92"/>
      <c r="AD133" s="92"/>
      <c r="AE133" s="92"/>
      <c r="AF133" s="92"/>
      <c r="AG133" s="92"/>
      <c r="AH133" s="92"/>
      <c r="AI133" s="92"/>
      <c r="AJ133" s="92"/>
      <c r="AK133" s="92"/>
      <c r="AL133" s="93"/>
      <c r="AM133" s="40"/>
    </row>
    <row r="134" spans="1:39" x14ac:dyDescent="0.3">
      <c r="A134" s="375"/>
      <c r="B134" s="373"/>
      <c r="C134" s="373"/>
      <c r="D134" s="65" t="s">
        <v>51</v>
      </c>
      <c r="E134" s="66"/>
      <c r="F134" s="67"/>
      <c r="G134" s="94" t="s">
        <v>39</v>
      </c>
      <c r="H134" s="94" t="s">
        <v>39</v>
      </c>
      <c r="I134" s="94"/>
      <c r="J134" s="94"/>
      <c r="K134" s="94"/>
      <c r="L134" s="94"/>
      <c r="M134" s="94"/>
      <c r="N134" s="94"/>
      <c r="O134" s="94"/>
      <c r="P134" s="94"/>
      <c r="Q134" s="88"/>
      <c r="R134" s="89"/>
      <c r="S134" s="90"/>
      <c r="T134" s="90"/>
      <c r="U134" s="90"/>
      <c r="V134" s="90"/>
      <c r="W134" s="90"/>
      <c r="X134" s="90"/>
      <c r="Y134" s="91" t="s">
        <v>82</v>
      </c>
      <c r="Z134" s="91"/>
      <c r="AA134" s="92"/>
      <c r="AB134" s="92"/>
      <c r="AC134" s="92"/>
      <c r="AD134" s="92"/>
      <c r="AE134" s="92"/>
      <c r="AF134" s="92"/>
      <c r="AG134" s="92"/>
      <c r="AH134" s="92"/>
      <c r="AI134" s="92"/>
      <c r="AJ134" s="92"/>
      <c r="AK134" s="92"/>
      <c r="AL134" s="93"/>
      <c r="AM134" s="40"/>
    </row>
    <row r="135" spans="1:39" ht="72.75" customHeight="1" x14ac:dyDescent="0.3">
      <c r="A135" s="375"/>
      <c r="B135" s="95" t="s">
        <v>260</v>
      </c>
      <c r="C135" s="107" t="s">
        <v>53</v>
      </c>
      <c r="D135" s="95" t="s">
        <v>323</v>
      </c>
      <c r="E135" s="96"/>
      <c r="F135" s="97"/>
      <c r="G135" s="98"/>
      <c r="H135" s="74"/>
      <c r="I135" s="98"/>
      <c r="J135" s="98"/>
      <c r="K135" s="98"/>
      <c r="L135" s="98"/>
      <c r="M135" s="98"/>
      <c r="N135" s="98"/>
      <c r="O135" s="98"/>
      <c r="P135" s="98"/>
      <c r="Q135" s="99"/>
      <c r="R135" s="100"/>
      <c r="S135" s="101"/>
      <c r="T135" s="101"/>
      <c r="U135" s="101"/>
      <c r="V135" s="101"/>
      <c r="W135" s="101"/>
      <c r="X135" s="101"/>
      <c r="Y135" s="102"/>
      <c r="Z135" s="102"/>
      <c r="AA135" s="103" t="s">
        <v>324</v>
      </c>
      <c r="AB135" s="103" t="s">
        <v>325</v>
      </c>
      <c r="AC135" s="103" t="s">
        <v>326</v>
      </c>
      <c r="AD135" s="103" t="s">
        <v>327</v>
      </c>
      <c r="AE135" s="103"/>
      <c r="AF135" s="103"/>
      <c r="AG135" s="103" t="s">
        <v>40</v>
      </c>
      <c r="AH135" s="103" t="s">
        <v>41</v>
      </c>
      <c r="AI135" s="103"/>
      <c r="AJ135" s="103"/>
      <c r="AK135" s="103" t="s">
        <v>69</v>
      </c>
      <c r="AL135" s="104" t="s">
        <v>89</v>
      </c>
      <c r="AM135" s="40"/>
    </row>
    <row r="136" spans="1:39" ht="47.25" customHeight="1" thickBot="1" x14ac:dyDescent="0.35">
      <c r="A136" s="375"/>
      <c r="B136" s="198" t="s">
        <v>262</v>
      </c>
      <c r="C136" s="199" t="s">
        <v>53</v>
      </c>
      <c r="D136" s="198" t="s">
        <v>328</v>
      </c>
      <c r="E136" s="200"/>
      <c r="F136" s="201"/>
      <c r="G136" s="202"/>
      <c r="H136" s="175"/>
      <c r="I136" s="202"/>
      <c r="J136" s="202"/>
      <c r="K136" s="202"/>
      <c r="L136" s="202"/>
      <c r="M136" s="202"/>
      <c r="N136" s="202"/>
      <c r="O136" s="202"/>
      <c r="P136" s="202"/>
      <c r="Q136" s="203"/>
      <c r="R136" s="204"/>
      <c r="S136" s="161"/>
      <c r="T136" s="161"/>
      <c r="U136" s="161"/>
      <c r="V136" s="161"/>
      <c r="W136" s="161"/>
      <c r="X136" s="161"/>
      <c r="Y136" s="205"/>
      <c r="Z136" s="205"/>
      <c r="AA136" s="206" t="s">
        <v>329</v>
      </c>
      <c r="AB136" s="206" t="s">
        <v>325</v>
      </c>
      <c r="AC136" s="206" t="s">
        <v>330</v>
      </c>
      <c r="AD136" s="206" t="s">
        <v>331</v>
      </c>
      <c r="AE136" s="206"/>
      <c r="AF136" s="206"/>
      <c r="AG136" s="206" t="s">
        <v>40</v>
      </c>
      <c r="AH136" s="206" t="s">
        <v>41</v>
      </c>
      <c r="AI136" s="206"/>
      <c r="AJ136" s="206"/>
      <c r="AK136" s="206" t="s">
        <v>69</v>
      </c>
      <c r="AL136" s="207" t="s">
        <v>89</v>
      </c>
      <c r="AM136" s="40"/>
    </row>
    <row r="137" spans="1:39" ht="18.600000000000001" thickTop="1" x14ac:dyDescent="0.3">
      <c r="A137" s="369"/>
      <c r="B137" s="208">
        <v>6</v>
      </c>
      <c r="C137" s="209" t="s">
        <v>44</v>
      </c>
      <c r="D137" s="210" t="s">
        <v>332</v>
      </c>
      <c r="E137" s="227"/>
      <c r="F137" s="211">
        <f>F138</f>
        <v>2500000</v>
      </c>
      <c r="G137" s="212"/>
      <c r="H137" s="212"/>
      <c r="I137" s="212"/>
      <c r="J137" s="212"/>
      <c r="K137" s="212"/>
      <c r="L137" s="212"/>
      <c r="M137" s="212"/>
      <c r="N137" s="212"/>
      <c r="O137" s="212"/>
      <c r="P137" s="212"/>
      <c r="Q137" s="213"/>
      <c r="R137" s="213"/>
      <c r="S137" s="213"/>
      <c r="T137" s="213"/>
      <c r="U137" s="213"/>
      <c r="V137" s="213"/>
      <c r="W137" s="213"/>
      <c r="X137" s="213"/>
    </row>
    <row r="138" spans="1:39" ht="36" x14ac:dyDescent="0.3">
      <c r="A138" s="370"/>
      <c r="B138" s="371">
        <v>6.1</v>
      </c>
      <c r="C138" s="371" t="s">
        <v>46</v>
      </c>
      <c r="D138" s="214" t="s">
        <v>333</v>
      </c>
      <c r="E138" s="228"/>
      <c r="F138" s="215">
        <f>F143+F144</f>
        <v>2500000</v>
      </c>
      <c r="G138" s="181"/>
      <c r="H138" s="181"/>
      <c r="I138" s="181"/>
      <c r="J138" s="181"/>
      <c r="K138" s="181"/>
      <c r="L138" s="181"/>
      <c r="M138" s="181"/>
      <c r="N138" s="181"/>
      <c r="O138" s="181"/>
      <c r="P138" s="181"/>
      <c r="Q138" s="164"/>
      <c r="R138" s="164"/>
      <c r="S138" s="164"/>
      <c r="T138" s="164"/>
      <c r="U138" s="164"/>
      <c r="V138" s="164"/>
      <c r="W138" s="164"/>
      <c r="X138" s="164"/>
    </row>
    <row r="139" spans="1:39" x14ac:dyDescent="0.3">
      <c r="A139" s="370"/>
      <c r="B139" s="371"/>
      <c r="C139" s="372"/>
      <c r="D139" s="216"/>
      <c r="E139" s="229"/>
      <c r="F139" s="217"/>
      <c r="G139" s="163"/>
      <c r="H139" s="163"/>
      <c r="I139" s="163"/>
      <c r="J139" s="163"/>
      <c r="K139" s="163"/>
      <c r="L139" s="163"/>
      <c r="M139" s="163"/>
      <c r="N139" s="163"/>
      <c r="O139" s="163"/>
      <c r="P139" s="163"/>
      <c r="Q139" s="164"/>
      <c r="R139" s="164"/>
      <c r="S139" s="164"/>
      <c r="T139" s="164"/>
      <c r="U139" s="164"/>
      <c r="V139" s="164"/>
      <c r="W139" s="164"/>
      <c r="X139" s="164"/>
    </row>
    <row r="140" spans="1:39" x14ac:dyDescent="0.3">
      <c r="A140" s="370"/>
      <c r="B140" s="371"/>
      <c r="C140" s="372"/>
      <c r="D140" s="216"/>
      <c r="E140" s="229"/>
      <c r="F140" s="217"/>
      <c r="G140" s="163"/>
      <c r="H140" s="163"/>
      <c r="I140" s="163"/>
      <c r="J140" s="163"/>
      <c r="K140" s="163"/>
      <c r="L140" s="163"/>
      <c r="M140" s="163"/>
      <c r="N140" s="163"/>
      <c r="O140" s="163"/>
      <c r="P140" s="163"/>
      <c r="Q140" s="164"/>
      <c r="R140" s="164"/>
      <c r="S140" s="164"/>
      <c r="T140" s="164"/>
      <c r="U140" s="164"/>
      <c r="V140" s="164"/>
      <c r="W140" s="164"/>
      <c r="X140" s="164"/>
    </row>
    <row r="141" spans="1:39" x14ac:dyDescent="0.3">
      <c r="A141" s="370"/>
      <c r="B141" s="371"/>
      <c r="C141" s="372"/>
      <c r="D141" s="216"/>
      <c r="E141" s="229"/>
      <c r="F141" s="217"/>
      <c r="G141" s="163"/>
      <c r="H141" s="163"/>
      <c r="I141" s="163"/>
      <c r="J141" s="163"/>
      <c r="K141" s="163"/>
      <c r="L141" s="163"/>
      <c r="M141" s="163"/>
      <c r="N141" s="163"/>
      <c r="O141" s="163"/>
      <c r="P141" s="163"/>
      <c r="Q141" s="164"/>
      <c r="R141" s="164"/>
      <c r="S141" s="164"/>
      <c r="T141" s="164"/>
      <c r="U141" s="164"/>
      <c r="V141" s="164"/>
      <c r="W141" s="164"/>
      <c r="X141" s="164"/>
    </row>
    <row r="142" spans="1:39" x14ac:dyDescent="0.3">
      <c r="A142" s="370"/>
      <c r="B142" s="371"/>
      <c r="C142" s="372"/>
      <c r="D142" s="216"/>
      <c r="E142" s="229"/>
      <c r="F142" s="217"/>
      <c r="G142" s="163"/>
      <c r="H142" s="163"/>
      <c r="I142" s="163"/>
      <c r="J142" s="163"/>
      <c r="K142" s="163"/>
      <c r="L142" s="163"/>
      <c r="M142" s="163"/>
      <c r="N142" s="163"/>
      <c r="O142" s="163"/>
      <c r="P142" s="163"/>
      <c r="Q142" s="164"/>
      <c r="R142" s="164"/>
      <c r="S142" s="164"/>
      <c r="T142" s="164"/>
      <c r="U142" s="164"/>
      <c r="V142" s="164"/>
      <c r="W142" s="164"/>
      <c r="X142" s="164"/>
    </row>
    <row r="143" spans="1:39" ht="36" x14ac:dyDescent="0.3">
      <c r="A143" s="370"/>
      <c r="B143" s="95" t="s">
        <v>352</v>
      </c>
      <c r="C143" s="107" t="s">
        <v>53</v>
      </c>
      <c r="D143" s="95" t="s">
        <v>334</v>
      </c>
      <c r="E143" s="96"/>
      <c r="F143" s="218">
        <v>1000000</v>
      </c>
      <c r="G143" s="98">
        <v>1</v>
      </c>
      <c r="H143" s="98">
        <v>1</v>
      </c>
      <c r="I143" s="98"/>
      <c r="J143" s="98"/>
      <c r="K143" s="98"/>
      <c r="L143" s="98"/>
      <c r="M143" s="98"/>
      <c r="N143" s="98"/>
      <c r="O143" s="98"/>
      <c r="P143" s="98"/>
      <c r="Q143" s="100"/>
      <c r="R143" s="100"/>
      <c r="S143" s="100"/>
      <c r="T143" s="100"/>
      <c r="U143" s="100"/>
      <c r="V143" s="100"/>
      <c r="W143" s="100"/>
      <c r="X143" s="100"/>
    </row>
    <row r="144" spans="1:39" ht="54" x14ac:dyDescent="0.3">
      <c r="A144" s="370"/>
      <c r="B144" s="95" t="s">
        <v>288</v>
      </c>
      <c r="C144" s="107" t="s">
        <v>53</v>
      </c>
      <c r="D144" s="95" t="s">
        <v>335</v>
      </c>
      <c r="E144" s="96"/>
      <c r="F144" s="218">
        <v>1500000</v>
      </c>
      <c r="G144" s="98">
        <v>1</v>
      </c>
      <c r="H144" s="98">
        <v>1</v>
      </c>
      <c r="I144" s="98"/>
      <c r="J144" s="98"/>
      <c r="K144" s="98"/>
      <c r="L144" s="98"/>
      <c r="M144" s="98"/>
      <c r="N144" s="98"/>
      <c r="O144" s="98"/>
      <c r="P144" s="98"/>
      <c r="Q144" s="100"/>
      <c r="R144" s="100"/>
      <c r="S144" s="100"/>
      <c r="T144" s="100"/>
      <c r="U144" s="100"/>
      <c r="V144" s="100"/>
      <c r="W144" s="100"/>
      <c r="X144" s="100"/>
    </row>
  </sheetData>
  <autoFilter ref="B6:AL144"/>
  <mergeCells count="49">
    <mergeCell ref="A8:A50"/>
    <mergeCell ref="B9:B13"/>
    <mergeCell ref="C9:C13"/>
    <mergeCell ref="B19:B23"/>
    <mergeCell ref="C19:C23"/>
    <mergeCell ref="B27:B31"/>
    <mergeCell ref="C27:C31"/>
    <mergeCell ref="B36:B40"/>
    <mergeCell ref="C36:C40"/>
    <mergeCell ref="B44:B46"/>
    <mergeCell ref="C44:C46"/>
    <mergeCell ref="B1:D1"/>
    <mergeCell ref="B2:D2"/>
    <mergeCell ref="G5:H5"/>
    <mergeCell ref="I5:P5"/>
    <mergeCell ref="Q5:X5"/>
    <mergeCell ref="A51:A53"/>
    <mergeCell ref="B51:B52"/>
    <mergeCell ref="C51:C52"/>
    <mergeCell ref="A54:A61"/>
    <mergeCell ref="B54:B58"/>
    <mergeCell ref="C54:C58"/>
    <mergeCell ref="A62:A87"/>
    <mergeCell ref="B63:B67"/>
    <mergeCell ref="C63:C67"/>
    <mergeCell ref="B71:B75"/>
    <mergeCell ref="C71:C75"/>
    <mergeCell ref="B78:B82"/>
    <mergeCell ref="C78:C82"/>
    <mergeCell ref="A88:A90"/>
    <mergeCell ref="B88:B89"/>
    <mergeCell ref="C88:C89"/>
    <mergeCell ref="A91:A119"/>
    <mergeCell ref="B92:B95"/>
    <mergeCell ref="C92:C95"/>
    <mergeCell ref="B98:B102"/>
    <mergeCell ref="C98:C102"/>
    <mergeCell ref="B106:B109"/>
    <mergeCell ref="C106:C109"/>
    <mergeCell ref="A137:A144"/>
    <mergeCell ref="B138:B142"/>
    <mergeCell ref="C138:C142"/>
    <mergeCell ref="B112:B115"/>
    <mergeCell ref="C112:C115"/>
    <mergeCell ref="A120:A136"/>
    <mergeCell ref="B121:B125"/>
    <mergeCell ref="C121:C125"/>
    <mergeCell ref="B130:B134"/>
    <mergeCell ref="C130:C134"/>
  </mergeCells>
  <pageMargins left="0.25" right="0.25" top="0.5" bottom="0.5" header="0.3" footer="0.3"/>
  <pageSetup paperSize="9" scale="67" fitToHeight="0" orientation="landscape" r:id="rId1"/>
  <rowBreaks count="1" manualBreakCount="1">
    <brk id="58" max="7" man="1"/>
  </rowBreaks>
  <colBreaks count="1" manualBreakCount="1">
    <brk id="8" max="1048575" man="1"/>
  </col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Master RF</vt:lpstr>
      <vt:lpstr>RF Template</vt:lpstr>
      <vt:lpstr>'Master RF'!Print_Area</vt:lpstr>
      <vt:lpstr>'RF Template'!Print_Area</vt:lpstr>
      <vt:lpstr>'Master RF'!Print_Titles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Asim Younis</cp:lastModifiedBy>
  <cp:lastPrinted>2016-01-07T12:20:09Z</cp:lastPrinted>
  <dcterms:created xsi:type="dcterms:W3CDTF">2015-11-17T10:56:26Z</dcterms:created>
  <dcterms:modified xsi:type="dcterms:W3CDTF">2016-06-06T06:06:15Z</dcterms:modified>
</cp:coreProperties>
</file>